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Job\xstar\table\"/>
    </mc:Choice>
  </mc:AlternateContent>
  <xr:revisionPtr revIDLastSave="0" documentId="13_ncr:1_{A340AC56-1F75-4F2F-92F8-DE061355B1E4}" xr6:coauthVersionLast="47" xr6:coauthVersionMax="47" xr10:uidLastSave="{00000000-0000-0000-0000-000000000000}"/>
  <bookViews>
    <workbookView xWindow="-108" yWindow="-108" windowWidth="23256" windowHeight="12456" activeTab="2" xr2:uid="{B2E70ADF-7D5D-429D-88AE-633E12FEE525}"/>
  </bookViews>
  <sheets>
    <sheet name="Readme" sheetId="10" r:id="rId1"/>
    <sheet name="I1-BIDV" sheetId="4" r:id="rId2"/>
    <sheet name="I2-SSI" sheetId="1" r:id="rId3"/>
    <sheet name="I3-BIDV" sheetId="8" r:id="rId4"/>
    <sheet name="Specs" sheetId="13" r:id="rId5"/>
    <sheet name="DataRef" sheetId="3" r:id="rId6"/>
  </sheets>
  <externalReferences>
    <externalReference r:id="rId7"/>
  </externalReferences>
  <definedNames>
    <definedName name="_xlnm._FilterDatabase" localSheetId="5" hidden="1">DataRef!$A$1:$E$2699</definedName>
    <definedName name="_xlnm._FilterDatabase" localSheetId="2" hidden="1">'I2-SSI'!$AL$8:$CU$238</definedName>
    <definedName name="cash_trans_types" comment="Cash Transactions Types">DataRef!$R$2:$R$11</definedName>
    <definedName name="dst" comment="Daylight Saving Time">DataRef!$AB$6:$AF$19</definedName>
    <definedName name="historicalprice" comment="Stock Historical Price">DataRef!$A$1:$E$5000</definedName>
    <definedName name="ordertype" comment="Order Type Code Translation">DataRef!$Y$2:$Z$11</definedName>
    <definedName name="specs" comment="Financials Instrument Specifications">Specs!$A$3:$AM$202</definedName>
    <definedName name="StockRef" comment="Stock Information Reference">DataRef!$H$1:$K$50</definedName>
    <definedName name="trades">'I2-SSI'!$AL$8:$CC$5002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89" i="1" l="1"/>
  <c r="AL188" i="1"/>
  <c r="A2699" i="3"/>
  <c r="A2698" i="3"/>
  <c r="A2697" i="3"/>
  <c r="A2696" i="3"/>
  <c r="A2695" i="3"/>
  <c r="A2694" i="3"/>
  <c r="A2693" i="3"/>
  <c r="A2692" i="3"/>
  <c r="A2691" i="3"/>
  <c r="A2690" i="3"/>
  <c r="A2689" i="3"/>
  <c r="A2688" i="3"/>
  <c r="A2687" i="3"/>
  <c r="A2686" i="3"/>
  <c r="A2685" i="3"/>
  <c r="A2684" i="3"/>
  <c r="A2683" i="3"/>
  <c r="A2682" i="3"/>
  <c r="A2681" i="3"/>
  <c r="A2680" i="3"/>
  <c r="A2679" i="3"/>
  <c r="A2678" i="3"/>
  <c r="A2677" i="3"/>
  <c r="A2676" i="3"/>
  <c r="A2675" i="3"/>
  <c r="A2674" i="3"/>
  <c r="A2673" i="3"/>
  <c r="A2672" i="3"/>
  <c r="A2671" i="3"/>
  <c r="A2670" i="3"/>
  <c r="A2669" i="3"/>
  <c r="A2668" i="3"/>
  <c r="A2667" i="3"/>
  <c r="A2666" i="3"/>
  <c r="A2665" i="3"/>
  <c r="A2664" i="3"/>
  <c r="A2663" i="3"/>
  <c r="A2662" i="3"/>
  <c r="A2661" i="3"/>
  <c r="A2660" i="3"/>
  <c r="A2659" i="3"/>
  <c r="A2658" i="3"/>
  <c r="A2657" i="3"/>
  <c r="A2656" i="3"/>
  <c r="A2655" i="3"/>
  <c r="A2654" i="3"/>
  <c r="A2653" i="3"/>
  <c r="A2652" i="3"/>
  <c r="A2651" i="3"/>
  <c r="A2650" i="3"/>
  <c r="A2649" i="3"/>
  <c r="A2648" i="3"/>
  <c r="A2647" i="3"/>
  <c r="A2646" i="3"/>
  <c r="A2645" i="3"/>
  <c r="A2644" i="3"/>
  <c r="A2643" i="3"/>
  <c r="A2642" i="3"/>
  <c r="A2641" i="3"/>
  <c r="A2640" i="3"/>
  <c r="A2639" i="3"/>
  <c r="A2638" i="3"/>
  <c r="A2637" i="3"/>
  <c r="A2636" i="3"/>
  <c r="A2635" i="3"/>
  <c r="A2634" i="3"/>
  <c r="A2633" i="3"/>
  <c r="A2632" i="3"/>
  <c r="A2631" i="3"/>
  <c r="A2630" i="3"/>
  <c r="A2629" i="3"/>
  <c r="A2628" i="3"/>
  <c r="A2627" i="3"/>
  <c r="A2626" i="3"/>
  <c r="A2625" i="3"/>
  <c r="A2624" i="3"/>
  <c r="A2623" i="3"/>
  <c r="A2622" i="3"/>
  <c r="A2621" i="3"/>
  <c r="A2620" i="3"/>
  <c r="A2619" i="3"/>
  <c r="A2618" i="3"/>
  <c r="A2617" i="3"/>
  <c r="A2616" i="3"/>
  <c r="A2615" i="3"/>
  <c r="A2614" i="3"/>
  <c r="A2613" i="3"/>
  <c r="A2612" i="3"/>
  <c r="A2611" i="3"/>
  <c r="A2610" i="3"/>
  <c r="A2609" i="3"/>
  <c r="A2608" i="3"/>
  <c r="A2607" i="3"/>
  <c r="A2606" i="3"/>
  <c r="A2605" i="3"/>
  <c r="A2604" i="3"/>
  <c r="A2603" i="3"/>
  <c r="A2602" i="3"/>
  <c r="A2601" i="3"/>
  <c r="A2600" i="3"/>
  <c r="A2599" i="3"/>
  <c r="A2598" i="3"/>
  <c r="A2597" i="3"/>
  <c r="A2596" i="3"/>
  <c r="A2595" i="3"/>
  <c r="A2594" i="3"/>
  <c r="A2593" i="3"/>
  <c r="A2592" i="3"/>
  <c r="A2591" i="3"/>
  <c r="A2590" i="3"/>
  <c r="A2589" i="3"/>
  <c r="A2588" i="3"/>
  <c r="A2587" i="3"/>
  <c r="A2586" i="3"/>
  <c r="A2585" i="3"/>
  <c r="A2584" i="3"/>
  <c r="A2583" i="3"/>
  <c r="A2582" i="3"/>
  <c r="A2581" i="3"/>
  <c r="A2580" i="3"/>
  <c r="A2579" i="3"/>
  <c r="A2578" i="3"/>
  <c r="A2577" i="3"/>
  <c r="A2576" i="3"/>
  <c r="A2575" i="3"/>
  <c r="A2574" i="3"/>
  <c r="A2573" i="3"/>
  <c r="A2572" i="3"/>
  <c r="A2571" i="3"/>
  <c r="A2570" i="3"/>
  <c r="A2569" i="3"/>
  <c r="A2568" i="3"/>
  <c r="A2567" i="3"/>
  <c r="A2566" i="3"/>
  <c r="A2565" i="3"/>
  <c r="A2564" i="3"/>
  <c r="A2563" i="3"/>
  <c r="A2562" i="3"/>
  <c r="A2561" i="3"/>
  <c r="A2560" i="3"/>
  <c r="A2559" i="3"/>
  <c r="A2558" i="3"/>
  <c r="A2557" i="3"/>
  <c r="A2556" i="3"/>
  <c r="A2555" i="3"/>
  <c r="A2554" i="3"/>
  <c r="A2553" i="3"/>
  <c r="A2552" i="3"/>
  <c r="A2551" i="3"/>
  <c r="A2550" i="3"/>
  <c r="A2549" i="3"/>
  <c r="A2548" i="3"/>
  <c r="A2547" i="3"/>
  <c r="A2546" i="3"/>
  <c r="A2545" i="3"/>
  <c r="A2544" i="3"/>
  <c r="A2543" i="3"/>
  <c r="A2542" i="3"/>
  <c r="A2541" i="3"/>
  <c r="A2540" i="3"/>
  <c r="A2539" i="3"/>
  <c r="A2538" i="3"/>
  <c r="A2537" i="3"/>
  <c r="A2536" i="3"/>
  <c r="A2535" i="3"/>
  <c r="A2534" i="3"/>
  <c r="A2533" i="3"/>
  <c r="A2532" i="3"/>
  <c r="A2531" i="3"/>
  <c r="A2530" i="3"/>
  <c r="A2529" i="3"/>
  <c r="A2528" i="3"/>
  <c r="A2527" i="3"/>
  <c r="A2526" i="3"/>
  <c r="A2525" i="3"/>
  <c r="A2524" i="3"/>
  <c r="A2523" i="3"/>
  <c r="A2522" i="3"/>
  <c r="A2521" i="3"/>
  <c r="A2520" i="3"/>
  <c r="A2519" i="3"/>
  <c r="A2518" i="3"/>
  <c r="A2517" i="3"/>
  <c r="A2516" i="3"/>
  <c r="A2515" i="3"/>
  <c r="A2514" i="3"/>
  <c r="A2513" i="3"/>
  <c r="A2512" i="3"/>
  <c r="A2511" i="3"/>
  <c r="A2510" i="3"/>
  <c r="A2509" i="3"/>
  <c r="A2508" i="3"/>
  <c r="A2507" i="3"/>
  <c r="A2506" i="3"/>
  <c r="A2505" i="3"/>
  <c r="A2504" i="3"/>
  <c r="A2503" i="3"/>
  <c r="A2502" i="3"/>
  <c r="A2501" i="3"/>
  <c r="A2500" i="3"/>
  <c r="A2499" i="3"/>
  <c r="A2498" i="3"/>
  <c r="A2497" i="3"/>
  <c r="A2496" i="3"/>
  <c r="A2495" i="3"/>
  <c r="A2494" i="3"/>
  <c r="A2493" i="3"/>
  <c r="A2492" i="3"/>
  <c r="A2491" i="3"/>
  <c r="A2490" i="3"/>
  <c r="A2489" i="3"/>
  <c r="A2488" i="3"/>
  <c r="A2487" i="3"/>
  <c r="A2486" i="3"/>
  <c r="A2485" i="3"/>
  <c r="A2484" i="3"/>
  <c r="A2483" i="3"/>
  <c r="A2482" i="3"/>
  <c r="A2481" i="3"/>
  <c r="A2480" i="3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J26" i="8" l="1"/>
  <c r="J27" i="8"/>
  <c r="J28" i="8"/>
  <c r="J29" i="8"/>
  <c r="J30" i="8"/>
  <c r="J31" i="8"/>
  <c r="J32" i="8"/>
  <c r="J33" i="8"/>
  <c r="J34" i="8"/>
  <c r="J35" i="8"/>
  <c r="J36" i="8"/>
  <c r="J37" i="8"/>
  <c r="J13" i="8"/>
  <c r="J14" i="8"/>
  <c r="J15" i="8"/>
  <c r="CF176" i="1"/>
  <c r="CF188" i="1"/>
  <c r="CF189" i="1"/>
  <c r="CU174" i="1"/>
  <c r="CU176" i="1"/>
  <c r="CU188" i="1"/>
  <c r="CU189" i="1"/>
  <c r="J16" i="8"/>
  <c r="J17" i="8"/>
  <c r="J18" i="8"/>
  <c r="J19" i="8"/>
  <c r="J20" i="8"/>
  <c r="J21" i="8"/>
  <c r="J22" i="8"/>
  <c r="J23" i="8"/>
  <c r="J24" i="8"/>
  <c r="J25" i="8"/>
  <c r="CE239" i="1"/>
  <c r="CE240" i="1"/>
  <c r="CE244" i="1"/>
  <c r="CE243" i="1" l="1"/>
  <c r="CE241" i="1"/>
  <c r="CE242" i="1"/>
  <c r="CE245" i="1"/>
  <c r="CO176" i="1"/>
  <c r="CO188" i="1"/>
  <c r="CO189" i="1"/>
  <c r="CH174" i="1"/>
  <c r="CE174" i="1"/>
  <c r="BW174" i="1"/>
  <c r="BP174" i="1"/>
  <c r="BN174" i="1"/>
  <c r="BJ174" i="1"/>
  <c r="BD174" i="1"/>
  <c r="AP174" i="1"/>
  <c r="CG174" i="1" s="1"/>
  <c r="AG174" i="1"/>
  <c r="J174" i="1"/>
  <c r="AD174" i="1"/>
  <c r="AF174" i="1" s="1"/>
  <c r="BE174" i="1"/>
  <c r="Z174" i="1"/>
  <c r="AT174" i="1" s="1"/>
  <c r="AS174" i="1"/>
  <c r="BA174" i="1"/>
  <c r="CE176" i="1"/>
  <c r="CG176" i="1"/>
  <c r="CH176" i="1"/>
  <c r="CI176" i="1"/>
  <c r="CJ176" i="1"/>
  <c r="CT176" i="1" s="1"/>
  <c r="CK176" i="1"/>
  <c r="CL176" i="1"/>
  <c r="CP176" i="1"/>
  <c r="CR176" i="1"/>
  <c r="CS176" i="1"/>
  <c r="CE188" i="1"/>
  <c r="CG188" i="1"/>
  <c r="CH188" i="1"/>
  <c r="CI188" i="1"/>
  <c r="CJ188" i="1"/>
  <c r="CT188" i="1" s="1"/>
  <c r="CK188" i="1"/>
  <c r="CL188" i="1"/>
  <c r="CP188" i="1"/>
  <c r="CR188" i="1"/>
  <c r="CS188" i="1"/>
  <c r="CE189" i="1"/>
  <c r="CG189" i="1"/>
  <c r="CH189" i="1"/>
  <c r="CI189" i="1"/>
  <c r="CJ189" i="1"/>
  <c r="CT189" i="1" s="1"/>
  <c r="CK189" i="1"/>
  <c r="CL189" i="1"/>
  <c r="CP189" i="1"/>
  <c r="CR189" i="1"/>
  <c r="CS189" i="1"/>
  <c r="CE193" i="1"/>
  <c r="CE194" i="1"/>
  <c r="CE195" i="1"/>
  <c r="CE199" i="1"/>
  <c r="CE201" i="1"/>
  <c r="CE202" i="1"/>
  <c r="CE203" i="1"/>
  <c r="AL174" i="1" l="1"/>
  <c r="CR174" i="1"/>
  <c r="CB174" i="1"/>
  <c r="AW174" i="1"/>
  <c r="CL174" i="1" s="1"/>
  <c r="BB174" i="1"/>
  <c r="BF174" i="1"/>
  <c r="BG174" i="1" s="1"/>
  <c r="BK174" i="1" s="1"/>
  <c r="BM174" i="1" s="1"/>
  <c r="CC174" i="1" s="1"/>
  <c r="BR174" i="1"/>
  <c r="CI174" i="1"/>
  <c r="AO174" i="1"/>
  <c r="AU174" i="1"/>
  <c r="CO174" i="1"/>
  <c r="CK174" i="1" l="1"/>
  <c r="CP174" i="1"/>
  <c r="CF174" i="1"/>
  <c r="CS174" i="1"/>
  <c r="AI176" i="1" l="1"/>
  <c r="AI188" i="1"/>
  <c r="AI189" i="1"/>
  <c r="P1001" i="3"/>
  <c r="M1001" i="3"/>
  <c r="P1000" i="3"/>
  <c r="M1000" i="3"/>
  <c r="P999" i="3"/>
  <c r="M999" i="3"/>
  <c r="P998" i="3"/>
  <c r="M998" i="3"/>
  <c r="P997" i="3"/>
  <c r="M997" i="3"/>
  <c r="P996" i="3"/>
  <c r="M996" i="3"/>
  <c r="P995" i="3"/>
  <c r="M995" i="3"/>
  <c r="P994" i="3"/>
  <c r="M994" i="3"/>
  <c r="P993" i="3"/>
  <c r="M993" i="3"/>
  <c r="P992" i="3"/>
  <c r="M992" i="3"/>
  <c r="P991" i="3"/>
  <c r="M991" i="3"/>
  <c r="P990" i="3"/>
  <c r="M990" i="3"/>
  <c r="P989" i="3"/>
  <c r="M989" i="3"/>
  <c r="P988" i="3"/>
  <c r="M988" i="3"/>
  <c r="P987" i="3"/>
  <c r="M987" i="3"/>
  <c r="P986" i="3"/>
  <c r="M986" i="3"/>
  <c r="P985" i="3"/>
  <c r="M985" i="3"/>
  <c r="P984" i="3"/>
  <c r="M984" i="3"/>
  <c r="P983" i="3"/>
  <c r="M983" i="3"/>
  <c r="P982" i="3"/>
  <c r="M982" i="3"/>
  <c r="P981" i="3"/>
  <c r="M981" i="3"/>
  <c r="P980" i="3"/>
  <c r="M980" i="3"/>
  <c r="P979" i="3"/>
  <c r="M979" i="3"/>
  <c r="P978" i="3"/>
  <c r="M978" i="3"/>
  <c r="P977" i="3"/>
  <c r="M977" i="3"/>
  <c r="P976" i="3"/>
  <c r="M976" i="3"/>
  <c r="P975" i="3"/>
  <c r="M975" i="3"/>
  <c r="P974" i="3"/>
  <c r="M974" i="3"/>
  <c r="P973" i="3"/>
  <c r="M973" i="3"/>
  <c r="P972" i="3"/>
  <c r="M972" i="3"/>
  <c r="P971" i="3"/>
  <c r="M971" i="3"/>
  <c r="P970" i="3"/>
  <c r="M970" i="3"/>
  <c r="P969" i="3"/>
  <c r="M969" i="3"/>
  <c r="P968" i="3"/>
  <c r="M968" i="3"/>
  <c r="P967" i="3"/>
  <c r="M967" i="3"/>
  <c r="P966" i="3"/>
  <c r="M966" i="3"/>
  <c r="P965" i="3"/>
  <c r="M965" i="3"/>
  <c r="P964" i="3"/>
  <c r="M964" i="3"/>
  <c r="P963" i="3"/>
  <c r="M963" i="3"/>
  <c r="P962" i="3"/>
  <c r="M962" i="3"/>
  <c r="P961" i="3"/>
  <c r="M961" i="3"/>
  <c r="P960" i="3"/>
  <c r="M960" i="3"/>
  <c r="P959" i="3"/>
  <c r="M959" i="3"/>
  <c r="P958" i="3"/>
  <c r="M958" i="3"/>
  <c r="P957" i="3"/>
  <c r="M957" i="3"/>
  <c r="P956" i="3"/>
  <c r="M956" i="3"/>
  <c r="P955" i="3"/>
  <c r="M955" i="3"/>
  <c r="P954" i="3"/>
  <c r="M954" i="3"/>
  <c r="P953" i="3"/>
  <c r="M953" i="3"/>
  <c r="P952" i="3"/>
  <c r="M952" i="3"/>
  <c r="P951" i="3"/>
  <c r="M951" i="3"/>
  <c r="P950" i="3"/>
  <c r="M950" i="3"/>
  <c r="P949" i="3"/>
  <c r="M949" i="3"/>
  <c r="P948" i="3"/>
  <c r="M948" i="3"/>
  <c r="P947" i="3"/>
  <c r="M947" i="3"/>
  <c r="P946" i="3"/>
  <c r="M946" i="3"/>
  <c r="P945" i="3"/>
  <c r="M945" i="3"/>
  <c r="P944" i="3"/>
  <c r="M944" i="3"/>
  <c r="P943" i="3"/>
  <c r="M943" i="3"/>
  <c r="P942" i="3"/>
  <c r="M942" i="3"/>
  <c r="P941" i="3"/>
  <c r="M941" i="3"/>
  <c r="P940" i="3"/>
  <c r="M940" i="3"/>
  <c r="P939" i="3"/>
  <c r="M939" i="3"/>
  <c r="P938" i="3"/>
  <c r="M938" i="3"/>
  <c r="P937" i="3"/>
  <c r="M937" i="3"/>
  <c r="P936" i="3"/>
  <c r="M936" i="3"/>
  <c r="P935" i="3"/>
  <c r="M935" i="3"/>
  <c r="P934" i="3"/>
  <c r="M934" i="3"/>
  <c r="P933" i="3"/>
  <c r="M933" i="3"/>
  <c r="P932" i="3"/>
  <c r="M932" i="3"/>
  <c r="P931" i="3"/>
  <c r="M931" i="3"/>
  <c r="P930" i="3"/>
  <c r="M930" i="3"/>
  <c r="P929" i="3"/>
  <c r="M929" i="3"/>
  <c r="P928" i="3"/>
  <c r="M928" i="3"/>
  <c r="P927" i="3"/>
  <c r="M927" i="3"/>
  <c r="P926" i="3"/>
  <c r="M926" i="3"/>
  <c r="P925" i="3"/>
  <c r="M925" i="3"/>
  <c r="P924" i="3"/>
  <c r="M924" i="3"/>
  <c r="P923" i="3"/>
  <c r="M923" i="3"/>
  <c r="P922" i="3"/>
  <c r="M922" i="3"/>
  <c r="P921" i="3"/>
  <c r="M921" i="3"/>
  <c r="P920" i="3"/>
  <c r="M920" i="3"/>
  <c r="P919" i="3"/>
  <c r="M919" i="3"/>
  <c r="P918" i="3"/>
  <c r="M918" i="3"/>
  <c r="P917" i="3"/>
  <c r="M917" i="3"/>
  <c r="P916" i="3"/>
  <c r="M916" i="3"/>
  <c r="P915" i="3"/>
  <c r="M915" i="3"/>
  <c r="P914" i="3"/>
  <c r="M914" i="3"/>
  <c r="P913" i="3"/>
  <c r="M913" i="3"/>
  <c r="P912" i="3"/>
  <c r="M912" i="3"/>
  <c r="P911" i="3"/>
  <c r="M911" i="3"/>
  <c r="P910" i="3"/>
  <c r="M910" i="3"/>
  <c r="P909" i="3"/>
  <c r="M909" i="3"/>
  <c r="P908" i="3"/>
  <c r="M908" i="3"/>
  <c r="P907" i="3"/>
  <c r="M907" i="3"/>
  <c r="P906" i="3"/>
  <c r="M906" i="3"/>
  <c r="P905" i="3"/>
  <c r="M905" i="3"/>
  <c r="P904" i="3"/>
  <c r="M904" i="3"/>
  <c r="P903" i="3"/>
  <c r="M903" i="3"/>
  <c r="P902" i="3"/>
  <c r="M902" i="3"/>
  <c r="P901" i="3"/>
  <c r="M901" i="3"/>
  <c r="P900" i="3"/>
  <c r="M900" i="3"/>
  <c r="P899" i="3"/>
  <c r="M899" i="3"/>
  <c r="P898" i="3"/>
  <c r="M898" i="3"/>
  <c r="P897" i="3"/>
  <c r="M897" i="3"/>
  <c r="P896" i="3"/>
  <c r="M896" i="3"/>
  <c r="P895" i="3"/>
  <c r="M895" i="3"/>
  <c r="P894" i="3"/>
  <c r="M894" i="3"/>
  <c r="P893" i="3"/>
  <c r="M893" i="3"/>
  <c r="P892" i="3"/>
  <c r="M892" i="3"/>
  <c r="P891" i="3"/>
  <c r="M891" i="3"/>
  <c r="P890" i="3"/>
  <c r="M890" i="3"/>
  <c r="P889" i="3"/>
  <c r="M889" i="3"/>
  <c r="P888" i="3"/>
  <c r="M888" i="3"/>
  <c r="P887" i="3"/>
  <c r="M887" i="3"/>
  <c r="P886" i="3"/>
  <c r="M886" i="3"/>
  <c r="P885" i="3"/>
  <c r="M885" i="3"/>
  <c r="P884" i="3"/>
  <c r="M884" i="3"/>
  <c r="P883" i="3"/>
  <c r="M883" i="3"/>
  <c r="P882" i="3"/>
  <c r="M882" i="3"/>
  <c r="P881" i="3"/>
  <c r="M881" i="3"/>
  <c r="P880" i="3"/>
  <c r="M880" i="3"/>
  <c r="P879" i="3"/>
  <c r="M879" i="3"/>
  <c r="P878" i="3"/>
  <c r="M878" i="3"/>
  <c r="P877" i="3"/>
  <c r="M877" i="3"/>
  <c r="P876" i="3"/>
  <c r="M876" i="3"/>
  <c r="P875" i="3"/>
  <c r="M875" i="3"/>
  <c r="P874" i="3"/>
  <c r="M874" i="3"/>
  <c r="P873" i="3"/>
  <c r="M873" i="3"/>
  <c r="P872" i="3"/>
  <c r="M872" i="3"/>
  <c r="P871" i="3"/>
  <c r="M871" i="3"/>
  <c r="P870" i="3"/>
  <c r="M870" i="3"/>
  <c r="P869" i="3"/>
  <c r="M869" i="3"/>
  <c r="P868" i="3"/>
  <c r="M868" i="3"/>
  <c r="P867" i="3"/>
  <c r="M867" i="3"/>
  <c r="P866" i="3"/>
  <c r="M866" i="3"/>
  <c r="P865" i="3"/>
  <c r="M865" i="3"/>
  <c r="P864" i="3"/>
  <c r="M864" i="3"/>
  <c r="P863" i="3"/>
  <c r="M863" i="3"/>
  <c r="P862" i="3"/>
  <c r="M862" i="3"/>
  <c r="P861" i="3"/>
  <c r="M861" i="3"/>
  <c r="P860" i="3"/>
  <c r="M860" i="3"/>
  <c r="P859" i="3"/>
  <c r="M859" i="3"/>
  <c r="P858" i="3"/>
  <c r="M858" i="3"/>
  <c r="P857" i="3"/>
  <c r="M857" i="3"/>
  <c r="P856" i="3"/>
  <c r="M856" i="3"/>
  <c r="P855" i="3"/>
  <c r="M855" i="3"/>
  <c r="P854" i="3"/>
  <c r="M854" i="3"/>
  <c r="P853" i="3"/>
  <c r="M853" i="3"/>
  <c r="P852" i="3"/>
  <c r="M852" i="3"/>
  <c r="P851" i="3"/>
  <c r="M851" i="3"/>
  <c r="P850" i="3"/>
  <c r="M850" i="3"/>
  <c r="P849" i="3"/>
  <c r="M849" i="3"/>
  <c r="P848" i="3"/>
  <c r="M848" i="3"/>
  <c r="P847" i="3"/>
  <c r="M847" i="3"/>
  <c r="P846" i="3"/>
  <c r="M846" i="3"/>
  <c r="P845" i="3"/>
  <c r="M845" i="3"/>
  <c r="P844" i="3"/>
  <c r="M844" i="3"/>
  <c r="P843" i="3"/>
  <c r="M843" i="3"/>
  <c r="P842" i="3"/>
  <c r="M842" i="3"/>
  <c r="P841" i="3"/>
  <c r="M841" i="3"/>
  <c r="P840" i="3"/>
  <c r="M840" i="3"/>
  <c r="P839" i="3"/>
  <c r="M839" i="3"/>
  <c r="P838" i="3"/>
  <c r="M838" i="3"/>
  <c r="P837" i="3"/>
  <c r="M837" i="3"/>
  <c r="P836" i="3"/>
  <c r="M836" i="3"/>
  <c r="P835" i="3"/>
  <c r="M835" i="3"/>
  <c r="P834" i="3"/>
  <c r="M834" i="3"/>
  <c r="P833" i="3"/>
  <c r="M833" i="3"/>
  <c r="P832" i="3"/>
  <c r="M832" i="3"/>
  <c r="P831" i="3"/>
  <c r="M831" i="3"/>
  <c r="P830" i="3"/>
  <c r="M830" i="3"/>
  <c r="P829" i="3"/>
  <c r="M829" i="3"/>
  <c r="P828" i="3"/>
  <c r="M828" i="3"/>
  <c r="P827" i="3"/>
  <c r="M827" i="3"/>
  <c r="P826" i="3"/>
  <c r="M826" i="3"/>
  <c r="P825" i="3"/>
  <c r="M825" i="3"/>
  <c r="P824" i="3"/>
  <c r="M824" i="3"/>
  <c r="P823" i="3"/>
  <c r="M823" i="3"/>
  <c r="P822" i="3"/>
  <c r="M822" i="3"/>
  <c r="P821" i="3"/>
  <c r="M821" i="3"/>
  <c r="P820" i="3"/>
  <c r="M820" i="3"/>
  <c r="P819" i="3"/>
  <c r="M819" i="3"/>
  <c r="P818" i="3"/>
  <c r="M818" i="3"/>
  <c r="P817" i="3"/>
  <c r="M817" i="3"/>
  <c r="P816" i="3"/>
  <c r="M816" i="3"/>
  <c r="P815" i="3"/>
  <c r="M815" i="3"/>
  <c r="P814" i="3"/>
  <c r="M814" i="3"/>
  <c r="P813" i="3"/>
  <c r="M813" i="3"/>
  <c r="P812" i="3"/>
  <c r="M812" i="3"/>
  <c r="P811" i="3"/>
  <c r="M811" i="3"/>
  <c r="P810" i="3"/>
  <c r="M810" i="3"/>
  <c r="P809" i="3"/>
  <c r="M809" i="3"/>
  <c r="P808" i="3"/>
  <c r="M808" i="3"/>
  <c r="P807" i="3"/>
  <c r="M807" i="3"/>
  <c r="P806" i="3"/>
  <c r="M806" i="3"/>
  <c r="P805" i="3"/>
  <c r="M805" i="3"/>
  <c r="P804" i="3"/>
  <c r="M804" i="3"/>
  <c r="P803" i="3"/>
  <c r="M803" i="3"/>
  <c r="P802" i="3"/>
  <c r="M802" i="3"/>
  <c r="P801" i="3"/>
  <c r="M801" i="3"/>
  <c r="P800" i="3"/>
  <c r="M800" i="3"/>
  <c r="P799" i="3"/>
  <c r="M799" i="3"/>
  <c r="P798" i="3"/>
  <c r="M798" i="3"/>
  <c r="P797" i="3"/>
  <c r="M797" i="3"/>
  <c r="P796" i="3"/>
  <c r="M796" i="3"/>
  <c r="P795" i="3"/>
  <c r="M795" i="3"/>
  <c r="P794" i="3"/>
  <c r="M794" i="3"/>
  <c r="P793" i="3"/>
  <c r="M793" i="3"/>
  <c r="P792" i="3"/>
  <c r="M792" i="3"/>
  <c r="P791" i="3"/>
  <c r="M791" i="3"/>
  <c r="P790" i="3"/>
  <c r="M790" i="3"/>
  <c r="P789" i="3"/>
  <c r="M789" i="3"/>
  <c r="P788" i="3"/>
  <c r="M788" i="3"/>
  <c r="P787" i="3"/>
  <c r="M787" i="3"/>
  <c r="P786" i="3"/>
  <c r="M786" i="3"/>
  <c r="P785" i="3"/>
  <c r="M785" i="3"/>
  <c r="P784" i="3"/>
  <c r="M784" i="3"/>
  <c r="P783" i="3"/>
  <c r="M783" i="3"/>
  <c r="P782" i="3"/>
  <c r="M782" i="3"/>
  <c r="P781" i="3"/>
  <c r="M781" i="3"/>
  <c r="P780" i="3"/>
  <c r="M780" i="3"/>
  <c r="P779" i="3"/>
  <c r="M779" i="3"/>
  <c r="P778" i="3"/>
  <c r="M778" i="3"/>
  <c r="P777" i="3"/>
  <c r="M777" i="3"/>
  <c r="P776" i="3"/>
  <c r="M776" i="3"/>
  <c r="P775" i="3"/>
  <c r="M775" i="3"/>
  <c r="P774" i="3"/>
  <c r="M774" i="3"/>
  <c r="P773" i="3"/>
  <c r="M773" i="3"/>
  <c r="P772" i="3"/>
  <c r="M772" i="3"/>
  <c r="P771" i="3"/>
  <c r="M771" i="3"/>
  <c r="P770" i="3"/>
  <c r="M770" i="3"/>
  <c r="P769" i="3"/>
  <c r="M769" i="3"/>
  <c r="P768" i="3"/>
  <c r="M768" i="3"/>
  <c r="P767" i="3"/>
  <c r="M767" i="3"/>
  <c r="P766" i="3"/>
  <c r="M766" i="3"/>
  <c r="P765" i="3"/>
  <c r="M765" i="3"/>
  <c r="P764" i="3"/>
  <c r="M764" i="3"/>
  <c r="P763" i="3"/>
  <c r="M763" i="3"/>
  <c r="P762" i="3"/>
  <c r="M762" i="3"/>
  <c r="P761" i="3"/>
  <c r="M761" i="3"/>
  <c r="P760" i="3"/>
  <c r="M760" i="3"/>
  <c r="P759" i="3"/>
  <c r="M759" i="3"/>
  <c r="P758" i="3"/>
  <c r="M758" i="3"/>
  <c r="P757" i="3"/>
  <c r="M757" i="3"/>
  <c r="P756" i="3"/>
  <c r="M756" i="3"/>
  <c r="P755" i="3"/>
  <c r="M755" i="3"/>
  <c r="P754" i="3"/>
  <c r="M754" i="3"/>
  <c r="P753" i="3"/>
  <c r="M753" i="3"/>
  <c r="P752" i="3"/>
  <c r="M752" i="3"/>
  <c r="P751" i="3"/>
  <c r="M751" i="3"/>
  <c r="P750" i="3"/>
  <c r="M750" i="3"/>
  <c r="P749" i="3"/>
  <c r="M749" i="3"/>
  <c r="P748" i="3"/>
  <c r="M748" i="3"/>
  <c r="P747" i="3"/>
  <c r="M747" i="3"/>
  <c r="P746" i="3"/>
  <c r="M746" i="3"/>
  <c r="P745" i="3"/>
  <c r="M745" i="3"/>
  <c r="P744" i="3"/>
  <c r="M744" i="3"/>
  <c r="P743" i="3"/>
  <c r="M743" i="3"/>
  <c r="P742" i="3"/>
  <c r="M742" i="3"/>
  <c r="P741" i="3"/>
  <c r="M741" i="3"/>
  <c r="P740" i="3"/>
  <c r="M740" i="3"/>
  <c r="P739" i="3"/>
  <c r="M739" i="3"/>
  <c r="P738" i="3"/>
  <c r="M738" i="3"/>
  <c r="P737" i="3"/>
  <c r="M737" i="3"/>
  <c r="P736" i="3"/>
  <c r="M736" i="3"/>
  <c r="P735" i="3"/>
  <c r="M735" i="3"/>
  <c r="P734" i="3"/>
  <c r="M734" i="3"/>
  <c r="P733" i="3"/>
  <c r="M733" i="3"/>
  <c r="P732" i="3"/>
  <c r="M732" i="3"/>
  <c r="P731" i="3"/>
  <c r="M731" i="3"/>
  <c r="P730" i="3"/>
  <c r="M730" i="3"/>
  <c r="P729" i="3"/>
  <c r="M729" i="3"/>
  <c r="P728" i="3"/>
  <c r="M728" i="3"/>
  <c r="P727" i="3"/>
  <c r="M727" i="3"/>
  <c r="P726" i="3"/>
  <c r="M726" i="3"/>
  <c r="P725" i="3"/>
  <c r="M725" i="3"/>
  <c r="P724" i="3"/>
  <c r="M724" i="3"/>
  <c r="P723" i="3"/>
  <c r="M723" i="3"/>
  <c r="P722" i="3"/>
  <c r="M722" i="3"/>
  <c r="P721" i="3"/>
  <c r="M721" i="3"/>
  <c r="P720" i="3"/>
  <c r="M720" i="3"/>
  <c r="P719" i="3"/>
  <c r="M719" i="3"/>
  <c r="P718" i="3"/>
  <c r="M718" i="3"/>
  <c r="P717" i="3"/>
  <c r="M717" i="3"/>
  <c r="P716" i="3"/>
  <c r="M716" i="3"/>
  <c r="P715" i="3"/>
  <c r="M715" i="3"/>
  <c r="P714" i="3"/>
  <c r="M714" i="3"/>
  <c r="P713" i="3"/>
  <c r="M713" i="3"/>
  <c r="P712" i="3"/>
  <c r="M712" i="3"/>
  <c r="P711" i="3"/>
  <c r="M711" i="3"/>
  <c r="P710" i="3"/>
  <c r="M710" i="3"/>
  <c r="P709" i="3"/>
  <c r="M709" i="3"/>
  <c r="P708" i="3"/>
  <c r="M708" i="3"/>
  <c r="P707" i="3"/>
  <c r="M707" i="3"/>
  <c r="P706" i="3"/>
  <c r="M706" i="3"/>
  <c r="P705" i="3"/>
  <c r="M705" i="3"/>
  <c r="P704" i="3"/>
  <c r="M704" i="3"/>
  <c r="P703" i="3"/>
  <c r="M703" i="3"/>
  <c r="P702" i="3"/>
  <c r="M702" i="3"/>
  <c r="P701" i="3"/>
  <c r="M701" i="3"/>
  <c r="P700" i="3"/>
  <c r="M700" i="3"/>
  <c r="P699" i="3"/>
  <c r="M699" i="3"/>
  <c r="P698" i="3"/>
  <c r="M698" i="3"/>
  <c r="P697" i="3"/>
  <c r="M697" i="3"/>
  <c r="P696" i="3"/>
  <c r="M696" i="3"/>
  <c r="P695" i="3"/>
  <c r="M695" i="3"/>
  <c r="P694" i="3"/>
  <c r="M694" i="3"/>
  <c r="P693" i="3"/>
  <c r="M693" i="3"/>
  <c r="P692" i="3"/>
  <c r="M692" i="3"/>
  <c r="P691" i="3"/>
  <c r="M691" i="3"/>
  <c r="P690" i="3"/>
  <c r="M690" i="3"/>
  <c r="P689" i="3"/>
  <c r="M689" i="3"/>
  <c r="P688" i="3"/>
  <c r="M688" i="3"/>
  <c r="P687" i="3"/>
  <c r="M687" i="3"/>
  <c r="P686" i="3"/>
  <c r="M686" i="3"/>
  <c r="P685" i="3"/>
  <c r="M685" i="3"/>
  <c r="P684" i="3"/>
  <c r="M684" i="3"/>
  <c r="P683" i="3"/>
  <c r="M683" i="3"/>
  <c r="P682" i="3"/>
  <c r="M682" i="3"/>
  <c r="P681" i="3"/>
  <c r="M681" i="3"/>
  <c r="P680" i="3"/>
  <c r="M680" i="3"/>
  <c r="P679" i="3"/>
  <c r="M679" i="3"/>
  <c r="P678" i="3"/>
  <c r="M678" i="3"/>
  <c r="P677" i="3"/>
  <c r="M677" i="3"/>
  <c r="P676" i="3"/>
  <c r="M676" i="3"/>
  <c r="P675" i="3"/>
  <c r="M675" i="3"/>
  <c r="P674" i="3"/>
  <c r="M674" i="3"/>
  <c r="P673" i="3"/>
  <c r="M673" i="3"/>
  <c r="P672" i="3"/>
  <c r="M672" i="3"/>
  <c r="P671" i="3"/>
  <c r="M671" i="3"/>
  <c r="P670" i="3"/>
  <c r="M670" i="3"/>
  <c r="P669" i="3"/>
  <c r="M669" i="3"/>
  <c r="P668" i="3"/>
  <c r="M668" i="3"/>
  <c r="P667" i="3"/>
  <c r="M667" i="3"/>
  <c r="P666" i="3"/>
  <c r="M666" i="3"/>
  <c r="P665" i="3"/>
  <c r="M665" i="3"/>
  <c r="P664" i="3"/>
  <c r="M664" i="3"/>
  <c r="P663" i="3"/>
  <c r="M663" i="3"/>
  <c r="P662" i="3"/>
  <c r="M662" i="3"/>
  <c r="P661" i="3"/>
  <c r="M661" i="3"/>
  <c r="P660" i="3"/>
  <c r="M660" i="3"/>
  <c r="P659" i="3"/>
  <c r="M659" i="3"/>
  <c r="P658" i="3"/>
  <c r="M658" i="3"/>
  <c r="P657" i="3"/>
  <c r="M657" i="3"/>
  <c r="P656" i="3"/>
  <c r="M656" i="3"/>
  <c r="P655" i="3"/>
  <c r="M655" i="3"/>
  <c r="P654" i="3"/>
  <c r="M654" i="3"/>
  <c r="P653" i="3"/>
  <c r="M653" i="3"/>
  <c r="P652" i="3"/>
  <c r="M652" i="3"/>
  <c r="P651" i="3"/>
  <c r="M651" i="3"/>
  <c r="P650" i="3"/>
  <c r="M650" i="3"/>
  <c r="P649" i="3"/>
  <c r="M649" i="3"/>
  <c r="P648" i="3"/>
  <c r="M648" i="3"/>
  <c r="P647" i="3"/>
  <c r="M647" i="3"/>
  <c r="P646" i="3"/>
  <c r="M646" i="3"/>
  <c r="P645" i="3"/>
  <c r="M645" i="3"/>
  <c r="P644" i="3"/>
  <c r="M644" i="3"/>
  <c r="P643" i="3"/>
  <c r="M643" i="3"/>
  <c r="P642" i="3"/>
  <c r="M642" i="3"/>
  <c r="P641" i="3"/>
  <c r="M641" i="3"/>
  <c r="P640" i="3"/>
  <c r="M640" i="3"/>
  <c r="P639" i="3"/>
  <c r="M639" i="3"/>
  <c r="P638" i="3"/>
  <c r="M638" i="3"/>
  <c r="P637" i="3"/>
  <c r="M637" i="3"/>
  <c r="P636" i="3"/>
  <c r="M636" i="3"/>
  <c r="P635" i="3"/>
  <c r="M635" i="3"/>
  <c r="P634" i="3"/>
  <c r="M634" i="3"/>
  <c r="P633" i="3"/>
  <c r="M633" i="3"/>
  <c r="P632" i="3"/>
  <c r="M632" i="3"/>
  <c r="P631" i="3"/>
  <c r="M631" i="3"/>
  <c r="P630" i="3"/>
  <c r="M630" i="3"/>
  <c r="P629" i="3"/>
  <c r="M629" i="3"/>
  <c r="P628" i="3"/>
  <c r="M628" i="3"/>
  <c r="P627" i="3"/>
  <c r="M627" i="3"/>
  <c r="P626" i="3"/>
  <c r="M626" i="3"/>
  <c r="P625" i="3"/>
  <c r="M625" i="3"/>
  <c r="P624" i="3"/>
  <c r="M624" i="3"/>
  <c r="P623" i="3"/>
  <c r="M623" i="3"/>
  <c r="P622" i="3"/>
  <c r="M622" i="3"/>
  <c r="P621" i="3"/>
  <c r="M621" i="3"/>
  <c r="P620" i="3"/>
  <c r="M620" i="3"/>
  <c r="P619" i="3"/>
  <c r="M619" i="3"/>
  <c r="P618" i="3"/>
  <c r="M618" i="3"/>
  <c r="P617" i="3"/>
  <c r="M617" i="3"/>
  <c r="P616" i="3"/>
  <c r="M616" i="3"/>
  <c r="P615" i="3"/>
  <c r="M615" i="3"/>
  <c r="P614" i="3"/>
  <c r="M614" i="3"/>
  <c r="P613" i="3"/>
  <c r="M613" i="3"/>
  <c r="P612" i="3"/>
  <c r="M612" i="3"/>
  <c r="P611" i="3"/>
  <c r="M611" i="3"/>
  <c r="P610" i="3"/>
  <c r="M610" i="3"/>
  <c r="P609" i="3"/>
  <c r="M609" i="3"/>
  <c r="P608" i="3"/>
  <c r="M608" i="3"/>
  <c r="P607" i="3"/>
  <c r="M607" i="3"/>
  <c r="P606" i="3"/>
  <c r="M606" i="3"/>
  <c r="P605" i="3"/>
  <c r="M605" i="3"/>
  <c r="P604" i="3"/>
  <c r="M604" i="3"/>
  <c r="P603" i="3"/>
  <c r="M603" i="3"/>
  <c r="P602" i="3"/>
  <c r="M602" i="3"/>
  <c r="P601" i="3"/>
  <c r="M601" i="3"/>
  <c r="P600" i="3"/>
  <c r="M600" i="3"/>
  <c r="P599" i="3"/>
  <c r="M599" i="3"/>
  <c r="P598" i="3"/>
  <c r="M598" i="3"/>
  <c r="P597" i="3"/>
  <c r="M597" i="3"/>
  <c r="P596" i="3"/>
  <c r="M596" i="3"/>
  <c r="P595" i="3"/>
  <c r="M595" i="3"/>
  <c r="P594" i="3"/>
  <c r="M594" i="3"/>
  <c r="P593" i="3"/>
  <c r="M593" i="3"/>
  <c r="P592" i="3"/>
  <c r="M592" i="3"/>
  <c r="P591" i="3"/>
  <c r="M591" i="3"/>
  <c r="P590" i="3"/>
  <c r="M590" i="3"/>
  <c r="P589" i="3"/>
  <c r="M589" i="3"/>
  <c r="P588" i="3"/>
  <c r="M588" i="3"/>
  <c r="P587" i="3"/>
  <c r="M587" i="3"/>
  <c r="P586" i="3"/>
  <c r="M586" i="3"/>
  <c r="P585" i="3"/>
  <c r="M585" i="3"/>
  <c r="P584" i="3"/>
  <c r="M584" i="3"/>
  <c r="P583" i="3"/>
  <c r="M583" i="3"/>
  <c r="P582" i="3"/>
  <c r="M582" i="3"/>
  <c r="P581" i="3"/>
  <c r="M581" i="3"/>
  <c r="P580" i="3"/>
  <c r="M580" i="3"/>
  <c r="P579" i="3"/>
  <c r="M579" i="3"/>
  <c r="P578" i="3"/>
  <c r="M578" i="3"/>
  <c r="P577" i="3"/>
  <c r="M577" i="3"/>
  <c r="P576" i="3"/>
  <c r="M576" i="3"/>
  <c r="P575" i="3"/>
  <c r="M575" i="3"/>
  <c r="P574" i="3"/>
  <c r="M574" i="3"/>
  <c r="P573" i="3"/>
  <c r="M573" i="3"/>
  <c r="P572" i="3"/>
  <c r="M572" i="3"/>
  <c r="P571" i="3"/>
  <c r="M571" i="3"/>
  <c r="P570" i="3"/>
  <c r="M570" i="3"/>
  <c r="P569" i="3"/>
  <c r="M569" i="3"/>
  <c r="P568" i="3"/>
  <c r="M568" i="3"/>
  <c r="P567" i="3"/>
  <c r="M567" i="3"/>
  <c r="P566" i="3"/>
  <c r="M566" i="3"/>
  <c r="P565" i="3"/>
  <c r="M565" i="3"/>
  <c r="P564" i="3"/>
  <c r="M564" i="3"/>
  <c r="P563" i="3"/>
  <c r="M563" i="3"/>
  <c r="P562" i="3"/>
  <c r="M562" i="3"/>
  <c r="P561" i="3"/>
  <c r="M561" i="3"/>
  <c r="P560" i="3"/>
  <c r="M560" i="3"/>
  <c r="P559" i="3"/>
  <c r="M559" i="3"/>
  <c r="P558" i="3"/>
  <c r="M558" i="3"/>
  <c r="P557" i="3"/>
  <c r="M557" i="3"/>
  <c r="P556" i="3"/>
  <c r="M556" i="3"/>
  <c r="P555" i="3"/>
  <c r="M555" i="3"/>
  <c r="P554" i="3"/>
  <c r="M554" i="3"/>
  <c r="P553" i="3"/>
  <c r="M553" i="3"/>
  <c r="P552" i="3"/>
  <c r="M552" i="3"/>
  <c r="P551" i="3"/>
  <c r="M551" i="3"/>
  <c r="P550" i="3"/>
  <c r="M550" i="3"/>
  <c r="P549" i="3"/>
  <c r="M549" i="3"/>
  <c r="P548" i="3"/>
  <c r="M548" i="3"/>
  <c r="P547" i="3"/>
  <c r="M547" i="3"/>
  <c r="P546" i="3"/>
  <c r="M546" i="3"/>
  <c r="P545" i="3"/>
  <c r="M545" i="3"/>
  <c r="P544" i="3"/>
  <c r="M544" i="3"/>
  <c r="P543" i="3"/>
  <c r="M543" i="3"/>
  <c r="P542" i="3"/>
  <c r="M542" i="3"/>
  <c r="P541" i="3"/>
  <c r="M541" i="3"/>
  <c r="P540" i="3"/>
  <c r="M540" i="3"/>
  <c r="P539" i="3"/>
  <c r="M539" i="3"/>
  <c r="P538" i="3"/>
  <c r="M538" i="3"/>
  <c r="P537" i="3"/>
  <c r="M537" i="3"/>
  <c r="P536" i="3"/>
  <c r="M536" i="3"/>
  <c r="P535" i="3"/>
  <c r="M535" i="3"/>
  <c r="P534" i="3"/>
  <c r="M534" i="3"/>
  <c r="P533" i="3"/>
  <c r="M533" i="3"/>
  <c r="P532" i="3"/>
  <c r="M532" i="3"/>
  <c r="P531" i="3"/>
  <c r="M531" i="3"/>
  <c r="P530" i="3"/>
  <c r="M530" i="3"/>
  <c r="P529" i="3"/>
  <c r="M529" i="3"/>
  <c r="P528" i="3"/>
  <c r="M528" i="3"/>
  <c r="P527" i="3"/>
  <c r="M527" i="3"/>
  <c r="P526" i="3"/>
  <c r="M526" i="3"/>
  <c r="P525" i="3"/>
  <c r="M525" i="3"/>
  <c r="P524" i="3"/>
  <c r="M524" i="3"/>
  <c r="P523" i="3"/>
  <c r="M523" i="3"/>
  <c r="P522" i="3"/>
  <c r="M522" i="3"/>
  <c r="P521" i="3"/>
  <c r="M521" i="3"/>
  <c r="P520" i="3"/>
  <c r="M520" i="3"/>
  <c r="P519" i="3"/>
  <c r="M519" i="3"/>
  <c r="P518" i="3"/>
  <c r="M518" i="3"/>
  <c r="P517" i="3"/>
  <c r="M517" i="3"/>
  <c r="P516" i="3"/>
  <c r="M516" i="3"/>
  <c r="P515" i="3"/>
  <c r="M515" i="3"/>
  <c r="P514" i="3"/>
  <c r="M514" i="3"/>
  <c r="P513" i="3"/>
  <c r="M513" i="3"/>
  <c r="P512" i="3"/>
  <c r="M512" i="3"/>
  <c r="P511" i="3"/>
  <c r="M511" i="3"/>
  <c r="P510" i="3"/>
  <c r="M510" i="3"/>
  <c r="P509" i="3"/>
  <c r="M509" i="3"/>
  <c r="P508" i="3"/>
  <c r="M508" i="3"/>
  <c r="P507" i="3"/>
  <c r="M507" i="3"/>
  <c r="P506" i="3"/>
  <c r="M506" i="3"/>
  <c r="P505" i="3"/>
  <c r="M505" i="3"/>
  <c r="P504" i="3"/>
  <c r="M504" i="3"/>
  <c r="P503" i="3"/>
  <c r="M503" i="3"/>
  <c r="P502" i="3"/>
  <c r="M502" i="3"/>
  <c r="P501" i="3"/>
  <c r="M501" i="3"/>
  <c r="P500" i="3"/>
  <c r="M500" i="3"/>
  <c r="P499" i="3"/>
  <c r="M499" i="3"/>
  <c r="P498" i="3"/>
  <c r="M498" i="3"/>
  <c r="P497" i="3"/>
  <c r="M497" i="3"/>
  <c r="P496" i="3"/>
  <c r="M496" i="3"/>
  <c r="P495" i="3"/>
  <c r="M495" i="3"/>
  <c r="P494" i="3"/>
  <c r="M494" i="3"/>
  <c r="P493" i="3"/>
  <c r="M493" i="3"/>
  <c r="P492" i="3"/>
  <c r="M492" i="3"/>
  <c r="P491" i="3"/>
  <c r="M491" i="3"/>
  <c r="P490" i="3"/>
  <c r="M490" i="3"/>
  <c r="P489" i="3"/>
  <c r="M489" i="3"/>
  <c r="P488" i="3"/>
  <c r="M488" i="3"/>
  <c r="P487" i="3"/>
  <c r="M487" i="3"/>
  <c r="P486" i="3"/>
  <c r="M486" i="3"/>
  <c r="P485" i="3"/>
  <c r="M485" i="3"/>
  <c r="P484" i="3"/>
  <c r="M484" i="3"/>
  <c r="P483" i="3"/>
  <c r="M483" i="3"/>
  <c r="P482" i="3"/>
  <c r="M482" i="3"/>
  <c r="P481" i="3"/>
  <c r="M481" i="3"/>
  <c r="P480" i="3"/>
  <c r="M480" i="3"/>
  <c r="P479" i="3"/>
  <c r="M479" i="3"/>
  <c r="P478" i="3"/>
  <c r="M478" i="3"/>
  <c r="P477" i="3"/>
  <c r="M477" i="3"/>
  <c r="P476" i="3"/>
  <c r="M476" i="3"/>
  <c r="P475" i="3"/>
  <c r="M475" i="3"/>
  <c r="P474" i="3"/>
  <c r="M474" i="3"/>
  <c r="P473" i="3"/>
  <c r="M473" i="3"/>
  <c r="P472" i="3"/>
  <c r="M472" i="3"/>
  <c r="P471" i="3"/>
  <c r="M471" i="3"/>
  <c r="P470" i="3"/>
  <c r="M470" i="3"/>
  <c r="P469" i="3"/>
  <c r="M469" i="3"/>
  <c r="P468" i="3"/>
  <c r="M468" i="3"/>
  <c r="P467" i="3"/>
  <c r="M467" i="3"/>
  <c r="P466" i="3"/>
  <c r="M466" i="3"/>
  <c r="P465" i="3"/>
  <c r="M465" i="3"/>
  <c r="P464" i="3"/>
  <c r="M464" i="3"/>
  <c r="P463" i="3"/>
  <c r="M463" i="3"/>
  <c r="P462" i="3"/>
  <c r="M462" i="3"/>
  <c r="P461" i="3"/>
  <c r="M461" i="3"/>
  <c r="P460" i="3"/>
  <c r="M460" i="3"/>
  <c r="P459" i="3"/>
  <c r="M459" i="3"/>
  <c r="P458" i="3"/>
  <c r="M458" i="3"/>
  <c r="P457" i="3"/>
  <c r="M457" i="3"/>
  <c r="P456" i="3"/>
  <c r="M456" i="3"/>
  <c r="P455" i="3"/>
  <c r="M455" i="3"/>
  <c r="P454" i="3"/>
  <c r="M454" i="3"/>
  <c r="P453" i="3"/>
  <c r="M453" i="3"/>
  <c r="P452" i="3"/>
  <c r="M452" i="3"/>
  <c r="P451" i="3"/>
  <c r="M451" i="3"/>
  <c r="P450" i="3"/>
  <c r="M450" i="3"/>
  <c r="P449" i="3"/>
  <c r="M449" i="3"/>
  <c r="P448" i="3"/>
  <c r="M448" i="3"/>
  <c r="P447" i="3"/>
  <c r="M447" i="3"/>
  <c r="P446" i="3"/>
  <c r="M446" i="3"/>
  <c r="P445" i="3"/>
  <c r="M445" i="3"/>
  <c r="P444" i="3"/>
  <c r="M444" i="3"/>
  <c r="P443" i="3"/>
  <c r="M443" i="3"/>
  <c r="P442" i="3"/>
  <c r="M442" i="3"/>
  <c r="P441" i="3"/>
  <c r="M441" i="3"/>
  <c r="P440" i="3"/>
  <c r="M440" i="3"/>
  <c r="P439" i="3"/>
  <c r="M439" i="3"/>
  <c r="P438" i="3"/>
  <c r="M438" i="3"/>
  <c r="P437" i="3"/>
  <c r="M437" i="3"/>
  <c r="P436" i="3"/>
  <c r="M436" i="3"/>
  <c r="P435" i="3"/>
  <c r="M435" i="3"/>
  <c r="P434" i="3"/>
  <c r="M434" i="3"/>
  <c r="P433" i="3"/>
  <c r="M433" i="3"/>
  <c r="P432" i="3"/>
  <c r="M432" i="3"/>
  <c r="P431" i="3"/>
  <c r="M431" i="3"/>
  <c r="P430" i="3"/>
  <c r="M430" i="3"/>
  <c r="P429" i="3"/>
  <c r="M429" i="3"/>
  <c r="P428" i="3"/>
  <c r="M428" i="3"/>
  <c r="P427" i="3"/>
  <c r="M427" i="3"/>
  <c r="P426" i="3"/>
  <c r="M426" i="3"/>
  <c r="P425" i="3"/>
  <c r="M425" i="3"/>
  <c r="P424" i="3"/>
  <c r="M424" i="3"/>
  <c r="P423" i="3"/>
  <c r="M423" i="3"/>
  <c r="P422" i="3"/>
  <c r="M422" i="3"/>
  <c r="P421" i="3"/>
  <c r="M421" i="3"/>
  <c r="P420" i="3"/>
  <c r="M420" i="3"/>
  <c r="P419" i="3"/>
  <c r="M419" i="3"/>
  <c r="P418" i="3"/>
  <c r="M418" i="3"/>
  <c r="P417" i="3"/>
  <c r="M417" i="3"/>
  <c r="P416" i="3"/>
  <c r="M416" i="3"/>
  <c r="P415" i="3"/>
  <c r="M415" i="3"/>
  <c r="P414" i="3"/>
  <c r="M414" i="3"/>
  <c r="P413" i="3"/>
  <c r="M413" i="3"/>
  <c r="P412" i="3"/>
  <c r="M412" i="3"/>
  <c r="P411" i="3"/>
  <c r="M411" i="3"/>
  <c r="P410" i="3"/>
  <c r="M410" i="3"/>
  <c r="P409" i="3"/>
  <c r="M409" i="3"/>
  <c r="P408" i="3"/>
  <c r="M408" i="3"/>
  <c r="P407" i="3"/>
  <c r="M407" i="3"/>
  <c r="P406" i="3"/>
  <c r="M406" i="3"/>
  <c r="P405" i="3"/>
  <c r="M405" i="3"/>
  <c r="P404" i="3"/>
  <c r="M404" i="3"/>
  <c r="P403" i="3"/>
  <c r="M403" i="3"/>
  <c r="P402" i="3"/>
  <c r="M402" i="3"/>
  <c r="P401" i="3"/>
  <c r="M401" i="3"/>
  <c r="P400" i="3"/>
  <c r="M400" i="3"/>
  <c r="P399" i="3"/>
  <c r="M399" i="3"/>
  <c r="P398" i="3"/>
  <c r="M398" i="3"/>
  <c r="P397" i="3"/>
  <c r="M397" i="3"/>
  <c r="P396" i="3"/>
  <c r="M396" i="3"/>
  <c r="P395" i="3"/>
  <c r="M395" i="3"/>
  <c r="P394" i="3"/>
  <c r="M394" i="3"/>
  <c r="P393" i="3"/>
  <c r="M393" i="3"/>
  <c r="P392" i="3"/>
  <c r="M392" i="3"/>
  <c r="P391" i="3"/>
  <c r="M391" i="3"/>
  <c r="P390" i="3"/>
  <c r="M390" i="3"/>
  <c r="P389" i="3"/>
  <c r="M389" i="3"/>
  <c r="P388" i="3"/>
  <c r="M388" i="3"/>
  <c r="P387" i="3"/>
  <c r="M387" i="3"/>
  <c r="P386" i="3"/>
  <c r="M386" i="3"/>
  <c r="P385" i="3"/>
  <c r="M385" i="3"/>
  <c r="P384" i="3"/>
  <c r="M384" i="3"/>
  <c r="P383" i="3"/>
  <c r="M383" i="3"/>
  <c r="P382" i="3"/>
  <c r="M382" i="3"/>
  <c r="P381" i="3"/>
  <c r="M381" i="3"/>
  <c r="P380" i="3"/>
  <c r="M380" i="3"/>
  <c r="P379" i="3"/>
  <c r="M379" i="3"/>
  <c r="P378" i="3"/>
  <c r="M378" i="3"/>
  <c r="P377" i="3"/>
  <c r="M377" i="3"/>
  <c r="P376" i="3"/>
  <c r="M376" i="3"/>
  <c r="P375" i="3"/>
  <c r="M375" i="3"/>
  <c r="P374" i="3"/>
  <c r="M374" i="3"/>
  <c r="P373" i="3"/>
  <c r="M373" i="3"/>
  <c r="P372" i="3"/>
  <c r="M372" i="3"/>
  <c r="P371" i="3"/>
  <c r="M371" i="3"/>
  <c r="P370" i="3"/>
  <c r="M370" i="3"/>
  <c r="P369" i="3"/>
  <c r="M369" i="3"/>
  <c r="P368" i="3"/>
  <c r="M368" i="3"/>
  <c r="P367" i="3"/>
  <c r="M367" i="3"/>
  <c r="P366" i="3"/>
  <c r="M366" i="3"/>
  <c r="P365" i="3"/>
  <c r="M365" i="3"/>
  <c r="P364" i="3"/>
  <c r="M364" i="3"/>
  <c r="P363" i="3"/>
  <c r="M363" i="3"/>
  <c r="P362" i="3"/>
  <c r="M362" i="3"/>
  <c r="P361" i="3"/>
  <c r="M361" i="3"/>
  <c r="P360" i="3"/>
  <c r="M360" i="3"/>
  <c r="P359" i="3"/>
  <c r="M359" i="3"/>
  <c r="P358" i="3"/>
  <c r="M358" i="3"/>
  <c r="P357" i="3"/>
  <c r="M357" i="3"/>
  <c r="P356" i="3"/>
  <c r="M356" i="3"/>
  <c r="P355" i="3"/>
  <c r="M355" i="3"/>
  <c r="P354" i="3"/>
  <c r="M354" i="3"/>
  <c r="P353" i="3"/>
  <c r="M353" i="3"/>
  <c r="P352" i="3"/>
  <c r="M352" i="3"/>
  <c r="P351" i="3"/>
  <c r="M351" i="3"/>
  <c r="P350" i="3"/>
  <c r="M350" i="3"/>
  <c r="P349" i="3"/>
  <c r="M349" i="3"/>
  <c r="P348" i="3"/>
  <c r="M348" i="3"/>
  <c r="P347" i="3"/>
  <c r="M347" i="3"/>
  <c r="P346" i="3"/>
  <c r="M346" i="3"/>
  <c r="P345" i="3"/>
  <c r="M345" i="3"/>
  <c r="P344" i="3"/>
  <c r="M344" i="3"/>
  <c r="P343" i="3"/>
  <c r="M343" i="3"/>
  <c r="P342" i="3"/>
  <c r="M342" i="3"/>
  <c r="P341" i="3"/>
  <c r="M341" i="3"/>
  <c r="P340" i="3"/>
  <c r="M340" i="3"/>
  <c r="P339" i="3"/>
  <c r="M339" i="3"/>
  <c r="P338" i="3"/>
  <c r="M338" i="3"/>
  <c r="P337" i="3"/>
  <c r="M337" i="3"/>
  <c r="P336" i="3"/>
  <c r="M336" i="3"/>
  <c r="P335" i="3"/>
  <c r="M335" i="3"/>
  <c r="P334" i="3"/>
  <c r="M334" i="3"/>
  <c r="P333" i="3"/>
  <c r="M333" i="3"/>
  <c r="P332" i="3"/>
  <c r="M332" i="3"/>
  <c r="P331" i="3"/>
  <c r="M331" i="3"/>
  <c r="P330" i="3"/>
  <c r="M330" i="3"/>
  <c r="P329" i="3"/>
  <c r="M329" i="3"/>
  <c r="P328" i="3"/>
  <c r="M328" i="3"/>
  <c r="P327" i="3"/>
  <c r="M327" i="3"/>
  <c r="P326" i="3"/>
  <c r="M326" i="3"/>
  <c r="P325" i="3"/>
  <c r="M325" i="3"/>
  <c r="P324" i="3"/>
  <c r="M324" i="3"/>
  <c r="P323" i="3"/>
  <c r="M323" i="3"/>
  <c r="P322" i="3"/>
  <c r="M322" i="3"/>
  <c r="P321" i="3"/>
  <c r="M321" i="3"/>
  <c r="P320" i="3"/>
  <c r="M320" i="3"/>
  <c r="P319" i="3"/>
  <c r="M319" i="3"/>
  <c r="P318" i="3"/>
  <c r="M318" i="3"/>
  <c r="P317" i="3"/>
  <c r="M317" i="3"/>
  <c r="P316" i="3"/>
  <c r="M316" i="3"/>
  <c r="P315" i="3"/>
  <c r="M315" i="3"/>
  <c r="P314" i="3"/>
  <c r="M314" i="3"/>
  <c r="P313" i="3"/>
  <c r="M313" i="3"/>
  <c r="P312" i="3"/>
  <c r="M312" i="3"/>
  <c r="P311" i="3"/>
  <c r="M311" i="3"/>
  <c r="P310" i="3"/>
  <c r="M310" i="3"/>
  <c r="P309" i="3"/>
  <c r="M309" i="3"/>
  <c r="P308" i="3"/>
  <c r="M308" i="3"/>
  <c r="P307" i="3"/>
  <c r="M307" i="3"/>
  <c r="P306" i="3"/>
  <c r="M306" i="3"/>
  <c r="P305" i="3"/>
  <c r="M305" i="3"/>
  <c r="P304" i="3"/>
  <c r="M304" i="3"/>
  <c r="P303" i="3"/>
  <c r="M303" i="3"/>
  <c r="P302" i="3"/>
  <c r="M302" i="3"/>
  <c r="P301" i="3"/>
  <c r="M301" i="3"/>
  <c r="P300" i="3"/>
  <c r="M300" i="3"/>
  <c r="P299" i="3"/>
  <c r="M299" i="3"/>
  <c r="P298" i="3"/>
  <c r="M298" i="3"/>
  <c r="P297" i="3"/>
  <c r="M297" i="3"/>
  <c r="P296" i="3"/>
  <c r="M296" i="3"/>
  <c r="P295" i="3"/>
  <c r="M295" i="3"/>
  <c r="P294" i="3"/>
  <c r="M294" i="3"/>
  <c r="P293" i="3"/>
  <c r="M293" i="3"/>
  <c r="P292" i="3"/>
  <c r="M292" i="3"/>
  <c r="P291" i="3"/>
  <c r="M291" i="3"/>
  <c r="P290" i="3"/>
  <c r="M290" i="3"/>
  <c r="P289" i="3"/>
  <c r="M289" i="3"/>
  <c r="P288" i="3"/>
  <c r="M288" i="3"/>
  <c r="P287" i="3"/>
  <c r="M287" i="3"/>
  <c r="P286" i="3"/>
  <c r="M286" i="3"/>
  <c r="P285" i="3"/>
  <c r="M285" i="3"/>
  <c r="P284" i="3"/>
  <c r="M284" i="3"/>
  <c r="P283" i="3"/>
  <c r="M283" i="3"/>
  <c r="P282" i="3"/>
  <c r="M282" i="3"/>
  <c r="P281" i="3"/>
  <c r="M281" i="3"/>
  <c r="P280" i="3"/>
  <c r="M280" i="3"/>
  <c r="P279" i="3"/>
  <c r="M279" i="3"/>
  <c r="P278" i="3"/>
  <c r="M278" i="3"/>
  <c r="P277" i="3"/>
  <c r="M277" i="3"/>
  <c r="P276" i="3"/>
  <c r="M276" i="3"/>
  <c r="P275" i="3"/>
  <c r="M275" i="3"/>
  <c r="P274" i="3"/>
  <c r="M274" i="3"/>
  <c r="P273" i="3"/>
  <c r="M273" i="3"/>
  <c r="P272" i="3"/>
  <c r="M272" i="3"/>
  <c r="P271" i="3"/>
  <c r="M271" i="3"/>
  <c r="P270" i="3"/>
  <c r="M270" i="3"/>
  <c r="P269" i="3"/>
  <c r="M269" i="3"/>
  <c r="P268" i="3"/>
  <c r="M268" i="3"/>
  <c r="P267" i="3"/>
  <c r="M267" i="3"/>
  <c r="P266" i="3"/>
  <c r="M266" i="3"/>
  <c r="P265" i="3"/>
  <c r="M265" i="3"/>
  <c r="P264" i="3"/>
  <c r="M264" i="3"/>
  <c r="P263" i="3"/>
  <c r="M263" i="3"/>
  <c r="P262" i="3"/>
  <c r="M262" i="3"/>
  <c r="P261" i="3"/>
  <c r="M261" i="3"/>
  <c r="P260" i="3"/>
  <c r="M260" i="3"/>
  <c r="P259" i="3"/>
  <c r="M259" i="3"/>
  <c r="P258" i="3"/>
  <c r="M258" i="3"/>
  <c r="P257" i="3"/>
  <c r="M257" i="3"/>
  <c r="P256" i="3"/>
  <c r="M256" i="3"/>
  <c r="P255" i="3"/>
  <c r="M255" i="3"/>
  <c r="P254" i="3"/>
  <c r="M254" i="3"/>
  <c r="P253" i="3"/>
  <c r="M253" i="3"/>
  <c r="P252" i="3"/>
  <c r="M252" i="3"/>
  <c r="P251" i="3"/>
  <c r="M251" i="3"/>
  <c r="P250" i="3"/>
  <c r="M250" i="3"/>
  <c r="P249" i="3"/>
  <c r="M249" i="3"/>
  <c r="P248" i="3"/>
  <c r="M248" i="3"/>
  <c r="P247" i="3"/>
  <c r="M247" i="3"/>
  <c r="P246" i="3"/>
  <c r="M246" i="3"/>
  <c r="P245" i="3"/>
  <c r="M245" i="3"/>
  <c r="P244" i="3"/>
  <c r="M244" i="3"/>
  <c r="P243" i="3"/>
  <c r="M243" i="3"/>
  <c r="P242" i="3"/>
  <c r="M242" i="3"/>
  <c r="P241" i="3"/>
  <c r="M241" i="3"/>
  <c r="P240" i="3"/>
  <c r="M240" i="3"/>
  <c r="P239" i="3"/>
  <c r="M239" i="3"/>
  <c r="P238" i="3"/>
  <c r="M238" i="3"/>
  <c r="P237" i="3"/>
  <c r="M237" i="3"/>
  <c r="P236" i="3"/>
  <c r="M236" i="3"/>
  <c r="P235" i="3"/>
  <c r="M235" i="3"/>
  <c r="P234" i="3"/>
  <c r="M234" i="3"/>
  <c r="P233" i="3"/>
  <c r="M233" i="3"/>
  <c r="P232" i="3"/>
  <c r="M232" i="3"/>
  <c r="P231" i="3"/>
  <c r="M231" i="3"/>
  <c r="P230" i="3"/>
  <c r="M230" i="3"/>
  <c r="P229" i="3"/>
  <c r="M229" i="3"/>
  <c r="P228" i="3"/>
  <c r="M228" i="3"/>
  <c r="P227" i="3"/>
  <c r="M227" i="3"/>
  <c r="P226" i="3"/>
  <c r="M226" i="3"/>
  <c r="P225" i="3"/>
  <c r="M225" i="3"/>
  <c r="P224" i="3"/>
  <c r="M224" i="3"/>
  <c r="P223" i="3"/>
  <c r="M223" i="3"/>
  <c r="P222" i="3"/>
  <c r="M222" i="3"/>
  <c r="P221" i="3"/>
  <c r="M221" i="3"/>
  <c r="P220" i="3"/>
  <c r="M220" i="3"/>
  <c r="P219" i="3"/>
  <c r="M219" i="3"/>
  <c r="P218" i="3"/>
  <c r="M218" i="3"/>
  <c r="P217" i="3"/>
  <c r="M217" i="3"/>
  <c r="P216" i="3"/>
  <c r="M216" i="3"/>
  <c r="P215" i="3"/>
  <c r="M215" i="3"/>
  <c r="P214" i="3"/>
  <c r="M214" i="3"/>
  <c r="P213" i="3"/>
  <c r="M213" i="3"/>
  <c r="P212" i="3"/>
  <c r="M212" i="3"/>
  <c r="P211" i="3"/>
  <c r="M211" i="3"/>
  <c r="P210" i="3"/>
  <c r="M210" i="3"/>
  <c r="P209" i="3"/>
  <c r="M209" i="3"/>
  <c r="P208" i="3"/>
  <c r="M208" i="3"/>
  <c r="P207" i="3"/>
  <c r="M207" i="3"/>
  <c r="P206" i="3"/>
  <c r="M206" i="3"/>
  <c r="P205" i="3"/>
  <c r="M205" i="3"/>
  <c r="P204" i="3"/>
  <c r="M204" i="3"/>
  <c r="P203" i="3"/>
  <c r="M203" i="3"/>
  <c r="P202" i="3"/>
  <c r="M202" i="3"/>
  <c r="P201" i="3"/>
  <c r="M201" i="3"/>
  <c r="P200" i="3"/>
  <c r="M200" i="3"/>
  <c r="P199" i="3"/>
  <c r="M199" i="3"/>
  <c r="P198" i="3"/>
  <c r="M198" i="3"/>
  <c r="P197" i="3"/>
  <c r="M197" i="3"/>
  <c r="P196" i="3"/>
  <c r="M196" i="3"/>
  <c r="P195" i="3"/>
  <c r="M195" i="3"/>
  <c r="P194" i="3"/>
  <c r="M194" i="3"/>
  <c r="P193" i="3"/>
  <c r="M193" i="3"/>
  <c r="P192" i="3"/>
  <c r="M192" i="3"/>
  <c r="P191" i="3"/>
  <c r="M191" i="3"/>
  <c r="P190" i="3"/>
  <c r="M190" i="3"/>
  <c r="P189" i="3"/>
  <c r="M189" i="3"/>
  <c r="P188" i="3"/>
  <c r="M188" i="3"/>
  <c r="P187" i="3"/>
  <c r="M187" i="3"/>
  <c r="P186" i="3"/>
  <c r="M186" i="3"/>
  <c r="P185" i="3"/>
  <c r="M185" i="3"/>
  <c r="P184" i="3"/>
  <c r="M184" i="3"/>
  <c r="P183" i="3"/>
  <c r="M183" i="3"/>
  <c r="P182" i="3"/>
  <c r="M182" i="3"/>
  <c r="P181" i="3"/>
  <c r="M181" i="3"/>
  <c r="P180" i="3"/>
  <c r="M180" i="3"/>
  <c r="P179" i="3"/>
  <c r="M179" i="3"/>
  <c r="P178" i="3"/>
  <c r="M178" i="3"/>
  <c r="P177" i="3"/>
  <c r="M177" i="3"/>
  <c r="P176" i="3"/>
  <c r="M176" i="3"/>
  <c r="P175" i="3"/>
  <c r="M175" i="3"/>
  <c r="P174" i="3"/>
  <c r="M174" i="3"/>
  <c r="P173" i="3"/>
  <c r="M173" i="3"/>
  <c r="P172" i="3"/>
  <c r="M172" i="3"/>
  <c r="P171" i="3"/>
  <c r="M171" i="3"/>
  <c r="P170" i="3"/>
  <c r="M170" i="3"/>
  <c r="P169" i="3"/>
  <c r="M169" i="3"/>
  <c r="P168" i="3"/>
  <c r="M168" i="3"/>
  <c r="P167" i="3"/>
  <c r="M167" i="3"/>
  <c r="P166" i="3"/>
  <c r="M166" i="3"/>
  <c r="P165" i="3"/>
  <c r="M165" i="3"/>
  <c r="P164" i="3"/>
  <c r="M164" i="3"/>
  <c r="P163" i="3"/>
  <c r="M163" i="3"/>
  <c r="P162" i="3"/>
  <c r="M162" i="3"/>
  <c r="P161" i="3"/>
  <c r="M161" i="3"/>
  <c r="P160" i="3"/>
  <c r="M160" i="3"/>
  <c r="P159" i="3"/>
  <c r="M159" i="3"/>
  <c r="P158" i="3"/>
  <c r="M158" i="3"/>
  <c r="P157" i="3"/>
  <c r="M157" i="3"/>
  <c r="P156" i="3"/>
  <c r="M156" i="3"/>
  <c r="P155" i="3"/>
  <c r="M155" i="3"/>
  <c r="P154" i="3"/>
  <c r="M154" i="3"/>
  <c r="P153" i="3"/>
  <c r="M153" i="3"/>
  <c r="P152" i="3"/>
  <c r="M152" i="3"/>
  <c r="P151" i="3"/>
  <c r="M151" i="3"/>
  <c r="P150" i="3"/>
  <c r="M150" i="3"/>
  <c r="P149" i="3"/>
  <c r="M149" i="3"/>
  <c r="P148" i="3"/>
  <c r="M148" i="3"/>
  <c r="P147" i="3"/>
  <c r="M147" i="3"/>
  <c r="P146" i="3"/>
  <c r="M146" i="3"/>
  <c r="P145" i="3"/>
  <c r="M145" i="3"/>
  <c r="P144" i="3"/>
  <c r="M144" i="3"/>
  <c r="P143" i="3"/>
  <c r="M143" i="3"/>
  <c r="P142" i="3"/>
  <c r="M142" i="3"/>
  <c r="P141" i="3"/>
  <c r="M141" i="3"/>
  <c r="P140" i="3"/>
  <c r="M140" i="3"/>
  <c r="P139" i="3"/>
  <c r="M139" i="3"/>
  <c r="P138" i="3"/>
  <c r="M138" i="3"/>
  <c r="P137" i="3"/>
  <c r="M137" i="3"/>
  <c r="P136" i="3"/>
  <c r="M136" i="3"/>
  <c r="P135" i="3"/>
  <c r="M135" i="3"/>
  <c r="P134" i="3"/>
  <c r="M134" i="3"/>
  <c r="P133" i="3"/>
  <c r="M133" i="3"/>
  <c r="P132" i="3"/>
  <c r="M132" i="3"/>
  <c r="P131" i="3"/>
  <c r="M131" i="3"/>
  <c r="P130" i="3"/>
  <c r="M130" i="3"/>
  <c r="P129" i="3"/>
  <c r="M129" i="3"/>
  <c r="P128" i="3"/>
  <c r="M128" i="3"/>
  <c r="P127" i="3"/>
  <c r="M127" i="3"/>
  <c r="P126" i="3"/>
  <c r="M126" i="3"/>
  <c r="P125" i="3"/>
  <c r="M125" i="3"/>
  <c r="P124" i="3"/>
  <c r="M124" i="3"/>
  <c r="P123" i="3"/>
  <c r="M123" i="3"/>
  <c r="P122" i="3"/>
  <c r="M122" i="3"/>
  <c r="P121" i="3"/>
  <c r="M121" i="3"/>
  <c r="P120" i="3"/>
  <c r="M120" i="3"/>
  <c r="P119" i="3"/>
  <c r="M119" i="3"/>
  <c r="P118" i="3"/>
  <c r="M118" i="3"/>
  <c r="P117" i="3"/>
  <c r="M117" i="3"/>
  <c r="P116" i="3"/>
  <c r="M116" i="3"/>
  <c r="P115" i="3"/>
  <c r="M115" i="3"/>
  <c r="P114" i="3"/>
  <c r="M114" i="3"/>
  <c r="P113" i="3"/>
  <c r="M113" i="3"/>
  <c r="P112" i="3"/>
  <c r="M112" i="3"/>
  <c r="P111" i="3"/>
  <c r="M111" i="3"/>
  <c r="P110" i="3"/>
  <c r="M110" i="3"/>
  <c r="P109" i="3"/>
  <c r="M109" i="3"/>
  <c r="P108" i="3"/>
  <c r="M108" i="3"/>
  <c r="P107" i="3"/>
  <c r="M107" i="3"/>
  <c r="P106" i="3"/>
  <c r="M106" i="3"/>
  <c r="P105" i="3"/>
  <c r="M105" i="3"/>
  <c r="P104" i="3"/>
  <c r="M104" i="3"/>
  <c r="P103" i="3"/>
  <c r="M103" i="3"/>
  <c r="P102" i="3"/>
  <c r="M102" i="3"/>
  <c r="P101" i="3"/>
  <c r="M101" i="3"/>
  <c r="P100" i="3"/>
  <c r="M100" i="3"/>
  <c r="P99" i="3"/>
  <c r="M99" i="3"/>
  <c r="P98" i="3"/>
  <c r="M98" i="3"/>
  <c r="P97" i="3"/>
  <c r="M97" i="3"/>
  <c r="P96" i="3"/>
  <c r="M96" i="3"/>
  <c r="P95" i="3"/>
  <c r="M95" i="3"/>
  <c r="P94" i="3"/>
  <c r="M94" i="3"/>
  <c r="P93" i="3"/>
  <c r="M93" i="3"/>
  <c r="P92" i="3"/>
  <c r="M92" i="3"/>
  <c r="P91" i="3"/>
  <c r="M91" i="3"/>
  <c r="P90" i="3"/>
  <c r="M90" i="3"/>
  <c r="P89" i="3"/>
  <c r="M89" i="3"/>
  <c r="P88" i="3"/>
  <c r="M88" i="3"/>
  <c r="P87" i="3"/>
  <c r="M87" i="3"/>
  <c r="P86" i="3"/>
  <c r="M86" i="3"/>
  <c r="P85" i="3"/>
  <c r="M85" i="3"/>
  <c r="P84" i="3"/>
  <c r="M84" i="3"/>
  <c r="P83" i="3"/>
  <c r="M83" i="3"/>
  <c r="P82" i="3"/>
  <c r="M82" i="3"/>
  <c r="P81" i="3"/>
  <c r="M81" i="3"/>
  <c r="P80" i="3"/>
  <c r="M80" i="3"/>
  <c r="P79" i="3"/>
  <c r="M79" i="3"/>
  <c r="P78" i="3"/>
  <c r="M78" i="3"/>
  <c r="P77" i="3"/>
  <c r="M77" i="3"/>
  <c r="P76" i="3"/>
  <c r="M76" i="3"/>
  <c r="P75" i="3"/>
  <c r="M75" i="3"/>
  <c r="P74" i="3"/>
  <c r="M74" i="3"/>
  <c r="P73" i="3"/>
  <c r="M73" i="3"/>
  <c r="P72" i="3"/>
  <c r="M72" i="3"/>
  <c r="P71" i="3"/>
  <c r="M71" i="3"/>
  <c r="P70" i="3"/>
  <c r="M70" i="3"/>
  <c r="P69" i="3"/>
  <c r="M69" i="3"/>
  <c r="P68" i="3"/>
  <c r="M68" i="3"/>
  <c r="P67" i="3"/>
  <c r="M67" i="3"/>
  <c r="P66" i="3"/>
  <c r="M66" i="3"/>
  <c r="P65" i="3"/>
  <c r="M65" i="3"/>
  <c r="P64" i="3"/>
  <c r="M64" i="3"/>
  <c r="P63" i="3"/>
  <c r="M63" i="3"/>
  <c r="P62" i="3"/>
  <c r="M62" i="3"/>
  <c r="P61" i="3"/>
  <c r="M61" i="3"/>
  <c r="P60" i="3"/>
  <c r="M60" i="3"/>
  <c r="P59" i="3"/>
  <c r="M59" i="3"/>
  <c r="P58" i="3"/>
  <c r="M58" i="3"/>
  <c r="P57" i="3"/>
  <c r="M57" i="3"/>
  <c r="P56" i="3"/>
  <c r="M56" i="3"/>
  <c r="P55" i="3"/>
  <c r="M55" i="3"/>
  <c r="P54" i="3"/>
  <c r="M54" i="3"/>
  <c r="P53" i="3"/>
  <c r="M53" i="3"/>
  <c r="P52" i="3"/>
  <c r="M52" i="3"/>
  <c r="P51" i="3"/>
  <c r="M51" i="3"/>
  <c r="P50" i="3"/>
  <c r="M50" i="3"/>
  <c r="P49" i="3"/>
  <c r="M49" i="3"/>
  <c r="P48" i="3"/>
  <c r="M48" i="3"/>
  <c r="P47" i="3"/>
  <c r="M47" i="3"/>
  <c r="P46" i="3"/>
  <c r="M46" i="3"/>
  <c r="P45" i="3"/>
  <c r="M45" i="3"/>
  <c r="P44" i="3"/>
  <c r="M44" i="3"/>
  <c r="P43" i="3"/>
  <c r="M43" i="3"/>
  <c r="P42" i="3"/>
  <c r="M42" i="3"/>
  <c r="P41" i="3"/>
  <c r="M41" i="3"/>
  <c r="P40" i="3"/>
  <c r="M40" i="3"/>
  <c r="P39" i="3"/>
  <c r="M39" i="3"/>
  <c r="P38" i="3"/>
  <c r="M38" i="3"/>
  <c r="P37" i="3"/>
  <c r="M37" i="3"/>
  <c r="P36" i="3"/>
  <c r="M36" i="3"/>
  <c r="P35" i="3"/>
  <c r="M35" i="3"/>
  <c r="P34" i="3"/>
  <c r="M34" i="3"/>
  <c r="P33" i="3"/>
  <c r="M33" i="3"/>
  <c r="P32" i="3"/>
  <c r="M32" i="3"/>
  <c r="P31" i="3"/>
  <c r="M31" i="3"/>
  <c r="P30" i="3"/>
  <c r="M30" i="3"/>
  <c r="P29" i="3"/>
  <c r="M29" i="3"/>
  <c r="P28" i="3"/>
  <c r="M28" i="3"/>
  <c r="P27" i="3"/>
  <c r="M27" i="3"/>
  <c r="P26" i="3"/>
  <c r="M26" i="3"/>
  <c r="P25" i="3"/>
  <c r="M25" i="3"/>
  <c r="P24" i="3"/>
  <c r="M24" i="3"/>
  <c r="P23" i="3"/>
  <c r="M23" i="3"/>
  <c r="P22" i="3"/>
  <c r="M22" i="3"/>
  <c r="P21" i="3"/>
  <c r="M21" i="3"/>
  <c r="P20" i="3"/>
  <c r="M20" i="3"/>
  <c r="AD19" i="3"/>
  <c r="AF19" i="3" s="1"/>
  <c r="AC19" i="3"/>
  <c r="AE19" i="3" s="1"/>
  <c r="P19" i="3"/>
  <c r="M19" i="3"/>
  <c r="AD18" i="3"/>
  <c r="AF18" i="3" s="1"/>
  <c r="AC18" i="3"/>
  <c r="AE18" i="3" s="1"/>
  <c r="P18" i="3"/>
  <c r="M18" i="3"/>
  <c r="AD17" i="3"/>
  <c r="AF17" i="3" s="1"/>
  <c r="AC17" i="3"/>
  <c r="AE17" i="3" s="1"/>
  <c r="P17" i="3"/>
  <c r="M17" i="3"/>
  <c r="AK16" i="3"/>
  <c r="AD16" i="3"/>
  <c r="AF16" i="3" s="1"/>
  <c r="AC16" i="3"/>
  <c r="AE16" i="3" s="1"/>
  <c r="P16" i="3"/>
  <c r="M16" i="3"/>
  <c r="AK15" i="3"/>
  <c r="AD15" i="3"/>
  <c r="AF15" i="3" s="1"/>
  <c r="AC15" i="3"/>
  <c r="AE15" i="3" s="1"/>
  <c r="P15" i="3"/>
  <c r="M15" i="3"/>
  <c r="AK14" i="3"/>
  <c r="AD14" i="3"/>
  <c r="AF14" i="3" s="1"/>
  <c r="AC14" i="3"/>
  <c r="AE14" i="3" s="1"/>
  <c r="P14" i="3"/>
  <c r="M14" i="3"/>
  <c r="AK13" i="3"/>
  <c r="AD13" i="3"/>
  <c r="AF13" i="3" s="1"/>
  <c r="AC13" i="3"/>
  <c r="AE13" i="3" s="1"/>
  <c r="P13" i="3"/>
  <c r="M13" i="3"/>
  <c r="AK12" i="3"/>
  <c r="AD12" i="3"/>
  <c r="AF12" i="3" s="1"/>
  <c r="AC12" i="3"/>
  <c r="AE12" i="3" s="1"/>
  <c r="P12" i="3"/>
  <c r="M12" i="3"/>
  <c r="AK11" i="3"/>
  <c r="AD11" i="3"/>
  <c r="AF11" i="3" s="1"/>
  <c r="AC11" i="3"/>
  <c r="AE11" i="3" s="1"/>
  <c r="S11" i="3"/>
  <c r="P11" i="3"/>
  <c r="M11" i="3"/>
  <c r="AK10" i="3"/>
  <c r="AD10" i="3"/>
  <c r="AF10" i="3" s="1"/>
  <c r="AC10" i="3"/>
  <c r="AE10" i="3" s="1"/>
  <c r="S10" i="3"/>
  <c r="P10" i="3"/>
  <c r="M10" i="3"/>
  <c r="AK9" i="3"/>
  <c r="AD9" i="3"/>
  <c r="AF9" i="3" s="1"/>
  <c r="AC9" i="3"/>
  <c r="AE9" i="3" s="1"/>
  <c r="S9" i="3"/>
  <c r="P9" i="3"/>
  <c r="M9" i="3"/>
  <c r="AK8" i="3"/>
  <c r="AD8" i="3"/>
  <c r="AF8" i="3" s="1"/>
  <c r="AC8" i="3"/>
  <c r="AE8" i="3" s="1"/>
  <c r="S8" i="3"/>
  <c r="P8" i="3"/>
  <c r="M8" i="3"/>
  <c r="AK7" i="3"/>
  <c r="AD7" i="3"/>
  <c r="AF7" i="3" s="1"/>
  <c r="AC7" i="3"/>
  <c r="AE7" i="3" s="1"/>
  <c r="S7" i="3"/>
  <c r="P7" i="3"/>
  <c r="M7" i="3"/>
  <c r="AK6" i="3"/>
  <c r="AD6" i="3"/>
  <c r="AF6" i="3" s="1"/>
  <c r="AC6" i="3"/>
  <c r="AE6" i="3" s="1"/>
  <c r="S6" i="3"/>
  <c r="P6" i="3"/>
  <c r="M6" i="3"/>
  <c r="AK5" i="3"/>
  <c r="S5" i="3"/>
  <c r="P5" i="3"/>
  <c r="M5" i="3"/>
  <c r="S4" i="3"/>
  <c r="P4" i="3"/>
  <c r="M4" i="3"/>
  <c r="S3" i="3"/>
  <c r="P3" i="3"/>
  <c r="M3" i="3"/>
  <c r="S2" i="3"/>
  <c r="P2" i="3"/>
  <c r="M2" i="3"/>
  <c r="AM1" i="13"/>
  <c r="AL1" i="13"/>
  <c r="BR189" i="1"/>
  <c r="BP189" i="1"/>
  <c r="BL189" i="1"/>
  <c r="BJ189" i="1"/>
  <c r="BF189" i="1"/>
  <c r="BG189" i="1" s="1"/>
  <c r="BK189" i="1" s="1"/>
  <c r="BD189" i="1"/>
  <c r="BB189" i="1"/>
  <c r="AW189" i="1"/>
  <c r="AU189" i="1"/>
  <c r="AP189" i="1"/>
  <c r="BR188" i="1"/>
  <c r="BP188" i="1"/>
  <c r="BL188" i="1"/>
  <c r="BJ188" i="1"/>
  <c r="BF188" i="1"/>
  <c r="BG188" i="1" s="1"/>
  <c r="BK188" i="1" s="1"/>
  <c r="BD188" i="1"/>
  <c r="BB188" i="1"/>
  <c r="AW188" i="1"/>
  <c r="AU188" i="1"/>
  <c r="AP188" i="1"/>
  <c r="CC187" i="1"/>
  <c r="BW187" i="1"/>
  <c r="BP187" i="1"/>
  <c r="BJ187" i="1"/>
  <c r="BE187" i="1"/>
  <c r="BD187" i="1"/>
  <c r="BA187" i="1"/>
  <c r="AS187" i="1"/>
  <c r="AP187" i="1"/>
  <c r="AN187" i="1"/>
  <c r="AG187" i="1"/>
  <c r="AD187" i="1"/>
  <c r="BH187" i="1" s="1"/>
  <c r="Z187" i="1"/>
  <c r="AT187" i="1" s="1"/>
  <c r="BW185" i="1"/>
  <c r="BP185" i="1"/>
  <c r="BJ185" i="1"/>
  <c r="BH185" i="1"/>
  <c r="BE185" i="1"/>
  <c r="BD185" i="1"/>
  <c r="BA185" i="1"/>
  <c r="AS185" i="1"/>
  <c r="AP185" i="1"/>
  <c r="AN185" i="1"/>
  <c r="AG185" i="1"/>
  <c r="AD185" i="1"/>
  <c r="AF185" i="1" s="1"/>
  <c r="Z185" i="1"/>
  <c r="AT185" i="1" s="1"/>
  <c r="BW184" i="1"/>
  <c r="BP184" i="1"/>
  <c r="BJ184" i="1"/>
  <c r="BH184" i="1"/>
  <c r="BE184" i="1"/>
  <c r="BD184" i="1"/>
  <c r="BA184" i="1"/>
  <c r="AS184" i="1"/>
  <c r="AP184" i="1"/>
  <c r="AN184" i="1"/>
  <c r="AG184" i="1"/>
  <c r="AD184" i="1"/>
  <c r="AF184" i="1" s="1"/>
  <c r="Z184" i="1"/>
  <c r="AT184" i="1" s="1"/>
  <c r="BW183" i="1"/>
  <c r="BP183" i="1"/>
  <c r="BJ183" i="1"/>
  <c r="BH183" i="1"/>
  <c r="BE183" i="1"/>
  <c r="BD183" i="1"/>
  <c r="BA183" i="1"/>
  <c r="AS183" i="1"/>
  <c r="AP183" i="1"/>
  <c r="AN183" i="1"/>
  <c r="AG183" i="1"/>
  <c r="AD183" i="1"/>
  <c r="AF183" i="1" s="1"/>
  <c r="Z183" i="1"/>
  <c r="AT183" i="1" s="1"/>
  <c r="BW182" i="1"/>
  <c r="BP182" i="1"/>
  <c r="BJ182" i="1"/>
  <c r="BH182" i="1"/>
  <c r="BE182" i="1"/>
  <c r="BD182" i="1"/>
  <c r="BA182" i="1"/>
  <c r="AS182" i="1"/>
  <c r="AP182" i="1"/>
  <c r="AN182" i="1"/>
  <c r="AG182" i="1"/>
  <c r="AD182" i="1"/>
  <c r="AF182" i="1" s="1"/>
  <c r="Z182" i="1"/>
  <c r="AT182" i="1" s="1"/>
  <c r="BW181" i="1"/>
  <c r="BP181" i="1"/>
  <c r="BJ181" i="1"/>
  <c r="BH181" i="1"/>
  <c r="BE181" i="1"/>
  <c r="BD181" i="1"/>
  <c r="BA181" i="1"/>
  <c r="AS181" i="1"/>
  <c r="AP181" i="1"/>
  <c r="AN181" i="1"/>
  <c r="AG181" i="1"/>
  <c r="AD181" i="1"/>
  <c r="AF181" i="1" s="1"/>
  <c r="Z181" i="1"/>
  <c r="AT181" i="1" s="1"/>
  <c r="BW180" i="1"/>
  <c r="BP180" i="1"/>
  <c r="BJ180" i="1"/>
  <c r="BH180" i="1"/>
  <c r="BE180" i="1"/>
  <c r="BD180" i="1"/>
  <c r="BA180" i="1"/>
  <c r="AS180" i="1"/>
  <c r="AP180" i="1"/>
  <c r="AN180" i="1"/>
  <c r="AG180" i="1"/>
  <c r="AD180" i="1"/>
  <c r="AF180" i="1" s="1"/>
  <c r="Z180" i="1"/>
  <c r="AT180" i="1" s="1"/>
  <c r="BW179" i="1"/>
  <c r="BP179" i="1"/>
  <c r="BJ179" i="1"/>
  <c r="BH179" i="1"/>
  <c r="BE179" i="1"/>
  <c r="BD179" i="1"/>
  <c r="BA179" i="1"/>
  <c r="AS179" i="1"/>
  <c r="AP179" i="1"/>
  <c r="AN179" i="1"/>
  <c r="AG179" i="1"/>
  <c r="AD179" i="1"/>
  <c r="AF179" i="1" s="1"/>
  <c r="Z179" i="1"/>
  <c r="AT179" i="1" s="1"/>
  <c r="BW178" i="1"/>
  <c r="BP178" i="1"/>
  <c r="BJ178" i="1"/>
  <c r="BH178" i="1"/>
  <c r="BE178" i="1"/>
  <c r="BD178" i="1"/>
  <c r="BA178" i="1"/>
  <c r="AS178" i="1"/>
  <c r="AP178" i="1"/>
  <c r="AN178" i="1"/>
  <c r="AG178" i="1"/>
  <c r="AD178" i="1"/>
  <c r="AF178" i="1" s="1"/>
  <c r="Z178" i="1"/>
  <c r="AT178" i="1" s="1"/>
  <c r="BW177" i="1"/>
  <c r="BP177" i="1"/>
  <c r="BJ177" i="1"/>
  <c r="BH177" i="1"/>
  <c r="BE177" i="1"/>
  <c r="BD177" i="1"/>
  <c r="BA177" i="1"/>
  <c r="AS177" i="1"/>
  <c r="AP177" i="1"/>
  <c r="AN177" i="1"/>
  <c r="AG177" i="1"/>
  <c r="AD177" i="1"/>
  <c r="AF177" i="1" s="1"/>
  <c r="Z177" i="1"/>
  <c r="AT177" i="1" s="1"/>
  <c r="BR176" i="1"/>
  <c r="BP176" i="1"/>
  <c r="BL176" i="1"/>
  <c r="BJ176" i="1"/>
  <c r="BF176" i="1"/>
  <c r="BG176" i="1" s="1"/>
  <c r="BK176" i="1" s="1"/>
  <c r="BD176" i="1"/>
  <c r="BB176" i="1"/>
  <c r="AW176" i="1"/>
  <c r="AU176" i="1"/>
  <c r="AP176" i="1"/>
  <c r="AL176" i="1"/>
  <c r="CC175" i="1"/>
  <c r="BW175" i="1"/>
  <c r="BP175" i="1"/>
  <c r="BJ175" i="1"/>
  <c r="BE175" i="1"/>
  <c r="BD175" i="1"/>
  <c r="BA175" i="1"/>
  <c r="AS175" i="1"/>
  <c r="AP175" i="1"/>
  <c r="AN175" i="1"/>
  <c r="AG175" i="1"/>
  <c r="AD175" i="1"/>
  <c r="BH175" i="1" s="1"/>
  <c r="Z175" i="1"/>
  <c r="AT175" i="1" s="1"/>
  <c r="BW173" i="1"/>
  <c r="BP173" i="1"/>
  <c r="BJ173" i="1"/>
  <c r="BH173" i="1"/>
  <c r="BE173" i="1"/>
  <c r="BD173" i="1"/>
  <c r="BA173" i="1"/>
  <c r="AS173" i="1"/>
  <c r="AP173" i="1"/>
  <c r="AN173" i="1"/>
  <c r="AG173" i="1"/>
  <c r="AD173" i="1"/>
  <c r="AF173" i="1" s="1"/>
  <c r="Z173" i="1"/>
  <c r="AT173" i="1" s="1"/>
  <c r="BW172" i="1"/>
  <c r="BP172" i="1"/>
  <c r="BJ172" i="1"/>
  <c r="BH172" i="1"/>
  <c r="BE172" i="1"/>
  <c r="BD172" i="1"/>
  <c r="BA172" i="1"/>
  <c r="AS172" i="1"/>
  <c r="AP172" i="1"/>
  <c r="AN172" i="1"/>
  <c r="AG172" i="1"/>
  <c r="AD172" i="1"/>
  <c r="AF172" i="1" s="1"/>
  <c r="Z172" i="1"/>
  <c r="AT172" i="1" s="1"/>
  <c r="BW171" i="1"/>
  <c r="BP171" i="1"/>
  <c r="BJ171" i="1"/>
  <c r="BH171" i="1"/>
  <c r="BE171" i="1"/>
  <c r="BD171" i="1"/>
  <c r="BA171" i="1"/>
  <c r="AS171" i="1"/>
  <c r="AP171" i="1"/>
  <c r="AN171" i="1"/>
  <c r="AG171" i="1"/>
  <c r="AD171" i="1"/>
  <c r="AF171" i="1" s="1"/>
  <c r="Z171" i="1"/>
  <c r="AT171" i="1" s="1"/>
  <c r="BW170" i="1"/>
  <c r="BP170" i="1"/>
  <c r="BJ170" i="1"/>
  <c r="BH170" i="1"/>
  <c r="BE170" i="1"/>
  <c r="BD170" i="1"/>
  <c r="BA170" i="1"/>
  <c r="AS170" i="1"/>
  <c r="AP170" i="1"/>
  <c r="AN170" i="1"/>
  <c r="AG170" i="1"/>
  <c r="AD170" i="1"/>
  <c r="AF170" i="1" s="1"/>
  <c r="Z170" i="1"/>
  <c r="AT170" i="1" s="1"/>
  <c r="BW169" i="1"/>
  <c r="BP169" i="1"/>
  <c r="BJ169" i="1"/>
  <c r="BH169" i="1"/>
  <c r="BE169" i="1"/>
  <c r="BD169" i="1"/>
  <c r="BA169" i="1"/>
  <c r="AS169" i="1"/>
  <c r="AP169" i="1"/>
  <c r="AN169" i="1"/>
  <c r="AG169" i="1"/>
  <c r="AD169" i="1"/>
  <c r="AF169" i="1" s="1"/>
  <c r="Z169" i="1"/>
  <c r="AT169" i="1" s="1"/>
  <c r="BW168" i="1"/>
  <c r="BP168" i="1"/>
  <c r="BJ168" i="1"/>
  <c r="BH168" i="1"/>
  <c r="BE168" i="1"/>
  <c r="BD168" i="1"/>
  <c r="BA168" i="1"/>
  <c r="AS168" i="1"/>
  <c r="AP168" i="1"/>
  <c r="AN168" i="1"/>
  <c r="AG168" i="1"/>
  <c r="AD168" i="1"/>
  <c r="AF168" i="1" s="1"/>
  <c r="Z168" i="1"/>
  <c r="AT168" i="1" s="1"/>
  <c r="BW167" i="1"/>
  <c r="BP167" i="1"/>
  <c r="BJ167" i="1"/>
  <c r="BH167" i="1"/>
  <c r="BE167" i="1"/>
  <c r="BD167" i="1"/>
  <c r="BA167" i="1"/>
  <c r="AS167" i="1"/>
  <c r="AP167" i="1"/>
  <c r="AN167" i="1"/>
  <c r="AG167" i="1"/>
  <c r="AD167" i="1"/>
  <c r="AF167" i="1" s="1"/>
  <c r="Z167" i="1"/>
  <c r="AT167" i="1" s="1"/>
  <c r="BW166" i="1"/>
  <c r="BP166" i="1"/>
  <c r="BJ166" i="1"/>
  <c r="BH166" i="1"/>
  <c r="BE166" i="1"/>
  <c r="BD166" i="1"/>
  <c r="BA166" i="1"/>
  <c r="AS166" i="1"/>
  <c r="AP166" i="1"/>
  <c r="AN166" i="1"/>
  <c r="AG166" i="1"/>
  <c r="AD166" i="1"/>
  <c r="AF166" i="1" s="1"/>
  <c r="Z166" i="1"/>
  <c r="AT166" i="1" s="1"/>
  <c r="BW165" i="1"/>
  <c r="BP165" i="1"/>
  <c r="BJ165" i="1"/>
  <c r="BH165" i="1"/>
  <c r="BE165" i="1"/>
  <c r="BD165" i="1"/>
  <c r="BA165" i="1"/>
  <c r="AS165" i="1"/>
  <c r="AP165" i="1"/>
  <c r="AN165" i="1"/>
  <c r="AG165" i="1"/>
  <c r="AD165" i="1"/>
  <c r="AF165" i="1" s="1"/>
  <c r="Z165" i="1"/>
  <c r="AT165" i="1" s="1"/>
  <c r="BW164" i="1"/>
  <c r="BP164" i="1"/>
  <c r="BJ164" i="1"/>
  <c r="BH164" i="1"/>
  <c r="BE164" i="1"/>
  <c r="BD164" i="1"/>
  <c r="BA164" i="1"/>
  <c r="AS164" i="1"/>
  <c r="AP164" i="1"/>
  <c r="AN164" i="1"/>
  <c r="AG164" i="1"/>
  <c r="AD164" i="1"/>
  <c r="AF164" i="1" s="1"/>
  <c r="Z164" i="1"/>
  <c r="AT164" i="1" s="1"/>
  <c r="BW163" i="1"/>
  <c r="BP163" i="1"/>
  <c r="BJ163" i="1"/>
  <c r="BH163" i="1"/>
  <c r="BE163" i="1"/>
  <c r="BD163" i="1"/>
  <c r="BA163" i="1"/>
  <c r="AS163" i="1"/>
  <c r="AP163" i="1"/>
  <c r="AN163" i="1"/>
  <c r="AG163" i="1"/>
  <c r="AD163" i="1"/>
  <c r="AF163" i="1" s="1"/>
  <c r="Z163" i="1"/>
  <c r="AT163" i="1" s="1"/>
  <c r="BW162" i="1"/>
  <c r="BP162" i="1"/>
  <c r="BJ162" i="1"/>
  <c r="BH162" i="1"/>
  <c r="BE162" i="1"/>
  <c r="BD162" i="1"/>
  <c r="BA162" i="1"/>
  <c r="AS162" i="1"/>
  <c r="AP162" i="1"/>
  <c r="AN162" i="1"/>
  <c r="AG162" i="1"/>
  <c r="AD162" i="1"/>
  <c r="AF162" i="1" s="1"/>
  <c r="Z162" i="1"/>
  <c r="AT162" i="1" s="1"/>
  <c r="BW161" i="1"/>
  <c r="BP161" i="1"/>
  <c r="BJ161" i="1"/>
  <c r="BH161" i="1"/>
  <c r="BE161" i="1"/>
  <c r="BD161" i="1"/>
  <c r="BA161" i="1"/>
  <c r="AS161" i="1"/>
  <c r="AP161" i="1"/>
  <c r="AN161" i="1"/>
  <c r="AG161" i="1"/>
  <c r="AD161" i="1"/>
  <c r="AF161" i="1" s="1"/>
  <c r="Z161" i="1"/>
  <c r="AT161" i="1" s="1"/>
  <c r="BW160" i="1"/>
  <c r="BP160" i="1"/>
  <c r="BJ160" i="1"/>
  <c r="BH160" i="1"/>
  <c r="BE160" i="1"/>
  <c r="BD160" i="1"/>
  <c r="BA160" i="1"/>
  <c r="AS160" i="1"/>
  <c r="AP160" i="1"/>
  <c r="AN160" i="1"/>
  <c r="AG160" i="1"/>
  <c r="AD160" i="1"/>
  <c r="AF160" i="1" s="1"/>
  <c r="Z160" i="1"/>
  <c r="AT160" i="1" s="1"/>
  <c r="BW159" i="1"/>
  <c r="BP159" i="1"/>
  <c r="BJ159" i="1"/>
  <c r="BH159" i="1"/>
  <c r="BE159" i="1"/>
  <c r="BD159" i="1"/>
  <c r="BA159" i="1"/>
  <c r="AS159" i="1"/>
  <c r="AP159" i="1"/>
  <c r="AN159" i="1"/>
  <c r="AG159" i="1"/>
  <c r="AD159" i="1"/>
  <c r="AF159" i="1" s="1"/>
  <c r="Z159" i="1"/>
  <c r="AT159" i="1" s="1"/>
  <c r="BW158" i="1"/>
  <c r="BP158" i="1"/>
  <c r="BJ158" i="1"/>
  <c r="BH158" i="1"/>
  <c r="BE158" i="1"/>
  <c r="BD158" i="1"/>
  <c r="BA158" i="1"/>
  <c r="AS158" i="1"/>
  <c r="AP158" i="1"/>
  <c r="AN158" i="1"/>
  <c r="AG158" i="1"/>
  <c r="AD158" i="1"/>
  <c r="AF158" i="1" s="1"/>
  <c r="Z158" i="1"/>
  <c r="AT158" i="1" s="1"/>
  <c r="BW157" i="1"/>
  <c r="BP157" i="1"/>
  <c r="BJ157" i="1"/>
  <c r="BH157" i="1"/>
  <c r="BE157" i="1"/>
  <c r="BD157" i="1"/>
  <c r="BA157" i="1"/>
  <c r="AS157" i="1"/>
  <c r="AP157" i="1"/>
  <c r="AN157" i="1"/>
  <c r="AG157" i="1"/>
  <c r="AD157" i="1"/>
  <c r="AF157" i="1" s="1"/>
  <c r="Z157" i="1"/>
  <c r="AT157" i="1" s="1"/>
  <c r="BW156" i="1"/>
  <c r="BP156" i="1"/>
  <c r="BJ156" i="1"/>
  <c r="BH156" i="1"/>
  <c r="BE156" i="1"/>
  <c r="BD156" i="1"/>
  <c r="BA156" i="1"/>
  <c r="AS156" i="1"/>
  <c r="AP156" i="1"/>
  <c r="AN156" i="1"/>
  <c r="AG156" i="1"/>
  <c r="AD156" i="1"/>
  <c r="AF156" i="1" s="1"/>
  <c r="Z156" i="1"/>
  <c r="AT156" i="1" s="1"/>
  <c r="BW155" i="1"/>
  <c r="BP155" i="1"/>
  <c r="BJ155" i="1"/>
  <c r="BH155" i="1"/>
  <c r="BE155" i="1"/>
  <c r="BD155" i="1"/>
  <c r="BA155" i="1"/>
  <c r="AS155" i="1"/>
  <c r="AP155" i="1"/>
  <c r="AN155" i="1"/>
  <c r="AG155" i="1"/>
  <c r="AD155" i="1"/>
  <c r="AF155" i="1" s="1"/>
  <c r="Z155" i="1"/>
  <c r="AT155" i="1" s="1"/>
  <c r="BW154" i="1"/>
  <c r="BP154" i="1"/>
  <c r="BJ154" i="1"/>
  <c r="BH154" i="1"/>
  <c r="BE154" i="1"/>
  <c r="BD154" i="1"/>
  <c r="BA154" i="1"/>
  <c r="AS154" i="1"/>
  <c r="AP154" i="1"/>
  <c r="AN154" i="1"/>
  <c r="AG154" i="1"/>
  <c r="AD154" i="1"/>
  <c r="AF154" i="1" s="1"/>
  <c r="Z154" i="1"/>
  <c r="AT154" i="1" s="1"/>
  <c r="BW153" i="1"/>
  <c r="BP153" i="1"/>
  <c r="BJ153" i="1"/>
  <c r="BH153" i="1"/>
  <c r="BE153" i="1"/>
  <c r="BD153" i="1"/>
  <c r="BA153" i="1"/>
  <c r="AS153" i="1"/>
  <c r="AP153" i="1"/>
  <c r="AN153" i="1"/>
  <c r="AG153" i="1"/>
  <c r="AD153" i="1"/>
  <c r="AF153" i="1" s="1"/>
  <c r="Z153" i="1"/>
  <c r="AT153" i="1" s="1"/>
  <c r="BW152" i="1"/>
  <c r="BP152" i="1"/>
  <c r="BJ152" i="1"/>
  <c r="BH152" i="1"/>
  <c r="BE152" i="1"/>
  <c r="BD152" i="1"/>
  <c r="BA152" i="1"/>
  <c r="AS152" i="1"/>
  <c r="AP152" i="1"/>
  <c r="AN152" i="1"/>
  <c r="AG152" i="1"/>
  <c r="AD152" i="1"/>
  <c r="AF152" i="1" s="1"/>
  <c r="Z152" i="1"/>
  <c r="AT152" i="1" s="1"/>
  <c r="BW151" i="1"/>
  <c r="BP151" i="1"/>
  <c r="BJ151" i="1"/>
  <c r="BH151" i="1"/>
  <c r="BE151" i="1"/>
  <c r="BD151" i="1"/>
  <c r="BA151" i="1"/>
  <c r="AS151" i="1"/>
  <c r="AP151" i="1"/>
  <c r="AN151" i="1"/>
  <c r="AG151" i="1"/>
  <c r="AD151" i="1"/>
  <c r="AF151" i="1" s="1"/>
  <c r="Z151" i="1"/>
  <c r="AT151" i="1" s="1"/>
  <c r="BW150" i="1"/>
  <c r="BP150" i="1"/>
  <c r="BJ150" i="1"/>
  <c r="BH150" i="1"/>
  <c r="BE150" i="1"/>
  <c r="BD150" i="1"/>
  <c r="BA150" i="1"/>
  <c r="AS150" i="1"/>
  <c r="AP150" i="1"/>
  <c r="AN150" i="1"/>
  <c r="AG150" i="1"/>
  <c r="AD150" i="1"/>
  <c r="AF150" i="1" s="1"/>
  <c r="Z150" i="1"/>
  <c r="AT150" i="1" s="1"/>
  <c r="BW149" i="1"/>
  <c r="BP149" i="1"/>
  <c r="BJ149" i="1"/>
  <c r="BH149" i="1"/>
  <c r="BE149" i="1"/>
  <c r="BD149" i="1"/>
  <c r="BA149" i="1"/>
  <c r="AS149" i="1"/>
  <c r="AP149" i="1"/>
  <c r="AN149" i="1"/>
  <c r="AG149" i="1"/>
  <c r="AD149" i="1"/>
  <c r="AF149" i="1" s="1"/>
  <c r="Z149" i="1"/>
  <c r="AT149" i="1" s="1"/>
  <c r="BW148" i="1"/>
  <c r="BP148" i="1"/>
  <c r="BJ148" i="1"/>
  <c r="BH148" i="1"/>
  <c r="BE148" i="1"/>
  <c r="BD148" i="1"/>
  <c r="BA148" i="1"/>
  <c r="AS148" i="1"/>
  <c r="AP148" i="1"/>
  <c r="AN148" i="1"/>
  <c r="AG148" i="1"/>
  <c r="AD148" i="1"/>
  <c r="AF148" i="1" s="1"/>
  <c r="Z148" i="1"/>
  <c r="AT148" i="1" s="1"/>
  <c r="BW147" i="1"/>
  <c r="BP147" i="1"/>
  <c r="BJ147" i="1"/>
  <c r="BH147" i="1"/>
  <c r="BE147" i="1"/>
  <c r="BD147" i="1"/>
  <c r="BA147" i="1"/>
  <c r="AS147" i="1"/>
  <c r="AP147" i="1"/>
  <c r="AN147" i="1"/>
  <c r="AG147" i="1"/>
  <c r="AD147" i="1"/>
  <c r="AF147" i="1" s="1"/>
  <c r="Z147" i="1"/>
  <c r="AT147" i="1" s="1"/>
  <c r="BW146" i="1"/>
  <c r="BP146" i="1"/>
  <c r="BJ146" i="1"/>
  <c r="BH146" i="1"/>
  <c r="BE146" i="1"/>
  <c r="BD146" i="1"/>
  <c r="BA146" i="1"/>
  <c r="AS146" i="1"/>
  <c r="AP146" i="1"/>
  <c r="AN146" i="1"/>
  <c r="AG146" i="1"/>
  <c r="AD146" i="1"/>
  <c r="AF146" i="1" s="1"/>
  <c r="Z146" i="1"/>
  <c r="AT146" i="1" s="1"/>
  <c r="BW145" i="1"/>
  <c r="BP145" i="1"/>
  <c r="BJ145" i="1"/>
  <c r="BH145" i="1"/>
  <c r="BE145" i="1"/>
  <c r="BD145" i="1"/>
  <c r="BA145" i="1"/>
  <c r="AS145" i="1"/>
  <c r="AP145" i="1"/>
  <c r="AN145" i="1"/>
  <c r="AG145" i="1"/>
  <c r="AD145" i="1"/>
  <c r="AF145" i="1" s="1"/>
  <c r="Z145" i="1"/>
  <c r="AT145" i="1" s="1"/>
  <c r="BW144" i="1"/>
  <c r="BP144" i="1"/>
  <c r="BJ144" i="1"/>
  <c r="BH144" i="1"/>
  <c r="BE144" i="1"/>
  <c r="BD144" i="1"/>
  <c r="BA144" i="1"/>
  <c r="AT144" i="1"/>
  <c r="AS144" i="1"/>
  <c r="AP144" i="1"/>
  <c r="AN144" i="1"/>
  <c r="AG144" i="1"/>
  <c r="AD144" i="1"/>
  <c r="AF144" i="1" s="1"/>
  <c r="BW143" i="1"/>
  <c r="BP143" i="1"/>
  <c r="BJ143" i="1"/>
  <c r="BH143" i="1"/>
  <c r="BE143" i="1"/>
  <c r="BD143" i="1"/>
  <c r="BA143" i="1"/>
  <c r="AS143" i="1"/>
  <c r="AP143" i="1"/>
  <c r="AN143" i="1"/>
  <c r="AG143" i="1"/>
  <c r="AD143" i="1"/>
  <c r="AF143" i="1" s="1"/>
  <c r="Z143" i="1"/>
  <c r="AT143" i="1" s="1"/>
  <c r="BW142" i="1"/>
  <c r="BP142" i="1"/>
  <c r="BJ142" i="1"/>
  <c r="BH142" i="1"/>
  <c r="BE142" i="1"/>
  <c r="BD142" i="1"/>
  <c r="BA142" i="1"/>
  <c r="AS142" i="1"/>
  <c r="AP142" i="1"/>
  <c r="AN142" i="1"/>
  <c r="AG142" i="1"/>
  <c r="AD142" i="1"/>
  <c r="AF142" i="1" s="1"/>
  <c r="Z142" i="1"/>
  <c r="AT142" i="1" s="1"/>
  <c r="BW141" i="1"/>
  <c r="BP141" i="1"/>
  <c r="BJ141" i="1"/>
  <c r="BH141" i="1"/>
  <c r="BE141" i="1"/>
  <c r="BD141" i="1"/>
  <c r="BA141" i="1"/>
  <c r="AS141" i="1"/>
  <c r="AP141" i="1"/>
  <c r="AN141" i="1"/>
  <c r="AG141" i="1"/>
  <c r="AD141" i="1"/>
  <c r="AF141" i="1" s="1"/>
  <c r="Z141" i="1"/>
  <c r="AT141" i="1" s="1"/>
  <c r="BW140" i="1"/>
  <c r="BP140" i="1"/>
  <c r="BJ140" i="1"/>
  <c r="BH140" i="1"/>
  <c r="BE140" i="1"/>
  <c r="BD140" i="1"/>
  <c r="BA140" i="1"/>
  <c r="AS140" i="1"/>
  <c r="AP140" i="1"/>
  <c r="AN140" i="1"/>
  <c r="AG140" i="1"/>
  <c r="AD140" i="1"/>
  <c r="AF140" i="1" s="1"/>
  <c r="Z140" i="1"/>
  <c r="AT140" i="1" s="1"/>
  <c r="BW139" i="1"/>
  <c r="BP139" i="1"/>
  <c r="BJ139" i="1"/>
  <c r="BH139" i="1"/>
  <c r="BE139" i="1"/>
  <c r="BD139" i="1"/>
  <c r="BA139" i="1"/>
  <c r="AS139" i="1"/>
  <c r="AP139" i="1"/>
  <c r="AN139" i="1"/>
  <c r="AG139" i="1"/>
  <c r="AD139" i="1"/>
  <c r="AF139" i="1" s="1"/>
  <c r="Z139" i="1"/>
  <c r="AT139" i="1" s="1"/>
  <c r="BW138" i="1"/>
  <c r="BP138" i="1"/>
  <c r="BJ138" i="1"/>
  <c r="BH138" i="1"/>
  <c r="BE138" i="1"/>
  <c r="BD138" i="1"/>
  <c r="BA138" i="1"/>
  <c r="AS138" i="1"/>
  <c r="AP138" i="1"/>
  <c r="AN138" i="1"/>
  <c r="AG138" i="1"/>
  <c r="AD138" i="1"/>
  <c r="AF138" i="1" s="1"/>
  <c r="Z138" i="1"/>
  <c r="AT138" i="1" s="1"/>
  <c r="BW137" i="1"/>
  <c r="BP137" i="1"/>
  <c r="BJ137" i="1"/>
  <c r="BH137" i="1"/>
  <c r="BE137" i="1"/>
  <c r="BD137" i="1"/>
  <c r="BA137" i="1"/>
  <c r="AS137" i="1"/>
  <c r="AP137" i="1"/>
  <c r="AN137" i="1"/>
  <c r="AG137" i="1"/>
  <c r="AD137" i="1"/>
  <c r="AF137" i="1" s="1"/>
  <c r="Z137" i="1"/>
  <c r="AT137" i="1" s="1"/>
  <c r="BW136" i="1"/>
  <c r="BP136" i="1"/>
  <c r="BJ136" i="1"/>
  <c r="BH136" i="1"/>
  <c r="BE136" i="1"/>
  <c r="BD136" i="1"/>
  <c r="BA136" i="1"/>
  <c r="AS136" i="1"/>
  <c r="AP136" i="1"/>
  <c r="AN136" i="1"/>
  <c r="AG136" i="1"/>
  <c r="AD136" i="1"/>
  <c r="AF136" i="1" s="1"/>
  <c r="Z136" i="1"/>
  <c r="AT136" i="1" s="1"/>
  <c r="BW135" i="1"/>
  <c r="BP135" i="1"/>
  <c r="BJ135" i="1"/>
  <c r="BH135" i="1"/>
  <c r="BE135" i="1"/>
  <c r="BD135" i="1"/>
  <c r="BA135" i="1"/>
  <c r="AS135" i="1"/>
  <c r="AP135" i="1"/>
  <c r="AN135" i="1"/>
  <c r="AG135" i="1"/>
  <c r="AD135" i="1"/>
  <c r="AF135" i="1" s="1"/>
  <c r="Z135" i="1"/>
  <c r="AT135" i="1" s="1"/>
  <c r="BW134" i="1"/>
  <c r="BP134" i="1"/>
  <c r="BJ134" i="1"/>
  <c r="BH134" i="1"/>
  <c r="BE134" i="1"/>
  <c r="BD134" i="1"/>
  <c r="BA134" i="1"/>
  <c r="AS134" i="1"/>
  <c r="AP134" i="1"/>
  <c r="AN134" i="1"/>
  <c r="AG134" i="1"/>
  <c r="AD134" i="1"/>
  <c r="AF134" i="1" s="1"/>
  <c r="Z134" i="1"/>
  <c r="AT134" i="1" s="1"/>
  <c r="BW133" i="1"/>
  <c r="BP133" i="1"/>
  <c r="BJ133" i="1"/>
  <c r="BH133" i="1"/>
  <c r="BE133" i="1"/>
  <c r="BD133" i="1"/>
  <c r="BA133" i="1"/>
  <c r="AS133" i="1"/>
  <c r="AP133" i="1"/>
  <c r="AN133" i="1"/>
  <c r="AG133" i="1"/>
  <c r="AD133" i="1"/>
  <c r="AF133" i="1" s="1"/>
  <c r="Z133" i="1"/>
  <c r="AT133" i="1" s="1"/>
  <c r="BW132" i="1"/>
  <c r="BP132" i="1"/>
  <c r="BJ132" i="1"/>
  <c r="BH132" i="1"/>
  <c r="BE132" i="1"/>
  <c r="BD132" i="1"/>
  <c r="BA132" i="1"/>
  <c r="AS132" i="1"/>
  <c r="AP132" i="1"/>
  <c r="AN132" i="1"/>
  <c r="AG132" i="1"/>
  <c r="AD132" i="1"/>
  <c r="AF132" i="1" s="1"/>
  <c r="Z132" i="1"/>
  <c r="AT132" i="1" s="1"/>
  <c r="BW131" i="1"/>
  <c r="BP131" i="1"/>
  <c r="BJ131" i="1"/>
  <c r="BH131" i="1"/>
  <c r="BE131" i="1"/>
  <c r="BD131" i="1"/>
  <c r="BA131" i="1"/>
  <c r="AS131" i="1"/>
  <c r="AP131" i="1"/>
  <c r="AN131" i="1"/>
  <c r="AG131" i="1"/>
  <c r="AD131" i="1"/>
  <c r="AF131" i="1" s="1"/>
  <c r="Z131" i="1"/>
  <c r="AT131" i="1" s="1"/>
  <c r="BW130" i="1"/>
  <c r="BP130" i="1"/>
  <c r="BJ130" i="1"/>
  <c r="BH130" i="1"/>
  <c r="BE130" i="1"/>
  <c r="BD130" i="1"/>
  <c r="BA130" i="1"/>
  <c r="AS130" i="1"/>
  <c r="AP130" i="1"/>
  <c r="AN130" i="1"/>
  <c r="AG130" i="1"/>
  <c r="AD130" i="1"/>
  <c r="AF130" i="1" s="1"/>
  <c r="Z130" i="1"/>
  <c r="AT130" i="1" s="1"/>
  <c r="BW129" i="1"/>
  <c r="BP129" i="1"/>
  <c r="BJ129" i="1"/>
  <c r="BH129" i="1"/>
  <c r="BE129" i="1"/>
  <c r="BD129" i="1"/>
  <c r="BA129" i="1"/>
  <c r="AS129" i="1"/>
  <c r="AP129" i="1"/>
  <c r="AN129" i="1"/>
  <c r="AG129" i="1"/>
  <c r="AD129" i="1"/>
  <c r="AF129" i="1" s="1"/>
  <c r="Z129" i="1"/>
  <c r="AT129" i="1" s="1"/>
  <c r="BW128" i="1"/>
  <c r="BP128" i="1"/>
  <c r="BJ128" i="1"/>
  <c r="BH128" i="1"/>
  <c r="BE128" i="1"/>
  <c r="BD128" i="1"/>
  <c r="BA128" i="1"/>
  <c r="AS128" i="1"/>
  <c r="AP128" i="1"/>
  <c r="AN128" i="1"/>
  <c r="AG128" i="1"/>
  <c r="AD128" i="1"/>
  <c r="AF128" i="1" s="1"/>
  <c r="Z128" i="1"/>
  <c r="AT128" i="1" s="1"/>
  <c r="BW127" i="1"/>
  <c r="BP127" i="1"/>
  <c r="BJ127" i="1"/>
  <c r="BH127" i="1"/>
  <c r="BE127" i="1"/>
  <c r="BD127" i="1"/>
  <c r="BA127" i="1"/>
  <c r="AS127" i="1"/>
  <c r="AP127" i="1"/>
  <c r="AN127" i="1"/>
  <c r="AG127" i="1"/>
  <c r="AD127" i="1"/>
  <c r="AF127" i="1" s="1"/>
  <c r="Z127" i="1"/>
  <c r="AT127" i="1" s="1"/>
  <c r="BW126" i="1"/>
  <c r="BP126" i="1"/>
  <c r="BJ126" i="1"/>
  <c r="BH126" i="1"/>
  <c r="BE126" i="1"/>
  <c r="BD126" i="1"/>
  <c r="BA126" i="1"/>
  <c r="AS126" i="1"/>
  <c r="AP126" i="1"/>
  <c r="AN126" i="1"/>
  <c r="AG126" i="1"/>
  <c r="AD126" i="1"/>
  <c r="AF126" i="1" s="1"/>
  <c r="Z126" i="1"/>
  <c r="AT126" i="1" s="1"/>
  <c r="BW125" i="1"/>
  <c r="BP125" i="1"/>
  <c r="BJ125" i="1"/>
  <c r="BH125" i="1"/>
  <c r="BE125" i="1"/>
  <c r="BD125" i="1"/>
  <c r="BA125" i="1"/>
  <c r="AS125" i="1"/>
  <c r="AP125" i="1"/>
  <c r="AN125" i="1"/>
  <c r="AG125" i="1"/>
  <c r="AD125" i="1"/>
  <c r="AF125" i="1" s="1"/>
  <c r="Z125" i="1"/>
  <c r="AT125" i="1" s="1"/>
  <c r="BW124" i="1"/>
  <c r="BP124" i="1"/>
  <c r="BJ124" i="1"/>
  <c r="BH124" i="1"/>
  <c r="BE124" i="1"/>
  <c r="BD124" i="1"/>
  <c r="BA124" i="1"/>
  <c r="AS124" i="1"/>
  <c r="AP124" i="1"/>
  <c r="AN124" i="1"/>
  <c r="AG124" i="1"/>
  <c r="AD124" i="1"/>
  <c r="AF124" i="1" s="1"/>
  <c r="Z124" i="1"/>
  <c r="AT124" i="1" s="1"/>
  <c r="BW123" i="1"/>
  <c r="BP123" i="1"/>
  <c r="BJ123" i="1"/>
  <c r="BH123" i="1"/>
  <c r="BE123" i="1"/>
  <c r="BD123" i="1"/>
  <c r="BA123" i="1"/>
  <c r="AS123" i="1"/>
  <c r="AP123" i="1"/>
  <c r="AN123" i="1"/>
  <c r="AG123" i="1"/>
  <c r="AD123" i="1"/>
  <c r="AF123" i="1" s="1"/>
  <c r="Z123" i="1"/>
  <c r="AT123" i="1" s="1"/>
  <c r="BW122" i="1"/>
  <c r="BP122" i="1"/>
  <c r="BJ122" i="1"/>
  <c r="BH122" i="1"/>
  <c r="BE122" i="1"/>
  <c r="BD122" i="1"/>
  <c r="BA122" i="1"/>
  <c r="AS122" i="1"/>
  <c r="AP122" i="1"/>
  <c r="AN122" i="1"/>
  <c r="AG122" i="1"/>
  <c r="AD122" i="1"/>
  <c r="AF122" i="1" s="1"/>
  <c r="Z122" i="1"/>
  <c r="AT122" i="1" s="1"/>
  <c r="BW121" i="1"/>
  <c r="BP121" i="1"/>
  <c r="BJ121" i="1"/>
  <c r="BH121" i="1"/>
  <c r="BE121" i="1"/>
  <c r="BD121" i="1"/>
  <c r="BA121" i="1"/>
  <c r="AT121" i="1"/>
  <c r="AS121" i="1"/>
  <c r="AP121" i="1"/>
  <c r="AN121" i="1"/>
  <c r="AG121" i="1"/>
  <c r="AD121" i="1"/>
  <c r="AF121" i="1" s="1"/>
  <c r="BW120" i="1"/>
  <c r="BP120" i="1"/>
  <c r="BJ120" i="1"/>
  <c r="BH120" i="1"/>
  <c r="BE120" i="1"/>
  <c r="BD120" i="1"/>
  <c r="BA120" i="1"/>
  <c r="AT120" i="1"/>
  <c r="AS120" i="1"/>
  <c r="AP120" i="1"/>
  <c r="AN120" i="1"/>
  <c r="AG120" i="1"/>
  <c r="AD120" i="1"/>
  <c r="AF120" i="1" s="1"/>
  <c r="BW119" i="1"/>
  <c r="BP119" i="1"/>
  <c r="BJ119" i="1"/>
  <c r="BH119" i="1"/>
  <c r="BE119" i="1"/>
  <c r="BD119" i="1"/>
  <c r="BA119" i="1"/>
  <c r="AS119" i="1"/>
  <c r="AP119" i="1"/>
  <c r="AN119" i="1"/>
  <c r="AG119" i="1"/>
  <c r="AD119" i="1"/>
  <c r="AF119" i="1" s="1"/>
  <c r="Z119" i="1"/>
  <c r="AT119" i="1" s="1"/>
  <c r="BW118" i="1"/>
  <c r="BP118" i="1"/>
  <c r="BJ118" i="1"/>
  <c r="BH118" i="1"/>
  <c r="BE118" i="1"/>
  <c r="BD118" i="1"/>
  <c r="BA118" i="1"/>
  <c r="AS118" i="1"/>
  <c r="AP118" i="1"/>
  <c r="AN118" i="1"/>
  <c r="AG118" i="1"/>
  <c r="AD118" i="1"/>
  <c r="AF118" i="1" s="1"/>
  <c r="Z118" i="1"/>
  <c r="AT118" i="1" s="1"/>
  <c r="BW117" i="1"/>
  <c r="BP117" i="1"/>
  <c r="BJ117" i="1"/>
  <c r="BH117" i="1"/>
  <c r="BE117" i="1"/>
  <c r="BD117" i="1"/>
  <c r="BA117" i="1"/>
  <c r="AT117" i="1"/>
  <c r="AS117" i="1"/>
  <c r="AP117" i="1"/>
  <c r="AN117" i="1"/>
  <c r="AG117" i="1"/>
  <c r="AD117" i="1"/>
  <c r="AF117" i="1" s="1"/>
  <c r="BW116" i="1"/>
  <c r="BP116" i="1"/>
  <c r="BJ116" i="1"/>
  <c r="BH116" i="1"/>
  <c r="BE116" i="1"/>
  <c r="BD116" i="1"/>
  <c r="BA116" i="1"/>
  <c r="AT116" i="1"/>
  <c r="AS116" i="1"/>
  <c r="AP116" i="1"/>
  <c r="AN116" i="1"/>
  <c r="AG116" i="1"/>
  <c r="AD116" i="1"/>
  <c r="AF116" i="1" s="1"/>
  <c r="BW115" i="1"/>
  <c r="BP115" i="1"/>
  <c r="BJ115" i="1"/>
  <c r="BH115" i="1"/>
  <c r="BE115" i="1"/>
  <c r="BD115" i="1"/>
  <c r="BA115" i="1"/>
  <c r="AS115" i="1"/>
  <c r="AP115" i="1"/>
  <c r="AN115" i="1"/>
  <c r="AG115" i="1"/>
  <c r="AD115" i="1"/>
  <c r="AF115" i="1" s="1"/>
  <c r="Z115" i="1"/>
  <c r="AT115" i="1" s="1"/>
  <c r="BW114" i="1"/>
  <c r="BP114" i="1"/>
  <c r="BJ114" i="1"/>
  <c r="BH114" i="1"/>
  <c r="BE114" i="1"/>
  <c r="BD114" i="1"/>
  <c r="BA114" i="1"/>
  <c r="AS114" i="1"/>
  <c r="AP114" i="1"/>
  <c r="AN114" i="1"/>
  <c r="AG114" i="1"/>
  <c r="AD114" i="1"/>
  <c r="AF114" i="1" s="1"/>
  <c r="Z114" i="1"/>
  <c r="AT114" i="1" s="1"/>
  <c r="BW113" i="1"/>
  <c r="BP113" i="1"/>
  <c r="BJ113" i="1"/>
  <c r="BH113" i="1"/>
  <c r="BE113" i="1"/>
  <c r="BD113" i="1"/>
  <c r="BA113" i="1"/>
  <c r="AS113" i="1"/>
  <c r="AP113" i="1"/>
  <c r="AN113" i="1"/>
  <c r="AG113" i="1"/>
  <c r="AD113" i="1"/>
  <c r="AF113" i="1" s="1"/>
  <c r="Z113" i="1"/>
  <c r="AT113" i="1" s="1"/>
  <c r="BW112" i="1"/>
  <c r="BP112" i="1"/>
  <c r="BJ112" i="1"/>
  <c r="BH112" i="1"/>
  <c r="BE112" i="1"/>
  <c r="BD112" i="1"/>
  <c r="BA112" i="1"/>
  <c r="AT112" i="1"/>
  <c r="AS112" i="1"/>
  <c r="AP112" i="1"/>
  <c r="AN112" i="1"/>
  <c r="AG112" i="1"/>
  <c r="AD112" i="1"/>
  <c r="AF112" i="1" s="1"/>
  <c r="BW111" i="1"/>
  <c r="BP111" i="1"/>
  <c r="BJ111" i="1"/>
  <c r="BH111" i="1"/>
  <c r="BE111" i="1"/>
  <c r="BD111" i="1"/>
  <c r="BA111" i="1"/>
  <c r="AS111" i="1"/>
  <c r="AP111" i="1"/>
  <c r="AN111" i="1"/>
  <c r="AG111" i="1"/>
  <c r="AD111" i="1"/>
  <c r="AF111" i="1" s="1"/>
  <c r="Z111" i="1"/>
  <c r="AT111" i="1" s="1"/>
  <c r="BW110" i="1"/>
  <c r="BP110" i="1"/>
  <c r="BJ110" i="1"/>
  <c r="BH110" i="1"/>
  <c r="BE110" i="1"/>
  <c r="BD110" i="1"/>
  <c r="BA110" i="1"/>
  <c r="AS110" i="1"/>
  <c r="AP110" i="1"/>
  <c r="AN110" i="1"/>
  <c r="AG110" i="1"/>
  <c r="AD110" i="1"/>
  <c r="AF110" i="1" s="1"/>
  <c r="Z110" i="1"/>
  <c r="AT110" i="1" s="1"/>
  <c r="BW109" i="1"/>
  <c r="BP109" i="1"/>
  <c r="BJ109" i="1"/>
  <c r="BH109" i="1"/>
  <c r="BE109" i="1"/>
  <c r="BD109" i="1"/>
  <c r="BA109" i="1"/>
  <c r="AS109" i="1"/>
  <c r="AP109" i="1"/>
  <c r="AN109" i="1"/>
  <c r="AG109" i="1"/>
  <c r="AD109" i="1"/>
  <c r="AF109" i="1" s="1"/>
  <c r="Z109" i="1"/>
  <c r="AT109" i="1" s="1"/>
  <c r="BW108" i="1"/>
  <c r="BP108" i="1"/>
  <c r="BJ108" i="1"/>
  <c r="BH108" i="1"/>
  <c r="BE108" i="1"/>
  <c r="BD108" i="1"/>
  <c r="BA108" i="1"/>
  <c r="AS108" i="1"/>
  <c r="AP108" i="1"/>
  <c r="AN108" i="1"/>
  <c r="AG108" i="1"/>
  <c r="AD108" i="1"/>
  <c r="AF108" i="1" s="1"/>
  <c r="Z108" i="1"/>
  <c r="AT108" i="1" s="1"/>
  <c r="BW107" i="1"/>
  <c r="BP107" i="1"/>
  <c r="BJ107" i="1"/>
  <c r="BH107" i="1"/>
  <c r="BE107" i="1"/>
  <c r="BD107" i="1"/>
  <c r="BA107" i="1"/>
  <c r="AS107" i="1"/>
  <c r="AP107" i="1"/>
  <c r="AN107" i="1"/>
  <c r="AG107" i="1"/>
  <c r="AD107" i="1"/>
  <c r="AF107" i="1" s="1"/>
  <c r="Z107" i="1"/>
  <c r="AT107" i="1" s="1"/>
  <c r="BW106" i="1"/>
  <c r="BP106" i="1"/>
  <c r="BJ106" i="1"/>
  <c r="BH106" i="1"/>
  <c r="BE106" i="1"/>
  <c r="BD106" i="1"/>
  <c r="BA106" i="1"/>
  <c r="AS106" i="1"/>
  <c r="AP106" i="1"/>
  <c r="AN106" i="1"/>
  <c r="AG106" i="1"/>
  <c r="AD106" i="1"/>
  <c r="AF106" i="1" s="1"/>
  <c r="Z106" i="1"/>
  <c r="AT106" i="1" s="1"/>
  <c r="BW105" i="1"/>
  <c r="BP105" i="1"/>
  <c r="BJ105" i="1"/>
  <c r="BH105" i="1"/>
  <c r="BE105" i="1"/>
  <c r="BD105" i="1"/>
  <c r="BA105" i="1"/>
  <c r="AS105" i="1"/>
  <c r="AP105" i="1"/>
  <c r="AN105" i="1"/>
  <c r="AG105" i="1"/>
  <c r="AD105" i="1"/>
  <c r="AF105" i="1" s="1"/>
  <c r="Z105" i="1"/>
  <c r="AT105" i="1" s="1"/>
  <c r="BW104" i="1"/>
  <c r="BP104" i="1"/>
  <c r="BJ104" i="1"/>
  <c r="BH104" i="1"/>
  <c r="BE104" i="1"/>
  <c r="BD104" i="1"/>
  <c r="BA104" i="1"/>
  <c r="AT104" i="1"/>
  <c r="AS104" i="1"/>
  <c r="AP104" i="1"/>
  <c r="AN104" i="1"/>
  <c r="AG104" i="1"/>
  <c r="AD104" i="1"/>
  <c r="AF104" i="1" s="1"/>
  <c r="BW103" i="1"/>
  <c r="BP103" i="1"/>
  <c r="BJ103" i="1"/>
  <c r="BH103" i="1"/>
  <c r="BE103" i="1"/>
  <c r="BD103" i="1"/>
  <c r="BA103" i="1"/>
  <c r="AS103" i="1"/>
  <c r="AP103" i="1"/>
  <c r="AN103" i="1"/>
  <c r="AG103" i="1"/>
  <c r="AD103" i="1"/>
  <c r="AF103" i="1" s="1"/>
  <c r="Z103" i="1"/>
  <c r="AT103" i="1" s="1"/>
  <c r="BW102" i="1"/>
  <c r="BP102" i="1"/>
  <c r="BJ102" i="1"/>
  <c r="BH102" i="1"/>
  <c r="BE102" i="1"/>
  <c r="BD102" i="1"/>
  <c r="BA102" i="1"/>
  <c r="AS102" i="1"/>
  <c r="AP102" i="1"/>
  <c r="AN102" i="1"/>
  <c r="AG102" i="1"/>
  <c r="AD102" i="1"/>
  <c r="AF102" i="1" s="1"/>
  <c r="Z102" i="1"/>
  <c r="AT102" i="1" s="1"/>
  <c r="BW101" i="1"/>
  <c r="BP101" i="1"/>
  <c r="BJ101" i="1"/>
  <c r="BH101" i="1"/>
  <c r="BE101" i="1"/>
  <c r="BD101" i="1"/>
  <c r="BA101" i="1"/>
  <c r="AS101" i="1"/>
  <c r="AP101" i="1"/>
  <c r="AN101" i="1"/>
  <c r="AG101" i="1"/>
  <c r="AD101" i="1"/>
  <c r="AF101" i="1" s="1"/>
  <c r="Z101" i="1"/>
  <c r="AT101" i="1" s="1"/>
  <c r="BW100" i="1"/>
  <c r="BP100" i="1"/>
  <c r="BJ100" i="1"/>
  <c r="BH100" i="1"/>
  <c r="BE100" i="1"/>
  <c r="BD100" i="1"/>
  <c r="BA100" i="1"/>
  <c r="AS100" i="1"/>
  <c r="AP100" i="1"/>
  <c r="AN100" i="1"/>
  <c r="AG100" i="1"/>
  <c r="AD100" i="1"/>
  <c r="AF100" i="1" s="1"/>
  <c r="Z100" i="1"/>
  <c r="AT100" i="1" s="1"/>
  <c r="BW99" i="1"/>
  <c r="BP99" i="1"/>
  <c r="BJ99" i="1"/>
  <c r="BH99" i="1"/>
  <c r="BE99" i="1"/>
  <c r="BD99" i="1"/>
  <c r="BA99" i="1"/>
  <c r="AS99" i="1"/>
  <c r="AP99" i="1"/>
  <c r="AN99" i="1"/>
  <c r="AG99" i="1"/>
  <c r="AD99" i="1"/>
  <c r="AF99" i="1" s="1"/>
  <c r="Z99" i="1"/>
  <c r="AT99" i="1" s="1"/>
  <c r="BW98" i="1"/>
  <c r="BP98" i="1"/>
  <c r="BJ98" i="1"/>
  <c r="BH98" i="1"/>
  <c r="BE98" i="1"/>
  <c r="BD98" i="1"/>
  <c r="BA98" i="1"/>
  <c r="AS98" i="1"/>
  <c r="AP98" i="1"/>
  <c r="AN98" i="1"/>
  <c r="AG98" i="1"/>
  <c r="AD98" i="1"/>
  <c r="AF98" i="1" s="1"/>
  <c r="Z98" i="1"/>
  <c r="AT98" i="1" s="1"/>
  <c r="BW97" i="1"/>
  <c r="BP97" i="1"/>
  <c r="BJ97" i="1"/>
  <c r="BH97" i="1"/>
  <c r="BE97" i="1"/>
  <c r="BD97" i="1"/>
  <c r="BA97" i="1"/>
  <c r="AS97" i="1"/>
  <c r="AP97" i="1"/>
  <c r="AN97" i="1"/>
  <c r="AG97" i="1"/>
  <c r="AD97" i="1"/>
  <c r="AF97" i="1" s="1"/>
  <c r="Z97" i="1"/>
  <c r="AT97" i="1" s="1"/>
  <c r="BW96" i="1"/>
  <c r="BP96" i="1"/>
  <c r="BJ96" i="1"/>
  <c r="BH96" i="1"/>
  <c r="BE96" i="1"/>
  <c r="BD96" i="1"/>
  <c r="BA96" i="1"/>
  <c r="AS96" i="1"/>
  <c r="AP96" i="1"/>
  <c r="AN96" i="1"/>
  <c r="AG96" i="1"/>
  <c r="AD96" i="1"/>
  <c r="AF96" i="1" s="1"/>
  <c r="Z96" i="1"/>
  <c r="AT96" i="1" s="1"/>
  <c r="BW95" i="1"/>
  <c r="BP95" i="1"/>
  <c r="BJ95" i="1"/>
  <c r="BH95" i="1"/>
  <c r="BE95" i="1"/>
  <c r="BD95" i="1"/>
  <c r="BA95" i="1"/>
  <c r="AT95" i="1"/>
  <c r="AS95" i="1"/>
  <c r="AP95" i="1"/>
  <c r="AN95" i="1"/>
  <c r="AG95" i="1"/>
  <c r="AD95" i="1"/>
  <c r="AF95" i="1" s="1"/>
  <c r="BW94" i="1"/>
  <c r="BP94" i="1"/>
  <c r="BJ94" i="1"/>
  <c r="BH94" i="1"/>
  <c r="BE94" i="1"/>
  <c r="BD94" i="1"/>
  <c r="BA94" i="1"/>
  <c r="AS94" i="1"/>
  <c r="AP94" i="1"/>
  <c r="AN94" i="1"/>
  <c r="AG94" i="1"/>
  <c r="AD94" i="1"/>
  <c r="AF94" i="1" s="1"/>
  <c r="Z94" i="1"/>
  <c r="AT94" i="1" s="1"/>
  <c r="BW93" i="1"/>
  <c r="BP93" i="1"/>
  <c r="BJ93" i="1"/>
  <c r="BH93" i="1"/>
  <c r="BE93" i="1"/>
  <c r="BD93" i="1"/>
  <c r="BA93" i="1"/>
  <c r="AS93" i="1"/>
  <c r="AP93" i="1"/>
  <c r="AN93" i="1"/>
  <c r="AG93" i="1"/>
  <c r="AD93" i="1"/>
  <c r="AF93" i="1" s="1"/>
  <c r="Z93" i="1"/>
  <c r="AT93" i="1" s="1"/>
  <c r="BW92" i="1"/>
  <c r="BP92" i="1"/>
  <c r="BJ92" i="1"/>
  <c r="BH92" i="1"/>
  <c r="BE92" i="1"/>
  <c r="BD92" i="1"/>
  <c r="BA92" i="1"/>
  <c r="AS92" i="1"/>
  <c r="AP92" i="1"/>
  <c r="AN92" i="1"/>
  <c r="AG92" i="1"/>
  <c r="AD92" i="1"/>
  <c r="AF92" i="1" s="1"/>
  <c r="Z92" i="1"/>
  <c r="AT92" i="1" s="1"/>
  <c r="BW91" i="1"/>
  <c r="BP91" i="1"/>
  <c r="BJ91" i="1"/>
  <c r="BH91" i="1"/>
  <c r="BE91" i="1"/>
  <c r="BD91" i="1"/>
  <c r="BA91" i="1"/>
  <c r="AS91" i="1"/>
  <c r="AP91" i="1"/>
  <c r="AN91" i="1"/>
  <c r="AG91" i="1"/>
  <c r="AD91" i="1"/>
  <c r="AF91" i="1" s="1"/>
  <c r="Z91" i="1"/>
  <c r="AT91" i="1" s="1"/>
  <c r="BW90" i="1"/>
  <c r="BP90" i="1"/>
  <c r="BJ90" i="1"/>
  <c r="BH90" i="1"/>
  <c r="BE90" i="1"/>
  <c r="BD90" i="1"/>
  <c r="BA90" i="1"/>
  <c r="AS90" i="1"/>
  <c r="AP90" i="1"/>
  <c r="AN90" i="1"/>
  <c r="AG90" i="1"/>
  <c r="AD90" i="1"/>
  <c r="AF90" i="1" s="1"/>
  <c r="Z90" i="1"/>
  <c r="AT90" i="1" s="1"/>
  <c r="BW89" i="1"/>
  <c r="BP89" i="1"/>
  <c r="BJ89" i="1"/>
  <c r="BH89" i="1"/>
  <c r="BE89" i="1"/>
  <c r="BD89" i="1"/>
  <c r="BA89" i="1"/>
  <c r="AS89" i="1"/>
  <c r="AP89" i="1"/>
  <c r="AN89" i="1"/>
  <c r="AG89" i="1"/>
  <c r="AD89" i="1"/>
  <c r="AF89" i="1" s="1"/>
  <c r="Z89" i="1"/>
  <c r="AT89" i="1" s="1"/>
  <c r="BW88" i="1"/>
  <c r="BP88" i="1"/>
  <c r="BJ88" i="1"/>
  <c r="BH88" i="1"/>
  <c r="BE88" i="1"/>
  <c r="BD88" i="1"/>
  <c r="BA88" i="1"/>
  <c r="AT88" i="1"/>
  <c r="AS88" i="1"/>
  <c r="AP88" i="1"/>
  <c r="AN88" i="1"/>
  <c r="AG88" i="1"/>
  <c r="AD88" i="1"/>
  <c r="AF88" i="1" s="1"/>
  <c r="BW87" i="1"/>
  <c r="BP87" i="1"/>
  <c r="BJ87" i="1"/>
  <c r="BH87" i="1"/>
  <c r="BE87" i="1"/>
  <c r="BD87" i="1"/>
  <c r="BA87" i="1"/>
  <c r="AS87" i="1"/>
  <c r="AP87" i="1"/>
  <c r="AN87" i="1"/>
  <c r="AG87" i="1"/>
  <c r="AD87" i="1"/>
  <c r="AF87" i="1" s="1"/>
  <c r="Z87" i="1"/>
  <c r="AT87" i="1" s="1"/>
  <c r="BW86" i="1"/>
  <c r="BP86" i="1"/>
  <c r="BJ86" i="1"/>
  <c r="BH86" i="1"/>
  <c r="BE86" i="1"/>
  <c r="BD86" i="1"/>
  <c r="BA86" i="1"/>
  <c r="AS86" i="1"/>
  <c r="AP86" i="1"/>
  <c r="AN86" i="1"/>
  <c r="AG86" i="1"/>
  <c r="AD86" i="1"/>
  <c r="AF86" i="1" s="1"/>
  <c r="Z86" i="1"/>
  <c r="AT86" i="1" s="1"/>
  <c r="BW85" i="1"/>
  <c r="BP85" i="1"/>
  <c r="BJ85" i="1"/>
  <c r="BH85" i="1"/>
  <c r="BE85" i="1"/>
  <c r="BD85" i="1"/>
  <c r="BA85" i="1"/>
  <c r="AS85" i="1"/>
  <c r="AP85" i="1"/>
  <c r="AN85" i="1"/>
  <c r="AG85" i="1"/>
  <c r="AD85" i="1"/>
  <c r="AF85" i="1" s="1"/>
  <c r="Z85" i="1"/>
  <c r="AT85" i="1" s="1"/>
  <c r="BW84" i="1"/>
  <c r="BP84" i="1"/>
  <c r="BJ84" i="1"/>
  <c r="BH84" i="1"/>
  <c r="BE84" i="1"/>
  <c r="BD84" i="1"/>
  <c r="BA84" i="1"/>
  <c r="AS84" i="1"/>
  <c r="AP84" i="1"/>
  <c r="AN84" i="1"/>
  <c r="AG84" i="1"/>
  <c r="AD84" i="1"/>
  <c r="AF84" i="1" s="1"/>
  <c r="Z84" i="1"/>
  <c r="AT84" i="1" s="1"/>
  <c r="BW83" i="1"/>
  <c r="BP83" i="1"/>
  <c r="BJ83" i="1"/>
  <c r="BH83" i="1"/>
  <c r="BE83" i="1"/>
  <c r="BD83" i="1"/>
  <c r="BA83" i="1"/>
  <c r="AS83" i="1"/>
  <c r="AP83" i="1"/>
  <c r="AN83" i="1"/>
  <c r="AG83" i="1"/>
  <c r="AD83" i="1"/>
  <c r="AF83" i="1" s="1"/>
  <c r="Z83" i="1"/>
  <c r="AT83" i="1" s="1"/>
  <c r="BW82" i="1"/>
  <c r="BP82" i="1"/>
  <c r="BJ82" i="1"/>
  <c r="BH82" i="1"/>
  <c r="BE82" i="1"/>
  <c r="BD82" i="1"/>
  <c r="BA82" i="1"/>
  <c r="AS82" i="1"/>
  <c r="AP82" i="1"/>
  <c r="AN82" i="1"/>
  <c r="AG82" i="1"/>
  <c r="AD82" i="1"/>
  <c r="AF82" i="1" s="1"/>
  <c r="Z82" i="1"/>
  <c r="AT82" i="1" s="1"/>
  <c r="BW81" i="1"/>
  <c r="BP81" i="1"/>
  <c r="BJ81" i="1"/>
  <c r="BH81" i="1"/>
  <c r="BE81" i="1"/>
  <c r="BD81" i="1"/>
  <c r="BA81" i="1"/>
  <c r="AS81" i="1"/>
  <c r="AP81" i="1"/>
  <c r="AN81" i="1"/>
  <c r="AG81" i="1"/>
  <c r="AD81" i="1"/>
  <c r="AF81" i="1" s="1"/>
  <c r="Z81" i="1"/>
  <c r="AT81" i="1" s="1"/>
  <c r="BW80" i="1"/>
  <c r="BP80" i="1"/>
  <c r="BJ80" i="1"/>
  <c r="BH80" i="1"/>
  <c r="BE80" i="1"/>
  <c r="BD80" i="1"/>
  <c r="BA80" i="1"/>
  <c r="AS80" i="1"/>
  <c r="AP80" i="1"/>
  <c r="AN80" i="1"/>
  <c r="AG80" i="1"/>
  <c r="AD80" i="1"/>
  <c r="AF80" i="1" s="1"/>
  <c r="Z80" i="1"/>
  <c r="AT80" i="1" s="1"/>
  <c r="BW79" i="1"/>
  <c r="BP79" i="1"/>
  <c r="BJ79" i="1"/>
  <c r="BH79" i="1"/>
  <c r="BE79" i="1"/>
  <c r="BD79" i="1"/>
  <c r="BA79" i="1"/>
  <c r="AS79" i="1"/>
  <c r="AP79" i="1"/>
  <c r="AN79" i="1"/>
  <c r="AG79" i="1"/>
  <c r="AD79" i="1"/>
  <c r="AF79" i="1" s="1"/>
  <c r="Z79" i="1"/>
  <c r="AT79" i="1" s="1"/>
  <c r="BW78" i="1"/>
  <c r="BP78" i="1"/>
  <c r="BJ78" i="1"/>
  <c r="BH78" i="1"/>
  <c r="BE78" i="1"/>
  <c r="BD78" i="1"/>
  <c r="BA78" i="1"/>
  <c r="AS78" i="1"/>
  <c r="AP78" i="1"/>
  <c r="AN78" i="1"/>
  <c r="AG78" i="1"/>
  <c r="AD78" i="1"/>
  <c r="AF78" i="1" s="1"/>
  <c r="Z78" i="1"/>
  <c r="AT78" i="1" s="1"/>
  <c r="BW77" i="1"/>
  <c r="BP77" i="1"/>
  <c r="BJ77" i="1"/>
  <c r="BH77" i="1"/>
  <c r="BE77" i="1"/>
  <c r="BD77" i="1"/>
  <c r="BA77" i="1"/>
  <c r="AS77" i="1"/>
  <c r="AP77" i="1"/>
  <c r="AN77" i="1"/>
  <c r="AG77" i="1"/>
  <c r="AD77" i="1"/>
  <c r="AF77" i="1" s="1"/>
  <c r="Z77" i="1"/>
  <c r="AT77" i="1" s="1"/>
  <c r="BW76" i="1"/>
  <c r="BP76" i="1"/>
  <c r="BJ76" i="1"/>
  <c r="BH76" i="1"/>
  <c r="BE76" i="1"/>
  <c r="BD76" i="1"/>
  <c r="BA76" i="1"/>
  <c r="AS76" i="1"/>
  <c r="AP76" i="1"/>
  <c r="AN76" i="1"/>
  <c r="AG76" i="1"/>
  <c r="AD76" i="1"/>
  <c r="AF76" i="1" s="1"/>
  <c r="Z76" i="1"/>
  <c r="AT76" i="1" s="1"/>
  <c r="BW75" i="1"/>
  <c r="BP75" i="1"/>
  <c r="BJ75" i="1"/>
  <c r="BH75" i="1"/>
  <c r="BE75" i="1"/>
  <c r="BD75" i="1"/>
  <c r="BA75" i="1"/>
  <c r="AS75" i="1"/>
  <c r="AP75" i="1"/>
  <c r="AN75" i="1"/>
  <c r="AG75" i="1"/>
  <c r="AD75" i="1"/>
  <c r="AF75" i="1" s="1"/>
  <c r="Z75" i="1"/>
  <c r="AT75" i="1" s="1"/>
  <c r="BW74" i="1"/>
  <c r="BP74" i="1"/>
  <c r="BJ74" i="1"/>
  <c r="BH74" i="1"/>
  <c r="BE74" i="1"/>
  <c r="BD74" i="1"/>
  <c r="BA74" i="1"/>
  <c r="AS74" i="1"/>
  <c r="AP74" i="1"/>
  <c r="AN74" i="1"/>
  <c r="AG74" i="1"/>
  <c r="AD74" i="1"/>
  <c r="AF74" i="1" s="1"/>
  <c r="Z74" i="1"/>
  <c r="AT74" i="1" s="1"/>
  <c r="BW73" i="1"/>
  <c r="BP73" i="1"/>
  <c r="BJ73" i="1"/>
  <c r="BH73" i="1"/>
  <c r="BE73" i="1"/>
  <c r="BD73" i="1"/>
  <c r="BA73" i="1"/>
  <c r="AS73" i="1"/>
  <c r="AP73" i="1"/>
  <c r="AN73" i="1"/>
  <c r="AG73" i="1"/>
  <c r="AD73" i="1"/>
  <c r="AF73" i="1" s="1"/>
  <c r="Z73" i="1"/>
  <c r="AT73" i="1" s="1"/>
  <c r="BW72" i="1"/>
  <c r="BP72" i="1"/>
  <c r="BJ72" i="1"/>
  <c r="BH72" i="1"/>
  <c r="BE72" i="1"/>
  <c r="BD72" i="1"/>
  <c r="BA72" i="1"/>
  <c r="AS72" i="1"/>
  <c r="AP72" i="1"/>
  <c r="AN72" i="1"/>
  <c r="AG72" i="1"/>
  <c r="AD72" i="1"/>
  <c r="AF72" i="1" s="1"/>
  <c r="Z72" i="1"/>
  <c r="AT72" i="1" s="1"/>
  <c r="BW71" i="1"/>
  <c r="BP71" i="1"/>
  <c r="BJ71" i="1"/>
  <c r="BH71" i="1"/>
  <c r="BE71" i="1"/>
  <c r="BD71" i="1"/>
  <c r="BA71" i="1"/>
  <c r="AS71" i="1"/>
  <c r="AP71" i="1"/>
  <c r="AN71" i="1"/>
  <c r="AG71" i="1"/>
  <c r="AD71" i="1"/>
  <c r="AF71" i="1" s="1"/>
  <c r="Z71" i="1"/>
  <c r="AT71" i="1" s="1"/>
  <c r="BW70" i="1"/>
  <c r="BP70" i="1"/>
  <c r="BJ70" i="1"/>
  <c r="BH70" i="1"/>
  <c r="BE70" i="1"/>
  <c r="BD70" i="1"/>
  <c r="BA70" i="1"/>
  <c r="AS70" i="1"/>
  <c r="AP70" i="1"/>
  <c r="AN70" i="1"/>
  <c r="AG70" i="1"/>
  <c r="AD70" i="1"/>
  <c r="AF70" i="1" s="1"/>
  <c r="Z70" i="1"/>
  <c r="AT70" i="1" s="1"/>
  <c r="BW69" i="1"/>
  <c r="BP69" i="1"/>
  <c r="BJ69" i="1"/>
  <c r="BH69" i="1"/>
  <c r="BE69" i="1"/>
  <c r="BD69" i="1"/>
  <c r="BA69" i="1"/>
  <c r="AS69" i="1"/>
  <c r="AP69" i="1"/>
  <c r="AN69" i="1"/>
  <c r="AG69" i="1"/>
  <c r="AD69" i="1"/>
  <c r="AF69" i="1" s="1"/>
  <c r="Z69" i="1"/>
  <c r="AT69" i="1" s="1"/>
  <c r="BW68" i="1"/>
  <c r="BP68" i="1"/>
  <c r="BJ68" i="1"/>
  <c r="BH68" i="1"/>
  <c r="BE68" i="1"/>
  <c r="BD68" i="1"/>
  <c r="BA68" i="1"/>
  <c r="AS68" i="1"/>
  <c r="AP68" i="1"/>
  <c r="AN68" i="1"/>
  <c r="AG68" i="1"/>
  <c r="AD68" i="1"/>
  <c r="AF68" i="1" s="1"/>
  <c r="Z68" i="1"/>
  <c r="AT68" i="1" s="1"/>
  <c r="BW67" i="1"/>
  <c r="BP67" i="1"/>
  <c r="BJ67" i="1"/>
  <c r="BH67" i="1"/>
  <c r="BE67" i="1"/>
  <c r="BD67" i="1"/>
  <c r="BA67" i="1"/>
  <c r="AS67" i="1"/>
  <c r="AP67" i="1"/>
  <c r="AN67" i="1"/>
  <c r="AG67" i="1"/>
  <c r="AD67" i="1"/>
  <c r="AF67" i="1" s="1"/>
  <c r="Z67" i="1"/>
  <c r="AT67" i="1" s="1"/>
  <c r="BW66" i="1"/>
  <c r="BP66" i="1"/>
  <c r="BJ66" i="1"/>
  <c r="BH66" i="1"/>
  <c r="BE66" i="1"/>
  <c r="BD66" i="1"/>
  <c r="BA66" i="1"/>
  <c r="AT66" i="1"/>
  <c r="AS66" i="1"/>
  <c r="AP66" i="1"/>
  <c r="AN66" i="1"/>
  <c r="AG66" i="1"/>
  <c r="AD66" i="1"/>
  <c r="AF66" i="1" s="1"/>
  <c r="BW65" i="1"/>
  <c r="BP65" i="1"/>
  <c r="BJ65" i="1"/>
  <c r="BH65" i="1"/>
  <c r="BE65" i="1"/>
  <c r="BD65" i="1"/>
  <c r="BA65" i="1"/>
  <c r="AS65" i="1"/>
  <c r="AP65" i="1"/>
  <c r="AN65" i="1"/>
  <c r="AG65" i="1"/>
  <c r="AD65" i="1"/>
  <c r="AF65" i="1" s="1"/>
  <c r="Z65" i="1"/>
  <c r="AT65" i="1" s="1"/>
  <c r="BW64" i="1"/>
  <c r="BP64" i="1"/>
  <c r="BJ64" i="1"/>
  <c r="BH64" i="1"/>
  <c r="BE64" i="1"/>
  <c r="BD64" i="1"/>
  <c r="BA64" i="1"/>
  <c r="AS64" i="1"/>
  <c r="AP64" i="1"/>
  <c r="AN64" i="1"/>
  <c r="AG64" i="1"/>
  <c r="AD64" i="1"/>
  <c r="AF64" i="1" s="1"/>
  <c r="Z64" i="1"/>
  <c r="AT64" i="1" s="1"/>
  <c r="BW63" i="1"/>
  <c r="BP63" i="1"/>
  <c r="BJ63" i="1"/>
  <c r="BH63" i="1"/>
  <c r="BE63" i="1"/>
  <c r="BD63" i="1"/>
  <c r="BA63" i="1"/>
  <c r="AT63" i="1"/>
  <c r="AS63" i="1"/>
  <c r="AP63" i="1"/>
  <c r="AN63" i="1"/>
  <c r="AG63" i="1"/>
  <c r="AD63" i="1"/>
  <c r="AF63" i="1" s="1"/>
  <c r="BW62" i="1"/>
  <c r="BP62" i="1"/>
  <c r="BJ62" i="1"/>
  <c r="BH62" i="1"/>
  <c r="BE62" i="1"/>
  <c r="BD62" i="1"/>
  <c r="BA62" i="1"/>
  <c r="AS62" i="1"/>
  <c r="AP62" i="1"/>
  <c r="AN62" i="1"/>
  <c r="AG62" i="1"/>
  <c r="AD62" i="1"/>
  <c r="AF62" i="1" s="1"/>
  <c r="Z62" i="1"/>
  <c r="AT62" i="1" s="1"/>
  <c r="BW61" i="1"/>
  <c r="BP61" i="1"/>
  <c r="BJ61" i="1"/>
  <c r="BH61" i="1"/>
  <c r="BE61" i="1"/>
  <c r="BD61" i="1"/>
  <c r="BA61" i="1"/>
  <c r="AS61" i="1"/>
  <c r="AP61" i="1"/>
  <c r="AN61" i="1"/>
  <c r="AG61" i="1"/>
  <c r="AD61" i="1"/>
  <c r="AF61" i="1" s="1"/>
  <c r="Z61" i="1"/>
  <c r="AT61" i="1" s="1"/>
  <c r="BW60" i="1"/>
  <c r="BP60" i="1"/>
  <c r="BJ60" i="1"/>
  <c r="BH60" i="1"/>
  <c r="BE60" i="1"/>
  <c r="BD60" i="1"/>
  <c r="BA60" i="1"/>
  <c r="AS60" i="1"/>
  <c r="AP60" i="1"/>
  <c r="AN60" i="1"/>
  <c r="AG60" i="1"/>
  <c r="AD60" i="1"/>
  <c r="AF60" i="1" s="1"/>
  <c r="Z60" i="1"/>
  <c r="AT60" i="1" s="1"/>
  <c r="BW59" i="1"/>
  <c r="BP59" i="1"/>
  <c r="BJ59" i="1"/>
  <c r="BH59" i="1"/>
  <c r="BE59" i="1"/>
  <c r="BD59" i="1"/>
  <c r="BA59" i="1"/>
  <c r="AS59" i="1"/>
  <c r="AP59" i="1"/>
  <c r="AN59" i="1"/>
  <c r="AG59" i="1"/>
  <c r="AD59" i="1"/>
  <c r="AF59" i="1" s="1"/>
  <c r="Z59" i="1"/>
  <c r="AT59" i="1" s="1"/>
  <c r="BW58" i="1"/>
  <c r="BP58" i="1"/>
  <c r="BJ58" i="1"/>
  <c r="BH58" i="1"/>
  <c r="BE58" i="1"/>
  <c r="BD58" i="1"/>
  <c r="BA58" i="1"/>
  <c r="AT58" i="1"/>
  <c r="AS58" i="1"/>
  <c r="AP58" i="1"/>
  <c r="AN58" i="1"/>
  <c r="AG58" i="1"/>
  <c r="AD58" i="1"/>
  <c r="AF58" i="1" s="1"/>
  <c r="BW57" i="1"/>
  <c r="BP57" i="1"/>
  <c r="BJ57" i="1"/>
  <c r="BH57" i="1"/>
  <c r="BE57" i="1"/>
  <c r="BD57" i="1"/>
  <c r="BA57" i="1"/>
  <c r="AS57" i="1"/>
  <c r="AP57" i="1"/>
  <c r="AN57" i="1"/>
  <c r="AG57" i="1"/>
  <c r="AD57" i="1"/>
  <c r="AF57" i="1" s="1"/>
  <c r="Z57" i="1"/>
  <c r="AT57" i="1" s="1"/>
  <c r="BW56" i="1"/>
  <c r="BP56" i="1"/>
  <c r="BJ56" i="1"/>
  <c r="BH56" i="1"/>
  <c r="BE56" i="1"/>
  <c r="BD56" i="1"/>
  <c r="BA56" i="1"/>
  <c r="AS56" i="1"/>
  <c r="AP56" i="1"/>
  <c r="AN56" i="1"/>
  <c r="AG56" i="1"/>
  <c r="AD56" i="1"/>
  <c r="AF56" i="1" s="1"/>
  <c r="Z56" i="1"/>
  <c r="AT56" i="1" s="1"/>
  <c r="BW55" i="1"/>
  <c r="BP55" i="1"/>
  <c r="BJ55" i="1"/>
  <c r="BH55" i="1"/>
  <c r="BE55" i="1"/>
  <c r="BD55" i="1"/>
  <c r="BA55" i="1"/>
  <c r="AS55" i="1"/>
  <c r="AP55" i="1"/>
  <c r="AN55" i="1"/>
  <c r="AG55" i="1"/>
  <c r="AD55" i="1"/>
  <c r="AF55" i="1" s="1"/>
  <c r="Z55" i="1"/>
  <c r="AT55" i="1" s="1"/>
  <c r="BW54" i="1"/>
  <c r="BP54" i="1"/>
  <c r="BJ54" i="1"/>
  <c r="BH54" i="1"/>
  <c r="BE54" i="1"/>
  <c r="BD54" i="1"/>
  <c r="BA54" i="1"/>
  <c r="AS54" i="1"/>
  <c r="AP54" i="1"/>
  <c r="AN54" i="1"/>
  <c r="AG54" i="1"/>
  <c r="AD54" i="1"/>
  <c r="AF54" i="1" s="1"/>
  <c r="Z54" i="1"/>
  <c r="AT54" i="1" s="1"/>
  <c r="BW53" i="1"/>
  <c r="BP53" i="1"/>
  <c r="BJ53" i="1"/>
  <c r="BH53" i="1"/>
  <c r="BE53" i="1"/>
  <c r="BD53" i="1"/>
  <c r="BA53" i="1"/>
  <c r="AT53" i="1"/>
  <c r="AS53" i="1"/>
  <c r="AP53" i="1"/>
  <c r="AN53" i="1"/>
  <c r="AG53" i="1"/>
  <c r="AD53" i="1"/>
  <c r="AF53" i="1" s="1"/>
  <c r="BW52" i="1"/>
  <c r="BP52" i="1"/>
  <c r="BJ52" i="1"/>
  <c r="BH52" i="1"/>
  <c r="BE52" i="1"/>
  <c r="BD52" i="1"/>
  <c r="BA52" i="1"/>
  <c r="AS52" i="1"/>
  <c r="AP52" i="1"/>
  <c r="AN52" i="1"/>
  <c r="AG52" i="1"/>
  <c r="AD52" i="1"/>
  <c r="AF52" i="1" s="1"/>
  <c r="Z52" i="1"/>
  <c r="AT52" i="1" s="1"/>
  <c r="BW51" i="1"/>
  <c r="BP51" i="1"/>
  <c r="BJ51" i="1"/>
  <c r="BH51" i="1"/>
  <c r="BE51" i="1"/>
  <c r="BD51" i="1"/>
  <c r="BA51" i="1"/>
  <c r="AS51" i="1"/>
  <c r="AP51" i="1"/>
  <c r="AN51" i="1"/>
  <c r="AG51" i="1"/>
  <c r="AD51" i="1"/>
  <c r="AF51" i="1" s="1"/>
  <c r="Z51" i="1"/>
  <c r="AT51" i="1" s="1"/>
  <c r="BW50" i="1"/>
  <c r="BP50" i="1"/>
  <c r="BJ50" i="1"/>
  <c r="BH50" i="1"/>
  <c r="BE50" i="1"/>
  <c r="BD50" i="1"/>
  <c r="BA50" i="1"/>
  <c r="AS50" i="1"/>
  <c r="AP50" i="1"/>
  <c r="AN50" i="1"/>
  <c r="AG50" i="1"/>
  <c r="AD50" i="1"/>
  <c r="AF50" i="1" s="1"/>
  <c r="Z50" i="1"/>
  <c r="AT50" i="1" s="1"/>
  <c r="BW49" i="1"/>
  <c r="BP49" i="1"/>
  <c r="BJ49" i="1"/>
  <c r="BH49" i="1"/>
  <c r="BE49" i="1"/>
  <c r="BD49" i="1"/>
  <c r="BA49" i="1"/>
  <c r="AS49" i="1"/>
  <c r="AP49" i="1"/>
  <c r="AN49" i="1"/>
  <c r="AG49" i="1"/>
  <c r="AD49" i="1"/>
  <c r="AF49" i="1" s="1"/>
  <c r="Z49" i="1"/>
  <c r="AT49" i="1" s="1"/>
  <c r="BW48" i="1"/>
  <c r="BP48" i="1"/>
  <c r="BJ48" i="1"/>
  <c r="BH48" i="1"/>
  <c r="BE48" i="1"/>
  <c r="BD48" i="1"/>
  <c r="BA48" i="1"/>
  <c r="AS48" i="1"/>
  <c r="AP48" i="1"/>
  <c r="AN48" i="1"/>
  <c r="AG48" i="1"/>
  <c r="AD48" i="1"/>
  <c r="AF48" i="1" s="1"/>
  <c r="Z48" i="1"/>
  <c r="AT48" i="1" s="1"/>
  <c r="BW47" i="1"/>
  <c r="BP47" i="1"/>
  <c r="BJ47" i="1"/>
  <c r="BH47" i="1"/>
  <c r="BE47" i="1"/>
  <c r="BD47" i="1"/>
  <c r="BA47" i="1"/>
  <c r="AT47" i="1"/>
  <c r="AS47" i="1"/>
  <c r="AP47" i="1"/>
  <c r="AN47" i="1"/>
  <c r="AG47" i="1"/>
  <c r="AD47" i="1"/>
  <c r="AF47" i="1" s="1"/>
  <c r="BW46" i="1"/>
  <c r="BP46" i="1"/>
  <c r="BJ46" i="1"/>
  <c r="BH46" i="1"/>
  <c r="BE46" i="1"/>
  <c r="BD46" i="1"/>
  <c r="BA46" i="1"/>
  <c r="AS46" i="1"/>
  <c r="AP46" i="1"/>
  <c r="AN46" i="1"/>
  <c r="AG46" i="1"/>
  <c r="AD46" i="1"/>
  <c r="AF46" i="1" s="1"/>
  <c r="Z46" i="1"/>
  <c r="AT46" i="1" s="1"/>
  <c r="BW45" i="1"/>
  <c r="BP45" i="1"/>
  <c r="BJ45" i="1"/>
  <c r="BH45" i="1"/>
  <c r="BE45" i="1"/>
  <c r="BD45" i="1"/>
  <c r="BA45" i="1"/>
  <c r="AS45" i="1"/>
  <c r="AP45" i="1"/>
  <c r="AN45" i="1"/>
  <c r="AG45" i="1"/>
  <c r="AD45" i="1"/>
  <c r="AF45" i="1" s="1"/>
  <c r="Z45" i="1"/>
  <c r="AT45" i="1" s="1"/>
  <c r="BW44" i="1"/>
  <c r="BP44" i="1"/>
  <c r="BJ44" i="1"/>
  <c r="BH44" i="1"/>
  <c r="BE44" i="1"/>
  <c r="BD44" i="1"/>
  <c r="BA44" i="1"/>
  <c r="AS44" i="1"/>
  <c r="AP44" i="1"/>
  <c r="AN44" i="1"/>
  <c r="AG44" i="1"/>
  <c r="AD44" i="1"/>
  <c r="AF44" i="1" s="1"/>
  <c r="Z44" i="1"/>
  <c r="AT44" i="1" s="1"/>
  <c r="BW43" i="1"/>
  <c r="BP43" i="1"/>
  <c r="BJ43" i="1"/>
  <c r="BH43" i="1"/>
  <c r="BE43" i="1"/>
  <c r="BD43" i="1"/>
  <c r="BA43" i="1"/>
  <c r="AS43" i="1"/>
  <c r="AP43" i="1"/>
  <c r="AN43" i="1"/>
  <c r="AG43" i="1"/>
  <c r="AD43" i="1"/>
  <c r="AF43" i="1" s="1"/>
  <c r="Z43" i="1"/>
  <c r="AT43" i="1" s="1"/>
  <c r="BW42" i="1"/>
  <c r="BP42" i="1"/>
  <c r="BJ42" i="1"/>
  <c r="BH42" i="1"/>
  <c r="BE42" i="1"/>
  <c r="BD42" i="1"/>
  <c r="BA42" i="1"/>
  <c r="AS42" i="1"/>
  <c r="AP42" i="1"/>
  <c r="AN42" i="1"/>
  <c r="AG42" i="1"/>
  <c r="AD42" i="1"/>
  <c r="AF42" i="1" s="1"/>
  <c r="Z42" i="1"/>
  <c r="AT42" i="1" s="1"/>
  <c r="BW41" i="1"/>
  <c r="BP41" i="1"/>
  <c r="BJ41" i="1"/>
  <c r="BH41" i="1"/>
  <c r="BE41" i="1"/>
  <c r="BD41" i="1"/>
  <c r="BA41" i="1"/>
  <c r="AS41" i="1"/>
  <c r="AP41" i="1"/>
  <c r="AN41" i="1"/>
  <c r="AG41" i="1"/>
  <c r="AD41" i="1"/>
  <c r="AF41" i="1" s="1"/>
  <c r="Z41" i="1"/>
  <c r="AT41" i="1" s="1"/>
  <c r="BW40" i="1"/>
  <c r="BP40" i="1"/>
  <c r="BJ40" i="1"/>
  <c r="BH40" i="1"/>
  <c r="BE40" i="1"/>
  <c r="BD40" i="1"/>
  <c r="BA40" i="1"/>
  <c r="AS40" i="1"/>
  <c r="AP40" i="1"/>
  <c r="AN40" i="1"/>
  <c r="AG40" i="1"/>
  <c r="AD40" i="1"/>
  <c r="AF40" i="1" s="1"/>
  <c r="Z40" i="1"/>
  <c r="AT40" i="1" s="1"/>
  <c r="BW39" i="1"/>
  <c r="BP39" i="1"/>
  <c r="BJ39" i="1"/>
  <c r="BH39" i="1"/>
  <c r="BE39" i="1"/>
  <c r="BD39" i="1"/>
  <c r="BA39" i="1"/>
  <c r="AS39" i="1"/>
  <c r="AP39" i="1"/>
  <c r="AN39" i="1"/>
  <c r="AG39" i="1"/>
  <c r="AD39" i="1"/>
  <c r="AF39" i="1" s="1"/>
  <c r="Z39" i="1"/>
  <c r="AT39" i="1" s="1"/>
  <c r="BW38" i="1"/>
  <c r="BP38" i="1"/>
  <c r="BJ38" i="1"/>
  <c r="BH38" i="1"/>
  <c r="BE38" i="1"/>
  <c r="BD38" i="1"/>
  <c r="BA38" i="1"/>
  <c r="AS38" i="1"/>
  <c r="AP38" i="1"/>
  <c r="AN38" i="1"/>
  <c r="AG38" i="1"/>
  <c r="AD38" i="1"/>
  <c r="AF38" i="1" s="1"/>
  <c r="Z38" i="1"/>
  <c r="AT38" i="1" s="1"/>
  <c r="BW37" i="1"/>
  <c r="BP37" i="1"/>
  <c r="BJ37" i="1"/>
  <c r="BH37" i="1"/>
  <c r="BE37" i="1"/>
  <c r="BD37" i="1"/>
  <c r="BA37" i="1"/>
  <c r="AS37" i="1"/>
  <c r="AP37" i="1"/>
  <c r="AN37" i="1"/>
  <c r="AG37" i="1"/>
  <c r="AD37" i="1"/>
  <c r="AF37" i="1" s="1"/>
  <c r="Z37" i="1"/>
  <c r="AT37" i="1" s="1"/>
  <c r="BW36" i="1"/>
  <c r="BP36" i="1"/>
  <c r="BJ36" i="1"/>
  <c r="BH36" i="1"/>
  <c r="BE36" i="1"/>
  <c r="BD36" i="1"/>
  <c r="BA36" i="1"/>
  <c r="AT36" i="1"/>
  <c r="AS36" i="1"/>
  <c r="AP36" i="1"/>
  <c r="AN36" i="1"/>
  <c r="AG36" i="1"/>
  <c r="AD36" i="1"/>
  <c r="AF36" i="1" s="1"/>
  <c r="BW35" i="1"/>
  <c r="BP35" i="1"/>
  <c r="BJ35" i="1"/>
  <c r="BH35" i="1"/>
  <c r="BE35" i="1"/>
  <c r="BD35" i="1"/>
  <c r="BA35" i="1"/>
  <c r="AS35" i="1"/>
  <c r="AP35" i="1"/>
  <c r="AN35" i="1"/>
  <c r="AG35" i="1"/>
  <c r="AD35" i="1"/>
  <c r="AF35" i="1" s="1"/>
  <c r="Z35" i="1"/>
  <c r="AT35" i="1" s="1"/>
  <c r="BW34" i="1"/>
  <c r="BP34" i="1"/>
  <c r="BJ34" i="1"/>
  <c r="BH34" i="1"/>
  <c r="BE34" i="1"/>
  <c r="BD34" i="1"/>
  <c r="BA34" i="1"/>
  <c r="AS34" i="1"/>
  <c r="AP34" i="1"/>
  <c r="AN34" i="1"/>
  <c r="AG34" i="1"/>
  <c r="AD34" i="1"/>
  <c r="AF34" i="1" s="1"/>
  <c r="Z34" i="1"/>
  <c r="AT34" i="1" s="1"/>
  <c r="BW33" i="1"/>
  <c r="BP33" i="1"/>
  <c r="BJ33" i="1"/>
  <c r="BH33" i="1"/>
  <c r="BE33" i="1"/>
  <c r="BD33" i="1"/>
  <c r="BA33" i="1"/>
  <c r="AS33" i="1"/>
  <c r="AP33" i="1"/>
  <c r="AN33" i="1"/>
  <c r="AG33" i="1"/>
  <c r="AD33" i="1"/>
  <c r="AF33" i="1" s="1"/>
  <c r="Z33" i="1"/>
  <c r="AT33" i="1" s="1"/>
  <c r="BW32" i="1"/>
  <c r="BP32" i="1"/>
  <c r="BJ32" i="1"/>
  <c r="BH32" i="1"/>
  <c r="BE32" i="1"/>
  <c r="BD32" i="1"/>
  <c r="BA32" i="1"/>
  <c r="AT32" i="1"/>
  <c r="AS32" i="1"/>
  <c r="AP32" i="1"/>
  <c r="AN32" i="1"/>
  <c r="AG32" i="1"/>
  <c r="AD32" i="1"/>
  <c r="AF32" i="1" s="1"/>
  <c r="BW31" i="1"/>
  <c r="BP31" i="1"/>
  <c r="BJ31" i="1"/>
  <c r="BH31" i="1"/>
  <c r="BE31" i="1"/>
  <c r="BD31" i="1"/>
  <c r="BA31" i="1"/>
  <c r="AS31" i="1"/>
  <c r="AP31" i="1"/>
  <c r="AN31" i="1"/>
  <c r="AG31" i="1"/>
  <c r="AD31" i="1"/>
  <c r="AF31" i="1" s="1"/>
  <c r="Z31" i="1"/>
  <c r="AT31" i="1" s="1"/>
  <c r="BW30" i="1"/>
  <c r="BP30" i="1"/>
  <c r="BJ30" i="1"/>
  <c r="BH30" i="1"/>
  <c r="BE30" i="1"/>
  <c r="BD30" i="1"/>
  <c r="BA30" i="1"/>
  <c r="AS30" i="1"/>
  <c r="AP30" i="1"/>
  <c r="AN30" i="1"/>
  <c r="AG30" i="1"/>
  <c r="AD30" i="1"/>
  <c r="AF30" i="1" s="1"/>
  <c r="Z30" i="1"/>
  <c r="AT30" i="1" s="1"/>
  <c r="BW29" i="1"/>
  <c r="BP29" i="1"/>
  <c r="BJ29" i="1"/>
  <c r="BH29" i="1"/>
  <c r="BE29" i="1"/>
  <c r="BD29" i="1"/>
  <c r="BA29" i="1"/>
  <c r="AS29" i="1"/>
  <c r="AP29" i="1"/>
  <c r="AN29" i="1"/>
  <c r="AG29" i="1"/>
  <c r="AD29" i="1"/>
  <c r="AF29" i="1" s="1"/>
  <c r="Z29" i="1"/>
  <c r="AT29" i="1" s="1"/>
  <c r="BW28" i="1"/>
  <c r="BP28" i="1"/>
  <c r="BJ28" i="1"/>
  <c r="BH28" i="1"/>
  <c r="BE28" i="1"/>
  <c r="BD28" i="1"/>
  <c r="BA28" i="1"/>
  <c r="AT28" i="1"/>
  <c r="AS28" i="1"/>
  <c r="AP28" i="1"/>
  <c r="AN28" i="1"/>
  <c r="AG28" i="1"/>
  <c r="AD28" i="1"/>
  <c r="AF28" i="1" s="1"/>
  <c r="BW27" i="1"/>
  <c r="BP27" i="1"/>
  <c r="BJ27" i="1"/>
  <c r="BH27" i="1"/>
  <c r="BE27" i="1"/>
  <c r="BD27" i="1"/>
  <c r="BA27" i="1"/>
  <c r="AS27" i="1"/>
  <c r="AP27" i="1"/>
  <c r="AN27" i="1"/>
  <c r="AG27" i="1"/>
  <c r="AD27" i="1"/>
  <c r="AF27" i="1" s="1"/>
  <c r="Z27" i="1"/>
  <c r="AT27" i="1" s="1"/>
  <c r="BW26" i="1"/>
  <c r="BP26" i="1"/>
  <c r="BJ26" i="1"/>
  <c r="BH26" i="1"/>
  <c r="BE26" i="1"/>
  <c r="BD26" i="1"/>
  <c r="BA26" i="1"/>
  <c r="AS26" i="1"/>
  <c r="AP26" i="1"/>
  <c r="AN26" i="1"/>
  <c r="AG26" i="1"/>
  <c r="AD26" i="1"/>
  <c r="AF26" i="1" s="1"/>
  <c r="Z26" i="1"/>
  <c r="AT26" i="1" s="1"/>
  <c r="BW25" i="1"/>
  <c r="BP25" i="1"/>
  <c r="BJ25" i="1"/>
  <c r="BH25" i="1"/>
  <c r="BE25" i="1"/>
  <c r="BD25" i="1"/>
  <c r="BA25" i="1"/>
  <c r="AS25" i="1"/>
  <c r="AP25" i="1"/>
  <c r="AN25" i="1"/>
  <c r="AG25" i="1"/>
  <c r="AD25" i="1"/>
  <c r="AF25" i="1" s="1"/>
  <c r="Z25" i="1"/>
  <c r="AT25" i="1" s="1"/>
  <c r="BW24" i="1"/>
  <c r="BP24" i="1"/>
  <c r="BJ24" i="1"/>
  <c r="BH24" i="1"/>
  <c r="BE24" i="1"/>
  <c r="BD24" i="1"/>
  <c r="BA24" i="1"/>
  <c r="AS24" i="1"/>
  <c r="AP24" i="1"/>
  <c r="AN24" i="1"/>
  <c r="AG24" i="1"/>
  <c r="AD24" i="1"/>
  <c r="AF24" i="1" s="1"/>
  <c r="Z24" i="1"/>
  <c r="AT24" i="1" s="1"/>
  <c r="BW23" i="1"/>
  <c r="BP23" i="1"/>
  <c r="BJ23" i="1"/>
  <c r="BH23" i="1"/>
  <c r="BD23" i="1"/>
  <c r="BA23" i="1"/>
  <c r="AT23" i="1"/>
  <c r="AS23" i="1"/>
  <c r="AP23" i="1"/>
  <c r="AN23" i="1"/>
  <c r="AG23" i="1"/>
  <c r="AD23" i="1"/>
  <c r="AF23" i="1" s="1"/>
  <c r="Y23" i="1"/>
  <c r="BE23" i="1" s="1"/>
  <c r="BW22" i="1"/>
  <c r="BP22" i="1"/>
  <c r="BJ22" i="1"/>
  <c r="BH22" i="1"/>
  <c r="BD22" i="1"/>
  <c r="BA22" i="1"/>
  <c r="AT22" i="1"/>
  <c r="AS22" i="1"/>
  <c r="AP22" i="1"/>
  <c r="AN22" i="1"/>
  <c r="AG22" i="1"/>
  <c r="AD22" i="1"/>
  <c r="AF22" i="1" s="1"/>
  <c r="Y22" i="1"/>
  <c r="BE22" i="1" s="1"/>
  <c r="BW21" i="1"/>
  <c r="BP21" i="1"/>
  <c r="BJ21" i="1"/>
  <c r="BH21" i="1"/>
  <c r="BE21" i="1"/>
  <c r="BD21" i="1"/>
  <c r="BA21" i="1"/>
  <c r="AS21" i="1"/>
  <c r="AP21" i="1"/>
  <c r="AN21" i="1"/>
  <c r="AG21" i="1"/>
  <c r="AD21" i="1"/>
  <c r="AF21" i="1" s="1"/>
  <c r="Z21" i="1"/>
  <c r="AT21" i="1" s="1"/>
  <c r="BW20" i="1"/>
  <c r="BP20" i="1"/>
  <c r="BJ20" i="1"/>
  <c r="BH20" i="1"/>
  <c r="BE20" i="1"/>
  <c r="BD20" i="1"/>
  <c r="BA20" i="1"/>
  <c r="AS20" i="1"/>
  <c r="AP20" i="1"/>
  <c r="AN20" i="1"/>
  <c r="AG20" i="1"/>
  <c r="AD20" i="1"/>
  <c r="AF20" i="1" s="1"/>
  <c r="Z20" i="1"/>
  <c r="AT20" i="1" s="1"/>
  <c r="BW19" i="1"/>
  <c r="BP19" i="1"/>
  <c r="BJ19" i="1"/>
  <c r="BH19" i="1"/>
  <c r="BE19" i="1"/>
  <c r="BD19" i="1"/>
  <c r="BA19" i="1"/>
  <c r="AS19" i="1"/>
  <c r="AP19" i="1"/>
  <c r="AN19" i="1"/>
  <c r="AG19" i="1"/>
  <c r="AD19" i="1"/>
  <c r="AF19" i="1" s="1"/>
  <c r="Z19" i="1"/>
  <c r="AT19" i="1" s="1"/>
  <c r="BW18" i="1"/>
  <c r="BP18" i="1"/>
  <c r="BJ18" i="1"/>
  <c r="BH18" i="1"/>
  <c r="BD18" i="1"/>
  <c r="BA18" i="1"/>
  <c r="AT18" i="1"/>
  <c r="AS18" i="1"/>
  <c r="AP18" i="1"/>
  <c r="AN18" i="1"/>
  <c r="AG18" i="1"/>
  <c r="AD18" i="1"/>
  <c r="AF18" i="1" s="1"/>
  <c r="Y18" i="1"/>
  <c r="BE18" i="1" s="1"/>
  <c r="BW17" i="1"/>
  <c r="BP17" i="1"/>
  <c r="BJ17" i="1"/>
  <c r="BH17" i="1"/>
  <c r="BD17" i="1"/>
  <c r="BA17" i="1"/>
  <c r="AT17" i="1"/>
  <c r="AS17" i="1"/>
  <c r="AP17" i="1"/>
  <c r="AN17" i="1"/>
  <c r="AG17" i="1"/>
  <c r="AD17" i="1"/>
  <c r="AF17" i="1" s="1"/>
  <c r="Y17" i="1"/>
  <c r="BE17" i="1" s="1"/>
  <c r="BW16" i="1"/>
  <c r="BP16" i="1"/>
  <c r="BJ16" i="1"/>
  <c r="BH16" i="1"/>
  <c r="BD16" i="1"/>
  <c r="BA16" i="1"/>
  <c r="AT16" i="1"/>
  <c r="AS16" i="1"/>
  <c r="AP16" i="1"/>
  <c r="AN16" i="1"/>
  <c r="AG16" i="1"/>
  <c r="AD16" i="1"/>
  <c r="AF16" i="1" s="1"/>
  <c r="Y16" i="1"/>
  <c r="BE16" i="1" s="1"/>
  <c r="BW15" i="1"/>
  <c r="BP15" i="1"/>
  <c r="BJ15" i="1"/>
  <c r="BH15" i="1"/>
  <c r="BD15" i="1"/>
  <c r="BA15" i="1"/>
  <c r="AT15" i="1"/>
  <c r="AS15" i="1"/>
  <c r="AP15" i="1"/>
  <c r="AN15" i="1"/>
  <c r="AG15" i="1"/>
  <c r="AD15" i="1"/>
  <c r="AF15" i="1" s="1"/>
  <c r="Y15" i="1"/>
  <c r="BE15" i="1" s="1"/>
  <c r="BW14" i="1"/>
  <c r="BP14" i="1"/>
  <c r="BJ14" i="1"/>
  <c r="BH14" i="1"/>
  <c r="BD14" i="1"/>
  <c r="BA14" i="1"/>
  <c r="AT14" i="1"/>
  <c r="AS14" i="1"/>
  <c r="AP14" i="1"/>
  <c r="AN14" i="1"/>
  <c r="AG14" i="1"/>
  <c r="AD14" i="1"/>
  <c r="AF14" i="1" s="1"/>
  <c r="Y14" i="1"/>
  <c r="BE14" i="1" s="1"/>
  <c r="BW13" i="1"/>
  <c r="BP13" i="1"/>
  <c r="BJ13" i="1"/>
  <c r="BH13" i="1"/>
  <c r="BD13" i="1"/>
  <c r="BA13" i="1"/>
  <c r="AT13" i="1"/>
  <c r="AS13" i="1"/>
  <c r="AP13" i="1"/>
  <c r="AN13" i="1"/>
  <c r="AG13" i="1"/>
  <c r="AD13" i="1"/>
  <c r="AF13" i="1" s="1"/>
  <c r="Y13" i="1"/>
  <c r="BE13" i="1" s="1"/>
  <c r="BW12" i="1"/>
  <c r="BP12" i="1"/>
  <c r="BJ12" i="1"/>
  <c r="BH12" i="1"/>
  <c r="BD12" i="1"/>
  <c r="BA12" i="1"/>
  <c r="AT12" i="1"/>
  <c r="AS12" i="1"/>
  <c r="AP12" i="1"/>
  <c r="AN12" i="1"/>
  <c r="AG12" i="1"/>
  <c r="AD12" i="1"/>
  <c r="AF12" i="1" s="1"/>
  <c r="Y12" i="1"/>
  <c r="BE12" i="1" s="1"/>
  <c r="BW11" i="1"/>
  <c r="BP11" i="1"/>
  <c r="BJ11" i="1"/>
  <c r="BH11" i="1"/>
  <c r="BD11" i="1"/>
  <c r="BA11" i="1"/>
  <c r="AT11" i="1"/>
  <c r="AS11" i="1"/>
  <c r="AP11" i="1"/>
  <c r="AN11" i="1"/>
  <c r="AG11" i="1"/>
  <c r="AD11" i="1"/>
  <c r="AF11" i="1" s="1"/>
  <c r="Y11" i="1"/>
  <c r="BE11" i="1" s="1"/>
  <c r="BW10" i="1"/>
  <c r="BP10" i="1"/>
  <c r="BJ10" i="1"/>
  <c r="BH10" i="1"/>
  <c r="BD10" i="1"/>
  <c r="BA10" i="1"/>
  <c r="AT10" i="1"/>
  <c r="AS10" i="1"/>
  <c r="AP10" i="1"/>
  <c r="AN10" i="1"/>
  <c r="AG10" i="1"/>
  <c r="AD10" i="1"/>
  <c r="AF10" i="1" s="1"/>
  <c r="Y10" i="1"/>
  <c r="BE10" i="1" s="1"/>
  <c r="BW9" i="1"/>
  <c r="BP9" i="1"/>
  <c r="BJ9" i="1"/>
  <c r="BH9" i="1"/>
  <c r="BD9" i="1"/>
  <c r="BA9" i="1"/>
  <c r="AT9" i="1"/>
  <c r="AS9" i="1"/>
  <c r="AP9" i="1"/>
  <c r="AN9" i="1"/>
  <c r="AG9" i="1"/>
  <c r="AD9" i="1"/>
  <c r="AF9" i="1" s="1"/>
  <c r="Y9" i="1"/>
  <c r="BE9" i="1" s="1"/>
  <c r="AL9" i="1" l="1"/>
  <c r="CU11" i="1"/>
  <c r="CB11" i="1"/>
  <c r="BR16" i="1"/>
  <c r="CU127" i="1"/>
  <c r="CB127" i="1"/>
  <c r="AW133" i="1"/>
  <c r="BR164" i="1"/>
  <c r="BR30" i="1"/>
  <c r="AH57" i="1"/>
  <c r="CU57" i="1"/>
  <c r="CB57" i="1"/>
  <c r="CU105" i="1"/>
  <c r="CB105" i="1"/>
  <c r="BC121" i="1"/>
  <c r="CU136" i="1"/>
  <c r="CB136" i="1"/>
  <c r="BR141" i="1"/>
  <c r="AU142" i="1"/>
  <c r="CK142" i="1" s="1"/>
  <c r="CU152" i="1"/>
  <c r="CB152" i="1"/>
  <c r="BR157" i="1"/>
  <c r="CU168" i="1"/>
  <c r="CB168" i="1"/>
  <c r="BR173" i="1"/>
  <c r="CU179" i="1"/>
  <c r="CB179" i="1"/>
  <c r="BR184" i="1"/>
  <c r="BR20" i="1"/>
  <c r="CU143" i="1"/>
  <c r="CB143" i="1"/>
  <c r="CU159" i="1"/>
  <c r="CB159" i="1"/>
  <c r="BR46" i="1"/>
  <c r="CU73" i="1"/>
  <c r="CB73" i="1"/>
  <c r="BC41" i="1"/>
  <c r="AC41" i="1" s="1"/>
  <c r="BR66" i="1"/>
  <c r="BR77" i="1"/>
  <c r="BR109" i="1"/>
  <c r="CU13" i="1"/>
  <c r="CB13" i="1"/>
  <c r="BR18" i="1"/>
  <c r="AH29" i="1"/>
  <c r="CU29" i="1"/>
  <c r="CB29" i="1"/>
  <c r="BR34" i="1"/>
  <c r="CU45" i="1"/>
  <c r="CB45" i="1"/>
  <c r="BR50" i="1"/>
  <c r="BN61" i="1"/>
  <c r="CU61" i="1"/>
  <c r="CB61" i="1"/>
  <c r="BB62" i="1"/>
  <c r="CU66" i="1"/>
  <c r="CB66" i="1"/>
  <c r="BN77" i="1"/>
  <c r="CU77" i="1"/>
  <c r="CB77" i="1"/>
  <c r="CU93" i="1"/>
  <c r="CB93" i="1"/>
  <c r="BR98" i="1"/>
  <c r="CU109" i="1"/>
  <c r="CB109" i="1"/>
  <c r="BB110" i="1"/>
  <c r="BR114" i="1"/>
  <c r="CU125" i="1"/>
  <c r="CB125" i="1"/>
  <c r="CU141" i="1"/>
  <c r="CB141" i="1"/>
  <c r="BB142" i="1"/>
  <c r="BR146" i="1"/>
  <c r="CU157" i="1"/>
  <c r="CB157" i="1"/>
  <c r="BB158" i="1"/>
  <c r="BL158" i="1" s="1"/>
  <c r="CU173" i="1"/>
  <c r="CB173" i="1"/>
  <c r="CU184" i="1"/>
  <c r="CB184" i="1"/>
  <c r="CU31" i="1"/>
  <c r="CB31" i="1"/>
  <c r="CU36" i="1"/>
  <c r="CB36" i="1"/>
  <c r="CU79" i="1"/>
  <c r="CB79" i="1"/>
  <c r="BR14" i="1"/>
  <c r="CU25" i="1"/>
  <c r="CB25" i="1"/>
  <c r="CU41" i="1"/>
  <c r="CB41" i="1"/>
  <c r="CU40" i="1"/>
  <c r="CB40" i="1"/>
  <c r="AH56" i="1"/>
  <c r="CU56" i="1"/>
  <c r="CB56" i="1"/>
  <c r="CU72" i="1"/>
  <c r="CB72" i="1"/>
  <c r="BR71" i="1"/>
  <c r="CU82" i="1"/>
  <c r="CB82" i="1"/>
  <c r="BR87" i="1"/>
  <c r="CU98" i="1"/>
  <c r="CB98" i="1"/>
  <c r="BR103" i="1"/>
  <c r="CU114" i="1"/>
  <c r="CB114" i="1"/>
  <c r="BB115" i="1"/>
  <c r="BL115" i="1" s="1"/>
  <c r="BR119" i="1"/>
  <c r="CU130" i="1"/>
  <c r="CB130" i="1"/>
  <c r="BB131" i="1"/>
  <c r="BR135" i="1"/>
  <c r="AW136" i="1"/>
  <c r="CU146" i="1"/>
  <c r="CB146" i="1"/>
  <c r="CU162" i="1"/>
  <c r="CB162" i="1"/>
  <c r="BR100" i="1"/>
  <c r="CU111" i="1"/>
  <c r="CB111" i="1"/>
  <c r="AH19" i="1"/>
  <c r="CU19" i="1"/>
  <c r="CB19" i="1"/>
  <c r="BR45" i="1"/>
  <c r="BR61" i="1"/>
  <c r="BN18" i="1"/>
  <c r="CU18" i="1"/>
  <c r="CB18" i="1"/>
  <c r="CU50" i="1"/>
  <c r="CB50" i="1"/>
  <c r="AH23" i="1"/>
  <c r="CU23" i="1"/>
  <c r="CB23" i="1"/>
  <c r="CU39" i="1"/>
  <c r="CB39" i="1"/>
  <c r="BN55" i="1"/>
  <c r="CU55" i="1"/>
  <c r="CB55" i="1"/>
  <c r="BR60" i="1"/>
  <c r="CU71" i="1"/>
  <c r="CB71" i="1"/>
  <c r="CU87" i="1"/>
  <c r="CB87" i="1"/>
  <c r="BR92" i="1"/>
  <c r="CU103" i="1"/>
  <c r="CB103" i="1"/>
  <c r="CU119" i="1"/>
  <c r="CB119" i="1"/>
  <c r="BR124" i="1"/>
  <c r="CU135" i="1"/>
  <c r="CB135" i="1"/>
  <c r="AU141" i="1"/>
  <c r="CK141" i="1" s="1"/>
  <c r="CU151" i="1"/>
  <c r="CB151" i="1"/>
  <c r="BR156" i="1"/>
  <c r="CU167" i="1"/>
  <c r="CB167" i="1"/>
  <c r="BR172" i="1"/>
  <c r="CU178" i="1"/>
  <c r="CB178" i="1"/>
  <c r="BR183" i="1"/>
  <c r="BR78" i="1"/>
  <c r="BR13" i="1"/>
  <c r="AH24" i="1"/>
  <c r="CU24" i="1"/>
  <c r="CB24" i="1"/>
  <c r="BR23" i="1"/>
  <c r="BR28" i="1"/>
  <c r="CU34" i="1"/>
  <c r="CB34" i="1"/>
  <c r="BR39" i="1"/>
  <c r="BR55" i="1"/>
  <c r="AH28" i="1"/>
  <c r="CU28" i="1"/>
  <c r="CB28" i="1"/>
  <c r="BN12" i="1"/>
  <c r="CU12" i="1"/>
  <c r="CB12" i="1"/>
  <c r="BR17" i="1"/>
  <c r="BR33" i="1"/>
  <c r="CU44" i="1"/>
  <c r="CB44" i="1"/>
  <c r="BR49" i="1"/>
  <c r="CU60" i="1"/>
  <c r="CB60" i="1"/>
  <c r="BR65" i="1"/>
  <c r="AH76" i="1"/>
  <c r="CU76" i="1"/>
  <c r="CB76" i="1"/>
  <c r="BR81" i="1"/>
  <c r="CU92" i="1"/>
  <c r="CB92" i="1"/>
  <c r="BB93" i="1"/>
  <c r="BR97" i="1"/>
  <c r="CU108" i="1"/>
  <c r="CB108" i="1"/>
  <c r="BR113" i="1"/>
  <c r="CU124" i="1"/>
  <c r="CB124" i="1"/>
  <c r="BR129" i="1"/>
  <c r="CU140" i="1"/>
  <c r="CB140" i="1"/>
  <c r="BB141" i="1"/>
  <c r="BR145" i="1"/>
  <c r="CU156" i="1"/>
  <c r="CB156" i="1"/>
  <c r="BB157" i="1"/>
  <c r="BL157" i="1" s="1"/>
  <c r="BR161" i="1"/>
  <c r="CU172" i="1"/>
  <c r="CB172" i="1"/>
  <c r="CU183" i="1"/>
  <c r="CB183" i="1"/>
  <c r="BB11" i="1"/>
  <c r="AW85" i="1"/>
  <c r="BB160" i="1"/>
  <c r="BL160" i="1" s="1"/>
  <c r="CU20" i="1"/>
  <c r="CB20" i="1"/>
  <c r="BR22" i="1"/>
  <c r="CU33" i="1"/>
  <c r="CB33" i="1"/>
  <c r="CU49" i="1"/>
  <c r="CB49" i="1"/>
  <c r="BR54" i="1"/>
  <c r="CU65" i="1"/>
  <c r="CB65" i="1"/>
  <c r="BR70" i="1"/>
  <c r="CU81" i="1"/>
  <c r="CB81" i="1"/>
  <c r="BR86" i="1"/>
  <c r="CU97" i="1"/>
  <c r="CB97" i="1"/>
  <c r="BR102" i="1"/>
  <c r="CU113" i="1"/>
  <c r="CB113" i="1"/>
  <c r="BR118" i="1"/>
  <c r="CU129" i="1"/>
  <c r="CB129" i="1"/>
  <c r="BR134" i="1"/>
  <c r="AU135" i="1"/>
  <c r="CK135" i="1" s="1"/>
  <c r="CU145" i="1"/>
  <c r="CB145" i="1"/>
  <c r="BR150" i="1"/>
  <c r="AU151" i="1"/>
  <c r="CU161" i="1"/>
  <c r="CB161" i="1"/>
  <c r="BR166" i="1"/>
  <c r="BR177" i="1"/>
  <c r="AW178" i="1"/>
  <c r="AH27" i="1"/>
  <c r="CU27" i="1"/>
  <c r="CB27" i="1"/>
  <c r="CU15" i="1"/>
  <c r="CB15" i="1"/>
  <c r="BR84" i="1"/>
  <c r="AU101" i="1"/>
  <c r="CK101" i="1" s="1"/>
  <c r="CU116" i="1"/>
  <c r="CB116" i="1"/>
  <c r="BR121" i="1"/>
  <c r="CU9" i="1"/>
  <c r="BB13" i="1"/>
  <c r="BL13" i="1" s="1"/>
  <c r="CU17" i="1"/>
  <c r="CB17" i="1"/>
  <c r="BR11" i="1"/>
  <c r="CU22" i="1"/>
  <c r="CB22" i="1"/>
  <c r="BR27" i="1"/>
  <c r="BR32" i="1"/>
  <c r="AH38" i="1"/>
  <c r="CU38" i="1"/>
  <c r="CB38" i="1"/>
  <c r="AH54" i="1"/>
  <c r="CU54" i="1"/>
  <c r="CB54" i="1"/>
  <c r="CU70" i="1"/>
  <c r="CB70" i="1"/>
  <c r="BB71" i="1"/>
  <c r="BL71" i="1" s="1"/>
  <c r="CU86" i="1"/>
  <c r="CB86" i="1"/>
  <c r="BR91" i="1"/>
  <c r="CU102" i="1"/>
  <c r="CB102" i="1"/>
  <c r="BR107" i="1"/>
  <c r="BR112" i="1"/>
  <c r="CU118" i="1"/>
  <c r="CB118" i="1"/>
  <c r="BR123" i="1"/>
  <c r="CU134" i="1"/>
  <c r="CB134" i="1"/>
  <c r="BR139" i="1"/>
  <c r="BR144" i="1"/>
  <c r="CU150" i="1"/>
  <c r="CB150" i="1"/>
  <c r="BR155" i="1"/>
  <c r="AW156" i="1"/>
  <c r="CU166" i="1"/>
  <c r="CB166" i="1"/>
  <c r="BR171" i="1"/>
  <c r="CU177" i="1"/>
  <c r="CB177" i="1"/>
  <c r="BB178" i="1"/>
  <c r="BL178" i="1" s="1"/>
  <c r="BR53" i="1"/>
  <c r="BN59" i="1"/>
  <c r="CU59" i="1"/>
  <c r="CB59" i="1"/>
  <c r="CU75" i="1"/>
  <c r="CB75" i="1"/>
  <c r="CU171" i="1"/>
  <c r="CB171" i="1"/>
  <c r="CU182" i="1"/>
  <c r="CB182" i="1"/>
  <c r="CU32" i="1"/>
  <c r="CB32" i="1"/>
  <c r="BR80" i="1"/>
  <c r="CU91" i="1"/>
  <c r="CB91" i="1"/>
  <c r="BB92" i="1"/>
  <c r="BL92" i="1" s="1"/>
  <c r="BR96" i="1"/>
  <c r="BN107" i="1"/>
  <c r="CU107" i="1"/>
  <c r="CB107" i="1"/>
  <c r="CU112" i="1"/>
  <c r="CB112" i="1"/>
  <c r="BR117" i="1"/>
  <c r="CU123" i="1"/>
  <c r="CB123" i="1"/>
  <c r="CU139" i="1"/>
  <c r="CB139" i="1"/>
  <c r="CU144" i="1"/>
  <c r="CB144" i="1"/>
  <c r="CU155" i="1"/>
  <c r="CB155" i="1"/>
  <c r="AW161" i="1"/>
  <c r="CU16" i="1"/>
  <c r="CB16" i="1"/>
  <c r="BR37" i="1"/>
  <c r="AH48" i="1"/>
  <c r="CU48" i="1"/>
  <c r="CB48" i="1"/>
  <c r="AH53" i="1"/>
  <c r="CU53" i="1"/>
  <c r="CB53" i="1"/>
  <c r="BR58" i="1"/>
  <c r="CU64" i="1"/>
  <c r="CB64" i="1"/>
  <c r="BR69" i="1"/>
  <c r="CU80" i="1"/>
  <c r="CB80" i="1"/>
  <c r="BR85" i="1"/>
  <c r="CU96" i="1"/>
  <c r="CB96" i="1"/>
  <c r="BR101" i="1"/>
  <c r="AW102" i="1"/>
  <c r="CU117" i="1"/>
  <c r="CB117" i="1"/>
  <c r="CU128" i="1"/>
  <c r="CB128" i="1"/>
  <c r="BB145" i="1"/>
  <c r="BR149" i="1"/>
  <c r="CU160" i="1"/>
  <c r="CB160" i="1"/>
  <c r="BR165" i="1"/>
  <c r="AW177" i="1"/>
  <c r="CL177" i="1" s="1"/>
  <c r="AH43" i="1"/>
  <c r="CU43" i="1"/>
  <c r="CB43" i="1"/>
  <c r="BN21" i="1"/>
  <c r="CU21" i="1"/>
  <c r="CB21" i="1"/>
  <c r="CU37" i="1"/>
  <c r="CB37" i="1"/>
  <c r="CU58" i="1"/>
  <c r="CB58" i="1"/>
  <c r="BR74" i="1"/>
  <c r="CU85" i="1"/>
  <c r="CB85" i="1"/>
  <c r="BR95" i="1"/>
  <c r="CU101" i="1"/>
  <c r="CB101" i="1"/>
  <c r="BR106" i="1"/>
  <c r="BR122" i="1"/>
  <c r="CU133" i="1"/>
  <c r="CB133" i="1"/>
  <c r="BR138" i="1"/>
  <c r="AW139" i="1"/>
  <c r="AU144" i="1"/>
  <c r="CU149" i="1"/>
  <c r="CB149" i="1"/>
  <c r="BB150" i="1"/>
  <c r="BR154" i="1"/>
  <c r="CU165" i="1"/>
  <c r="CB165" i="1"/>
  <c r="BB177" i="1"/>
  <c r="BL177" i="1" s="1"/>
  <c r="BR181" i="1"/>
  <c r="BB28" i="1"/>
  <c r="BR10" i="1"/>
  <c r="BB17" i="1"/>
  <c r="BL17" i="1" s="1"/>
  <c r="BR26" i="1"/>
  <c r="BR42" i="1"/>
  <c r="BR47" i="1"/>
  <c r="CU69" i="1"/>
  <c r="CB69" i="1"/>
  <c r="CU10" i="1"/>
  <c r="CB10" i="1"/>
  <c r="BR15" i="1"/>
  <c r="CU26" i="1"/>
  <c r="CB26" i="1"/>
  <c r="BB27" i="1"/>
  <c r="BL27" i="1" s="1"/>
  <c r="BR31" i="1"/>
  <c r="CU42" i="1"/>
  <c r="CB42" i="1"/>
  <c r="BN47" i="1"/>
  <c r="CU47" i="1"/>
  <c r="CB47" i="1"/>
  <c r="AH63" i="1"/>
  <c r="CU63" i="1"/>
  <c r="CB63" i="1"/>
  <c r="BN74" i="1"/>
  <c r="CU74" i="1"/>
  <c r="CB74" i="1"/>
  <c r="BR79" i="1"/>
  <c r="CU90" i="1"/>
  <c r="CB90" i="1"/>
  <c r="BB91" i="1"/>
  <c r="CU95" i="1"/>
  <c r="CB95" i="1"/>
  <c r="CU106" i="1"/>
  <c r="CB106" i="1"/>
  <c r="BB107" i="1"/>
  <c r="BR111" i="1"/>
  <c r="BR116" i="1"/>
  <c r="CU122" i="1"/>
  <c r="CB122" i="1"/>
  <c r="CU138" i="1"/>
  <c r="CB138" i="1"/>
  <c r="BR143" i="1"/>
  <c r="CU154" i="1"/>
  <c r="CB154" i="1"/>
  <c r="BR159" i="1"/>
  <c r="CU170" i="1"/>
  <c r="CB170" i="1"/>
  <c r="CU181" i="1"/>
  <c r="CB181" i="1"/>
  <c r="BR187" i="1"/>
  <c r="CO187" i="1"/>
  <c r="CF187" i="1"/>
  <c r="CU187" i="1"/>
  <c r="CB187" i="1"/>
  <c r="BR41" i="1"/>
  <c r="AH52" i="1"/>
  <c r="CU52" i="1"/>
  <c r="CB52" i="1"/>
  <c r="BR57" i="1"/>
  <c r="AH68" i="1"/>
  <c r="CU68" i="1"/>
  <c r="CB68" i="1"/>
  <c r="BR73" i="1"/>
  <c r="CU84" i="1"/>
  <c r="CB84" i="1"/>
  <c r="CU100" i="1"/>
  <c r="CB100" i="1"/>
  <c r="BB101" i="1"/>
  <c r="BR105" i="1"/>
  <c r="BB117" i="1"/>
  <c r="CU121" i="1"/>
  <c r="CB121" i="1"/>
  <c r="AU122" i="1"/>
  <c r="CU132" i="1"/>
  <c r="CB132" i="1"/>
  <c r="BR137" i="1"/>
  <c r="CU148" i="1"/>
  <c r="CB148" i="1"/>
  <c r="BR153" i="1"/>
  <c r="CU164" i="1"/>
  <c r="CB164" i="1"/>
  <c r="BB165" i="1"/>
  <c r="BL165" i="1" s="1"/>
  <c r="BR169" i="1"/>
  <c r="BR180" i="1"/>
  <c r="BR126" i="1"/>
  <c r="CU137" i="1"/>
  <c r="CB137" i="1"/>
  <c r="BR142" i="1"/>
  <c r="CU153" i="1"/>
  <c r="CB153" i="1"/>
  <c r="BR158" i="1"/>
  <c r="CU169" i="1"/>
  <c r="CB169" i="1"/>
  <c r="BR175" i="1"/>
  <c r="CU180" i="1"/>
  <c r="CB180" i="1"/>
  <c r="BR185" i="1"/>
  <c r="CU89" i="1"/>
  <c r="CB89" i="1"/>
  <c r="BR110" i="1"/>
  <c r="CU14" i="1"/>
  <c r="CB14" i="1"/>
  <c r="BR19" i="1"/>
  <c r="CU30" i="1"/>
  <c r="CB30" i="1"/>
  <c r="BN46" i="1"/>
  <c r="CU46" i="1"/>
  <c r="CB46" i="1"/>
  <c r="BB47" i="1"/>
  <c r="BR51" i="1"/>
  <c r="CU62" i="1"/>
  <c r="CB62" i="1"/>
  <c r="BB63" i="1"/>
  <c r="BL63" i="1" s="1"/>
  <c r="BR67" i="1"/>
  <c r="CU78" i="1"/>
  <c r="CB78" i="1"/>
  <c r="BR83" i="1"/>
  <c r="CU94" i="1"/>
  <c r="CB94" i="1"/>
  <c r="BR99" i="1"/>
  <c r="BR104" i="1"/>
  <c r="CU110" i="1"/>
  <c r="CB110" i="1"/>
  <c r="BR115" i="1"/>
  <c r="CU126" i="1"/>
  <c r="CB126" i="1"/>
  <c r="BR131" i="1"/>
  <c r="AU132" i="1"/>
  <c r="CU142" i="1"/>
  <c r="CB142" i="1"/>
  <c r="BR147" i="1"/>
  <c r="CU158" i="1"/>
  <c r="CB158" i="1"/>
  <c r="BR163" i="1"/>
  <c r="CO175" i="1"/>
  <c r="CU175" i="1"/>
  <c r="CF175" i="1"/>
  <c r="CB175" i="1"/>
  <c r="CU185" i="1"/>
  <c r="CB185" i="1"/>
  <c r="CU35" i="1"/>
  <c r="CB35" i="1"/>
  <c r="CU51" i="1"/>
  <c r="CB51" i="1"/>
  <c r="AH67" i="1"/>
  <c r="CU67" i="1"/>
  <c r="CB67" i="1"/>
  <c r="BR72" i="1"/>
  <c r="CU83" i="1"/>
  <c r="CB83" i="1"/>
  <c r="CU88" i="1"/>
  <c r="CB88" i="1"/>
  <c r="CU99" i="1"/>
  <c r="CB99" i="1"/>
  <c r="CU104" i="1"/>
  <c r="CB104" i="1"/>
  <c r="CU115" i="1"/>
  <c r="CB115" i="1"/>
  <c r="BB116" i="1"/>
  <c r="CU120" i="1"/>
  <c r="CB120" i="1"/>
  <c r="CU131" i="1"/>
  <c r="CB131" i="1"/>
  <c r="BR136" i="1"/>
  <c r="CU147" i="1"/>
  <c r="CB147" i="1"/>
  <c r="BR152" i="1"/>
  <c r="CU163" i="1"/>
  <c r="CB163" i="1"/>
  <c r="BR168" i="1"/>
  <c r="BR179" i="1"/>
  <c r="CB9" i="1"/>
  <c r="AA176" i="1"/>
  <c r="AB176" i="1" s="1"/>
  <c r="AA188" i="1"/>
  <c r="AB188" i="1" s="1"/>
  <c r="AA189" i="1"/>
  <c r="AA14" i="1"/>
  <c r="AB14" i="1" s="1"/>
  <c r="AA15" i="1"/>
  <c r="AA36" i="1"/>
  <c r="AB36" i="1" s="1"/>
  <c r="BC84" i="1"/>
  <c r="AA100" i="1"/>
  <c r="AB100" i="1" s="1"/>
  <c r="AA132" i="1"/>
  <c r="AA148" i="1"/>
  <c r="AB148" i="1" s="1"/>
  <c r="BC164" i="1"/>
  <c r="AA30" i="1"/>
  <c r="AB30" i="1" s="1"/>
  <c r="AA46" i="1"/>
  <c r="AB46" i="1" s="1"/>
  <c r="AA78" i="1"/>
  <c r="AB78" i="1" s="1"/>
  <c r="BC126" i="1"/>
  <c r="AA19" i="1"/>
  <c r="AB19" i="1" s="1"/>
  <c r="AA35" i="1"/>
  <c r="AA51" i="1"/>
  <c r="AA67" i="1"/>
  <c r="BC83" i="1"/>
  <c r="BC99" i="1"/>
  <c r="BC147" i="1"/>
  <c r="AA163" i="1"/>
  <c r="BC185" i="1"/>
  <c r="AA24" i="1"/>
  <c r="AB24" i="1" s="1"/>
  <c r="BC40" i="1"/>
  <c r="AA56" i="1"/>
  <c r="AB56" i="1" s="1"/>
  <c r="BC72" i="1"/>
  <c r="AC72" i="1" s="1"/>
  <c r="BC120" i="1"/>
  <c r="AA168" i="1"/>
  <c r="BC45" i="1"/>
  <c r="BC61" i="1"/>
  <c r="AC61" i="1" s="1"/>
  <c r="BC77" i="1"/>
  <c r="AC77" i="1" s="1"/>
  <c r="AA109" i="1"/>
  <c r="AB109" i="1" s="1"/>
  <c r="BC125" i="1"/>
  <c r="AC125" i="1" s="1"/>
  <c r="BC173" i="1"/>
  <c r="AC174" i="1"/>
  <c r="AA174" i="1"/>
  <c r="AB174" i="1" s="1"/>
  <c r="AA50" i="1"/>
  <c r="AB50" i="1" s="1"/>
  <c r="BC66" i="1"/>
  <c r="BC82" i="1"/>
  <c r="AA98" i="1"/>
  <c r="AB98" i="1" s="1"/>
  <c r="AA114" i="1"/>
  <c r="AB114" i="1" s="1"/>
  <c r="BC146" i="1"/>
  <c r="BC18" i="1"/>
  <c r="BC55" i="1"/>
  <c r="BC87" i="1"/>
  <c r="AA103" i="1"/>
  <c r="BC119" i="1"/>
  <c r="AC119" i="1" s="1"/>
  <c r="AA151" i="1"/>
  <c r="AB151" i="1" s="1"/>
  <c r="AA167" i="1"/>
  <c r="AB167" i="1" s="1"/>
  <c r="BC60" i="1"/>
  <c r="BC124" i="1"/>
  <c r="AA172" i="1"/>
  <c r="AB172" i="1" s="1"/>
  <c r="AA73" i="1"/>
  <c r="AB73" i="1" s="1"/>
  <c r="AA33" i="1"/>
  <c r="AB33" i="1" s="1"/>
  <c r="AA49" i="1"/>
  <c r="AB49" i="1" s="1"/>
  <c r="AA65" i="1"/>
  <c r="AB65" i="1" s="1"/>
  <c r="AA81" i="1"/>
  <c r="AB81" i="1" s="1"/>
  <c r="BC97" i="1"/>
  <c r="BC129" i="1"/>
  <c r="AC129" i="1" s="1"/>
  <c r="AA38" i="1"/>
  <c r="AB38" i="1" s="1"/>
  <c r="AA54" i="1"/>
  <c r="AB54" i="1" s="1"/>
  <c r="AA70" i="1"/>
  <c r="AB70" i="1" s="1"/>
  <c r="AA86" i="1"/>
  <c r="AB86" i="1" s="1"/>
  <c r="BC102" i="1"/>
  <c r="BC134" i="1"/>
  <c r="BC166" i="1"/>
  <c r="AA105" i="1"/>
  <c r="BC22" i="1"/>
  <c r="AA43" i="1"/>
  <c r="AB43" i="1" s="1"/>
  <c r="BC59" i="1"/>
  <c r="AA75" i="1"/>
  <c r="AB75" i="1" s="1"/>
  <c r="BC32" i="1"/>
  <c r="AA80" i="1"/>
  <c r="AB80" i="1" s="1"/>
  <c r="BC96" i="1"/>
  <c r="AA112" i="1"/>
  <c r="AA128" i="1"/>
  <c r="AB128" i="1" s="1"/>
  <c r="AA144" i="1"/>
  <c r="AB144" i="1" s="1"/>
  <c r="BC182" i="1"/>
  <c r="BC21" i="1"/>
  <c r="AC21" i="1" s="1"/>
  <c r="BC37" i="1"/>
  <c r="AA69" i="1"/>
  <c r="AB69" i="1" s="1"/>
  <c r="AA85" i="1"/>
  <c r="BC23" i="1"/>
  <c r="BC26" i="1"/>
  <c r="BC42" i="1"/>
  <c r="AC42" i="1" s="1"/>
  <c r="BC74" i="1"/>
  <c r="BC106" i="1"/>
  <c r="AC106" i="1" s="1"/>
  <c r="AA122" i="1"/>
  <c r="AB122" i="1" s="1"/>
  <c r="BL174" i="1"/>
  <c r="BC10" i="1"/>
  <c r="BC31" i="1"/>
  <c r="AC31" i="1" s="1"/>
  <c r="BC79" i="1"/>
  <c r="AA95" i="1"/>
  <c r="BC111" i="1"/>
  <c r="AA143" i="1"/>
  <c r="AA159" i="1"/>
  <c r="AB159" i="1" s="1"/>
  <c r="CO142" i="1"/>
  <c r="CP142" i="1" s="1"/>
  <c r="CO140" i="1"/>
  <c r="CP140" i="1" s="1"/>
  <c r="CO169" i="1"/>
  <c r="CO113" i="1"/>
  <c r="CP113" i="1" s="1"/>
  <c r="CO163" i="1"/>
  <c r="CP163" i="1" s="1"/>
  <c r="CO167" i="1"/>
  <c r="CP167" i="1" s="1"/>
  <c r="CO96" i="1"/>
  <c r="CP96" i="1" s="1"/>
  <c r="CO104" i="1"/>
  <c r="CO126" i="1"/>
  <c r="AU179" i="1"/>
  <c r="CO120" i="1"/>
  <c r="CO83" i="1"/>
  <c r="CP83" i="1" s="1"/>
  <c r="AW179" i="1"/>
  <c r="CL179" i="1" s="1"/>
  <c r="CO155" i="1"/>
  <c r="CP155" i="1" s="1"/>
  <c r="CO171" i="1"/>
  <c r="CP171" i="1" s="1"/>
  <c r="CO177" i="1"/>
  <c r="CO183" i="1"/>
  <c r="CO100" i="1"/>
  <c r="CO116" i="1"/>
  <c r="CO105" i="1"/>
  <c r="CP105" i="1" s="1"/>
  <c r="CO121" i="1"/>
  <c r="CP121" i="1" s="1"/>
  <c r="CO132" i="1"/>
  <c r="CO148" i="1"/>
  <c r="CP148" i="1" s="1"/>
  <c r="CO159" i="1"/>
  <c r="CP159" i="1" s="1"/>
  <c r="CO136" i="1"/>
  <c r="CO179" i="1"/>
  <c r="CO185" i="1"/>
  <c r="BC103" i="1"/>
  <c r="CO144" i="1"/>
  <c r="CO128" i="1"/>
  <c r="BF124" i="1"/>
  <c r="BG124" i="1" s="1"/>
  <c r="CO133" i="1"/>
  <c r="CP133" i="1" s="1"/>
  <c r="CO160" i="1"/>
  <c r="CP160" i="1" s="1"/>
  <c r="CO78" i="1"/>
  <c r="CO147" i="1"/>
  <c r="CP147" i="1" s="1"/>
  <c r="BF10" i="1"/>
  <c r="BG10" i="1" s="1"/>
  <c r="AU18" i="1"/>
  <c r="AH79" i="1"/>
  <c r="CO79" i="1"/>
  <c r="AH107" i="1"/>
  <c r="CO107" i="1"/>
  <c r="CP107" i="1" s="1"/>
  <c r="CO118" i="1"/>
  <c r="CF118" i="1" s="1"/>
  <c r="CO129" i="1"/>
  <c r="CP129" i="1" s="1"/>
  <c r="CO145" i="1"/>
  <c r="AH156" i="1"/>
  <c r="CO156" i="1"/>
  <c r="CP156" i="1" s="1"/>
  <c r="CO172" i="1"/>
  <c r="CO178" i="1"/>
  <c r="CP178" i="1" s="1"/>
  <c r="CO184" i="1"/>
  <c r="CP184" i="1" s="1"/>
  <c r="CO84" i="1"/>
  <c r="AH90" i="1"/>
  <c r="CO90" i="1"/>
  <c r="CF90" i="1" s="1"/>
  <c r="CO95" i="1"/>
  <c r="CF95" i="1" s="1"/>
  <c r="CO101" i="1"/>
  <c r="CP101" i="1" s="1"/>
  <c r="AH112" i="1"/>
  <c r="CO112" i="1"/>
  <c r="CO123" i="1"/>
  <c r="AH134" i="1"/>
  <c r="CO134" i="1"/>
  <c r="CP134" i="1" s="1"/>
  <c r="CO150" i="1"/>
  <c r="CP150" i="1" s="1"/>
  <c r="AH161" i="1"/>
  <c r="CO161" i="1"/>
  <c r="CP161" i="1" s="1"/>
  <c r="CO117" i="1"/>
  <c r="CP117" i="1" s="1"/>
  <c r="CO139" i="1"/>
  <c r="AH166" i="1"/>
  <c r="CO166" i="1"/>
  <c r="CP166" i="1" s="1"/>
  <c r="AH89" i="1"/>
  <c r="CO89" i="1"/>
  <c r="CP89" i="1" s="1"/>
  <c r="AH122" i="1"/>
  <c r="CO122" i="1"/>
  <c r="AH149" i="1"/>
  <c r="CO149" i="1"/>
  <c r="CP149" i="1" s="1"/>
  <c r="AH106" i="1"/>
  <c r="CO106" i="1"/>
  <c r="CP106" i="1" s="1"/>
  <c r="AH94" i="1"/>
  <c r="CO94" i="1"/>
  <c r="CP94" i="1" s="1"/>
  <c r="CO111" i="1"/>
  <c r="CP111" i="1" s="1"/>
  <c r="CO138" i="1"/>
  <c r="CO165" i="1"/>
  <c r="BN88" i="1"/>
  <c r="CO88" i="1"/>
  <c r="CP88" i="1" s="1"/>
  <c r="BN127" i="1"/>
  <c r="CO127" i="1"/>
  <c r="BN143" i="1"/>
  <c r="CO143" i="1"/>
  <c r="CP143" i="1" s="1"/>
  <c r="CO154" i="1"/>
  <c r="CP154" i="1" s="1"/>
  <c r="AH170" i="1"/>
  <c r="CO170" i="1"/>
  <c r="CP170" i="1" s="1"/>
  <c r="CO182" i="1"/>
  <c r="CO82" i="1"/>
  <c r="CP82" i="1" s="1"/>
  <c r="AH99" i="1"/>
  <c r="CO99" i="1"/>
  <c r="CP99" i="1" s="1"/>
  <c r="AH137" i="1"/>
  <c r="CO137" i="1"/>
  <c r="CP137" i="1" s="1"/>
  <c r="AH164" i="1"/>
  <c r="CO164" i="1"/>
  <c r="CF164" i="1" s="1"/>
  <c r="CO87" i="1"/>
  <c r="CP87" i="1" s="1"/>
  <c r="CO98" i="1"/>
  <c r="AH115" i="1"/>
  <c r="CO115" i="1"/>
  <c r="CP115" i="1" s="1"/>
  <c r="AH153" i="1"/>
  <c r="CO153" i="1"/>
  <c r="CP153" i="1" s="1"/>
  <c r="AH181" i="1"/>
  <c r="CO181" i="1"/>
  <c r="BN93" i="1"/>
  <c r="CO93" i="1"/>
  <c r="AH110" i="1"/>
  <c r="CO110" i="1"/>
  <c r="CO81" i="1"/>
  <c r="CP81" i="1" s="1"/>
  <c r="CO131" i="1"/>
  <c r="CP131" i="1" s="1"/>
  <c r="CO158" i="1"/>
  <c r="BF9" i="1"/>
  <c r="BG9" i="1" s="1"/>
  <c r="CO92" i="1"/>
  <c r="CP92" i="1" s="1"/>
  <c r="AH103" i="1"/>
  <c r="CO103" i="1"/>
  <c r="BN109" i="1"/>
  <c r="CO109" i="1"/>
  <c r="AH152" i="1"/>
  <c r="CO152" i="1"/>
  <c r="AL86" i="1"/>
  <c r="CO86" i="1"/>
  <c r="CP86" i="1" s="1"/>
  <c r="CO97" i="1"/>
  <c r="BN114" i="1"/>
  <c r="CO114" i="1"/>
  <c r="CP114" i="1" s="1"/>
  <c r="AH125" i="1"/>
  <c r="CO125" i="1"/>
  <c r="CP125" i="1" s="1"/>
  <c r="CO141" i="1"/>
  <c r="CP141" i="1" s="1"/>
  <c r="CO168" i="1"/>
  <c r="CP168" i="1" s="1"/>
  <c r="AH180" i="1"/>
  <c r="CO180" i="1"/>
  <c r="CP180" i="1" s="1"/>
  <c r="AH80" i="1"/>
  <c r="CO80" i="1"/>
  <c r="CP80" i="1" s="1"/>
  <c r="CO119" i="1"/>
  <c r="CP119" i="1" s="1"/>
  <c r="CO130" i="1"/>
  <c r="CF130" i="1" s="1"/>
  <c r="AH146" i="1"/>
  <c r="CO146" i="1"/>
  <c r="CO157" i="1"/>
  <c r="CO173" i="1"/>
  <c r="CP173" i="1" s="1"/>
  <c r="AL36" i="1"/>
  <c r="BN85" i="1"/>
  <c r="CO85" i="1"/>
  <c r="AH91" i="1"/>
  <c r="CO91" i="1"/>
  <c r="AH102" i="1"/>
  <c r="CO102" i="1"/>
  <c r="CP102" i="1" s="1"/>
  <c r="CO108" i="1"/>
  <c r="CP108" i="1" s="1"/>
  <c r="CO124" i="1"/>
  <c r="CP124" i="1" s="1"/>
  <c r="CO135" i="1"/>
  <c r="CF135" i="1" s="1"/>
  <c r="CO151" i="1"/>
  <c r="CP151" i="1" s="1"/>
  <c r="CO162" i="1"/>
  <c r="AL178" i="1"/>
  <c r="AW187" i="1"/>
  <c r="AL93" i="1"/>
  <c r="BN29" i="1"/>
  <c r="BF97" i="1"/>
  <c r="BG97" i="1" s="1"/>
  <c r="BB166" i="1"/>
  <c r="BF135" i="1"/>
  <c r="BG135" i="1" s="1"/>
  <c r="AW131" i="1"/>
  <c r="CL131" i="1" s="1"/>
  <c r="BB33" i="1"/>
  <c r="AL179" i="1"/>
  <c r="AL31" i="1"/>
  <c r="BF185" i="1"/>
  <c r="BG185" i="1" s="1"/>
  <c r="AL187" i="1"/>
  <c r="BF153" i="1"/>
  <c r="BG153" i="1" s="1"/>
  <c r="AA185" i="1"/>
  <c r="AL59" i="1"/>
  <c r="BF106" i="1"/>
  <c r="BG106" i="1" s="1"/>
  <c r="AU115" i="1"/>
  <c r="AL82" i="1"/>
  <c r="BF87" i="1"/>
  <c r="BG87" i="1" s="1"/>
  <c r="AL94" i="1"/>
  <c r="AU187" i="1"/>
  <c r="AA146" i="1"/>
  <c r="AB146" i="1" s="1"/>
  <c r="AA28" i="1"/>
  <c r="AB28" i="1" s="1"/>
  <c r="AU17" i="1"/>
  <c r="AW36" i="1"/>
  <c r="CL36" i="1" s="1"/>
  <c r="BC65" i="1"/>
  <c r="AW100" i="1"/>
  <c r="CL100" i="1" s="1"/>
  <c r="BC101" i="1"/>
  <c r="AW125" i="1"/>
  <c r="CL125" i="1" s="1"/>
  <c r="AU70" i="1"/>
  <c r="CK70" i="1" s="1"/>
  <c r="AL183" i="1"/>
  <c r="AH187" i="1"/>
  <c r="BF21" i="1"/>
  <c r="BG21" i="1" s="1"/>
  <c r="BB70" i="1"/>
  <c r="BF181" i="1"/>
  <c r="BG181" i="1" s="1"/>
  <c r="AU40" i="1"/>
  <c r="CE190" i="1"/>
  <c r="CE222" i="1"/>
  <c r="CE192" i="1"/>
  <c r="BB105" i="1"/>
  <c r="BL105" i="1" s="1"/>
  <c r="AU125" i="1"/>
  <c r="AW168" i="1"/>
  <c r="CL168" i="1" s="1"/>
  <c r="AF187" i="1"/>
  <c r="CE191" i="1"/>
  <c r="CE200" i="1"/>
  <c r="CE209" i="1"/>
  <c r="AU60" i="1"/>
  <c r="AL89" i="1"/>
  <c r="AH185" i="1"/>
  <c r="CE185" i="1"/>
  <c r="CG185" i="1"/>
  <c r="CH185" i="1"/>
  <c r="CI185" i="1"/>
  <c r="CR185" i="1"/>
  <c r="CE207" i="1"/>
  <c r="CE208" i="1"/>
  <c r="AU14" i="1"/>
  <c r="AU37" i="1"/>
  <c r="BB38" i="1"/>
  <c r="BF69" i="1"/>
  <c r="BG69" i="1" s="1"/>
  <c r="BN106" i="1"/>
  <c r="AW111" i="1"/>
  <c r="CL111" i="1" s="1"/>
  <c r="BF122" i="1"/>
  <c r="BG122" i="1" s="1"/>
  <c r="CR184" i="1"/>
  <c r="CE184" i="1"/>
  <c r="CG184" i="1"/>
  <c r="CH184" i="1"/>
  <c r="CI184" i="1"/>
  <c r="CE196" i="1"/>
  <c r="CE198" i="1"/>
  <c r="CE204" i="1"/>
  <c r="CE206" i="1"/>
  <c r="BF42" i="1"/>
  <c r="BG42" i="1" s="1"/>
  <c r="AU50" i="1"/>
  <c r="AL56" i="1"/>
  <c r="AW64" i="1"/>
  <c r="CL64" i="1" s="1"/>
  <c r="BF104" i="1"/>
  <c r="BG104" i="1" s="1"/>
  <c r="AL165" i="1"/>
  <c r="AW185" i="1"/>
  <c r="CL185" i="1" s="1"/>
  <c r="CG187" i="1"/>
  <c r="CH187" i="1"/>
  <c r="CI187" i="1"/>
  <c r="CJ187" i="1"/>
  <c r="CT187" i="1" s="1"/>
  <c r="CK187" i="1"/>
  <c r="CL187" i="1"/>
  <c r="CP187" i="1"/>
  <c r="CR187" i="1"/>
  <c r="CS187" i="1"/>
  <c r="CE187" i="1"/>
  <c r="CE197" i="1"/>
  <c r="CE217" i="1"/>
  <c r="CE212" i="1"/>
  <c r="AA145" i="1"/>
  <c r="AB145" i="1" s="1"/>
  <c r="CR182" i="1"/>
  <c r="CE182" i="1"/>
  <c r="CG182" i="1"/>
  <c r="CH182" i="1"/>
  <c r="CI182" i="1"/>
  <c r="CE205" i="1"/>
  <c r="CE210" i="1"/>
  <c r="BF41" i="1"/>
  <c r="BG41" i="1" s="1"/>
  <c r="BF19" i="1"/>
  <c r="BG19" i="1" s="1"/>
  <c r="AU27" i="1"/>
  <c r="BF61" i="1"/>
  <c r="BG61" i="1" s="1"/>
  <c r="BF80" i="1"/>
  <c r="BG80" i="1" s="1"/>
  <c r="BF127" i="1"/>
  <c r="BG127" i="1" s="1"/>
  <c r="AU147" i="1"/>
  <c r="CE178" i="1"/>
  <c r="CG178" i="1"/>
  <c r="CH178" i="1"/>
  <c r="CI178" i="1"/>
  <c r="CL178" i="1"/>
  <c r="CR178" i="1"/>
  <c r="AH179" i="1"/>
  <c r="CH179" i="1"/>
  <c r="CI179" i="1"/>
  <c r="CR179" i="1"/>
  <c r="CG179" i="1"/>
  <c r="CE179" i="1"/>
  <c r="AL181" i="1"/>
  <c r="CE183" i="1"/>
  <c r="CG183" i="1"/>
  <c r="CH183" i="1"/>
  <c r="CI183" i="1"/>
  <c r="CP183" i="1"/>
  <c r="CR183" i="1"/>
  <c r="CE228" i="1"/>
  <c r="CE229" i="1"/>
  <c r="BF163" i="1"/>
  <c r="BG163" i="1" s="1"/>
  <c r="AH177" i="1"/>
  <c r="CR177" i="1"/>
  <c r="CE177" i="1"/>
  <c r="CG177" i="1"/>
  <c r="CH177" i="1"/>
  <c r="CI177" i="1"/>
  <c r="CE180" i="1"/>
  <c r="CG180" i="1"/>
  <c r="CH180" i="1"/>
  <c r="CI180" i="1"/>
  <c r="CR180" i="1"/>
  <c r="BN181" i="1"/>
  <c r="CE181" i="1"/>
  <c r="CG181" i="1"/>
  <c r="CH181" i="1"/>
  <c r="CI181" i="1"/>
  <c r="CR181" i="1"/>
  <c r="CE226" i="1"/>
  <c r="CE227" i="1"/>
  <c r="CE230" i="1"/>
  <c r="AA32" i="1"/>
  <c r="AB32" i="1" s="1"/>
  <c r="BC43" i="1"/>
  <c r="AL47" i="1"/>
  <c r="BF60" i="1"/>
  <c r="BG60" i="1" s="1"/>
  <c r="AL127" i="1"/>
  <c r="CE232" i="1"/>
  <c r="AL40" i="1"/>
  <c r="AU116" i="1"/>
  <c r="CE215" i="1"/>
  <c r="CE216" i="1"/>
  <c r="CE225" i="1"/>
  <c r="CE231" i="1"/>
  <c r="CE233" i="1"/>
  <c r="CE214" i="1"/>
  <c r="CE219" i="1"/>
  <c r="CE235" i="1"/>
  <c r="CE236" i="1"/>
  <c r="CE238" i="1"/>
  <c r="AL16" i="1"/>
  <c r="AU41" i="1"/>
  <c r="AA97" i="1"/>
  <c r="AW115" i="1"/>
  <c r="CL115" i="1" s="1"/>
  <c r="BF119" i="1"/>
  <c r="BG119" i="1" s="1"/>
  <c r="CE220" i="1"/>
  <c r="CE224" i="1"/>
  <c r="CE234" i="1"/>
  <c r="CE237" i="1"/>
  <c r="CE211" i="1"/>
  <c r="BF121" i="1"/>
  <c r="BG121" i="1" s="1"/>
  <c r="BF30" i="1"/>
  <c r="BG30" i="1" s="1"/>
  <c r="AU54" i="1"/>
  <c r="CE213" i="1"/>
  <c r="CE218" i="1"/>
  <c r="CE221" i="1"/>
  <c r="CE223" i="1"/>
  <c r="BB73" i="1"/>
  <c r="BL73" i="1" s="1"/>
  <c r="BB122" i="1"/>
  <c r="AU158" i="1"/>
  <c r="BC165" i="1"/>
  <c r="BC73" i="1"/>
  <c r="BC122" i="1"/>
  <c r="AU157" i="1"/>
  <c r="AL163" i="1"/>
  <c r="AU21" i="1"/>
  <c r="BF23" i="1"/>
  <c r="BG23" i="1" s="1"/>
  <c r="AL32" i="1"/>
  <c r="AL42" i="1"/>
  <c r="AU98" i="1"/>
  <c r="AL12" i="1"/>
  <c r="AW21" i="1"/>
  <c r="CL21" i="1" s="1"/>
  <c r="AA27" i="1"/>
  <c r="AA47" i="1"/>
  <c r="AB47" i="1" s="1"/>
  <c r="AL68" i="1"/>
  <c r="AW98" i="1"/>
  <c r="CL98" i="1" s="1"/>
  <c r="BF134" i="1"/>
  <c r="BG134" i="1" s="1"/>
  <c r="BF152" i="1"/>
  <c r="BG152" i="1" s="1"/>
  <c r="AL48" i="1"/>
  <c r="AA134" i="1"/>
  <c r="AB134" i="1" s="1"/>
  <c r="AW17" i="1"/>
  <c r="CL17" i="1" s="1"/>
  <c r="AL38" i="1"/>
  <c r="BB60" i="1"/>
  <c r="BL60" i="1" s="1"/>
  <c r="BF65" i="1"/>
  <c r="BG65" i="1" s="1"/>
  <c r="BC80" i="1"/>
  <c r="BF84" i="1"/>
  <c r="BG84" i="1" s="1"/>
  <c r="BF126" i="1"/>
  <c r="BG126" i="1" s="1"/>
  <c r="BN122" i="1"/>
  <c r="AU128" i="1"/>
  <c r="AL133" i="1"/>
  <c r="BF28" i="1"/>
  <c r="BG28" i="1" s="1"/>
  <c r="AW40" i="1"/>
  <c r="CL40" i="1" s="1"/>
  <c r="AL53" i="1"/>
  <c r="BF83" i="1"/>
  <c r="BG83" i="1" s="1"/>
  <c r="AW87" i="1"/>
  <c r="CL87" i="1" s="1"/>
  <c r="BN90" i="1"/>
  <c r="AU95" i="1"/>
  <c r="BB109" i="1"/>
  <c r="AA124" i="1"/>
  <c r="AB124" i="1" s="1"/>
  <c r="BF166" i="1"/>
  <c r="BG166" i="1" s="1"/>
  <c r="BN23" i="1"/>
  <c r="AH46" i="1"/>
  <c r="AU107" i="1"/>
  <c r="BC109" i="1"/>
  <c r="AU118" i="1"/>
  <c r="BC145" i="1"/>
  <c r="BC17" i="1"/>
  <c r="BF11" i="1"/>
  <c r="BG11" i="1" s="1"/>
  <c r="AU11" i="1"/>
  <c r="AU67" i="1"/>
  <c r="AW86" i="1"/>
  <c r="CL86" i="1" s="1"/>
  <c r="BC95" i="1"/>
  <c r="AU105" i="1"/>
  <c r="AW107" i="1"/>
  <c r="CL107" i="1" s="1"/>
  <c r="BF123" i="1"/>
  <c r="BG123" i="1" s="1"/>
  <c r="BB15" i="1"/>
  <c r="BL15" i="1" s="1"/>
  <c r="AW18" i="1"/>
  <c r="CL18" i="1" s="1"/>
  <c r="BC13" i="1"/>
  <c r="AW10" i="1"/>
  <c r="CL10" i="1" s="1"/>
  <c r="BF47" i="1"/>
  <c r="BG47" i="1" s="1"/>
  <c r="BF66" i="1"/>
  <c r="BG66" i="1" s="1"/>
  <c r="AU104" i="1"/>
  <c r="AW105" i="1"/>
  <c r="CL105" i="1" s="1"/>
  <c r="BB143" i="1"/>
  <c r="BF149" i="1"/>
  <c r="BG149" i="1" s="1"/>
  <c r="BF100" i="1"/>
  <c r="BG100" i="1" s="1"/>
  <c r="AU134" i="1"/>
  <c r="AU64" i="1"/>
  <c r="BB65" i="1"/>
  <c r="BF81" i="1"/>
  <c r="BG81" i="1" s="1"/>
  <c r="BB84" i="1"/>
  <c r="AW53" i="1"/>
  <c r="CL53" i="1" s="1"/>
  <c r="AU150" i="1"/>
  <c r="BB167" i="1"/>
  <c r="BL167" i="1" s="1"/>
  <c r="AL21" i="1"/>
  <c r="BN28" i="1"/>
  <c r="AL34" i="1"/>
  <c r="AW52" i="1"/>
  <c r="CL52" i="1" s="1"/>
  <c r="BB75" i="1"/>
  <c r="BB83" i="1"/>
  <c r="BB124" i="1"/>
  <c r="AU131" i="1"/>
  <c r="AW150" i="1"/>
  <c r="CL150" i="1" s="1"/>
  <c r="CL139" i="1"/>
  <c r="CR139" i="1"/>
  <c r="CE139" i="1"/>
  <c r="CG139" i="1"/>
  <c r="CH139" i="1"/>
  <c r="CI139" i="1"/>
  <c r="AH140" i="1"/>
  <c r="CG140" i="1"/>
  <c r="CE140" i="1"/>
  <c r="CH140" i="1"/>
  <c r="CI140" i="1"/>
  <c r="CR140" i="1"/>
  <c r="AH36" i="1"/>
  <c r="CO36" i="1"/>
  <c r="CP36" i="1" s="1"/>
  <c r="CR36" i="1"/>
  <c r="CE36" i="1"/>
  <c r="CG36" i="1"/>
  <c r="CI36" i="1"/>
  <c r="CH36" i="1"/>
  <c r="BF13" i="1"/>
  <c r="BG13" i="1" s="1"/>
  <c r="BB19" i="1"/>
  <c r="AL35" i="1"/>
  <c r="AA41" i="1"/>
  <c r="AL44" i="1"/>
  <c r="BB49" i="1"/>
  <c r="BB50" i="1"/>
  <c r="BN57" i="1"/>
  <c r="CR63" i="1"/>
  <c r="CG63" i="1"/>
  <c r="CE63" i="1"/>
  <c r="CO63" i="1"/>
  <c r="CH63" i="1"/>
  <c r="CI63" i="1"/>
  <c r="AL67" i="1"/>
  <c r="CR67" i="1"/>
  <c r="CE67" i="1"/>
  <c r="CH67" i="1"/>
  <c r="CO67" i="1"/>
  <c r="CP67" i="1" s="1"/>
  <c r="CG67" i="1"/>
  <c r="CI67" i="1"/>
  <c r="BN68" i="1"/>
  <c r="CG68" i="1"/>
  <c r="CH68" i="1"/>
  <c r="CO68" i="1"/>
  <c r="CP68" i="1" s="1"/>
  <c r="CE68" i="1"/>
  <c r="CI68" i="1"/>
  <c r="CR68" i="1"/>
  <c r="AW75" i="1"/>
  <c r="CL75" i="1" s="1"/>
  <c r="AU76" i="1"/>
  <c r="BF78" i="1"/>
  <c r="BG78" i="1" s="1"/>
  <c r="BC86" i="1"/>
  <c r="BR93" i="1"/>
  <c r="BC110" i="1"/>
  <c r="AH121" i="1"/>
  <c r="CR121" i="1"/>
  <c r="CE121" i="1"/>
  <c r="CG121" i="1"/>
  <c r="CH121" i="1"/>
  <c r="CI121" i="1"/>
  <c r="BR127" i="1"/>
  <c r="AA131" i="1"/>
  <c r="AB131" i="1" s="1"/>
  <c r="BN133" i="1"/>
  <c r="CE133" i="1"/>
  <c r="CG133" i="1"/>
  <c r="CH133" i="1"/>
  <c r="CI133" i="1"/>
  <c r="CL133" i="1"/>
  <c r="CR133" i="1"/>
  <c r="CG136" i="1"/>
  <c r="CL136" i="1"/>
  <c r="CR136" i="1"/>
  <c r="CE136" i="1"/>
  <c r="CI136" i="1"/>
  <c r="CH136" i="1"/>
  <c r="AU138" i="1"/>
  <c r="AL162" i="1"/>
  <c r="CH163" i="1"/>
  <c r="CE163" i="1"/>
  <c r="CG163" i="1"/>
  <c r="CI163" i="1"/>
  <c r="CR163" i="1"/>
  <c r="AH167" i="1"/>
  <c r="CR167" i="1"/>
  <c r="CE167" i="1"/>
  <c r="CG167" i="1"/>
  <c r="CH167" i="1"/>
  <c r="CI167" i="1"/>
  <c r="BB173" i="1"/>
  <c r="BM175" i="1"/>
  <c r="CH69" i="1"/>
  <c r="CO69" i="1"/>
  <c r="CP69" i="1" s="1"/>
  <c r="CI69" i="1"/>
  <c r="CE69" i="1"/>
  <c r="CG69" i="1"/>
  <c r="CR69" i="1"/>
  <c r="CE170" i="1"/>
  <c r="CR170" i="1"/>
  <c r="CG170" i="1"/>
  <c r="CH170" i="1"/>
  <c r="CI170" i="1"/>
  <c r="AH35" i="1"/>
  <c r="CH35" i="1"/>
  <c r="CI35" i="1"/>
  <c r="CR35" i="1"/>
  <c r="CG35" i="1"/>
  <c r="CE35" i="1"/>
  <c r="CO35" i="1"/>
  <c r="CP35" i="1" s="1"/>
  <c r="BN38" i="1"/>
  <c r="CG38" i="1"/>
  <c r="CH38" i="1"/>
  <c r="CI38" i="1"/>
  <c r="CO38" i="1"/>
  <c r="CR38" i="1"/>
  <c r="CE38" i="1"/>
  <c r="BN39" i="1"/>
  <c r="CO39" i="1"/>
  <c r="CP39" i="1" s="1"/>
  <c r="CR39" i="1"/>
  <c r="CG39" i="1"/>
  <c r="CH39" i="1"/>
  <c r="CI39" i="1"/>
  <c r="CE39" i="1"/>
  <c r="AL43" i="1"/>
  <c r="AH44" i="1"/>
  <c r="CE44" i="1"/>
  <c r="CG44" i="1"/>
  <c r="CH44" i="1"/>
  <c r="CI44" i="1"/>
  <c r="CR44" i="1"/>
  <c r="CO44" i="1"/>
  <c r="BC49" i="1"/>
  <c r="BC50" i="1"/>
  <c r="AW65" i="1"/>
  <c r="CL65" i="1" s="1"/>
  <c r="AW76" i="1"/>
  <c r="CL76" i="1" s="1"/>
  <c r="AU78" i="1"/>
  <c r="AA93" i="1"/>
  <c r="AB93" i="1" s="1"/>
  <c r="AL130" i="1"/>
  <c r="AW138" i="1"/>
  <c r="CL138" i="1" s="1"/>
  <c r="AL160" i="1"/>
  <c r="CE162" i="1"/>
  <c r="CG162" i="1"/>
  <c r="CH162" i="1"/>
  <c r="CI162" i="1"/>
  <c r="CR162" i="1"/>
  <c r="CE28" i="1"/>
  <c r="CG28" i="1"/>
  <c r="CH28" i="1"/>
  <c r="CO28" i="1"/>
  <c r="CP28" i="1" s="1"/>
  <c r="CR28" i="1"/>
  <c r="CI28" i="1"/>
  <c r="AL29" i="1"/>
  <c r="CR33" i="1"/>
  <c r="CE33" i="1"/>
  <c r="CG33" i="1"/>
  <c r="CH33" i="1"/>
  <c r="CO33" i="1"/>
  <c r="CP33" i="1" s="1"/>
  <c r="CI33" i="1"/>
  <c r="AH34" i="1"/>
  <c r="CG34" i="1"/>
  <c r="CI34" i="1"/>
  <c r="CO34" i="1"/>
  <c r="CP34" i="1" s="1"/>
  <c r="CE34" i="1"/>
  <c r="CH34" i="1"/>
  <c r="CR34" i="1"/>
  <c r="BF40" i="1"/>
  <c r="BG40" i="1" s="1"/>
  <c r="AL62" i="1"/>
  <c r="CH122" i="1"/>
  <c r="CR122" i="1"/>
  <c r="CE122" i="1"/>
  <c r="CG122" i="1"/>
  <c r="CI122" i="1"/>
  <c r="CK122" i="1"/>
  <c r="AH130" i="1"/>
  <c r="CG130" i="1"/>
  <c r="CE130" i="1"/>
  <c r="CH130" i="1"/>
  <c r="CI130" i="1"/>
  <c r="CR130" i="1"/>
  <c r="CE135" i="1"/>
  <c r="CG135" i="1"/>
  <c r="CH135" i="1"/>
  <c r="CI135" i="1"/>
  <c r="CP135" i="1"/>
  <c r="CR135" i="1"/>
  <c r="AL156" i="1"/>
  <c r="BN159" i="1"/>
  <c r="CE159" i="1"/>
  <c r="CR159" i="1"/>
  <c r="CG159" i="1"/>
  <c r="CH159" i="1"/>
  <c r="CI159" i="1"/>
  <c r="CI160" i="1"/>
  <c r="CE160" i="1"/>
  <c r="CG160" i="1"/>
  <c r="CH160" i="1"/>
  <c r="CR160" i="1"/>
  <c r="BN161" i="1"/>
  <c r="CR161" i="1"/>
  <c r="CH161" i="1"/>
  <c r="CI161" i="1"/>
  <c r="CL161" i="1"/>
  <c r="CE161" i="1"/>
  <c r="CG161" i="1"/>
  <c r="AU168" i="1"/>
  <c r="BN27" i="1"/>
  <c r="CG27" i="1"/>
  <c r="CH27" i="1"/>
  <c r="CI27" i="1"/>
  <c r="CO27" i="1"/>
  <c r="CE27" i="1"/>
  <c r="CR27" i="1"/>
  <c r="AH32" i="1"/>
  <c r="CI32" i="1"/>
  <c r="CO32" i="1"/>
  <c r="CH32" i="1"/>
  <c r="CE32" i="1"/>
  <c r="CG32" i="1"/>
  <c r="CR32" i="1"/>
  <c r="CG41" i="1"/>
  <c r="CI41" i="1"/>
  <c r="CO41" i="1"/>
  <c r="CR41" i="1"/>
  <c r="CE41" i="1"/>
  <c r="CH41" i="1"/>
  <c r="CO43" i="1"/>
  <c r="CG43" i="1"/>
  <c r="CE43" i="1"/>
  <c r="CH43" i="1"/>
  <c r="CI43" i="1"/>
  <c r="CR43" i="1"/>
  <c r="AH62" i="1"/>
  <c r="CG62" i="1"/>
  <c r="CI62" i="1"/>
  <c r="CO62" i="1"/>
  <c r="CE62" i="1"/>
  <c r="CH62" i="1"/>
  <c r="CR62" i="1"/>
  <c r="AH120" i="1"/>
  <c r="CI120" i="1"/>
  <c r="CE120" i="1"/>
  <c r="CG120" i="1"/>
  <c r="CH120" i="1"/>
  <c r="CR120" i="1"/>
  <c r="AH131" i="1"/>
  <c r="CH131" i="1"/>
  <c r="CI131" i="1"/>
  <c r="CR131" i="1"/>
  <c r="CE131" i="1"/>
  <c r="CG131" i="1"/>
  <c r="BN132" i="1"/>
  <c r="CE132" i="1"/>
  <c r="CG132" i="1"/>
  <c r="CH132" i="1"/>
  <c r="CI132" i="1"/>
  <c r="CK132" i="1"/>
  <c r="CR132" i="1"/>
  <c r="CH134" i="1"/>
  <c r="CR134" i="1"/>
  <c r="CE134" i="1"/>
  <c r="CG134" i="1"/>
  <c r="CI134" i="1"/>
  <c r="BN157" i="1"/>
  <c r="CE157" i="1"/>
  <c r="CG157" i="1"/>
  <c r="CH157" i="1"/>
  <c r="CI157" i="1"/>
  <c r="CR157" i="1"/>
  <c r="CE158" i="1"/>
  <c r="CG158" i="1"/>
  <c r="CH158" i="1"/>
  <c r="CI158" i="1"/>
  <c r="CR158" i="1"/>
  <c r="AH64" i="1"/>
  <c r="CG64" i="1"/>
  <c r="CI64" i="1"/>
  <c r="CH64" i="1"/>
  <c r="CE64" i="1"/>
  <c r="CO64" i="1"/>
  <c r="CR64" i="1"/>
  <c r="AH37" i="1"/>
  <c r="CE37" i="1"/>
  <c r="CH37" i="1"/>
  <c r="CI37" i="1"/>
  <c r="CR37" i="1"/>
  <c r="CG37" i="1"/>
  <c r="CO37" i="1"/>
  <c r="CP37" i="1" s="1"/>
  <c r="BN169" i="1"/>
  <c r="CE169" i="1"/>
  <c r="CG169" i="1"/>
  <c r="CH169" i="1"/>
  <c r="CI169" i="1"/>
  <c r="CR169" i="1"/>
  <c r="CO26" i="1"/>
  <c r="CP26" i="1" s="1"/>
  <c r="CR26" i="1"/>
  <c r="CE26" i="1"/>
  <c r="CG26" i="1"/>
  <c r="CI26" i="1"/>
  <c r="CH26" i="1"/>
  <c r="CO29" i="1"/>
  <c r="CP29" i="1" s="1"/>
  <c r="CR29" i="1"/>
  <c r="CG29" i="1"/>
  <c r="CH29" i="1"/>
  <c r="CI29" i="1"/>
  <c r="CE29" i="1"/>
  <c r="CE30" i="1"/>
  <c r="CG30" i="1"/>
  <c r="CH30" i="1"/>
  <c r="CI30" i="1"/>
  <c r="CR30" i="1"/>
  <c r="CO30" i="1"/>
  <c r="CP30" i="1" s="1"/>
  <c r="AW38" i="1"/>
  <c r="CL38" i="1" s="1"/>
  <c r="AH42" i="1"/>
  <c r="CG42" i="1"/>
  <c r="CH42" i="1"/>
  <c r="CI42" i="1"/>
  <c r="CO42" i="1"/>
  <c r="CR42" i="1"/>
  <c r="CE42" i="1"/>
  <c r="AH61" i="1"/>
  <c r="CE61" i="1"/>
  <c r="CI61" i="1"/>
  <c r="CR61" i="1"/>
  <c r="CH61" i="1"/>
  <c r="CO61" i="1"/>
  <c r="CG61" i="1"/>
  <c r="BB69" i="1"/>
  <c r="AH95" i="1"/>
  <c r="CH95" i="1"/>
  <c r="CE95" i="1"/>
  <c r="CG95" i="1"/>
  <c r="CI95" i="1"/>
  <c r="CP95" i="1"/>
  <c r="CR95" i="1"/>
  <c r="CG123" i="1"/>
  <c r="CE123" i="1"/>
  <c r="CH123" i="1"/>
  <c r="CI123" i="1"/>
  <c r="CR123" i="1"/>
  <c r="CI124" i="1"/>
  <c r="CH124" i="1"/>
  <c r="CR124" i="1"/>
  <c r="CE124" i="1"/>
  <c r="CG124" i="1"/>
  <c r="BN129" i="1"/>
  <c r="CG129" i="1"/>
  <c r="CR129" i="1"/>
  <c r="CE129" i="1"/>
  <c r="CH129" i="1"/>
  <c r="CI129" i="1"/>
  <c r="BF150" i="1"/>
  <c r="BG150" i="1" s="1"/>
  <c r="CG156" i="1"/>
  <c r="CI156" i="1"/>
  <c r="CL156" i="1"/>
  <c r="CR156" i="1"/>
  <c r="CE156" i="1"/>
  <c r="CH156" i="1"/>
  <c r="BB163" i="1"/>
  <c r="AA17" i="1"/>
  <c r="AH31" i="1"/>
  <c r="CE31" i="1"/>
  <c r="CH31" i="1"/>
  <c r="CO31" i="1"/>
  <c r="CR31" i="1"/>
  <c r="CI31" i="1"/>
  <c r="CG31" i="1"/>
  <c r="AU35" i="1"/>
  <c r="AA13" i="1"/>
  <c r="AB13" i="1" s="1"/>
  <c r="BR21" i="1"/>
  <c r="AW34" i="1"/>
  <c r="CL34" i="1" s="1"/>
  <c r="AW35" i="1"/>
  <c r="CL35" i="1" s="1"/>
  <c r="BB36" i="1"/>
  <c r="AH59" i="1"/>
  <c r="CG59" i="1"/>
  <c r="CI59" i="1"/>
  <c r="CH59" i="1"/>
  <c r="CE59" i="1"/>
  <c r="CO59" i="1"/>
  <c r="CP59" i="1" s="1"/>
  <c r="CR59" i="1"/>
  <c r="AL60" i="1"/>
  <c r="CR60" i="1"/>
  <c r="CE60" i="1"/>
  <c r="CI60" i="1"/>
  <c r="CG60" i="1"/>
  <c r="CH60" i="1"/>
  <c r="CO60" i="1"/>
  <c r="AA83" i="1"/>
  <c r="AB83" i="1" s="1"/>
  <c r="AL90" i="1"/>
  <c r="AH93" i="1"/>
  <c r="CG93" i="1"/>
  <c r="CI93" i="1"/>
  <c r="CR93" i="1"/>
  <c r="CE93" i="1"/>
  <c r="CH93" i="1"/>
  <c r="AH128" i="1"/>
  <c r="CE128" i="1"/>
  <c r="CG128" i="1"/>
  <c r="CH128" i="1"/>
  <c r="CI128" i="1"/>
  <c r="CR128" i="1"/>
  <c r="AU130" i="1"/>
  <c r="BF147" i="1"/>
  <c r="BG147" i="1" s="1"/>
  <c r="AL154" i="1"/>
  <c r="AH155" i="1"/>
  <c r="CE155" i="1"/>
  <c r="CG155" i="1"/>
  <c r="CH155" i="1"/>
  <c r="CI155" i="1"/>
  <c r="CR155" i="1"/>
  <c r="AU159" i="1"/>
  <c r="BC167" i="1"/>
  <c r="BC168" i="1"/>
  <c r="AH70" i="1"/>
  <c r="CR70" i="1"/>
  <c r="CG70" i="1"/>
  <c r="CI70" i="1"/>
  <c r="CO70" i="1"/>
  <c r="CE70" i="1"/>
  <c r="CH70" i="1"/>
  <c r="CE165" i="1"/>
  <c r="CG165" i="1"/>
  <c r="CH165" i="1"/>
  <c r="CI165" i="1"/>
  <c r="CP165" i="1"/>
  <c r="CR165" i="1"/>
  <c r="AH9" i="1"/>
  <c r="CE9" i="1"/>
  <c r="CR9" i="1"/>
  <c r="CI9" i="1"/>
  <c r="CO9" i="1"/>
  <c r="CH9" i="1"/>
  <c r="CG9" i="1"/>
  <c r="AL10" i="1"/>
  <c r="CE10" i="1"/>
  <c r="CH10" i="1"/>
  <c r="CI10" i="1"/>
  <c r="CR10" i="1"/>
  <c r="CO10" i="1"/>
  <c r="CP10" i="1" s="1"/>
  <c r="CG10" i="1"/>
  <c r="AL17" i="1"/>
  <c r="AL25" i="1"/>
  <c r="BF49" i="1"/>
  <c r="BG49" i="1" s="1"/>
  <c r="BF56" i="1"/>
  <c r="BG56" i="1" s="1"/>
  <c r="AL57" i="1"/>
  <c r="AH58" i="1"/>
  <c r="CG58" i="1"/>
  <c r="CH58" i="1"/>
  <c r="CO58" i="1"/>
  <c r="CP58" i="1" s="1"/>
  <c r="CE58" i="1"/>
  <c r="CI58" i="1"/>
  <c r="CR58" i="1"/>
  <c r="BF82" i="1"/>
  <c r="BG82" i="1" s="1"/>
  <c r="AA84" i="1"/>
  <c r="AB84" i="1" s="1"/>
  <c r="BN91" i="1"/>
  <c r="CH91" i="1"/>
  <c r="CR91" i="1"/>
  <c r="CE91" i="1"/>
  <c r="CG91" i="1"/>
  <c r="CI91" i="1"/>
  <c r="BN92" i="1"/>
  <c r="CE92" i="1"/>
  <c r="CG92" i="1"/>
  <c r="CH92" i="1"/>
  <c r="CI92" i="1"/>
  <c r="CR92" i="1"/>
  <c r="BN94" i="1"/>
  <c r="CR94" i="1"/>
  <c r="CE94" i="1"/>
  <c r="CH94" i="1"/>
  <c r="CI94" i="1"/>
  <c r="CG94" i="1"/>
  <c r="AH96" i="1"/>
  <c r="CG96" i="1"/>
  <c r="CH96" i="1"/>
  <c r="CR96" i="1"/>
  <c r="CE96" i="1"/>
  <c r="CI96" i="1"/>
  <c r="AH97" i="1"/>
  <c r="CE97" i="1"/>
  <c r="CR97" i="1"/>
  <c r="CG97" i="1"/>
  <c r="CH97" i="1"/>
  <c r="CI97" i="1"/>
  <c r="AA101" i="1"/>
  <c r="AB101" i="1" s="1"/>
  <c r="AA102" i="1"/>
  <c r="AH119" i="1"/>
  <c r="CG119" i="1"/>
  <c r="CR119" i="1"/>
  <c r="CH119" i="1"/>
  <c r="CE119" i="1"/>
  <c r="CI119" i="1"/>
  <c r="CH126" i="1"/>
  <c r="CE126" i="1"/>
  <c r="CG126" i="1"/>
  <c r="CI126" i="1"/>
  <c r="CR126" i="1"/>
  <c r="AH127" i="1"/>
  <c r="CE127" i="1"/>
  <c r="CH127" i="1"/>
  <c r="CR127" i="1"/>
  <c r="CG127" i="1"/>
  <c r="CI127" i="1"/>
  <c r="AW130" i="1"/>
  <c r="CL130" i="1" s="1"/>
  <c r="BN140" i="1"/>
  <c r="AL149" i="1"/>
  <c r="CE149" i="1"/>
  <c r="CG149" i="1"/>
  <c r="CH149" i="1"/>
  <c r="CI149" i="1"/>
  <c r="CR149" i="1"/>
  <c r="AH154" i="1"/>
  <c r="CR154" i="1"/>
  <c r="CE154" i="1"/>
  <c r="CG154" i="1"/>
  <c r="CH154" i="1"/>
  <c r="CI154" i="1"/>
  <c r="AU160" i="1"/>
  <c r="CE45" i="1"/>
  <c r="CG45" i="1"/>
  <c r="CI45" i="1"/>
  <c r="CO45" i="1"/>
  <c r="CR45" i="1"/>
  <c r="CH45" i="1"/>
  <c r="AU46" i="1"/>
  <c r="AH168" i="1"/>
  <c r="CE168" i="1"/>
  <c r="CG168" i="1"/>
  <c r="CH168" i="1"/>
  <c r="CI168" i="1"/>
  <c r="CR168" i="1"/>
  <c r="AL88" i="1"/>
  <c r="CI90" i="1"/>
  <c r="CR90" i="1"/>
  <c r="CE90" i="1"/>
  <c r="CG90" i="1"/>
  <c r="CH90" i="1"/>
  <c r="AH98" i="1"/>
  <c r="CG98" i="1"/>
  <c r="CR98" i="1"/>
  <c r="CE98" i="1"/>
  <c r="CH98" i="1"/>
  <c r="CI98" i="1"/>
  <c r="CP104" i="1"/>
  <c r="CE104" i="1"/>
  <c r="CH104" i="1"/>
  <c r="CG104" i="1"/>
  <c r="CI104" i="1"/>
  <c r="CR104" i="1"/>
  <c r="AL105" i="1"/>
  <c r="CR105" i="1"/>
  <c r="CG105" i="1"/>
  <c r="CH105" i="1"/>
  <c r="CI105" i="1"/>
  <c r="CE105" i="1"/>
  <c r="BF110" i="1"/>
  <c r="BG110" i="1" s="1"/>
  <c r="AA116" i="1"/>
  <c r="BN118" i="1"/>
  <c r="CH118" i="1"/>
  <c r="CE118" i="1"/>
  <c r="CG118" i="1"/>
  <c r="CI118" i="1"/>
  <c r="CR118" i="1"/>
  <c r="CR125" i="1"/>
  <c r="CE125" i="1"/>
  <c r="CG125" i="1"/>
  <c r="CH125" i="1"/>
  <c r="CI125" i="1"/>
  <c r="BN139" i="1"/>
  <c r="CE148" i="1"/>
  <c r="CH148" i="1"/>
  <c r="CR148" i="1"/>
  <c r="CI148" i="1"/>
  <c r="CG148" i="1"/>
  <c r="AH150" i="1"/>
  <c r="CR150" i="1"/>
  <c r="CE150" i="1"/>
  <c r="CG150" i="1"/>
  <c r="CH150" i="1"/>
  <c r="CI150" i="1"/>
  <c r="CR151" i="1"/>
  <c r="CE151" i="1"/>
  <c r="CG151" i="1"/>
  <c r="CH151" i="1"/>
  <c r="CI151" i="1"/>
  <c r="CK151" i="1"/>
  <c r="AL152" i="1"/>
  <c r="CG152" i="1"/>
  <c r="CI152" i="1"/>
  <c r="CE152" i="1"/>
  <c r="CH152" i="1"/>
  <c r="CR152" i="1"/>
  <c r="BB159" i="1"/>
  <c r="BF168" i="1"/>
  <c r="BG168" i="1" s="1"/>
  <c r="AW73" i="1"/>
  <c r="CL73" i="1" s="1"/>
  <c r="BN171" i="1"/>
  <c r="CE171" i="1"/>
  <c r="CG171" i="1"/>
  <c r="CH171" i="1"/>
  <c r="CI171" i="1"/>
  <c r="CR171" i="1"/>
  <c r="AH11" i="1"/>
  <c r="CG11" i="1"/>
  <c r="CH11" i="1"/>
  <c r="CI11" i="1"/>
  <c r="CO11" i="1"/>
  <c r="CR11" i="1"/>
  <c r="CE11" i="1"/>
  <c r="BB32" i="1"/>
  <c r="BN70" i="1"/>
  <c r="AH85" i="1"/>
  <c r="CE85" i="1"/>
  <c r="CG85" i="1"/>
  <c r="CL85" i="1"/>
  <c r="CH85" i="1"/>
  <c r="CI85" i="1"/>
  <c r="CR85" i="1"/>
  <c r="AH88" i="1"/>
  <c r="CI88" i="1"/>
  <c r="CR88" i="1"/>
  <c r="CE88" i="1"/>
  <c r="CG88" i="1"/>
  <c r="CH88" i="1"/>
  <c r="AA110" i="1"/>
  <c r="AA111" i="1"/>
  <c r="AB111" i="1" s="1"/>
  <c r="BN144" i="1"/>
  <c r="CI144" i="1"/>
  <c r="CR144" i="1"/>
  <c r="CE144" i="1"/>
  <c r="CG144" i="1"/>
  <c r="CH144" i="1"/>
  <c r="CK144" i="1"/>
  <c r="AL147" i="1"/>
  <c r="CH147" i="1"/>
  <c r="CE147" i="1"/>
  <c r="CG147" i="1"/>
  <c r="CI147" i="1"/>
  <c r="CR147" i="1"/>
  <c r="CI153" i="1"/>
  <c r="CR153" i="1"/>
  <c r="CE153" i="1"/>
  <c r="CG153" i="1"/>
  <c r="CH153" i="1"/>
  <c r="BN170" i="1"/>
  <c r="AA173" i="1"/>
  <c r="CE71" i="1"/>
  <c r="CO71" i="1"/>
  <c r="CP71" i="1" s="1"/>
  <c r="CH71" i="1"/>
  <c r="CG71" i="1"/>
  <c r="CI71" i="1"/>
  <c r="CR71" i="1"/>
  <c r="AH17" i="1"/>
  <c r="CE17" i="1"/>
  <c r="CH17" i="1"/>
  <c r="CO17" i="1"/>
  <c r="CR17" i="1"/>
  <c r="CG17" i="1"/>
  <c r="CI17" i="1"/>
  <c r="AH25" i="1"/>
  <c r="CI25" i="1"/>
  <c r="CO25" i="1"/>
  <c r="CP25" i="1" s="1"/>
  <c r="CR25" i="1"/>
  <c r="CH25" i="1"/>
  <c r="CE25" i="1"/>
  <c r="CG25" i="1"/>
  <c r="AH12" i="1"/>
  <c r="CO12" i="1"/>
  <c r="CP12" i="1" s="1"/>
  <c r="CR12" i="1"/>
  <c r="CE12" i="1"/>
  <c r="CH12" i="1"/>
  <c r="CG12" i="1"/>
  <c r="CI12" i="1"/>
  <c r="AH16" i="1"/>
  <c r="CE16" i="1"/>
  <c r="CG16" i="1"/>
  <c r="CH16" i="1"/>
  <c r="CI16" i="1"/>
  <c r="CR16" i="1"/>
  <c r="CO16" i="1"/>
  <c r="CP16" i="1" s="1"/>
  <c r="AH21" i="1"/>
  <c r="CH21" i="1"/>
  <c r="CI21" i="1"/>
  <c r="CR21" i="1"/>
  <c r="CG21" i="1"/>
  <c r="CO21" i="1"/>
  <c r="CE21" i="1"/>
  <c r="CR57" i="1"/>
  <c r="CG57" i="1"/>
  <c r="CI57" i="1"/>
  <c r="CO57" i="1"/>
  <c r="CP57" i="1" s="1"/>
  <c r="CE57" i="1"/>
  <c r="CH57" i="1"/>
  <c r="CG13" i="1"/>
  <c r="CH13" i="1"/>
  <c r="CI13" i="1"/>
  <c r="CO13" i="1"/>
  <c r="CE13" i="1"/>
  <c r="CR13" i="1"/>
  <c r="AH14" i="1"/>
  <c r="CE14" i="1"/>
  <c r="CG14" i="1"/>
  <c r="CI14" i="1"/>
  <c r="CO14" i="1"/>
  <c r="CP14" i="1" s="1"/>
  <c r="CR14" i="1"/>
  <c r="CH14" i="1"/>
  <c r="AH18" i="1"/>
  <c r="CI18" i="1"/>
  <c r="CO18" i="1"/>
  <c r="CP18" i="1" s="1"/>
  <c r="CH18" i="1"/>
  <c r="CG18" i="1"/>
  <c r="CE18" i="1"/>
  <c r="CR18" i="1"/>
  <c r="AL20" i="1"/>
  <c r="BN37" i="1"/>
  <c r="AL52" i="1"/>
  <c r="CO53" i="1"/>
  <c r="CP53" i="1" s="1"/>
  <c r="CR53" i="1"/>
  <c r="CE53" i="1"/>
  <c r="CH53" i="1"/>
  <c r="CI53" i="1"/>
  <c r="CG53" i="1"/>
  <c r="BF58" i="1"/>
  <c r="BG58" i="1" s="1"/>
  <c r="BN67" i="1"/>
  <c r="BF77" i="1"/>
  <c r="BG77" i="1" s="1"/>
  <c r="BF79" i="1"/>
  <c r="BG79" i="1" s="1"/>
  <c r="AH82" i="1"/>
  <c r="CG82" i="1"/>
  <c r="CH82" i="1"/>
  <c r="CR82" i="1"/>
  <c r="CE82" i="1"/>
  <c r="CI82" i="1"/>
  <c r="AH83" i="1"/>
  <c r="CI83" i="1"/>
  <c r="CG83" i="1"/>
  <c r="CH83" i="1"/>
  <c r="CR83" i="1"/>
  <c r="CE83" i="1"/>
  <c r="AL87" i="1"/>
  <c r="BN89" i="1"/>
  <c r="CG89" i="1"/>
  <c r="CH89" i="1"/>
  <c r="CR89" i="1"/>
  <c r="CE89" i="1"/>
  <c r="CI89" i="1"/>
  <c r="AW91" i="1"/>
  <c r="CL91" i="1" s="1"/>
  <c r="AW95" i="1"/>
  <c r="CL95" i="1" s="1"/>
  <c r="AU96" i="1"/>
  <c r="AL100" i="1"/>
  <c r="CI100" i="1"/>
  <c r="CG100" i="1"/>
  <c r="CE100" i="1"/>
  <c r="CH100" i="1"/>
  <c r="CR100" i="1"/>
  <c r="CG103" i="1"/>
  <c r="CI103" i="1"/>
  <c r="CR103" i="1"/>
  <c r="CH103" i="1"/>
  <c r="CE103" i="1"/>
  <c r="CI113" i="1"/>
  <c r="CE113" i="1"/>
  <c r="CG113" i="1"/>
  <c r="CH113" i="1"/>
  <c r="CR113" i="1"/>
  <c r="CR114" i="1"/>
  <c r="CH114" i="1"/>
  <c r="CE114" i="1"/>
  <c r="CG114" i="1"/>
  <c r="CI114" i="1"/>
  <c r="AL116" i="1"/>
  <c r="AH117" i="1"/>
  <c r="CR117" i="1"/>
  <c r="CE117" i="1"/>
  <c r="CG117" i="1"/>
  <c r="CH117" i="1"/>
  <c r="CI117" i="1"/>
  <c r="AU126" i="1"/>
  <c r="AW128" i="1"/>
  <c r="CL128" i="1" s="1"/>
  <c r="CE143" i="1"/>
  <c r="CG143" i="1"/>
  <c r="CH143" i="1"/>
  <c r="CI143" i="1"/>
  <c r="CR143" i="1"/>
  <c r="CG145" i="1"/>
  <c r="CI145" i="1"/>
  <c r="CR145" i="1"/>
  <c r="CE145" i="1"/>
  <c r="CH145" i="1"/>
  <c r="AH40" i="1"/>
  <c r="CR40" i="1"/>
  <c r="CE40" i="1"/>
  <c r="CG40" i="1"/>
  <c r="CH40" i="1"/>
  <c r="CI40" i="1"/>
  <c r="CO40" i="1"/>
  <c r="BB51" i="1"/>
  <c r="AL66" i="1"/>
  <c r="CI66" i="1"/>
  <c r="CO66" i="1"/>
  <c r="CP66" i="1" s="1"/>
  <c r="CR66" i="1"/>
  <c r="CE66" i="1"/>
  <c r="CH66" i="1"/>
  <c r="CG66" i="1"/>
  <c r="CR164" i="1"/>
  <c r="CE164" i="1"/>
  <c r="CG164" i="1"/>
  <c r="CH164" i="1"/>
  <c r="CI164" i="1"/>
  <c r="CR15" i="1"/>
  <c r="CE15" i="1"/>
  <c r="CI15" i="1"/>
  <c r="CG15" i="1"/>
  <c r="CO15" i="1"/>
  <c r="CH15" i="1"/>
  <c r="BF59" i="1"/>
  <c r="BG59" i="1" s="1"/>
  <c r="AU9" i="1"/>
  <c r="AU10" i="1"/>
  <c r="BN20" i="1"/>
  <c r="CG20" i="1"/>
  <c r="CI20" i="1"/>
  <c r="CO20" i="1"/>
  <c r="CP20" i="1" s="1"/>
  <c r="CH20" i="1"/>
  <c r="CR20" i="1"/>
  <c r="CE20" i="1"/>
  <c r="CO22" i="1"/>
  <c r="CR22" i="1"/>
  <c r="CE22" i="1"/>
  <c r="CG22" i="1"/>
  <c r="CI22" i="1"/>
  <c r="CH22" i="1"/>
  <c r="CG23" i="1"/>
  <c r="CH23" i="1"/>
  <c r="CI23" i="1"/>
  <c r="CO23" i="1"/>
  <c r="CP23" i="1" s="1"/>
  <c r="CE23" i="1"/>
  <c r="CR23" i="1"/>
  <c r="CE24" i="1"/>
  <c r="CG24" i="1"/>
  <c r="CI24" i="1"/>
  <c r="CO24" i="1"/>
  <c r="CR24" i="1"/>
  <c r="CH24" i="1"/>
  <c r="AH55" i="1"/>
  <c r="CE55" i="1"/>
  <c r="CG55" i="1"/>
  <c r="CI55" i="1"/>
  <c r="CR55" i="1"/>
  <c r="CH55" i="1"/>
  <c r="CO55" i="1"/>
  <c r="CP55" i="1" s="1"/>
  <c r="BN56" i="1"/>
  <c r="CO56" i="1"/>
  <c r="CP56" i="1" s="1"/>
  <c r="CR56" i="1"/>
  <c r="CH56" i="1"/>
  <c r="CI56" i="1"/>
  <c r="CE56" i="1"/>
  <c r="CG56" i="1"/>
  <c r="AH84" i="1"/>
  <c r="CG84" i="1"/>
  <c r="CR84" i="1"/>
  <c r="CE84" i="1"/>
  <c r="CH84" i="1"/>
  <c r="CI84" i="1"/>
  <c r="AH87" i="1"/>
  <c r="CR87" i="1"/>
  <c r="CH87" i="1"/>
  <c r="CE87" i="1"/>
  <c r="CG87" i="1"/>
  <c r="CI87" i="1"/>
  <c r="AW96" i="1"/>
  <c r="CL96" i="1" s="1"/>
  <c r="CE99" i="1"/>
  <c r="CG99" i="1"/>
  <c r="CH99" i="1"/>
  <c r="CR99" i="1"/>
  <c r="CI99" i="1"/>
  <c r="AH101" i="1"/>
  <c r="CR101" i="1"/>
  <c r="CE101" i="1"/>
  <c r="CI101" i="1"/>
  <c r="CH101" i="1"/>
  <c r="CG101" i="1"/>
  <c r="CE102" i="1"/>
  <c r="CI102" i="1"/>
  <c r="CR102" i="1"/>
  <c r="CG102" i="1"/>
  <c r="CH102" i="1"/>
  <c r="CL102" i="1"/>
  <c r="CE106" i="1"/>
  <c r="CH106" i="1"/>
  <c r="CG106" i="1"/>
  <c r="CI106" i="1"/>
  <c r="CR106" i="1"/>
  <c r="CG107" i="1"/>
  <c r="CI107" i="1"/>
  <c r="CR107" i="1"/>
  <c r="CE107" i="1"/>
  <c r="CH107" i="1"/>
  <c r="AL108" i="1"/>
  <c r="CG109" i="1"/>
  <c r="CE109" i="1"/>
  <c r="CH109" i="1"/>
  <c r="CI109" i="1"/>
  <c r="CR109" i="1"/>
  <c r="AL111" i="1"/>
  <c r="BN112" i="1"/>
  <c r="CE112" i="1"/>
  <c r="CR112" i="1"/>
  <c r="CG112" i="1"/>
  <c r="CH112" i="1"/>
  <c r="CI112" i="1"/>
  <c r="AH116" i="1"/>
  <c r="CH116" i="1"/>
  <c r="CE116" i="1"/>
  <c r="CG116" i="1"/>
  <c r="CI116" i="1"/>
  <c r="CR116" i="1"/>
  <c r="AW126" i="1"/>
  <c r="CL126" i="1" s="1"/>
  <c r="BN146" i="1"/>
  <c r="CR146" i="1"/>
  <c r="CE146" i="1"/>
  <c r="CG146" i="1"/>
  <c r="CH146" i="1"/>
  <c r="CI146" i="1"/>
  <c r="AU149" i="1"/>
  <c r="AA165" i="1"/>
  <c r="CE137" i="1"/>
  <c r="CG137" i="1"/>
  <c r="CH137" i="1"/>
  <c r="CI137" i="1"/>
  <c r="CR137" i="1"/>
  <c r="CE166" i="1"/>
  <c r="CH166" i="1"/>
  <c r="CG166" i="1"/>
  <c r="CI166" i="1"/>
  <c r="CR166" i="1"/>
  <c r="BN40" i="1"/>
  <c r="AH50" i="1"/>
  <c r="CO50" i="1"/>
  <c r="CR50" i="1"/>
  <c r="CE50" i="1"/>
  <c r="CG50" i="1"/>
  <c r="CI50" i="1"/>
  <c r="CH50" i="1"/>
  <c r="CE51" i="1"/>
  <c r="CH51" i="1"/>
  <c r="CI51" i="1"/>
  <c r="CR51" i="1"/>
  <c r="CG51" i="1"/>
  <c r="CO51" i="1"/>
  <c r="CP51" i="1" s="1"/>
  <c r="CG52" i="1"/>
  <c r="CH52" i="1"/>
  <c r="CI52" i="1"/>
  <c r="CO52" i="1"/>
  <c r="CR52" i="1"/>
  <c r="CE52" i="1"/>
  <c r="CG54" i="1"/>
  <c r="CH54" i="1"/>
  <c r="CO54" i="1"/>
  <c r="CI54" i="1"/>
  <c r="CE54" i="1"/>
  <c r="CR54" i="1"/>
  <c r="AL76" i="1"/>
  <c r="BF85" i="1"/>
  <c r="BG85" i="1" s="1"/>
  <c r="AH86" i="1"/>
  <c r="CI86" i="1"/>
  <c r="CH86" i="1"/>
  <c r="CR86" i="1"/>
  <c r="CE86" i="1"/>
  <c r="CG86" i="1"/>
  <c r="BF88" i="1"/>
  <c r="BG88" i="1" s="1"/>
  <c r="CE108" i="1"/>
  <c r="CG108" i="1"/>
  <c r="CH108" i="1"/>
  <c r="CI108" i="1"/>
  <c r="CR108" i="1"/>
  <c r="CE111" i="1"/>
  <c r="CI111" i="1"/>
  <c r="CG111" i="1"/>
  <c r="CH111" i="1"/>
  <c r="CR111" i="1"/>
  <c r="BN115" i="1"/>
  <c r="CE115" i="1"/>
  <c r="CG115" i="1"/>
  <c r="CH115" i="1"/>
  <c r="CI115" i="1"/>
  <c r="CR115" i="1"/>
  <c r="BR133" i="1"/>
  <c r="AW149" i="1"/>
  <c r="CL149" i="1" s="1"/>
  <c r="BF164" i="1"/>
  <c r="BG164" i="1" s="1"/>
  <c r="CI173" i="1"/>
  <c r="CR173" i="1"/>
  <c r="CE173" i="1"/>
  <c r="CG173" i="1"/>
  <c r="CH173" i="1"/>
  <c r="CP175" i="1"/>
  <c r="CR175" i="1"/>
  <c r="CS175" i="1"/>
  <c r="CE175" i="1"/>
  <c r="CG175" i="1"/>
  <c r="CH175" i="1"/>
  <c r="CI175" i="1"/>
  <c r="CJ175" i="1"/>
  <c r="CT175" i="1" s="1"/>
  <c r="CL175" i="1"/>
  <c r="CK175" i="1"/>
  <c r="BF15" i="1"/>
  <c r="BG15" i="1" s="1"/>
  <c r="BN19" i="1"/>
  <c r="CR19" i="1"/>
  <c r="CE19" i="1"/>
  <c r="CG19" i="1"/>
  <c r="CH19" i="1"/>
  <c r="CO19" i="1"/>
  <c r="CI19" i="1"/>
  <c r="BF38" i="1"/>
  <c r="BG38" i="1" s="1"/>
  <c r="BN42" i="1"/>
  <c r="CI46" i="1"/>
  <c r="CO46" i="1"/>
  <c r="CP46" i="1" s="1"/>
  <c r="CH46" i="1"/>
  <c r="CE46" i="1"/>
  <c r="CG46" i="1"/>
  <c r="CR46" i="1"/>
  <c r="AH47" i="1"/>
  <c r="CR47" i="1"/>
  <c r="CE47" i="1"/>
  <c r="CG47" i="1"/>
  <c r="CH47" i="1"/>
  <c r="CO47" i="1"/>
  <c r="CP47" i="1" s="1"/>
  <c r="CI47" i="1"/>
  <c r="BN48" i="1"/>
  <c r="CG48" i="1"/>
  <c r="CI48" i="1"/>
  <c r="CO48" i="1"/>
  <c r="CR48" i="1"/>
  <c r="CE48" i="1"/>
  <c r="CH48" i="1"/>
  <c r="CH49" i="1"/>
  <c r="CI49" i="1"/>
  <c r="CR49" i="1"/>
  <c r="CG49" i="1"/>
  <c r="CO49" i="1"/>
  <c r="CP49" i="1" s="1"/>
  <c r="CE49" i="1"/>
  <c r="AA71" i="1"/>
  <c r="AL72" i="1"/>
  <c r="AH73" i="1"/>
  <c r="CO73" i="1"/>
  <c r="CP73" i="1" s="1"/>
  <c r="CE73" i="1"/>
  <c r="CG73" i="1"/>
  <c r="CH73" i="1"/>
  <c r="CI73" i="1"/>
  <c r="CR73" i="1"/>
  <c r="AL75" i="1"/>
  <c r="AH77" i="1"/>
  <c r="CO77" i="1"/>
  <c r="CR77" i="1"/>
  <c r="CH77" i="1"/>
  <c r="CG77" i="1"/>
  <c r="CE77" i="1"/>
  <c r="CI77" i="1"/>
  <c r="BN80" i="1"/>
  <c r="CR80" i="1"/>
  <c r="CE80" i="1"/>
  <c r="CI80" i="1"/>
  <c r="CG80" i="1"/>
  <c r="CH80" i="1"/>
  <c r="AH81" i="1"/>
  <c r="CH81" i="1"/>
  <c r="CR81" i="1"/>
  <c r="CI81" i="1"/>
  <c r="CE81" i="1"/>
  <c r="CG81" i="1"/>
  <c r="AU100" i="1"/>
  <c r="AU103" i="1"/>
  <c r="BN110" i="1"/>
  <c r="CG110" i="1"/>
  <c r="CH110" i="1"/>
  <c r="CI110" i="1"/>
  <c r="CP110" i="1"/>
  <c r="CR110" i="1"/>
  <c r="CE110" i="1"/>
  <c r="BN141" i="1"/>
  <c r="CE141" i="1"/>
  <c r="CI141" i="1"/>
  <c r="CR141" i="1"/>
  <c r="CG141" i="1"/>
  <c r="CH141" i="1"/>
  <c r="CH142" i="1"/>
  <c r="CE142" i="1"/>
  <c r="CG142" i="1"/>
  <c r="CI142" i="1"/>
  <c r="CR142" i="1"/>
  <c r="AU145" i="1"/>
  <c r="BL150" i="1"/>
  <c r="BC151" i="1"/>
  <c r="BN156" i="1"/>
  <c r="AB189" i="1"/>
  <c r="BR40" i="1"/>
  <c r="AL64" i="1"/>
  <c r="CE65" i="1"/>
  <c r="CH65" i="1"/>
  <c r="CI65" i="1"/>
  <c r="CR65" i="1"/>
  <c r="CG65" i="1"/>
  <c r="CO65" i="1"/>
  <c r="CP65" i="1" s="1"/>
  <c r="AH72" i="1"/>
  <c r="CG72" i="1"/>
  <c r="CI72" i="1"/>
  <c r="CR72" i="1"/>
  <c r="CH72" i="1"/>
  <c r="CO72" i="1"/>
  <c r="CP72" i="1" s="1"/>
  <c r="CE72" i="1"/>
  <c r="AH74" i="1"/>
  <c r="CR74" i="1"/>
  <c r="CG74" i="1"/>
  <c r="CH74" i="1"/>
  <c r="CE74" i="1"/>
  <c r="CI74" i="1"/>
  <c r="CO74" i="1"/>
  <c r="CP74" i="1" s="1"/>
  <c r="BN75" i="1"/>
  <c r="CE75" i="1"/>
  <c r="CR75" i="1"/>
  <c r="CG75" i="1"/>
  <c r="CH75" i="1"/>
  <c r="CI75" i="1"/>
  <c r="CO75" i="1"/>
  <c r="CP75" i="1" s="1"/>
  <c r="BN76" i="1"/>
  <c r="CH76" i="1"/>
  <c r="CG76" i="1"/>
  <c r="CO76" i="1"/>
  <c r="CP76" i="1" s="1"/>
  <c r="CI76" i="1"/>
  <c r="CR76" i="1"/>
  <c r="CE76" i="1"/>
  <c r="AH78" i="1"/>
  <c r="CI78" i="1"/>
  <c r="CH78" i="1"/>
  <c r="CE78" i="1"/>
  <c r="CG78" i="1"/>
  <c r="CR78" i="1"/>
  <c r="BN79" i="1"/>
  <c r="CE79" i="1"/>
  <c r="CH79" i="1"/>
  <c r="CI79" i="1"/>
  <c r="CR79" i="1"/>
  <c r="CG79" i="1"/>
  <c r="AU114" i="1"/>
  <c r="BR130" i="1"/>
  <c r="BN131" i="1"/>
  <c r="AL138" i="1"/>
  <c r="CH138" i="1"/>
  <c r="CR138" i="1"/>
  <c r="CE138" i="1"/>
  <c r="CG138" i="1"/>
  <c r="CI138" i="1"/>
  <c r="AL139" i="1"/>
  <c r="AL140" i="1"/>
  <c r="BB144" i="1"/>
  <c r="BC150" i="1"/>
  <c r="AC150" i="1" s="1"/>
  <c r="AH165" i="1"/>
  <c r="CE172" i="1"/>
  <c r="CG172" i="1"/>
  <c r="CH172" i="1"/>
  <c r="CI172" i="1"/>
  <c r="CR172" i="1"/>
  <c r="AA31" i="1"/>
  <c r="AB31" i="1" s="1"/>
  <c r="AA66" i="1"/>
  <c r="AB66" i="1" s="1"/>
  <c r="AW9" i="1"/>
  <c r="CL9" i="1" s="1"/>
  <c r="AA11" i="1"/>
  <c r="AB11" i="1" s="1"/>
  <c r="AL14" i="1"/>
  <c r="BN11" i="1"/>
  <c r="BF18" i="1"/>
  <c r="BG18" i="1" s="1"/>
  <c r="AU22" i="1"/>
  <c r="AL24" i="1"/>
  <c r="AH39" i="1"/>
  <c r="BB43" i="1"/>
  <c r="BL43" i="1" s="1"/>
  <c r="AW44" i="1"/>
  <c r="CL44" i="1" s="1"/>
  <c r="AW45" i="1"/>
  <c r="CL45" i="1" s="1"/>
  <c r="AW56" i="1"/>
  <c r="CL56" i="1" s="1"/>
  <c r="AA60" i="1"/>
  <c r="AB60" i="1" s="1"/>
  <c r="AU65" i="1"/>
  <c r="BB67" i="1"/>
  <c r="AW68" i="1"/>
  <c r="CL68" i="1" s="1"/>
  <c r="AU73" i="1"/>
  <c r="BR75" i="1"/>
  <c r="AL83" i="1"/>
  <c r="AW89" i="1"/>
  <c r="CL89" i="1" s="1"/>
  <c r="AL91" i="1"/>
  <c r="AW94" i="1"/>
  <c r="CL94" i="1" s="1"/>
  <c r="AA106" i="1"/>
  <c r="AB106" i="1" s="1"/>
  <c r="AW108" i="1"/>
  <c r="CL108" i="1" s="1"/>
  <c r="AW112" i="1"/>
  <c r="CL112" i="1" s="1"/>
  <c r="AL114" i="1"/>
  <c r="AW117" i="1"/>
  <c r="CL117" i="1" s="1"/>
  <c r="AL119" i="1"/>
  <c r="AA126" i="1"/>
  <c r="AB126" i="1" s="1"/>
  <c r="BC131" i="1"/>
  <c r="AU148" i="1"/>
  <c r="AA150" i="1"/>
  <c r="AB150" i="1" s="1"/>
  <c r="AW167" i="1"/>
  <c r="CL167" i="1" s="1"/>
  <c r="AH169" i="1"/>
  <c r="AU178" i="1"/>
  <c r="AL170" i="1"/>
  <c r="BR170" i="1"/>
  <c r="AW180" i="1"/>
  <c r="CL180" i="1" s="1"/>
  <c r="AL15" i="1"/>
  <c r="AL19" i="1"/>
  <c r="BB22" i="1"/>
  <c r="BL22" i="1" s="1"/>
  <c r="AL26" i="1"/>
  <c r="BR36" i="1"/>
  <c r="BL47" i="1"/>
  <c r="AL54" i="1"/>
  <c r="BB56" i="1"/>
  <c r="BL56" i="1" s="1"/>
  <c r="AU74" i="1"/>
  <c r="AH75" i="1"/>
  <c r="BR76" i="1"/>
  <c r="AL79" i="1"/>
  <c r="BN81" i="1"/>
  <c r="AU90" i="1"/>
  <c r="AL110" i="1"/>
  <c r="BB112" i="1"/>
  <c r="AL120" i="1"/>
  <c r="BB148" i="1"/>
  <c r="AL161" i="1"/>
  <c r="BC177" i="1"/>
  <c r="BF182" i="1"/>
  <c r="BG182" i="1" s="1"/>
  <c r="AL11" i="1"/>
  <c r="AW90" i="1"/>
  <c r="CL90" i="1" s="1"/>
  <c r="BC112" i="1"/>
  <c r="AH171" i="1"/>
  <c r="AU180" i="1"/>
  <c r="AW59" i="1"/>
  <c r="CL59" i="1" s="1"/>
  <c r="AL70" i="1"/>
  <c r="BB78" i="1"/>
  <c r="BN84" i="1"/>
  <c r="BC85" i="1"/>
  <c r="AL92" i="1"/>
  <c r="BB100" i="1"/>
  <c r="AL115" i="1"/>
  <c r="BB128" i="1"/>
  <c r="AU129" i="1"/>
  <c r="AL135" i="1"/>
  <c r="AL155" i="1"/>
  <c r="AH163" i="1"/>
  <c r="BB183" i="1"/>
  <c r="BC183" i="1"/>
  <c r="BB46" i="1"/>
  <c r="AU119" i="1"/>
  <c r="BC128" i="1"/>
  <c r="AW129" i="1"/>
  <c r="CL129" i="1" s="1"/>
  <c r="AL150" i="1"/>
  <c r="AU154" i="1"/>
  <c r="AU169" i="1"/>
  <c r="BC78" i="1"/>
  <c r="AL80" i="1"/>
  <c r="BR88" i="1"/>
  <c r="BB14" i="1"/>
  <c r="AH20" i="1"/>
  <c r="BB24" i="1"/>
  <c r="AW25" i="1"/>
  <c r="CL25" i="1" s="1"/>
  <c r="AW26" i="1"/>
  <c r="CL26" i="1" s="1"/>
  <c r="AL41" i="1"/>
  <c r="AU47" i="1"/>
  <c r="AA63" i="1"/>
  <c r="BC69" i="1"/>
  <c r="AL77" i="1"/>
  <c r="BN82" i="1"/>
  <c r="AU97" i="1"/>
  <c r="BC105" i="1"/>
  <c r="BB114" i="1"/>
  <c r="AW119" i="1"/>
  <c r="CL119" i="1" s="1"/>
  <c r="AU121" i="1"/>
  <c r="BB125" i="1"/>
  <c r="AL136" i="1"/>
  <c r="BR140" i="1"/>
  <c r="AW145" i="1"/>
  <c r="CL145" i="1" s="1"/>
  <c r="AL146" i="1"/>
  <c r="AW154" i="1"/>
  <c r="CL154" i="1" s="1"/>
  <c r="AU162" i="1"/>
  <c r="AL164" i="1"/>
  <c r="AW169" i="1"/>
  <c r="CL169" i="1" s="1"/>
  <c r="AW171" i="1"/>
  <c r="CL171" i="1" s="1"/>
  <c r="BB30" i="1"/>
  <c r="BB35" i="1"/>
  <c r="BC35" i="1"/>
  <c r="AU83" i="1"/>
  <c r="BC100" i="1"/>
  <c r="AD7" i="1"/>
  <c r="BC14" i="1"/>
  <c r="AW19" i="1"/>
  <c r="CL19" i="1" s="1"/>
  <c r="AA22" i="1"/>
  <c r="BC24" i="1"/>
  <c r="AL28" i="1"/>
  <c r="BF36" i="1"/>
  <c r="BG36" i="1" s="1"/>
  <c r="AA62" i="1"/>
  <c r="AB62" i="1" s="1"/>
  <c r="AU66" i="1"/>
  <c r="AW97" i="1"/>
  <c r="CL97" i="1" s="1"/>
  <c r="AL102" i="1"/>
  <c r="BC114" i="1"/>
  <c r="BN117" i="1"/>
  <c r="AW121" i="1"/>
  <c r="CL121" i="1" s="1"/>
  <c r="BB129" i="1"/>
  <c r="BB134" i="1"/>
  <c r="AL137" i="1"/>
  <c r="BN152" i="1"/>
  <c r="AW162" i="1"/>
  <c r="CL162" i="1" s="1"/>
  <c r="AU25" i="1"/>
  <c r="AW16" i="1"/>
  <c r="CL16" i="1" s="1"/>
  <c r="BL28" i="1"/>
  <c r="AU31" i="1"/>
  <c r="AU36" i="1"/>
  <c r="AW54" i="1"/>
  <c r="CL54" i="1" s="1"/>
  <c r="BN58" i="1"/>
  <c r="AL61" i="1"/>
  <c r="AL63" i="1"/>
  <c r="AW66" i="1"/>
  <c r="CL66" i="1" s="1"/>
  <c r="AL71" i="1"/>
  <c r="AL81" i="1"/>
  <c r="BR82" i="1"/>
  <c r="AL84" i="1"/>
  <c r="AU87" i="1"/>
  <c r="BR89" i="1"/>
  <c r="AW92" i="1"/>
  <c r="CL92" i="1" s="1"/>
  <c r="BR94" i="1"/>
  <c r="BF98" i="1"/>
  <c r="BG98" i="1" s="1"/>
  <c r="AL99" i="1"/>
  <c r="AL107" i="1"/>
  <c r="AL131" i="1"/>
  <c r="AH147" i="1"/>
  <c r="AL27" i="1"/>
  <c r="BR56" i="1"/>
  <c r="BL11" i="1"/>
  <c r="BC30" i="1"/>
  <c r="BB31" i="1"/>
  <c r="AL33" i="1"/>
  <c r="BR38" i="1"/>
  <c r="BR52" i="1"/>
  <c r="BB54" i="1"/>
  <c r="AU55" i="1"/>
  <c r="BB66" i="1"/>
  <c r="BN78" i="1"/>
  <c r="AL104" i="1"/>
  <c r="BN128" i="1"/>
  <c r="AA177" i="1"/>
  <c r="AB177" i="1" s="1"/>
  <c r="AU12" i="1"/>
  <c r="BR35" i="1"/>
  <c r="BC54" i="1"/>
  <c r="AW55" i="1"/>
  <c r="CL55" i="1" s="1"/>
  <c r="AU77" i="1"/>
  <c r="AU88" i="1"/>
  <c r="BR90" i="1"/>
  <c r="AU99" i="1"/>
  <c r="AL103" i="1"/>
  <c r="BN105" i="1"/>
  <c r="BB106" i="1"/>
  <c r="BL106" i="1" s="1"/>
  <c r="BL117" i="1"/>
  <c r="AL128" i="1"/>
  <c r="BN149" i="1"/>
  <c r="BR160" i="1"/>
  <c r="AL185" i="1"/>
  <c r="BF17" i="1"/>
  <c r="BG17" i="1" s="1"/>
  <c r="AL22" i="1"/>
  <c r="AU28" i="1"/>
  <c r="AU32" i="1"/>
  <c r="BC36" i="1"/>
  <c r="AW37" i="1"/>
  <c r="CL37" i="1" s="1"/>
  <c r="BB41" i="1"/>
  <c r="AL45" i="1"/>
  <c r="AL50" i="1"/>
  <c r="AL58" i="1"/>
  <c r="AL65" i="1"/>
  <c r="BC70" i="1"/>
  <c r="AW72" i="1"/>
  <c r="CL72" i="1" s="1"/>
  <c r="AW77" i="1"/>
  <c r="CL77" i="1" s="1"/>
  <c r="AW88" i="1"/>
  <c r="CL88" i="1" s="1"/>
  <c r="AW93" i="1"/>
  <c r="CL93" i="1" s="1"/>
  <c r="AW99" i="1"/>
  <c r="CL99" i="1" s="1"/>
  <c r="AH100" i="1"/>
  <c r="AU111" i="1"/>
  <c r="BR128" i="1"/>
  <c r="BN154" i="1"/>
  <c r="AA183" i="1"/>
  <c r="AB183" i="1" s="1"/>
  <c r="AU26" i="1"/>
  <c r="BR59" i="1"/>
  <c r="BF63" i="1"/>
  <c r="BG63" i="1" s="1"/>
  <c r="AL78" i="1"/>
  <c r="BN83" i="1"/>
  <c r="AL85" i="1"/>
  <c r="BN120" i="1"/>
  <c r="BN155" i="1"/>
  <c r="AU59" i="1"/>
  <c r="BN119" i="1"/>
  <c r="AW74" i="1"/>
  <c r="CL74" i="1" s="1"/>
  <c r="BF22" i="1"/>
  <c r="BG22" i="1" s="1"/>
  <c r="AL23" i="1"/>
  <c r="AU29" i="1"/>
  <c r="AL39" i="1"/>
  <c r="AU44" i="1"/>
  <c r="AU45" i="1"/>
  <c r="AL46" i="1"/>
  <c r="AL51" i="1"/>
  <c r="AU82" i="1"/>
  <c r="AU89" i="1"/>
  <c r="AU94" i="1"/>
  <c r="AW103" i="1"/>
  <c r="CL103" i="1" s="1"/>
  <c r="AW104" i="1"/>
  <c r="CL104" i="1" s="1"/>
  <c r="AU108" i="1"/>
  <c r="AL109" i="1"/>
  <c r="AU112" i="1"/>
  <c r="AL113" i="1"/>
  <c r="AU117" i="1"/>
  <c r="BN130" i="1"/>
  <c r="AL153" i="1"/>
  <c r="BN163" i="1"/>
  <c r="AW173" i="1"/>
  <c r="CL173" i="1" s="1"/>
  <c r="AL175" i="1"/>
  <c r="AL169" i="1"/>
  <c r="AL171" i="1"/>
  <c r="AL184" i="1"/>
  <c r="AL166" i="1"/>
  <c r="AU173" i="1"/>
  <c r="AH175" i="1"/>
  <c r="BF43" i="1"/>
  <c r="BG43" i="1" s="1"/>
  <c r="BF89" i="1"/>
  <c r="BG89" i="1" s="1"/>
  <c r="BF44" i="1"/>
  <c r="BG44" i="1" s="1"/>
  <c r="BF45" i="1"/>
  <c r="BG45" i="1" s="1"/>
  <c r="BF109" i="1"/>
  <c r="BG109" i="1" s="1"/>
  <c r="BF108" i="1"/>
  <c r="BG108" i="1" s="1"/>
  <c r="BF142" i="1"/>
  <c r="BG142" i="1" s="1"/>
  <c r="BF46" i="1"/>
  <c r="BG46" i="1" s="1"/>
  <c r="BF90" i="1"/>
  <c r="BG90" i="1" s="1"/>
  <c r="BF51" i="1"/>
  <c r="BG51" i="1" s="1"/>
  <c r="BF52" i="1"/>
  <c r="BG52" i="1" s="1"/>
  <c r="BF57" i="1"/>
  <c r="BG57" i="1" s="1"/>
  <c r="BF74" i="1"/>
  <c r="BG74" i="1" s="1"/>
  <c r="BF39" i="1"/>
  <c r="BG39" i="1" s="1"/>
  <c r="BF96" i="1"/>
  <c r="BG96" i="1" s="1"/>
  <c r="BF24" i="1"/>
  <c r="BG24" i="1" s="1"/>
  <c r="BF54" i="1"/>
  <c r="BG54" i="1" s="1"/>
  <c r="BF75" i="1"/>
  <c r="BG75" i="1" s="1"/>
  <c r="BF91" i="1"/>
  <c r="BG91" i="1" s="1"/>
  <c r="BF101" i="1"/>
  <c r="BG101" i="1" s="1"/>
  <c r="BF145" i="1"/>
  <c r="BG145" i="1" s="1"/>
  <c r="BF25" i="1"/>
  <c r="BG25" i="1" s="1"/>
  <c r="BF26" i="1"/>
  <c r="BG26" i="1" s="1"/>
  <c r="BF129" i="1"/>
  <c r="BG129" i="1" s="1"/>
  <c r="BF162" i="1"/>
  <c r="BG162" i="1" s="1"/>
  <c r="BF27" i="1"/>
  <c r="BG27" i="1" s="1"/>
  <c r="BF92" i="1"/>
  <c r="BG92" i="1" s="1"/>
  <c r="BF102" i="1"/>
  <c r="BG102" i="1" s="1"/>
  <c r="BF130" i="1"/>
  <c r="BG130" i="1" s="1"/>
  <c r="BF155" i="1"/>
  <c r="BG155" i="1" s="1"/>
  <c r="BF20" i="1"/>
  <c r="BG20" i="1" s="1"/>
  <c r="BF76" i="1"/>
  <c r="BG76" i="1" s="1"/>
  <c r="BF93" i="1"/>
  <c r="BG93" i="1" s="1"/>
  <c r="BF99" i="1"/>
  <c r="BG99" i="1" s="1"/>
  <c r="BF55" i="1"/>
  <c r="BG55" i="1" s="1"/>
  <c r="BF37" i="1"/>
  <c r="BG37" i="1" s="1"/>
  <c r="BF71" i="1"/>
  <c r="BG71" i="1" s="1"/>
  <c r="BF72" i="1"/>
  <c r="BG72" i="1" s="1"/>
  <c r="BF67" i="1"/>
  <c r="BG67" i="1" s="1"/>
  <c r="BF107" i="1"/>
  <c r="BG107" i="1" s="1"/>
  <c r="BF157" i="1"/>
  <c r="BG157" i="1" s="1"/>
  <c r="BF33" i="1"/>
  <c r="BG33" i="1" s="1"/>
  <c r="BF34" i="1"/>
  <c r="BG34" i="1" s="1"/>
  <c r="BF35" i="1"/>
  <c r="BG35" i="1" s="1"/>
  <c r="BF62" i="1"/>
  <c r="BG62" i="1" s="1"/>
  <c r="BF64" i="1"/>
  <c r="BG64" i="1" s="1"/>
  <c r="BF73" i="1"/>
  <c r="BG73" i="1" s="1"/>
  <c r="BF140" i="1"/>
  <c r="BG140" i="1" s="1"/>
  <c r="BN9" i="1"/>
  <c r="AO12" i="1"/>
  <c r="BT12" i="1"/>
  <c r="AL13" i="1"/>
  <c r="BC20" i="1"/>
  <c r="AA21" i="1"/>
  <c r="BB21" i="1"/>
  <c r="AW23" i="1"/>
  <c r="CL23" i="1" s="1"/>
  <c r="AU24" i="1"/>
  <c r="BN25" i="1"/>
  <c r="AO29" i="1"/>
  <c r="BT29" i="1"/>
  <c r="AL30" i="1"/>
  <c r="BC39" i="1"/>
  <c r="AA40" i="1"/>
  <c r="BB40" i="1"/>
  <c r="AW42" i="1"/>
  <c r="CL42" i="1" s="1"/>
  <c r="AU43" i="1"/>
  <c r="BN44" i="1"/>
  <c r="AO48" i="1"/>
  <c r="BT48" i="1"/>
  <c r="AL49" i="1"/>
  <c r="BC57" i="1"/>
  <c r="BC58" i="1"/>
  <c r="AA59" i="1"/>
  <c r="BB59" i="1"/>
  <c r="AW61" i="1"/>
  <c r="CL61" i="1" s="1"/>
  <c r="AU62" i="1"/>
  <c r="AU63" i="1"/>
  <c r="BN64" i="1"/>
  <c r="AO68" i="1"/>
  <c r="BT68" i="1"/>
  <c r="AL69" i="1"/>
  <c r="BC76" i="1"/>
  <c r="AA77" i="1"/>
  <c r="BB77" i="1"/>
  <c r="AW79" i="1"/>
  <c r="CL79" i="1" s="1"/>
  <c r="AW80" i="1"/>
  <c r="CL80" i="1" s="1"/>
  <c r="AW81" i="1"/>
  <c r="CL81" i="1" s="1"/>
  <c r="BB82" i="1"/>
  <c r="AA82" i="1"/>
  <c r="BB85" i="1"/>
  <c r="BB86" i="1"/>
  <c r="AA87" i="1"/>
  <c r="BB87" i="1"/>
  <c r="BC88" i="1"/>
  <c r="BC89" i="1"/>
  <c r="BC90" i="1"/>
  <c r="AA94" i="1"/>
  <c r="BC94" i="1"/>
  <c r="AH105" i="1"/>
  <c r="AL106" i="1"/>
  <c r="AU109" i="1"/>
  <c r="AW110" i="1"/>
  <c r="CL110" i="1" s="1"/>
  <c r="BB111" i="1"/>
  <c r="AH114" i="1"/>
  <c r="BC116" i="1"/>
  <c r="AH118" i="1"/>
  <c r="AU120" i="1"/>
  <c r="BR120" i="1"/>
  <c r="AC121" i="1"/>
  <c r="BB126" i="1"/>
  <c r="AO133" i="1"/>
  <c r="BT133" i="1"/>
  <c r="AH133" i="1"/>
  <c r="AO139" i="1"/>
  <c r="BT139" i="1"/>
  <c r="AH139" i="1"/>
  <c r="AW146" i="1"/>
  <c r="CL146" i="1" s="1"/>
  <c r="AL158" i="1"/>
  <c r="BN10" i="1"/>
  <c r="AO13" i="1"/>
  <c r="BT13" i="1"/>
  <c r="AH15" i="1"/>
  <c r="AW24" i="1"/>
  <c r="CL24" i="1" s="1"/>
  <c r="BR24" i="1"/>
  <c r="BN26" i="1"/>
  <c r="AO30" i="1"/>
  <c r="BT30" i="1"/>
  <c r="AH33" i="1"/>
  <c r="AW43" i="1"/>
  <c r="CL43" i="1" s="1"/>
  <c r="BR43" i="1"/>
  <c r="BN45" i="1"/>
  <c r="AO49" i="1"/>
  <c r="BT49" i="1"/>
  <c r="AH51" i="1"/>
  <c r="AW62" i="1"/>
  <c r="CL62" i="1" s="1"/>
  <c r="BR62" i="1"/>
  <c r="AW63" i="1"/>
  <c r="CL63" i="1" s="1"/>
  <c r="BR63" i="1"/>
  <c r="BN65" i="1"/>
  <c r="BN66" i="1"/>
  <c r="AO69" i="1"/>
  <c r="BT69" i="1"/>
  <c r="AH71" i="1"/>
  <c r="BC81" i="1"/>
  <c r="AH104" i="1"/>
  <c r="BR108" i="1"/>
  <c r="AW109" i="1"/>
  <c r="CL109" i="1" s="1"/>
  <c r="AH113" i="1"/>
  <c r="AL118" i="1"/>
  <c r="AW120" i="1"/>
  <c r="CL120" i="1" s="1"/>
  <c r="AH124" i="1"/>
  <c r="BC136" i="1"/>
  <c r="AA136" i="1"/>
  <c r="BB136" i="1"/>
  <c r="BC141" i="1"/>
  <c r="AA141" i="1"/>
  <c r="BL145" i="1"/>
  <c r="AO158" i="1"/>
  <c r="BT158" i="1"/>
  <c r="AH158" i="1"/>
  <c r="BN158" i="1"/>
  <c r="BC161" i="1"/>
  <c r="BB161" i="1"/>
  <c r="AA161" i="1"/>
  <c r="BR9" i="1"/>
  <c r="AO14" i="1"/>
  <c r="BT14" i="1"/>
  <c r="AA23" i="1"/>
  <c r="BB23" i="1"/>
  <c r="BR25" i="1"/>
  <c r="AO31" i="1"/>
  <c r="BT31" i="1"/>
  <c r="AO32" i="1"/>
  <c r="BT32" i="1"/>
  <c r="AA42" i="1"/>
  <c r="BB42" i="1"/>
  <c r="BR44" i="1"/>
  <c r="AO50" i="1"/>
  <c r="BT50" i="1"/>
  <c r="AA61" i="1"/>
  <c r="BB61" i="1"/>
  <c r="BR64" i="1"/>
  <c r="AO70" i="1"/>
  <c r="BT70" i="1"/>
  <c r="AA79" i="1"/>
  <c r="BB79" i="1"/>
  <c r="BB80" i="1"/>
  <c r="BB81" i="1"/>
  <c r="AB85" i="1"/>
  <c r="AO105" i="1"/>
  <c r="BT105" i="1"/>
  <c r="AO114" i="1"/>
  <c r="BT114" i="1"/>
  <c r="BF115" i="1"/>
  <c r="BG115" i="1" s="1"/>
  <c r="AO118" i="1"/>
  <c r="BT118" i="1"/>
  <c r="AL124" i="1"/>
  <c r="AU133" i="1"/>
  <c r="AH135" i="1"/>
  <c r="AU139" i="1"/>
  <c r="AO142" i="1"/>
  <c r="BT142" i="1"/>
  <c r="AH142" i="1"/>
  <c r="AL142" i="1"/>
  <c r="AL145" i="1"/>
  <c r="BF151" i="1"/>
  <c r="BG151" i="1" s="1"/>
  <c r="BF154" i="1"/>
  <c r="BG154" i="1" s="1"/>
  <c r="BF167" i="1"/>
  <c r="BG167" i="1" s="1"/>
  <c r="BF172" i="1"/>
  <c r="BG172" i="1" s="1"/>
  <c r="AO15" i="1"/>
  <c r="BT15" i="1"/>
  <c r="AO33" i="1"/>
  <c r="BT33" i="1"/>
  <c r="AO51" i="1"/>
  <c r="BT51" i="1"/>
  <c r="AO71" i="1"/>
  <c r="BT71" i="1"/>
  <c r="AO104" i="1"/>
  <c r="BT104" i="1"/>
  <c r="BN104" i="1"/>
  <c r="AO113" i="1"/>
  <c r="BT113" i="1"/>
  <c r="AC120" i="1"/>
  <c r="AO124" i="1"/>
  <c r="BT124" i="1"/>
  <c r="BN124" i="1"/>
  <c r="BF133" i="1"/>
  <c r="BG133" i="1" s="1"/>
  <c r="BF139" i="1"/>
  <c r="BG139" i="1" s="1"/>
  <c r="AO145" i="1"/>
  <c r="BT145" i="1"/>
  <c r="BN145" i="1"/>
  <c r="AH145" i="1"/>
  <c r="BC169" i="1"/>
  <c r="AA169" i="1"/>
  <c r="BB169" i="1"/>
  <c r="AA9" i="1"/>
  <c r="BB9" i="1"/>
  <c r="AW11" i="1"/>
  <c r="CL11" i="1" s="1"/>
  <c r="BN13" i="1"/>
  <c r="AO16" i="1"/>
  <c r="BT16" i="1"/>
  <c r="AA25" i="1"/>
  <c r="BB25" i="1"/>
  <c r="AW27" i="1"/>
  <c r="CL27" i="1" s="1"/>
  <c r="AW28" i="1"/>
  <c r="CL28" i="1" s="1"/>
  <c r="BN30" i="1"/>
  <c r="BL33" i="1"/>
  <c r="AO34" i="1"/>
  <c r="BT34" i="1"/>
  <c r="AA44" i="1"/>
  <c r="BB44" i="1"/>
  <c r="AW46" i="1"/>
  <c r="CL46" i="1" s="1"/>
  <c r="AW47" i="1"/>
  <c r="CL47" i="1" s="1"/>
  <c r="AU48" i="1"/>
  <c r="BN49" i="1"/>
  <c r="AO52" i="1"/>
  <c r="BT52" i="1"/>
  <c r="AO53" i="1"/>
  <c r="BT53" i="1"/>
  <c r="BC62" i="1"/>
  <c r="BC63" i="1"/>
  <c r="AA64" i="1"/>
  <c r="BB64" i="1"/>
  <c r="AW67" i="1"/>
  <c r="CL67" i="1" s="1"/>
  <c r="AU68" i="1"/>
  <c r="BN69" i="1"/>
  <c r="AO72" i="1"/>
  <c r="BT72" i="1"/>
  <c r="AL73" i="1"/>
  <c r="BF86" i="1"/>
  <c r="BG86" i="1" s="1"/>
  <c r="BB108" i="1"/>
  <c r="AL112" i="1"/>
  <c r="AL117" i="1"/>
  <c r="AH123" i="1"/>
  <c r="AO135" i="1"/>
  <c r="BT135" i="1"/>
  <c r="BN135" i="1"/>
  <c r="AW142" i="1"/>
  <c r="CL142" i="1" s="1"/>
  <c r="AB143" i="1"/>
  <c r="BF158" i="1"/>
  <c r="BG158" i="1" s="1"/>
  <c r="AO159" i="1"/>
  <c r="BT159" i="1"/>
  <c r="AL159" i="1"/>
  <c r="AH159" i="1"/>
  <c r="BC162" i="1"/>
  <c r="BB162" i="1"/>
  <c r="AA162" i="1"/>
  <c r="BF170" i="1"/>
  <c r="BG170" i="1" s="1"/>
  <c r="BC9" i="1"/>
  <c r="AA10" i="1"/>
  <c r="BB10" i="1"/>
  <c r="AW12" i="1"/>
  <c r="CL12" i="1" s="1"/>
  <c r="BR12" i="1"/>
  <c r="AU13" i="1"/>
  <c r="BN14" i="1"/>
  <c r="AO17" i="1"/>
  <c r="BT17" i="1"/>
  <c r="AL18" i="1"/>
  <c r="BC25" i="1"/>
  <c r="AA26" i="1"/>
  <c r="BB26" i="1"/>
  <c r="AW29" i="1"/>
  <c r="CL29" i="1" s="1"/>
  <c r="BR29" i="1"/>
  <c r="AU30" i="1"/>
  <c r="BN31" i="1"/>
  <c r="BN32" i="1"/>
  <c r="AO35" i="1"/>
  <c r="BT35" i="1"/>
  <c r="AO36" i="1"/>
  <c r="BT36" i="1"/>
  <c r="AL37" i="1"/>
  <c r="BC44" i="1"/>
  <c r="AA45" i="1"/>
  <c r="BB45" i="1"/>
  <c r="AW48" i="1"/>
  <c r="CL48" i="1" s="1"/>
  <c r="BR48" i="1"/>
  <c r="AU49" i="1"/>
  <c r="BN50" i="1"/>
  <c r="AO54" i="1"/>
  <c r="BT54" i="1"/>
  <c r="AL55" i="1"/>
  <c r="BC64" i="1"/>
  <c r="BR68" i="1"/>
  <c r="AU69" i="1"/>
  <c r="AO73" i="1"/>
  <c r="BT73" i="1"/>
  <c r="AL74" i="1"/>
  <c r="AL95" i="1"/>
  <c r="AL96" i="1"/>
  <c r="AL97" i="1"/>
  <c r="AL98" i="1"/>
  <c r="AO99" i="1"/>
  <c r="BT99" i="1"/>
  <c r="AO100" i="1"/>
  <c r="BT100" i="1"/>
  <c r="AL101" i="1"/>
  <c r="AO102" i="1"/>
  <c r="BT102" i="1"/>
  <c r="AO103" i="1"/>
  <c r="BT103" i="1"/>
  <c r="BN103" i="1"/>
  <c r="AU106" i="1"/>
  <c r="BC108" i="1"/>
  <c r="AO112" i="1"/>
  <c r="BT112" i="1"/>
  <c r="BN113" i="1"/>
  <c r="BC115" i="1"/>
  <c r="AO117" i="1"/>
  <c r="BT117" i="1"/>
  <c r="AL123" i="1"/>
  <c r="AU124" i="1"/>
  <c r="BC133" i="1"/>
  <c r="BB133" i="1"/>
  <c r="AA133" i="1"/>
  <c r="AO137" i="1"/>
  <c r="BT137" i="1"/>
  <c r="BN137" i="1"/>
  <c r="BC139" i="1"/>
  <c r="BB139" i="1"/>
  <c r="AA139" i="1"/>
  <c r="BC154" i="1"/>
  <c r="BB154" i="1"/>
  <c r="AA154" i="1"/>
  <c r="BR167" i="1"/>
  <c r="AL167" i="1"/>
  <c r="BF177" i="1"/>
  <c r="BG177" i="1" s="1"/>
  <c r="AW13" i="1"/>
  <c r="CL13" i="1" s="1"/>
  <c r="BN15" i="1"/>
  <c r="AO18" i="1"/>
  <c r="BT18" i="1"/>
  <c r="AW30" i="1"/>
  <c r="CL30" i="1" s="1"/>
  <c r="BN33" i="1"/>
  <c r="AO37" i="1"/>
  <c r="BT37" i="1"/>
  <c r="AW49" i="1"/>
  <c r="CL49" i="1" s="1"/>
  <c r="BN51" i="1"/>
  <c r="AO55" i="1"/>
  <c r="BT55" i="1"/>
  <c r="AW69" i="1"/>
  <c r="CL69" i="1" s="1"/>
  <c r="BN71" i="1"/>
  <c r="AO74" i="1"/>
  <c r="BT74" i="1"/>
  <c r="AO95" i="1"/>
  <c r="BT95" i="1"/>
  <c r="AO96" i="1"/>
  <c r="BT96" i="1"/>
  <c r="AO97" i="1"/>
  <c r="BT97" i="1"/>
  <c r="AO98" i="1"/>
  <c r="BT98" i="1"/>
  <c r="AO101" i="1"/>
  <c r="BT101" i="1"/>
  <c r="BL101" i="1"/>
  <c r="AW106" i="1"/>
  <c r="CL106" i="1" s="1"/>
  <c r="AA108" i="1"/>
  <c r="BF113" i="1"/>
  <c r="BG113" i="1" s="1"/>
  <c r="BF120" i="1"/>
  <c r="BG120" i="1" s="1"/>
  <c r="AO123" i="1"/>
  <c r="BT123" i="1"/>
  <c r="BN123" i="1"/>
  <c r="AW124" i="1"/>
  <c r="CL124" i="1" s="1"/>
  <c r="AU152" i="1"/>
  <c r="AU155" i="1"/>
  <c r="AO172" i="1"/>
  <c r="BT172" i="1"/>
  <c r="AH172" i="1"/>
  <c r="BN172" i="1"/>
  <c r="BC11" i="1"/>
  <c r="AA12" i="1"/>
  <c r="BB12" i="1"/>
  <c r="AW14" i="1"/>
  <c r="CL14" i="1" s="1"/>
  <c r="AU15" i="1"/>
  <c r="BN16" i="1"/>
  <c r="AO19" i="1"/>
  <c r="BT19" i="1"/>
  <c r="BC27" i="1"/>
  <c r="BC28" i="1"/>
  <c r="AA29" i="1"/>
  <c r="BB29" i="1"/>
  <c r="AW31" i="1"/>
  <c r="CL31" i="1" s="1"/>
  <c r="AW32" i="1"/>
  <c r="CL32" i="1" s="1"/>
  <c r="AU33" i="1"/>
  <c r="BN34" i="1"/>
  <c r="AO38" i="1"/>
  <c r="BT38" i="1"/>
  <c r="BC46" i="1"/>
  <c r="BC47" i="1"/>
  <c r="AA48" i="1"/>
  <c r="BB48" i="1"/>
  <c r="AW50" i="1"/>
  <c r="CL50" i="1" s="1"/>
  <c r="AU51" i="1"/>
  <c r="BN52" i="1"/>
  <c r="BN53" i="1"/>
  <c r="AO56" i="1"/>
  <c r="BT56" i="1"/>
  <c r="AB67" i="1"/>
  <c r="BC67" i="1"/>
  <c r="AA68" i="1"/>
  <c r="BB68" i="1"/>
  <c r="AW70" i="1"/>
  <c r="CL70" i="1" s="1"/>
  <c r="AU71" i="1"/>
  <c r="BN72" i="1"/>
  <c r="AO75" i="1"/>
  <c r="BT75" i="1"/>
  <c r="AO91" i="1"/>
  <c r="BT91" i="1"/>
  <c r="AO92" i="1"/>
  <c r="BT92" i="1"/>
  <c r="AH92" i="1"/>
  <c r="AO93" i="1"/>
  <c r="BT93" i="1"/>
  <c r="BN99" i="1"/>
  <c r="AU102" i="1"/>
  <c r="BN102" i="1"/>
  <c r="AA107" i="1"/>
  <c r="BC107" i="1"/>
  <c r="AH111" i="1"/>
  <c r="AU113" i="1"/>
  <c r="AW114" i="1"/>
  <c r="CL114" i="1" s="1"/>
  <c r="AW118" i="1"/>
  <c r="CL118" i="1" s="1"/>
  <c r="AL122" i="1"/>
  <c r="AA125" i="1"/>
  <c r="AA129" i="1"/>
  <c r="AU137" i="1"/>
  <c r="BN138" i="1"/>
  <c r="AO143" i="1"/>
  <c r="BT143" i="1"/>
  <c r="AL143" i="1"/>
  <c r="AH143" i="1"/>
  <c r="AW147" i="1"/>
  <c r="CL147" i="1" s="1"/>
  <c r="BF159" i="1"/>
  <c r="BG159" i="1" s="1"/>
  <c r="BF161" i="1"/>
  <c r="BG161" i="1" s="1"/>
  <c r="BC12" i="1"/>
  <c r="AW15" i="1"/>
  <c r="CL15" i="1" s="1"/>
  <c r="AU16" i="1"/>
  <c r="BN17" i="1"/>
  <c r="AO20" i="1"/>
  <c r="BT20" i="1"/>
  <c r="AH22" i="1"/>
  <c r="BC29" i="1"/>
  <c r="AW33" i="1"/>
  <c r="CL33" i="1" s="1"/>
  <c r="AU34" i="1"/>
  <c r="BN35" i="1"/>
  <c r="BN36" i="1"/>
  <c r="AO39" i="1"/>
  <c r="BT39" i="1"/>
  <c r="AH41" i="1"/>
  <c r="BC48" i="1"/>
  <c r="AW51" i="1"/>
  <c r="CL51" i="1" s="1"/>
  <c r="AU52" i="1"/>
  <c r="AU53" i="1"/>
  <c r="BN54" i="1"/>
  <c r="AO57" i="1"/>
  <c r="BT57" i="1"/>
  <c r="AO58" i="1"/>
  <c r="BT58" i="1"/>
  <c r="AH60" i="1"/>
  <c r="BC68" i="1"/>
  <c r="AW71" i="1"/>
  <c r="CL71" i="1" s="1"/>
  <c r="AU72" i="1"/>
  <c r="BN73" i="1"/>
  <c r="AO76" i="1"/>
  <c r="BT76" i="1"/>
  <c r="AO88" i="1"/>
  <c r="BT88" i="1"/>
  <c r="AO89" i="1"/>
  <c r="BT89" i="1"/>
  <c r="BL93" i="1"/>
  <c r="AO94" i="1"/>
  <c r="BT94" i="1"/>
  <c r="BN95" i="1"/>
  <c r="BN98" i="1"/>
  <c r="BN100" i="1"/>
  <c r="AW101" i="1"/>
  <c r="CL101" i="1" s="1"/>
  <c r="BN101" i="1"/>
  <c r="BF112" i="1"/>
  <c r="BG112" i="1" s="1"/>
  <c r="AW113" i="1"/>
  <c r="CL113" i="1" s="1"/>
  <c r="BF117" i="1"/>
  <c r="BG117" i="1" s="1"/>
  <c r="BC118" i="1"/>
  <c r="BB118" i="1"/>
  <c r="AA118" i="1"/>
  <c r="AL121" i="1"/>
  <c r="AO122" i="1"/>
  <c r="BT122" i="1"/>
  <c r="AW123" i="1"/>
  <c r="CL123" i="1" s="1"/>
  <c r="AU123" i="1"/>
  <c r="AL126" i="1"/>
  <c r="AL132" i="1"/>
  <c r="BR132" i="1"/>
  <c r="AW137" i="1"/>
  <c r="CL137" i="1" s="1"/>
  <c r="BL141" i="1"/>
  <c r="AL148" i="1"/>
  <c r="BR148" i="1"/>
  <c r="AW152" i="1"/>
  <c r="CL152" i="1" s="1"/>
  <c r="AW155" i="1"/>
  <c r="CL155" i="1" s="1"/>
  <c r="AO160" i="1"/>
  <c r="BT160" i="1"/>
  <c r="BN160" i="1"/>
  <c r="AH160" i="1"/>
  <c r="BC171" i="1"/>
  <c r="AA171" i="1"/>
  <c r="BB171" i="1"/>
  <c r="BF175" i="1"/>
  <c r="BG175" i="1" s="1"/>
  <c r="AO21" i="1"/>
  <c r="BT21" i="1"/>
  <c r="AO40" i="1"/>
  <c r="BT40" i="1"/>
  <c r="AO59" i="1"/>
  <c r="BT59" i="1"/>
  <c r="AO77" i="1"/>
  <c r="BT77" i="1"/>
  <c r="AO87" i="1"/>
  <c r="BT87" i="1"/>
  <c r="BF95" i="1"/>
  <c r="BG95" i="1" s="1"/>
  <c r="BN96" i="1"/>
  <c r="BN97" i="1"/>
  <c r="AO111" i="1"/>
  <c r="BT111" i="1"/>
  <c r="AA115" i="1"/>
  <c r="BL116" i="1"/>
  <c r="AO121" i="1"/>
  <c r="BT121" i="1"/>
  <c r="BF125" i="1"/>
  <c r="BG125" i="1" s="1"/>
  <c r="AO126" i="1"/>
  <c r="BT126" i="1"/>
  <c r="AH126" i="1"/>
  <c r="BN126" i="1"/>
  <c r="AO132" i="1"/>
  <c r="BT132" i="1"/>
  <c r="AH132" i="1"/>
  <c r="BC137" i="1"/>
  <c r="AA137" i="1"/>
  <c r="BB137" i="1"/>
  <c r="AO138" i="1"/>
  <c r="BT138" i="1"/>
  <c r="AH138" i="1"/>
  <c r="AU140" i="1"/>
  <c r="AW143" i="1"/>
  <c r="CL143" i="1" s="1"/>
  <c r="AO148" i="1"/>
  <c r="BT148" i="1"/>
  <c r="BN148" i="1"/>
  <c r="AH148" i="1"/>
  <c r="BC152" i="1"/>
  <c r="AA152" i="1"/>
  <c r="BB152" i="1"/>
  <c r="BC155" i="1"/>
  <c r="BB155" i="1"/>
  <c r="AA155" i="1"/>
  <c r="BF179" i="1"/>
  <c r="BG179" i="1" s="1"/>
  <c r="AO22" i="1"/>
  <c r="BT22" i="1"/>
  <c r="AO41" i="1"/>
  <c r="BT41" i="1"/>
  <c r="AO60" i="1"/>
  <c r="BT60" i="1"/>
  <c r="AO78" i="1"/>
  <c r="BT78" i="1"/>
  <c r="AO82" i="1"/>
  <c r="BT82" i="1"/>
  <c r="AO83" i="1"/>
  <c r="BT83" i="1"/>
  <c r="AO85" i="1"/>
  <c r="BT85" i="1"/>
  <c r="AO86" i="1"/>
  <c r="BT86" i="1"/>
  <c r="BN86" i="1"/>
  <c r="AA104" i="1"/>
  <c r="BB104" i="1"/>
  <c r="BN111" i="1"/>
  <c r="BB113" i="1"/>
  <c r="AO116" i="1"/>
  <c r="BT116" i="1"/>
  <c r="AW122" i="1"/>
  <c r="CL122" i="1" s="1"/>
  <c r="BB123" i="1"/>
  <c r="AA123" i="1"/>
  <c r="AU127" i="1"/>
  <c r="AL134" i="1"/>
  <c r="AH136" i="1"/>
  <c r="BN136" i="1"/>
  <c r="BF143" i="1"/>
  <c r="BG143" i="1" s="1"/>
  <c r="BR162" i="1"/>
  <c r="BF12" i="1"/>
  <c r="BG12" i="1" s="1"/>
  <c r="AB15" i="1"/>
  <c r="BC15" i="1"/>
  <c r="AA16" i="1"/>
  <c r="BB16" i="1"/>
  <c r="AU19" i="1"/>
  <c r="AO23" i="1"/>
  <c r="BT23" i="1"/>
  <c r="BF29" i="1"/>
  <c r="BG29" i="1" s="1"/>
  <c r="BC33" i="1"/>
  <c r="AA34" i="1"/>
  <c r="BB34" i="1"/>
  <c r="AU38" i="1"/>
  <c r="AO42" i="1"/>
  <c r="BT42" i="1"/>
  <c r="BF48" i="1"/>
  <c r="BG48" i="1" s="1"/>
  <c r="AB51" i="1"/>
  <c r="BC51" i="1"/>
  <c r="AA52" i="1"/>
  <c r="BB52" i="1"/>
  <c r="AA53" i="1"/>
  <c r="BB53" i="1"/>
  <c r="AU56" i="1"/>
  <c r="AO61" i="1"/>
  <c r="BT61" i="1"/>
  <c r="BF68" i="1"/>
  <c r="BG68" i="1" s="1"/>
  <c r="BC71" i="1"/>
  <c r="AA72" i="1"/>
  <c r="BB72" i="1"/>
  <c r="AU75" i="1"/>
  <c r="AO79" i="1"/>
  <c r="BT79" i="1"/>
  <c r="AO80" i="1"/>
  <c r="BT80" i="1"/>
  <c r="AO81" i="1"/>
  <c r="BT81" i="1"/>
  <c r="AO84" i="1"/>
  <c r="BT84" i="1"/>
  <c r="BN87" i="1"/>
  <c r="AU91" i="1"/>
  <c r="AU92" i="1"/>
  <c r="AU93" i="1"/>
  <c r="BF94" i="1"/>
  <c r="BG94" i="1" s="1"/>
  <c r="BB99" i="1"/>
  <c r="AA99" i="1"/>
  <c r="BB102" i="1"/>
  <c r="BB103" i="1"/>
  <c r="BC104" i="1"/>
  <c r="AO110" i="1"/>
  <c r="BT110" i="1"/>
  <c r="BL110" i="1"/>
  <c r="AA113" i="1"/>
  <c r="BC113" i="1"/>
  <c r="BN116" i="1"/>
  <c r="BC117" i="1"/>
  <c r="BF118" i="1"/>
  <c r="BG118" i="1" s="1"/>
  <c r="BN121" i="1"/>
  <c r="BC123" i="1"/>
  <c r="AW127" i="1"/>
  <c r="CL127" i="1" s="1"/>
  <c r="AL129" i="1"/>
  <c r="BF131" i="1"/>
  <c r="BG131" i="1" s="1"/>
  <c r="AW132" i="1"/>
  <c r="CL132" i="1" s="1"/>
  <c r="AO134" i="1"/>
  <c r="BT134" i="1"/>
  <c r="BN134" i="1"/>
  <c r="AW140" i="1"/>
  <c r="CL140" i="1" s="1"/>
  <c r="AU143" i="1"/>
  <c r="AU156" i="1"/>
  <c r="BF160" i="1"/>
  <c r="BG160" i="1" s="1"/>
  <c r="AH10" i="1"/>
  <c r="BC16" i="1"/>
  <c r="AU20" i="1"/>
  <c r="AO24" i="1"/>
  <c r="BT24" i="1"/>
  <c r="AH26" i="1"/>
  <c r="BC34" i="1"/>
  <c r="AU39" i="1"/>
  <c r="AO43" i="1"/>
  <c r="BT43" i="1"/>
  <c r="AH45" i="1"/>
  <c r="BC52" i="1"/>
  <c r="BC53" i="1"/>
  <c r="AU57" i="1"/>
  <c r="AU58" i="1"/>
  <c r="AO62" i="1"/>
  <c r="BT62" i="1"/>
  <c r="AO63" i="1"/>
  <c r="BT63" i="1"/>
  <c r="AH65" i="1"/>
  <c r="AH66" i="1"/>
  <c r="AU85" i="1"/>
  <c r="BC98" i="1"/>
  <c r="AO109" i="1"/>
  <c r="BT109" i="1"/>
  <c r="AH109" i="1"/>
  <c r="BF111" i="1"/>
  <c r="BG111" i="1" s="1"/>
  <c r="AO120" i="1"/>
  <c r="BT120" i="1"/>
  <c r="AO129" i="1"/>
  <c r="BT129" i="1"/>
  <c r="AH129" i="1"/>
  <c r="BF132" i="1"/>
  <c r="BG132" i="1" s="1"/>
  <c r="AO136" i="1"/>
  <c r="BT136" i="1"/>
  <c r="BF138" i="1"/>
  <c r="BG138" i="1" s="1"/>
  <c r="BC140" i="1"/>
  <c r="BB140" i="1"/>
  <c r="AA140" i="1"/>
  <c r="AO141" i="1"/>
  <c r="BT141" i="1"/>
  <c r="AH141" i="1"/>
  <c r="AO144" i="1"/>
  <c r="BT144" i="1"/>
  <c r="AL144" i="1"/>
  <c r="AH144" i="1"/>
  <c r="BF148" i="1"/>
  <c r="BG148" i="1" s="1"/>
  <c r="AU153" i="1"/>
  <c r="BF156" i="1"/>
  <c r="BG156" i="1" s="1"/>
  <c r="AO157" i="1"/>
  <c r="BT157" i="1"/>
  <c r="AH157" i="1"/>
  <c r="AW164" i="1"/>
  <c r="CL164" i="1" s="1"/>
  <c r="AU164" i="1"/>
  <c r="AO9" i="1"/>
  <c r="BT9" i="1"/>
  <c r="BF14" i="1"/>
  <c r="BG14" i="1" s="1"/>
  <c r="AA18" i="1"/>
  <c r="BB18" i="1"/>
  <c r="AW20" i="1"/>
  <c r="CL20" i="1" s="1"/>
  <c r="BN22" i="1"/>
  <c r="AO25" i="1"/>
  <c r="BT25" i="1"/>
  <c r="BF31" i="1"/>
  <c r="BG31" i="1" s="1"/>
  <c r="BF32" i="1"/>
  <c r="BG32" i="1" s="1"/>
  <c r="AB35" i="1"/>
  <c r="AA37" i="1"/>
  <c r="BB37" i="1"/>
  <c r="AW39" i="1"/>
  <c r="CL39" i="1" s="1"/>
  <c r="BN41" i="1"/>
  <c r="AO44" i="1"/>
  <c r="BT44" i="1"/>
  <c r="BF50" i="1"/>
  <c r="BG50" i="1" s="1"/>
  <c r="AA55" i="1"/>
  <c r="BB55" i="1"/>
  <c r="AW57" i="1"/>
  <c r="CL57" i="1" s="1"/>
  <c r="AW58" i="1"/>
  <c r="CL58" i="1" s="1"/>
  <c r="BN60" i="1"/>
  <c r="BL62" i="1"/>
  <c r="AO64" i="1"/>
  <c r="BT64" i="1"/>
  <c r="BF70" i="1"/>
  <c r="BG70" i="1" s="1"/>
  <c r="AA74" i="1"/>
  <c r="BB74" i="1"/>
  <c r="AW84" i="1"/>
  <c r="CL84" i="1" s="1"/>
  <c r="AU86" i="1"/>
  <c r="BB95" i="1"/>
  <c r="AA96" i="1"/>
  <c r="BB96" i="1"/>
  <c r="BB97" i="1"/>
  <c r="BB98" i="1"/>
  <c r="AB103" i="1"/>
  <c r="BF105" i="1"/>
  <c r="BG105" i="1" s="1"/>
  <c r="AO108" i="1"/>
  <c r="BT108" i="1"/>
  <c r="AH108" i="1"/>
  <c r="BF114" i="1"/>
  <c r="BG114" i="1" s="1"/>
  <c r="BF116" i="1"/>
  <c r="BG116" i="1" s="1"/>
  <c r="BR125" i="1"/>
  <c r="AL125" i="1"/>
  <c r="BB127" i="1"/>
  <c r="BF128" i="1"/>
  <c r="BG128" i="1" s="1"/>
  <c r="BB130" i="1"/>
  <c r="BL142" i="1"/>
  <c r="AW153" i="1"/>
  <c r="CL153" i="1" s="1"/>
  <c r="AO10" i="1"/>
  <c r="BT10" i="1"/>
  <c r="AO26" i="1"/>
  <c r="BT26" i="1"/>
  <c r="AO45" i="1"/>
  <c r="BT45" i="1"/>
  <c r="AO65" i="1"/>
  <c r="BT65" i="1"/>
  <c r="AO66" i="1"/>
  <c r="BT66" i="1"/>
  <c r="AA127" i="1"/>
  <c r="BC127" i="1"/>
  <c r="BC130" i="1"/>
  <c r="BC132" i="1"/>
  <c r="AU136" i="1"/>
  <c r="AW141" i="1"/>
  <c r="CL141" i="1" s="1"/>
  <c r="AW144" i="1"/>
  <c r="CL144" i="1" s="1"/>
  <c r="BR151" i="1"/>
  <c r="AL151" i="1"/>
  <c r="BC153" i="1"/>
  <c r="AA153" i="1"/>
  <c r="BB153" i="1"/>
  <c r="BC156" i="1"/>
  <c r="BB156" i="1"/>
  <c r="AA156" i="1"/>
  <c r="BF171" i="1"/>
  <c r="BG171" i="1" s="1"/>
  <c r="AO11" i="1"/>
  <c r="BT11" i="1"/>
  <c r="AH13" i="1"/>
  <c r="BF16" i="1"/>
  <c r="BG16" i="1" s="1"/>
  <c r="AC18" i="1"/>
  <c r="BC19" i="1"/>
  <c r="AA20" i="1"/>
  <c r="BB20" i="1"/>
  <c r="AW22" i="1"/>
  <c r="CL22" i="1" s="1"/>
  <c r="AU23" i="1"/>
  <c r="BN24" i="1"/>
  <c r="AO27" i="1"/>
  <c r="BT27" i="1"/>
  <c r="AO28" i="1"/>
  <c r="BT28" i="1"/>
  <c r="AH30" i="1"/>
  <c r="BC38" i="1"/>
  <c r="AA39" i="1"/>
  <c r="BB39" i="1"/>
  <c r="AW41" i="1"/>
  <c r="CL41" i="1" s="1"/>
  <c r="AU42" i="1"/>
  <c r="BN43" i="1"/>
  <c r="AO46" i="1"/>
  <c r="BT46" i="1"/>
  <c r="AO47" i="1"/>
  <c r="BT47" i="1"/>
  <c r="AH49" i="1"/>
  <c r="BF53" i="1"/>
  <c r="BG53" i="1" s="1"/>
  <c r="BC56" i="1"/>
  <c r="AA57" i="1"/>
  <c r="BB57" i="1"/>
  <c r="AA58" i="1"/>
  <c r="BB58" i="1"/>
  <c r="AW60" i="1"/>
  <c r="CL60" i="1" s="1"/>
  <c r="AU61" i="1"/>
  <c r="BN62" i="1"/>
  <c r="BN63" i="1"/>
  <c r="AO67" i="1"/>
  <c r="BT67" i="1"/>
  <c r="AH69" i="1"/>
  <c r="BC75" i="1"/>
  <c r="AA76" i="1"/>
  <c r="BB76" i="1"/>
  <c r="AW78" i="1"/>
  <c r="CL78" i="1" s="1"/>
  <c r="AU79" i="1"/>
  <c r="AU80" i="1"/>
  <c r="AU81" i="1"/>
  <c r="AW82" i="1"/>
  <c r="CL82" i="1" s="1"/>
  <c r="AW83" i="1"/>
  <c r="CL83" i="1" s="1"/>
  <c r="AU84" i="1"/>
  <c r="AA88" i="1"/>
  <c r="BB88" i="1"/>
  <c r="AA89" i="1"/>
  <c r="BB89" i="1"/>
  <c r="AA90" i="1"/>
  <c r="BB90" i="1"/>
  <c r="AA91" i="1"/>
  <c r="BC91" i="1"/>
  <c r="AA92" i="1"/>
  <c r="BC92" i="1"/>
  <c r="BC93" i="1"/>
  <c r="BB94" i="1"/>
  <c r="AB95" i="1"/>
  <c r="BF103" i="1"/>
  <c r="BG103" i="1" s="1"/>
  <c r="BL107" i="1"/>
  <c r="BN108" i="1"/>
  <c r="AU110" i="1"/>
  <c r="AB112" i="1"/>
  <c r="AO115" i="1"/>
  <c r="BT115" i="1"/>
  <c r="AW116" i="1"/>
  <c r="CL116" i="1" s="1"/>
  <c r="AA117" i="1"/>
  <c r="AO119" i="1"/>
  <c r="BT119" i="1"/>
  <c r="AA130" i="1"/>
  <c r="BL131" i="1"/>
  <c r="BB132" i="1"/>
  <c r="AW134" i="1"/>
  <c r="CL134" i="1" s="1"/>
  <c r="BC138" i="1"/>
  <c r="BB138" i="1"/>
  <c r="AA138" i="1"/>
  <c r="BF141" i="1"/>
  <c r="BG141" i="1" s="1"/>
  <c r="BN142" i="1"/>
  <c r="BF144" i="1"/>
  <c r="BG144" i="1" s="1"/>
  <c r="AU146" i="1"/>
  <c r="AO151" i="1"/>
  <c r="BT151" i="1"/>
  <c r="BN151" i="1"/>
  <c r="AH151" i="1"/>
  <c r="AU161" i="1"/>
  <c r="AW165" i="1"/>
  <c r="CL165" i="1" s="1"/>
  <c r="AU165" i="1"/>
  <c r="AO178" i="1"/>
  <c r="BT178" i="1"/>
  <c r="BN178" i="1"/>
  <c r="BC179" i="1"/>
  <c r="BB179" i="1"/>
  <c r="AA179" i="1"/>
  <c r="BF183" i="1"/>
  <c r="BG183" i="1" s="1"/>
  <c r="AW135" i="1"/>
  <c r="CL135" i="1" s="1"/>
  <c r="AW148" i="1"/>
  <c r="CL148" i="1" s="1"/>
  <c r="BB149" i="1"/>
  <c r="AA149" i="1"/>
  <c r="AA157" i="1"/>
  <c r="BC157" i="1"/>
  <c r="AA158" i="1"/>
  <c r="BC158" i="1"/>
  <c r="BC159" i="1"/>
  <c r="AA160" i="1"/>
  <c r="BC160" i="1"/>
  <c r="AO164" i="1"/>
  <c r="BT164" i="1"/>
  <c r="BN164" i="1"/>
  <c r="AL168" i="1"/>
  <c r="BB170" i="1"/>
  <c r="BB175" i="1"/>
  <c r="BR178" i="1"/>
  <c r="AH184" i="1"/>
  <c r="BB146" i="1"/>
  <c r="AA147" i="1"/>
  <c r="BB147" i="1"/>
  <c r="BC148" i="1"/>
  <c r="BC149" i="1"/>
  <c r="BB151" i="1"/>
  <c r="AA166" i="1"/>
  <c r="AA170" i="1"/>
  <c r="BC170" i="1"/>
  <c r="AL172" i="1"/>
  <c r="BF173" i="1"/>
  <c r="BG173" i="1" s="1"/>
  <c r="BC175" i="1"/>
  <c r="BB185" i="1"/>
  <c r="AW181" i="1"/>
  <c r="CL181" i="1" s="1"/>
  <c r="AO184" i="1"/>
  <c r="BT184" i="1"/>
  <c r="BN184" i="1"/>
  <c r="AA142" i="1"/>
  <c r="BC142" i="1"/>
  <c r="BC143" i="1"/>
  <c r="BC144" i="1"/>
  <c r="AH162" i="1"/>
  <c r="AO163" i="1"/>
  <c r="BT163" i="1"/>
  <c r="AC166" i="1"/>
  <c r="AA175" i="1"/>
  <c r="AL177" i="1"/>
  <c r="AL180" i="1"/>
  <c r="AO125" i="1"/>
  <c r="BT125" i="1"/>
  <c r="BB135" i="1"/>
  <c r="AO177" i="1"/>
  <c r="BT177" i="1"/>
  <c r="BN177" i="1"/>
  <c r="BC178" i="1"/>
  <c r="AO180" i="1"/>
  <c r="BT180" i="1"/>
  <c r="BN180" i="1"/>
  <c r="AU181" i="1"/>
  <c r="AA135" i="1"/>
  <c r="BC135" i="1"/>
  <c r="AO162" i="1"/>
  <c r="BT162" i="1"/>
  <c r="AW163" i="1"/>
  <c r="CL163" i="1" s="1"/>
  <c r="AO167" i="1"/>
  <c r="BT167" i="1"/>
  <c r="BN167" i="1"/>
  <c r="AB185" i="1"/>
  <c r="AO106" i="1"/>
  <c r="BT106" i="1"/>
  <c r="AO127" i="1"/>
  <c r="BT127" i="1"/>
  <c r="AC134" i="1"/>
  <c r="AL157" i="1"/>
  <c r="AO161" i="1"/>
  <c r="BT161" i="1"/>
  <c r="BN162" i="1"/>
  <c r="BF165" i="1"/>
  <c r="BG165" i="1" s="1"/>
  <c r="AU172" i="1"/>
  <c r="AU177" i="1"/>
  <c r="AO183" i="1"/>
  <c r="BT183" i="1"/>
  <c r="BN183" i="1"/>
  <c r="AH183" i="1"/>
  <c r="BB184" i="1"/>
  <c r="AC185" i="1"/>
  <c r="AO90" i="1"/>
  <c r="BT90" i="1"/>
  <c r="AO107" i="1"/>
  <c r="BT107" i="1"/>
  <c r="AA119" i="1"/>
  <c r="BB119" i="1"/>
  <c r="AA120" i="1"/>
  <c r="BB120" i="1"/>
  <c r="AA121" i="1"/>
  <c r="BB121" i="1"/>
  <c r="BN125" i="1"/>
  <c r="AO128" i="1"/>
  <c r="BT128" i="1"/>
  <c r="BF136" i="1"/>
  <c r="BG136" i="1" s="1"/>
  <c r="BF137" i="1"/>
  <c r="BG137" i="1" s="1"/>
  <c r="AU163" i="1"/>
  <c r="BB168" i="1"/>
  <c r="BF169" i="1"/>
  <c r="BG169" i="1" s="1"/>
  <c r="AW172" i="1"/>
  <c r="CL172" i="1" s="1"/>
  <c r="BC184" i="1"/>
  <c r="BF178" i="1"/>
  <c r="BG178" i="1" s="1"/>
  <c r="BR182" i="1"/>
  <c r="AL182" i="1"/>
  <c r="AW183" i="1"/>
  <c r="CL183" i="1" s="1"/>
  <c r="AU183" i="1"/>
  <c r="AO130" i="1"/>
  <c r="BT130" i="1"/>
  <c r="AL141" i="1"/>
  <c r="AO154" i="1"/>
  <c r="BT154" i="1"/>
  <c r="AO155" i="1"/>
  <c r="BT155" i="1"/>
  <c r="AB168" i="1"/>
  <c r="BB172" i="1"/>
  <c r="AA178" i="1"/>
  <c r="AO179" i="1"/>
  <c r="BT179" i="1"/>
  <c r="BN179" i="1"/>
  <c r="AH182" i="1"/>
  <c r="AA184" i="1"/>
  <c r="AO131" i="1"/>
  <c r="BT131" i="1"/>
  <c r="AO146" i="1"/>
  <c r="BT146" i="1"/>
  <c r="AO147" i="1"/>
  <c r="BT147" i="1"/>
  <c r="AO149" i="1"/>
  <c r="BT149" i="1"/>
  <c r="AO150" i="1"/>
  <c r="BT150" i="1"/>
  <c r="AO152" i="1"/>
  <c r="BT152" i="1"/>
  <c r="AO153" i="1"/>
  <c r="BT153" i="1"/>
  <c r="BN153" i="1"/>
  <c r="AO166" i="1"/>
  <c r="BT166" i="1"/>
  <c r="BN166" i="1"/>
  <c r="AU171" i="1"/>
  <c r="BC172" i="1"/>
  <c r="AO175" i="1"/>
  <c r="BT175" i="1"/>
  <c r="AI175" i="1"/>
  <c r="AO182" i="1"/>
  <c r="BT182" i="1"/>
  <c r="BN182" i="1"/>
  <c r="BF184" i="1"/>
  <c r="BG184" i="1" s="1"/>
  <c r="AW175" i="1"/>
  <c r="AW182" i="1"/>
  <c r="CL182" i="1" s="1"/>
  <c r="AU182" i="1"/>
  <c r="AO185" i="1"/>
  <c r="BT185" i="1"/>
  <c r="BN185" i="1"/>
  <c r="BB187" i="1"/>
  <c r="BF146" i="1"/>
  <c r="BG146" i="1" s="1"/>
  <c r="BN147" i="1"/>
  <c r="BN150" i="1"/>
  <c r="AW151" i="1"/>
  <c r="CL151" i="1" s="1"/>
  <c r="AW157" i="1"/>
  <c r="CL157" i="1" s="1"/>
  <c r="AW158" i="1"/>
  <c r="CL158" i="1" s="1"/>
  <c r="AW159" i="1"/>
  <c r="CL159" i="1" s="1"/>
  <c r="AW160" i="1"/>
  <c r="CL160" i="1" s="1"/>
  <c r="AO165" i="1"/>
  <c r="BT165" i="1"/>
  <c r="BN165" i="1"/>
  <c r="AU170" i="1"/>
  <c r="AL173" i="1"/>
  <c r="AH178" i="1"/>
  <c r="BF180" i="1"/>
  <c r="BG180" i="1" s="1"/>
  <c r="BF187" i="1"/>
  <c r="BG187" i="1" s="1"/>
  <c r="BC187" i="1"/>
  <c r="AW170" i="1"/>
  <c r="CL170" i="1" s="1"/>
  <c r="AO173" i="1"/>
  <c r="BT173" i="1"/>
  <c r="AH173" i="1"/>
  <c r="BN173" i="1"/>
  <c r="AU175" i="1"/>
  <c r="AA187" i="1"/>
  <c r="AO181" i="1"/>
  <c r="BT181" i="1"/>
  <c r="AO168" i="1"/>
  <c r="BT168" i="1"/>
  <c r="AO187" i="1"/>
  <c r="AI187" i="1"/>
  <c r="BT187" i="1"/>
  <c r="AO169" i="1"/>
  <c r="BT169" i="1"/>
  <c r="AA180" i="1"/>
  <c r="BB180" i="1"/>
  <c r="AU166" i="1"/>
  <c r="AO170" i="1"/>
  <c r="BT170" i="1"/>
  <c r="AF175" i="1"/>
  <c r="BC180" i="1"/>
  <c r="AA181" i="1"/>
  <c r="BB181" i="1"/>
  <c r="AU184" i="1"/>
  <c r="BM187" i="1"/>
  <c r="AO140" i="1"/>
  <c r="BT140" i="1"/>
  <c r="AO156" i="1"/>
  <c r="BT156" i="1"/>
  <c r="BC163" i="1"/>
  <c r="AA164" i="1"/>
  <c r="BB164" i="1"/>
  <c r="AW166" i="1"/>
  <c r="CL166" i="1" s="1"/>
  <c r="AU167" i="1"/>
  <c r="BN168" i="1"/>
  <c r="AO171" i="1"/>
  <c r="BT171" i="1"/>
  <c r="BC181" i="1"/>
  <c r="AA182" i="1"/>
  <c r="BB182" i="1"/>
  <c r="AW184" i="1"/>
  <c r="CL184" i="1" s="1"/>
  <c r="AU185" i="1"/>
  <c r="CF132" i="1" l="1"/>
  <c r="CF162" i="1"/>
  <c r="CF126" i="1"/>
  <c r="CF166" i="1"/>
  <c r="CF136" i="1"/>
  <c r="CF145" i="1"/>
  <c r="CF165" i="1"/>
  <c r="CP164" i="1"/>
  <c r="BL91" i="1"/>
  <c r="CP126" i="1"/>
  <c r="BL83" i="1"/>
  <c r="AC55" i="1"/>
  <c r="CP145" i="1"/>
  <c r="CF104" i="1"/>
  <c r="CP132" i="1"/>
  <c r="CP136" i="1"/>
  <c r="AC87" i="1"/>
  <c r="CP130" i="1"/>
  <c r="CP162" i="1"/>
  <c r="CP90" i="1"/>
  <c r="BL166" i="1"/>
  <c r="AC45" i="1"/>
  <c r="CP118" i="1"/>
  <c r="BL51" i="1"/>
  <c r="CF173" i="1"/>
  <c r="CF150" i="1"/>
  <c r="CK85" i="1"/>
  <c r="BL187" i="1"/>
  <c r="CK59" i="1"/>
  <c r="CK12" i="1"/>
  <c r="BL125" i="1"/>
  <c r="CK103" i="1"/>
  <c r="CK126" i="1"/>
  <c r="CP21" i="1"/>
  <c r="CF21" i="1"/>
  <c r="BL159" i="1"/>
  <c r="CP41" i="1"/>
  <c r="CF41" i="1"/>
  <c r="CK150" i="1"/>
  <c r="CP139" i="1"/>
  <c r="CF139" i="1"/>
  <c r="BL172" i="1"/>
  <c r="BL90" i="1"/>
  <c r="BL153" i="1"/>
  <c r="CK38" i="1"/>
  <c r="CK34" i="1"/>
  <c r="BL45" i="1"/>
  <c r="CK133" i="1"/>
  <c r="CK173" i="1"/>
  <c r="CK82" i="1"/>
  <c r="BL134" i="1"/>
  <c r="CK121" i="1"/>
  <c r="BL14" i="1"/>
  <c r="CK100" i="1"/>
  <c r="CK160" i="1"/>
  <c r="CK168" i="1"/>
  <c r="CP38" i="1"/>
  <c r="CF38" i="1"/>
  <c r="BL72" i="1"/>
  <c r="BL126" i="1"/>
  <c r="CK89" i="1"/>
  <c r="CK73" i="1"/>
  <c r="BL32" i="1"/>
  <c r="CK159" i="1"/>
  <c r="CP31" i="1"/>
  <c r="CF31" i="1"/>
  <c r="BL19" i="1"/>
  <c r="BL119" i="1"/>
  <c r="CK93" i="1"/>
  <c r="CK48" i="1"/>
  <c r="BL87" i="1"/>
  <c r="CK63" i="1"/>
  <c r="BL129" i="1"/>
  <c r="CK83" i="1"/>
  <c r="CK148" i="1"/>
  <c r="BL67" i="1"/>
  <c r="BL84" i="1"/>
  <c r="CP182" i="1"/>
  <c r="CF182" i="1"/>
  <c r="CP116" i="1"/>
  <c r="CF116" i="1"/>
  <c r="CP44" i="1"/>
  <c r="CF44" i="1"/>
  <c r="CK60" i="1"/>
  <c r="BL89" i="1"/>
  <c r="CK23" i="1"/>
  <c r="CK20" i="1"/>
  <c r="CK92" i="1"/>
  <c r="BL155" i="1"/>
  <c r="BL171" i="1"/>
  <c r="CK123" i="1"/>
  <c r="CK137" i="1"/>
  <c r="CK62" i="1"/>
  <c r="BL114" i="1"/>
  <c r="CK129" i="1"/>
  <c r="CK65" i="1"/>
  <c r="CP11" i="1"/>
  <c r="CF11" i="1"/>
  <c r="CP62" i="1"/>
  <c r="CF62" i="1"/>
  <c r="BL109" i="1"/>
  <c r="CK74" i="1"/>
  <c r="CK96" i="1"/>
  <c r="CK167" i="1"/>
  <c r="CK182" i="1"/>
  <c r="CK183" i="1"/>
  <c r="BL147" i="1"/>
  <c r="CK146" i="1"/>
  <c r="CK91" i="1"/>
  <c r="CK155" i="1"/>
  <c r="BL139" i="1"/>
  <c r="BL136" i="1"/>
  <c r="CK120" i="1"/>
  <c r="BL86" i="1"/>
  <c r="CK45" i="1"/>
  <c r="BL35" i="1"/>
  <c r="BL128" i="1"/>
  <c r="CP77" i="1"/>
  <c r="CF77" i="1"/>
  <c r="CK50" i="1"/>
  <c r="CK76" i="1"/>
  <c r="BL65" i="1"/>
  <c r="CK105" i="1"/>
  <c r="CK95" i="1"/>
  <c r="CK21" i="1"/>
  <c r="CK51" i="1"/>
  <c r="CK152" i="1"/>
  <c r="CK106" i="1"/>
  <c r="CK13" i="1"/>
  <c r="CK68" i="1"/>
  <c r="BL85" i="1"/>
  <c r="CK44" i="1"/>
  <c r="BL30" i="1"/>
  <c r="CK97" i="1"/>
  <c r="CK169" i="1"/>
  <c r="CK114" i="1"/>
  <c r="CP54" i="1"/>
  <c r="CF54" i="1"/>
  <c r="CP13" i="1"/>
  <c r="CF13" i="1"/>
  <c r="BL163" i="1"/>
  <c r="BL69" i="1"/>
  <c r="CP64" i="1"/>
  <c r="CF64" i="1"/>
  <c r="CK64" i="1"/>
  <c r="CK27" i="1"/>
  <c r="CK33" i="1"/>
  <c r="CK184" i="1"/>
  <c r="BL146" i="1"/>
  <c r="CK110" i="1"/>
  <c r="CK153" i="1"/>
  <c r="CK24" i="1"/>
  <c r="CK154" i="1"/>
  <c r="BL100" i="1"/>
  <c r="CK10" i="1"/>
  <c r="BL36" i="1"/>
  <c r="CP63" i="1"/>
  <c r="CF63" i="1"/>
  <c r="CK134" i="1"/>
  <c r="CK157" i="1"/>
  <c r="CP146" i="1"/>
  <c r="CF146" i="1"/>
  <c r="CP93" i="1"/>
  <c r="CF93" i="1"/>
  <c r="CK127" i="1"/>
  <c r="BL152" i="1"/>
  <c r="BL181" i="1"/>
  <c r="BL168" i="1"/>
  <c r="CK84" i="1"/>
  <c r="CK61" i="1"/>
  <c r="CK42" i="1"/>
  <c r="CK58" i="1"/>
  <c r="CK156" i="1"/>
  <c r="CK56" i="1"/>
  <c r="BL123" i="1"/>
  <c r="CK69" i="1"/>
  <c r="BL82" i="1"/>
  <c r="CK29" i="1"/>
  <c r="BL66" i="1"/>
  <c r="BL148" i="1"/>
  <c r="CK9" i="1"/>
  <c r="CP61" i="1"/>
  <c r="CF61" i="1"/>
  <c r="CP32" i="1"/>
  <c r="CF32" i="1"/>
  <c r="CK138" i="1"/>
  <c r="CK131" i="1"/>
  <c r="CK67" i="1"/>
  <c r="CK170" i="1"/>
  <c r="BL120" i="1"/>
  <c r="CK163" i="1"/>
  <c r="CK136" i="1"/>
  <c r="CK57" i="1"/>
  <c r="CK143" i="1"/>
  <c r="CK53" i="1"/>
  <c r="CK16" i="1"/>
  <c r="BL10" i="1"/>
  <c r="BL111" i="1"/>
  <c r="CK117" i="1"/>
  <c r="CK55" i="1"/>
  <c r="CK36" i="1"/>
  <c r="CK66" i="1"/>
  <c r="CP70" i="1"/>
  <c r="CF70" i="1"/>
  <c r="CP60" i="1"/>
  <c r="CF60" i="1"/>
  <c r="BL124" i="1"/>
  <c r="CK11" i="1"/>
  <c r="CK171" i="1"/>
  <c r="BL164" i="1"/>
  <c r="CK26" i="1"/>
  <c r="CK99" i="1"/>
  <c r="BL54" i="1"/>
  <c r="CK31" i="1"/>
  <c r="BL112" i="1"/>
  <c r="CP48" i="1"/>
  <c r="CF48" i="1"/>
  <c r="CK149" i="1"/>
  <c r="CK46" i="1"/>
  <c r="CK113" i="1"/>
  <c r="CK177" i="1"/>
  <c r="BL185" i="1"/>
  <c r="BL149" i="1"/>
  <c r="CK81" i="1"/>
  <c r="BL130" i="1"/>
  <c r="CK19" i="1"/>
  <c r="BL169" i="1"/>
  <c r="CK109" i="1"/>
  <c r="CK112" i="1"/>
  <c r="BL41" i="1"/>
  <c r="CK162" i="1"/>
  <c r="CK47" i="1"/>
  <c r="CK119" i="1"/>
  <c r="BL78" i="1"/>
  <c r="BL144" i="1"/>
  <c r="CK145" i="1"/>
  <c r="CP52" i="1"/>
  <c r="CF52" i="1"/>
  <c r="CP50" i="1"/>
  <c r="CF50" i="1"/>
  <c r="CP15" i="1"/>
  <c r="CF15" i="1"/>
  <c r="CP9" i="1"/>
  <c r="CF9" i="1"/>
  <c r="BL173" i="1"/>
  <c r="BL75" i="1"/>
  <c r="CK158" i="1"/>
  <c r="CK115" i="1"/>
  <c r="CP179" i="1"/>
  <c r="CF179" i="1"/>
  <c r="BL99" i="1"/>
  <c r="CK52" i="1"/>
  <c r="CK185" i="1"/>
  <c r="CK172" i="1"/>
  <c r="CK181" i="1"/>
  <c r="CK80" i="1"/>
  <c r="BL57" i="1"/>
  <c r="CK86" i="1"/>
  <c r="BL113" i="1"/>
  <c r="CK71" i="1"/>
  <c r="CK15" i="1"/>
  <c r="CK30" i="1"/>
  <c r="BL161" i="1"/>
  <c r="BL77" i="1"/>
  <c r="CK88" i="1"/>
  <c r="BL46" i="1"/>
  <c r="CK90" i="1"/>
  <c r="CK22" i="1"/>
  <c r="CB188" i="1"/>
  <c r="CB189" i="1"/>
  <c r="CB176" i="1"/>
  <c r="CK78" i="1"/>
  <c r="BL50" i="1"/>
  <c r="CK104" i="1"/>
  <c r="BL122" i="1"/>
  <c r="BL55" i="1"/>
  <c r="CK166" i="1"/>
  <c r="BL175" i="1"/>
  <c r="CK165" i="1"/>
  <c r="CK79" i="1"/>
  <c r="BL127" i="1"/>
  <c r="CK124" i="1"/>
  <c r="CK108" i="1"/>
  <c r="CK77" i="1"/>
  <c r="CK25" i="1"/>
  <c r="CP45" i="1"/>
  <c r="CF45" i="1"/>
  <c r="CK35" i="1"/>
  <c r="CP43" i="1"/>
  <c r="CF43" i="1"/>
  <c r="CP27" i="1"/>
  <c r="CF27" i="1"/>
  <c r="BL49" i="1"/>
  <c r="CK118" i="1"/>
  <c r="CK128" i="1"/>
  <c r="CK37" i="1"/>
  <c r="CK98" i="1"/>
  <c r="BL170" i="1"/>
  <c r="BL12" i="1"/>
  <c r="BL108" i="1"/>
  <c r="CK43" i="1"/>
  <c r="CK32" i="1"/>
  <c r="BL31" i="1"/>
  <c r="CK180" i="1"/>
  <c r="CP19" i="1"/>
  <c r="CF19" i="1"/>
  <c r="CP40" i="1"/>
  <c r="CF40" i="1"/>
  <c r="CK14" i="1"/>
  <c r="BL121" i="1"/>
  <c r="CK161" i="1"/>
  <c r="CK39" i="1"/>
  <c r="BL102" i="1"/>
  <c r="CK140" i="1"/>
  <c r="CK72" i="1"/>
  <c r="CK102" i="1"/>
  <c r="CK49" i="1"/>
  <c r="BL26" i="1"/>
  <c r="BL162" i="1"/>
  <c r="BL81" i="1"/>
  <c r="CK111" i="1"/>
  <c r="CK28" i="1"/>
  <c r="CK87" i="1"/>
  <c r="CK178" i="1"/>
  <c r="CP22" i="1"/>
  <c r="CF22" i="1"/>
  <c r="CP17" i="1"/>
  <c r="CF17" i="1"/>
  <c r="CK107" i="1"/>
  <c r="CK116" i="1"/>
  <c r="BL156" i="1"/>
  <c r="CK164" i="1"/>
  <c r="CK75" i="1"/>
  <c r="CK139" i="1"/>
  <c r="CK94" i="1"/>
  <c r="BL24" i="1"/>
  <c r="BL183" i="1"/>
  <c r="CP24" i="1"/>
  <c r="CF24" i="1"/>
  <c r="CP42" i="1"/>
  <c r="CF42" i="1"/>
  <c r="CK41" i="1"/>
  <c r="CK17" i="1"/>
  <c r="CP138" i="1"/>
  <c r="CF138" i="1"/>
  <c r="CP84" i="1"/>
  <c r="CF84" i="1"/>
  <c r="CP79" i="1"/>
  <c r="CF79" i="1"/>
  <c r="CK147" i="1"/>
  <c r="CP158" i="1"/>
  <c r="CF158" i="1"/>
  <c r="CK179" i="1"/>
  <c r="CP128" i="1"/>
  <c r="CF128" i="1"/>
  <c r="CP100" i="1"/>
  <c r="CF100" i="1"/>
  <c r="CP98" i="1"/>
  <c r="CF98" i="1"/>
  <c r="CK18" i="1"/>
  <c r="CP157" i="1"/>
  <c r="CF157" i="1"/>
  <c r="CP97" i="1"/>
  <c r="CF97" i="1"/>
  <c r="CP144" i="1"/>
  <c r="CF144" i="1"/>
  <c r="CP177" i="1"/>
  <c r="CF177" i="1"/>
  <c r="CP122" i="1"/>
  <c r="CF122" i="1"/>
  <c r="CP172" i="1"/>
  <c r="CF172" i="1"/>
  <c r="CP127" i="1"/>
  <c r="CF127" i="1"/>
  <c r="CP123" i="1"/>
  <c r="CF123" i="1"/>
  <c r="CK130" i="1"/>
  <c r="BL143" i="1"/>
  <c r="CK54" i="1"/>
  <c r="CP91" i="1"/>
  <c r="CF91" i="1"/>
  <c r="CP152" i="1"/>
  <c r="CF152" i="1"/>
  <c r="CP112" i="1"/>
  <c r="CF112" i="1"/>
  <c r="CP185" i="1"/>
  <c r="CF185" i="1"/>
  <c r="CF35" i="1"/>
  <c r="BL38" i="1"/>
  <c r="CK125" i="1"/>
  <c r="CK40" i="1"/>
  <c r="CP85" i="1"/>
  <c r="CF85" i="1"/>
  <c r="CP109" i="1"/>
  <c r="CF109" i="1"/>
  <c r="CP78" i="1"/>
  <c r="CF78" i="1"/>
  <c r="CP169" i="1"/>
  <c r="CF169" i="1"/>
  <c r="CP103" i="1"/>
  <c r="CF103" i="1"/>
  <c r="BL70" i="1"/>
  <c r="CP181" i="1"/>
  <c r="CF181" i="1"/>
  <c r="CP120" i="1"/>
  <c r="CF120" i="1"/>
  <c r="CF141" i="1"/>
  <c r="CF46" i="1"/>
  <c r="CF68" i="1"/>
  <c r="CF88" i="1"/>
  <c r="CF30" i="1"/>
  <c r="CF89" i="1"/>
  <c r="CF180" i="1"/>
  <c r="CF47" i="1"/>
  <c r="CF58" i="1"/>
  <c r="CF99" i="1"/>
  <c r="CF121" i="1"/>
  <c r="CF10" i="1"/>
  <c r="CF149" i="1"/>
  <c r="CF110" i="1"/>
  <c r="CF67" i="1"/>
  <c r="CF142" i="1"/>
  <c r="CF148" i="1"/>
  <c r="CF154" i="1"/>
  <c r="CF160" i="1"/>
  <c r="CF137" i="1"/>
  <c r="CF37" i="1"/>
  <c r="CF171" i="1"/>
  <c r="CF147" i="1"/>
  <c r="CF69" i="1"/>
  <c r="CF80" i="1"/>
  <c r="CF53" i="1"/>
  <c r="CF86" i="1"/>
  <c r="CF117" i="1"/>
  <c r="CF16" i="1"/>
  <c r="CF107" i="1"/>
  <c r="CF115" i="1"/>
  <c r="CF14" i="1"/>
  <c r="CF106" i="1"/>
  <c r="CF26" i="1"/>
  <c r="CF133" i="1"/>
  <c r="CF101" i="1"/>
  <c r="CF75" i="1"/>
  <c r="CF83" i="1"/>
  <c r="CF51" i="1"/>
  <c r="CF170" i="1"/>
  <c r="CF155" i="1"/>
  <c r="CF134" i="1"/>
  <c r="CF163" i="1"/>
  <c r="CF153" i="1"/>
  <c r="CF131" i="1"/>
  <c r="CF94" i="1"/>
  <c r="CF74" i="1"/>
  <c r="CF96" i="1"/>
  <c r="CF59" i="1"/>
  <c r="CF102" i="1"/>
  <c r="CF18" i="1"/>
  <c r="CF156" i="1"/>
  <c r="CF28" i="1"/>
  <c r="CF167" i="1"/>
  <c r="CF73" i="1"/>
  <c r="CF82" i="1"/>
  <c r="CF36" i="1"/>
  <c r="CF168" i="1"/>
  <c r="CF113" i="1"/>
  <c r="CF81" i="1"/>
  <c r="CF49" i="1"/>
  <c r="CF111" i="1"/>
  <c r="CF56" i="1"/>
  <c r="CF29" i="1"/>
  <c r="CF183" i="1"/>
  <c r="CF124" i="1"/>
  <c r="CF87" i="1"/>
  <c r="CF20" i="1"/>
  <c r="CF55" i="1"/>
  <c r="CF92" i="1"/>
  <c r="CF119" i="1"/>
  <c r="CF125" i="1"/>
  <c r="CF159" i="1"/>
  <c r="CF114" i="1"/>
  <c r="CF25" i="1"/>
  <c r="CF12" i="1"/>
  <c r="CF34" i="1"/>
  <c r="CF178" i="1"/>
  <c r="CF151" i="1"/>
  <c r="CF143" i="1"/>
  <c r="CF129" i="1"/>
  <c r="CF33" i="1"/>
  <c r="CF71" i="1"/>
  <c r="CF105" i="1"/>
  <c r="CF65" i="1"/>
  <c r="CF140" i="1"/>
  <c r="CF184" i="1"/>
  <c r="CF161" i="1"/>
  <c r="CF108" i="1"/>
  <c r="CF39" i="1"/>
  <c r="CF72" i="1"/>
  <c r="CF57" i="1"/>
  <c r="CF23" i="1"/>
  <c r="CF66" i="1"/>
  <c r="CF76" i="1"/>
  <c r="AC40" i="1"/>
  <c r="AC26" i="1"/>
  <c r="AC164" i="1"/>
  <c r="AC74" i="1"/>
  <c r="AC32" i="1"/>
  <c r="AC66" i="1"/>
  <c r="AC114" i="1"/>
  <c r="AC80" i="1"/>
  <c r="AC102" i="1"/>
  <c r="AC167" i="1"/>
  <c r="AC65" i="1"/>
  <c r="AC124" i="1"/>
  <c r="AC69" i="1"/>
  <c r="AC85" i="1"/>
  <c r="AC60" i="1"/>
  <c r="AC128" i="1"/>
  <c r="AC96" i="1"/>
  <c r="AC168" i="1"/>
  <c r="AC95" i="1"/>
  <c r="AC36" i="1"/>
  <c r="AC23" i="1"/>
  <c r="AC173" i="1"/>
  <c r="AC147" i="1"/>
  <c r="AC24" i="1"/>
  <c r="AC122" i="1"/>
  <c r="AC99" i="1"/>
  <c r="AC84" i="1"/>
  <c r="AC54" i="1"/>
  <c r="AC30" i="1"/>
  <c r="AC183" i="1"/>
  <c r="AC73" i="1"/>
  <c r="AC111" i="1"/>
  <c r="AC59" i="1"/>
  <c r="AC97" i="1"/>
  <c r="AC83" i="1"/>
  <c r="AC14" i="1"/>
  <c r="AC112" i="1"/>
  <c r="AC165" i="1"/>
  <c r="AC110" i="1"/>
  <c r="AC17" i="1"/>
  <c r="AC79" i="1"/>
  <c r="AC22" i="1"/>
  <c r="AC100" i="1"/>
  <c r="AC151" i="1"/>
  <c r="AC145" i="1"/>
  <c r="AC103" i="1"/>
  <c r="AC86" i="1"/>
  <c r="AC10" i="1"/>
  <c r="AC37" i="1"/>
  <c r="AC146" i="1"/>
  <c r="AC35" i="1"/>
  <c r="AC131" i="1"/>
  <c r="AC50" i="1"/>
  <c r="AC109" i="1"/>
  <c r="AC105" i="1"/>
  <c r="AC78" i="1"/>
  <c r="AC49" i="1"/>
  <c r="AC43" i="1"/>
  <c r="AC126" i="1"/>
  <c r="AC70" i="1"/>
  <c r="AC177" i="1"/>
  <c r="AC13" i="1"/>
  <c r="AC101" i="1"/>
  <c r="AC182" i="1"/>
  <c r="AC82" i="1"/>
  <c r="AB17" i="1"/>
  <c r="AB63" i="1"/>
  <c r="AB105" i="1"/>
  <c r="AB163" i="1"/>
  <c r="AB132" i="1"/>
  <c r="AB110" i="1"/>
  <c r="AB27" i="1"/>
  <c r="AB165" i="1"/>
  <c r="AB97" i="1"/>
  <c r="AB116" i="1"/>
  <c r="CJ174" i="1"/>
  <c r="CT174" i="1" s="1"/>
  <c r="AE174" i="1"/>
  <c r="AB102" i="1"/>
  <c r="AB71" i="1"/>
  <c r="AB41" i="1"/>
  <c r="AB173" i="1"/>
  <c r="BT188" i="1"/>
  <c r="CJ108" i="1"/>
  <c r="CT108" i="1" s="1"/>
  <c r="CJ90" i="1"/>
  <c r="CT90" i="1" s="1"/>
  <c r="CJ151" i="1"/>
  <c r="CT151" i="1" s="1"/>
  <c r="CJ12" i="1"/>
  <c r="CT12" i="1" s="1"/>
  <c r="CJ38" i="1"/>
  <c r="CT38" i="1" s="1"/>
  <c r="CJ94" i="1"/>
  <c r="CT94" i="1" s="1"/>
  <c r="CJ130" i="1"/>
  <c r="CT130" i="1" s="1"/>
  <c r="CJ139" i="1"/>
  <c r="CT139" i="1" s="1"/>
  <c r="CJ132" i="1"/>
  <c r="CT132" i="1" s="1"/>
  <c r="CJ128" i="1"/>
  <c r="CT128" i="1" s="1"/>
  <c r="CJ167" i="1"/>
  <c r="CT167" i="1" s="1"/>
  <c r="CJ64" i="1"/>
  <c r="CT64" i="1" s="1"/>
  <c r="CJ63" i="1"/>
  <c r="CT63" i="1" s="1"/>
  <c r="CJ89" i="1"/>
  <c r="CT89" i="1" s="1"/>
  <c r="CJ40" i="1"/>
  <c r="CT40" i="1" s="1"/>
  <c r="CJ44" i="1"/>
  <c r="CT44" i="1" s="1"/>
  <c r="CJ109" i="1"/>
  <c r="CT109" i="1" s="1"/>
  <c r="CJ62" i="1"/>
  <c r="CT62" i="1" s="1"/>
  <c r="CJ35" i="1"/>
  <c r="CT35" i="1" s="1"/>
  <c r="CJ52" i="1"/>
  <c r="CT52" i="1" s="1"/>
  <c r="CJ56" i="1"/>
  <c r="CT56" i="1" s="1"/>
  <c r="CJ82" i="1"/>
  <c r="CT82" i="1" s="1"/>
  <c r="CJ162" i="1"/>
  <c r="CT162" i="1" s="1"/>
  <c r="CJ160" i="1"/>
  <c r="CT160" i="1" s="1"/>
  <c r="CJ140" i="1"/>
  <c r="CT140" i="1" s="1"/>
  <c r="CJ170" i="1"/>
  <c r="CT170" i="1" s="1"/>
  <c r="CJ133" i="1"/>
  <c r="CT133" i="1" s="1"/>
  <c r="CJ43" i="1"/>
  <c r="CT43" i="1" s="1"/>
  <c r="CJ65" i="1"/>
  <c r="CT65" i="1" s="1"/>
  <c r="CJ138" i="1"/>
  <c r="CT138" i="1" s="1"/>
  <c r="CJ25" i="1"/>
  <c r="CT25" i="1" s="1"/>
  <c r="CJ24" i="1"/>
  <c r="CT24" i="1" s="1"/>
  <c r="CJ76" i="1"/>
  <c r="CT76" i="1" s="1"/>
  <c r="CJ36" i="1"/>
  <c r="CT36" i="1" s="1"/>
  <c r="CJ148" i="1"/>
  <c r="CT148" i="1" s="1"/>
  <c r="CJ59" i="1"/>
  <c r="CT59" i="1" s="1"/>
  <c r="CJ88" i="1"/>
  <c r="CT88" i="1" s="1"/>
  <c r="CJ101" i="1"/>
  <c r="CT101" i="1" s="1"/>
  <c r="CJ68" i="1"/>
  <c r="CT68" i="1" s="1"/>
  <c r="CJ29" i="1"/>
  <c r="CT29" i="1" s="1"/>
  <c r="AB22" i="1"/>
  <c r="CJ75" i="1"/>
  <c r="CT75" i="1" s="1"/>
  <c r="CJ125" i="1"/>
  <c r="CT125" i="1" s="1"/>
  <c r="CJ120" i="1"/>
  <c r="CT120" i="1" s="1"/>
  <c r="CJ77" i="1"/>
  <c r="CT77" i="1" s="1"/>
  <c r="CJ173" i="1"/>
  <c r="CT173" i="1" s="1"/>
  <c r="CJ102" i="1"/>
  <c r="CT102" i="1" s="1"/>
  <c r="CJ55" i="1"/>
  <c r="CT55" i="1" s="1"/>
  <c r="CJ15" i="1"/>
  <c r="CT15" i="1" s="1"/>
  <c r="CJ145" i="1"/>
  <c r="CT145" i="1" s="1"/>
  <c r="CJ18" i="1"/>
  <c r="CT18" i="1" s="1"/>
  <c r="CJ144" i="1"/>
  <c r="CT144" i="1" s="1"/>
  <c r="CJ152" i="1"/>
  <c r="CT152" i="1" s="1"/>
  <c r="CJ93" i="1"/>
  <c r="CT93" i="1" s="1"/>
  <c r="CJ42" i="1"/>
  <c r="CT42" i="1" s="1"/>
  <c r="CJ39" i="1"/>
  <c r="CT39" i="1" s="1"/>
  <c r="CJ119" i="1"/>
  <c r="CT119" i="1" s="1"/>
  <c r="CJ122" i="1"/>
  <c r="CT122" i="1" s="1"/>
  <c r="CJ136" i="1"/>
  <c r="CT136" i="1" s="1"/>
  <c r="CJ80" i="1"/>
  <c r="CT80" i="1" s="1"/>
  <c r="CJ73" i="1"/>
  <c r="CT73" i="1" s="1"/>
  <c r="CJ86" i="1"/>
  <c r="CT86" i="1" s="1"/>
  <c r="CJ118" i="1"/>
  <c r="CT118" i="1" s="1"/>
  <c r="CJ45" i="1"/>
  <c r="CT45" i="1" s="1"/>
  <c r="CJ97" i="1"/>
  <c r="CT97" i="1" s="1"/>
  <c r="CJ180" i="1"/>
  <c r="CT180" i="1" s="1"/>
  <c r="CJ32" i="1"/>
  <c r="CT32" i="1" s="1"/>
  <c r="CJ163" i="1"/>
  <c r="CT163" i="1" s="1"/>
  <c r="CJ91" i="1"/>
  <c r="CT91" i="1" s="1"/>
  <c r="CJ124" i="1"/>
  <c r="CT124" i="1" s="1"/>
  <c r="CJ131" i="1"/>
  <c r="CT131" i="1" s="1"/>
  <c r="AI167" i="1"/>
  <c r="AO188" i="1"/>
  <c r="CJ137" i="1"/>
  <c r="CT137" i="1" s="1"/>
  <c r="CJ23" i="1"/>
  <c r="CT23" i="1" s="1"/>
  <c r="CJ21" i="1"/>
  <c r="CT21" i="1" s="1"/>
  <c r="CJ149" i="1"/>
  <c r="CT149" i="1" s="1"/>
  <c r="CJ61" i="1"/>
  <c r="CT61" i="1" s="1"/>
  <c r="CJ157" i="1"/>
  <c r="CT157" i="1" s="1"/>
  <c r="CJ161" i="1"/>
  <c r="CT161" i="1" s="1"/>
  <c r="AF7" i="1"/>
  <c r="CJ74" i="1"/>
  <c r="CT74" i="1" s="1"/>
  <c r="CJ72" i="1"/>
  <c r="CT72" i="1" s="1"/>
  <c r="CJ142" i="1"/>
  <c r="CT142" i="1" s="1"/>
  <c r="CJ83" i="1"/>
  <c r="CT83" i="1" s="1"/>
  <c r="CJ14" i="1"/>
  <c r="CT14" i="1" s="1"/>
  <c r="CJ105" i="1"/>
  <c r="CT105" i="1" s="1"/>
  <c r="CJ154" i="1"/>
  <c r="CT154" i="1" s="1"/>
  <c r="CJ10" i="1"/>
  <c r="CT10" i="1" s="1"/>
  <c r="CJ179" i="1"/>
  <c r="CT179" i="1" s="1"/>
  <c r="CJ185" i="1"/>
  <c r="CT185" i="1" s="1"/>
  <c r="CJ126" i="1"/>
  <c r="CT126" i="1" s="1"/>
  <c r="BT189" i="1"/>
  <c r="CJ19" i="1"/>
  <c r="CT19" i="1" s="1"/>
  <c r="CJ50" i="1"/>
  <c r="CT50" i="1" s="1"/>
  <c r="CJ116" i="1"/>
  <c r="CT116" i="1" s="1"/>
  <c r="CJ113" i="1"/>
  <c r="CT113" i="1" s="1"/>
  <c r="CJ41" i="1"/>
  <c r="CT41" i="1" s="1"/>
  <c r="CJ115" i="1"/>
  <c r="CT115" i="1" s="1"/>
  <c r="CJ164" i="1"/>
  <c r="CT164" i="1" s="1"/>
  <c r="CJ81" i="1"/>
  <c r="CT81" i="1" s="1"/>
  <c r="CJ49" i="1"/>
  <c r="CT49" i="1" s="1"/>
  <c r="CJ106" i="1"/>
  <c r="CT106" i="1" s="1"/>
  <c r="CJ147" i="1"/>
  <c r="CT147" i="1" s="1"/>
  <c r="CJ95" i="1"/>
  <c r="CT95" i="1" s="1"/>
  <c r="CJ171" i="1"/>
  <c r="CT171" i="1" s="1"/>
  <c r="BT176" i="1"/>
  <c r="CJ103" i="1"/>
  <c r="CT103" i="1" s="1"/>
  <c r="CJ13" i="1"/>
  <c r="CT13" i="1" s="1"/>
  <c r="CJ96" i="1"/>
  <c r="CT96" i="1" s="1"/>
  <c r="CJ134" i="1"/>
  <c r="CT134" i="1" s="1"/>
  <c r="CJ34" i="1"/>
  <c r="CT34" i="1" s="1"/>
  <c r="CJ78" i="1"/>
  <c r="CT78" i="1" s="1"/>
  <c r="CJ54" i="1"/>
  <c r="CT54" i="1" s="1"/>
  <c r="CJ166" i="1"/>
  <c r="CT166" i="1" s="1"/>
  <c r="CJ87" i="1"/>
  <c r="CT87" i="1" s="1"/>
  <c r="CJ22" i="1"/>
  <c r="CT22" i="1" s="1"/>
  <c r="CJ117" i="1"/>
  <c r="CT117" i="1" s="1"/>
  <c r="CJ16" i="1"/>
  <c r="CT16" i="1" s="1"/>
  <c r="CJ17" i="1"/>
  <c r="CT17" i="1" s="1"/>
  <c r="CJ168" i="1"/>
  <c r="CT168" i="1" s="1"/>
  <c r="CJ92" i="1"/>
  <c r="CT92" i="1" s="1"/>
  <c r="CJ158" i="1"/>
  <c r="CT158" i="1" s="1"/>
  <c r="CJ159" i="1"/>
  <c r="CT159" i="1" s="1"/>
  <c r="CJ184" i="1"/>
  <c r="CT184" i="1" s="1"/>
  <c r="CJ67" i="1"/>
  <c r="CT67" i="1" s="1"/>
  <c r="CJ48" i="1"/>
  <c r="CT48" i="1" s="1"/>
  <c r="CJ79" i="1"/>
  <c r="CT79" i="1" s="1"/>
  <c r="CJ111" i="1"/>
  <c r="CT111" i="1" s="1"/>
  <c r="CJ114" i="1"/>
  <c r="CT114" i="1" s="1"/>
  <c r="CJ53" i="1"/>
  <c r="CT53" i="1" s="1"/>
  <c r="CJ150" i="1"/>
  <c r="CT150" i="1" s="1"/>
  <c r="CJ26" i="1"/>
  <c r="CT26" i="1" s="1"/>
  <c r="CJ121" i="1"/>
  <c r="CT121" i="1" s="1"/>
  <c r="CJ47" i="1"/>
  <c r="CT47" i="1" s="1"/>
  <c r="CJ99" i="1"/>
  <c r="CT99" i="1" s="1"/>
  <c r="CJ11" i="1"/>
  <c r="CT11" i="1" s="1"/>
  <c r="CJ9" i="1"/>
  <c r="CT9" i="1" s="1"/>
  <c r="CJ60" i="1"/>
  <c r="CT60" i="1" s="1"/>
  <c r="CJ183" i="1"/>
  <c r="CT183" i="1" s="1"/>
  <c r="CJ182" i="1"/>
  <c r="CT182" i="1" s="1"/>
  <c r="CJ172" i="1"/>
  <c r="CT172" i="1" s="1"/>
  <c r="CJ153" i="1"/>
  <c r="CT153" i="1" s="1"/>
  <c r="CJ37" i="1"/>
  <c r="CT37" i="1" s="1"/>
  <c r="CJ181" i="1"/>
  <c r="CT181" i="1" s="1"/>
  <c r="CJ135" i="1"/>
  <c r="CT135" i="1" s="1"/>
  <c r="CJ69" i="1"/>
  <c r="CT69" i="1" s="1"/>
  <c r="CJ84" i="1"/>
  <c r="CT84" i="1" s="1"/>
  <c r="CJ143" i="1"/>
  <c r="CT143" i="1" s="1"/>
  <c r="CJ85" i="1"/>
  <c r="CT85" i="1" s="1"/>
  <c r="CJ169" i="1"/>
  <c r="CT169" i="1" s="1"/>
  <c r="CJ27" i="1"/>
  <c r="CT27" i="1" s="1"/>
  <c r="CJ46" i="1"/>
  <c r="CT46" i="1" s="1"/>
  <c r="CJ112" i="1"/>
  <c r="CT112" i="1" s="1"/>
  <c r="CJ100" i="1"/>
  <c r="CT100" i="1" s="1"/>
  <c r="CJ104" i="1"/>
  <c r="CT104" i="1" s="1"/>
  <c r="CJ58" i="1"/>
  <c r="CT58" i="1" s="1"/>
  <c r="CJ70" i="1"/>
  <c r="CT70" i="1" s="1"/>
  <c r="CJ177" i="1"/>
  <c r="CT177" i="1" s="1"/>
  <c r="CJ129" i="1"/>
  <c r="CT129" i="1" s="1"/>
  <c r="CJ123" i="1"/>
  <c r="CT123" i="1" s="1"/>
  <c r="CJ178" i="1"/>
  <c r="CT178" i="1" s="1"/>
  <c r="CJ146" i="1"/>
  <c r="CT146" i="1" s="1"/>
  <c r="CJ107" i="1"/>
  <c r="CT107" i="1" s="1"/>
  <c r="CJ20" i="1"/>
  <c r="CT20" i="1" s="1"/>
  <c r="CJ66" i="1"/>
  <c r="CT66" i="1" s="1"/>
  <c r="CJ141" i="1"/>
  <c r="CT141" i="1" s="1"/>
  <c r="CJ110" i="1"/>
  <c r="CT110" i="1" s="1"/>
  <c r="CJ51" i="1"/>
  <c r="CT51" i="1" s="1"/>
  <c r="CJ57" i="1"/>
  <c r="CT57" i="1" s="1"/>
  <c r="CJ71" i="1"/>
  <c r="CT71" i="1" s="1"/>
  <c r="CJ98" i="1"/>
  <c r="CT98" i="1" s="1"/>
  <c r="CJ127" i="1"/>
  <c r="CT127" i="1" s="1"/>
  <c r="CJ165" i="1"/>
  <c r="CT165" i="1" s="1"/>
  <c r="CJ155" i="1"/>
  <c r="CT155" i="1" s="1"/>
  <c r="CJ31" i="1"/>
  <c r="CT31" i="1" s="1"/>
  <c r="CJ156" i="1"/>
  <c r="CT156" i="1" s="1"/>
  <c r="CJ30" i="1"/>
  <c r="CT30" i="1" s="1"/>
  <c r="CJ33" i="1"/>
  <c r="CT33" i="1" s="1"/>
  <c r="CJ28" i="1"/>
  <c r="CT28" i="1" s="1"/>
  <c r="AI111" i="1"/>
  <c r="AE157" i="1"/>
  <c r="AI68" i="1"/>
  <c r="AI18" i="1"/>
  <c r="AI33" i="1"/>
  <c r="AI151" i="1"/>
  <c r="AI49" i="1"/>
  <c r="AI114" i="1"/>
  <c r="AI58" i="1"/>
  <c r="AE101" i="1"/>
  <c r="AE56" i="1"/>
  <c r="BI56" i="1" s="1"/>
  <c r="AI154" i="1"/>
  <c r="AI127" i="1"/>
  <c r="AE166" i="1"/>
  <c r="AE159" i="1"/>
  <c r="AE151" i="1"/>
  <c r="BL151" i="1"/>
  <c r="AC158" i="1"/>
  <c r="BL179" i="1"/>
  <c r="AE179" i="1"/>
  <c r="AE138" i="1"/>
  <c r="BL138" i="1"/>
  <c r="AI119" i="1"/>
  <c r="AI66" i="1"/>
  <c r="AE18" i="1"/>
  <c r="AC140" i="1"/>
  <c r="AC52" i="1"/>
  <c r="AI134" i="1"/>
  <c r="AC123" i="1"/>
  <c r="AB113" i="1"/>
  <c r="AE103" i="1"/>
  <c r="AE145" i="1"/>
  <c r="AI85" i="1"/>
  <c r="AE137" i="1"/>
  <c r="AB171" i="1"/>
  <c r="AE118" i="1"/>
  <c r="AB12" i="1"/>
  <c r="AI98" i="1"/>
  <c r="AI103" i="1"/>
  <c r="AI53" i="1"/>
  <c r="AB25" i="1"/>
  <c r="AI32" i="1"/>
  <c r="AE36" i="1"/>
  <c r="AI140" i="1"/>
  <c r="AI181" i="1"/>
  <c r="AC187" i="1"/>
  <c r="AI152" i="1"/>
  <c r="AB184" i="1"/>
  <c r="AE168" i="1"/>
  <c r="AI128" i="1"/>
  <c r="AB175" i="1"/>
  <c r="AB158" i="1"/>
  <c r="AC179" i="1"/>
  <c r="AC138" i="1"/>
  <c r="AB18" i="1"/>
  <c r="AI62" i="1"/>
  <c r="AI42" i="1"/>
  <c r="AE16" i="1"/>
  <c r="AE113" i="1"/>
  <c r="AI41" i="1"/>
  <c r="AB137" i="1"/>
  <c r="AC171" i="1"/>
  <c r="AE142" i="1"/>
  <c r="AC118" i="1"/>
  <c r="AI19" i="1"/>
  <c r="AC11" i="1"/>
  <c r="BL64" i="1"/>
  <c r="AE64" i="1"/>
  <c r="AI71" i="1"/>
  <c r="BL23" i="1"/>
  <c r="AE23" i="1"/>
  <c r="AE136" i="1"/>
  <c r="AC81" i="1"/>
  <c r="AI30" i="1"/>
  <c r="AE100" i="1"/>
  <c r="AI48" i="1"/>
  <c r="AE35" i="1"/>
  <c r="AI156" i="1"/>
  <c r="AI168" i="1"/>
  <c r="AI183" i="1"/>
  <c r="AE178" i="1"/>
  <c r="AI180" i="1"/>
  <c r="AC144" i="1"/>
  <c r="AC157" i="1"/>
  <c r="AB117" i="1"/>
  <c r="AE74" i="1"/>
  <c r="AE112" i="1"/>
  <c r="AI81" i="1"/>
  <c r="AE53" i="1"/>
  <c r="AB16" i="1"/>
  <c r="AI78" i="1"/>
  <c r="AC137" i="1"/>
  <c r="AE29" i="1"/>
  <c r="AI123" i="1"/>
  <c r="AB108" i="1"/>
  <c r="AB154" i="1"/>
  <c r="AI137" i="1"/>
  <c r="AE22" i="1"/>
  <c r="AI159" i="1"/>
  <c r="AB64" i="1"/>
  <c r="AI113" i="1"/>
  <c r="AI70" i="1"/>
  <c r="BL42" i="1"/>
  <c r="AE42" i="1"/>
  <c r="AB23" i="1"/>
  <c r="AB136" i="1"/>
  <c r="AE116" i="1"/>
  <c r="AE85" i="1"/>
  <c r="BL21" i="1"/>
  <c r="AE21" i="1"/>
  <c r="BL29" i="1"/>
  <c r="AE187" i="1"/>
  <c r="AO176" i="1"/>
  <c r="AI147" i="1"/>
  <c r="AI130" i="1"/>
  <c r="AC143" i="1"/>
  <c r="AC149" i="1"/>
  <c r="AE175" i="1"/>
  <c r="AB157" i="1"/>
  <c r="AE148" i="1"/>
  <c r="AE94" i="1"/>
  <c r="AB74" i="1"/>
  <c r="AE50" i="1"/>
  <c r="AB53" i="1"/>
  <c r="AC15" i="1"/>
  <c r="AI87" i="1"/>
  <c r="AI40" i="1"/>
  <c r="AC48" i="1"/>
  <c r="AE110" i="1"/>
  <c r="AE48" i="1"/>
  <c r="AI38" i="1"/>
  <c r="AB29" i="1"/>
  <c r="AI95" i="1"/>
  <c r="AI74" i="1"/>
  <c r="BL154" i="1"/>
  <c r="AE154" i="1"/>
  <c r="AC63" i="1"/>
  <c r="AE81" i="1"/>
  <c r="AB42" i="1"/>
  <c r="AC136" i="1"/>
  <c r="AI133" i="1"/>
  <c r="AB82" i="1"/>
  <c r="AB21" i="1"/>
  <c r="AI166" i="1"/>
  <c r="AI131" i="1"/>
  <c r="AE173" i="1"/>
  <c r="AC142" i="1"/>
  <c r="AC148" i="1"/>
  <c r="AE132" i="1"/>
  <c r="BL132" i="1"/>
  <c r="AC93" i="1"/>
  <c r="AI67" i="1"/>
  <c r="AE58" i="1"/>
  <c r="AI47" i="1"/>
  <c r="AI25" i="1"/>
  <c r="AI144" i="1"/>
  <c r="AC16" i="1"/>
  <c r="AE102" i="1"/>
  <c r="AE52" i="1"/>
  <c r="AC68" i="1"/>
  <c r="AB48" i="1"/>
  <c r="AC28" i="1"/>
  <c r="BL18" i="1"/>
  <c r="AC154" i="1"/>
  <c r="AI99" i="1"/>
  <c r="AI36" i="1"/>
  <c r="AI72" i="1"/>
  <c r="BL44" i="1"/>
  <c r="AE44" i="1"/>
  <c r="BL80" i="1"/>
  <c r="AE80" i="1"/>
  <c r="AC116" i="1"/>
  <c r="AE82" i="1"/>
  <c r="BL59" i="1"/>
  <c r="AE59" i="1"/>
  <c r="AC20" i="1"/>
  <c r="BL118" i="1"/>
  <c r="AE182" i="1"/>
  <c r="AI170" i="1"/>
  <c r="AB187" i="1"/>
  <c r="AI173" i="1"/>
  <c r="AE135" i="1"/>
  <c r="AB142" i="1"/>
  <c r="AC175" i="1"/>
  <c r="AB58" i="1"/>
  <c r="AE39" i="1"/>
  <c r="AI11" i="1"/>
  <c r="AB156" i="1"/>
  <c r="AC132" i="1"/>
  <c r="AI26" i="1"/>
  <c r="AE143" i="1"/>
  <c r="AE98" i="1"/>
  <c r="AE37" i="1"/>
  <c r="AB99" i="1"/>
  <c r="AB52" i="1"/>
  <c r="AI83" i="1"/>
  <c r="BL39" i="1"/>
  <c r="AI57" i="1"/>
  <c r="AE68" i="1"/>
  <c r="AI56" i="1"/>
  <c r="AC47" i="1"/>
  <c r="BL37" i="1"/>
  <c r="AI37" i="1"/>
  <c r="AB133" i="1"/>
  <c r="AC108" i="1"/>
  <c r="AE78" i="1"/>
  <c r="AB162" i="1"/>
  <c r="AE108" i="1"/>
  <c r="AC62" i="1"/>
  <c r="AB44" i="1"/>
  <c r="AI104" i="1"/>
  <c r="AI118" i="1"/>
  <c r="BL79" i="1"/>
  <c r="AE79" i="1"/>
  <c r="BL135" i="1"/>
  <c r="AB59" i="1"/>
  <c r="AB182" i="1"/>
  <c r="AE180" i="1"/>
  <c r="AI107" i="1"/>
  <c r="AI184" i="1"/>
  <c r="AE147" i="1"/>
  <c r="AI164" i="1"/>
  <c r="AI178" i="1"/>
  <c r="AB130" i="1"/>
  <c r="AC92" i="1"/>
  <c r="AE57" i="1"/>
  <c r="AB39" i="1"/>
  <c r="AI28" i="1"/>
  <c r="AE156" i="1"/>
  <c r="AI65" i="1"/>
  <c r="AE97" i="1"/>
  <c r="AB37" i="1"/>
  <c r="AE14" i="1"/>
  <c r="AI129" i="1"/>
  <c r="AE99" i="1"/>
  <c r="AI61" i="1"/>
  <c r="AC51" i="1"/>
  <c r="AI121" i="1"/>
  <c r="AI89" i="1"/>
  <c r="AC12" i="1"/>
  <c r="AB129" i="1"/>
  <c r="AC107" i="1"/>
  <c r="AI92" i="1"/>
  <c r="AB68" i="1"/>
  <c r="AC27" i="1"/>
  <c r="AI97" i="1"/>
  <c r="AE133" i="1"/>
  <c r="BL133" i="1"/>
  <c r="AE45" i="1"/>
  <c r="AE162" i="1"/>
  <c r="AI52" i="1"/>
  <c r="AE163" i="1"/>
  <c r="AE188" i="1"/>
  <c r="AE189" i="1"/>
  <c r="AE150" i="1"/>
  <c r="AE183" i="1"/>
  <c r="AE124" i="1"/>
  <c r="AE71" i="1"/>
  <c r="AE51" i="1"/>
  <c r="AE33" i="1"/>
  <c r="AE15" i="1"/>
  <c r="BL9" i="1"/>
  <c r="AE131" i="1"/>
  <c r="AE106" i="1"/>
  <c r="AE69" i="1"/>
  <c r="AE49" i="1"/>
  <c r="AE30" i="1"/>
  <c r="AE13" i="1"/>
  <c r="AE67" i="1"/>
  <c r="AE47" i="1"/>
  <c r="AE46" i="1"/>
  <c r="AE28" i="1"/>
  <c r="AE27" i="1"/>
  <c r="AE11" i="1"/>
  <c r="AE66" i="1"/>
  <c r="AE65" i="1"/>
  <c r="AE9" i="1"/>
  <c r="AE134" i="1"/>
  <c r="AE84" i="1"/>
  <c r="AE83" i="1"/>
  <c r="AI124" i="1"/>
  <c r="AI51" i="1"/>
  <c r="AI142" i="1"/>
  <c r="AE93" i="1"/>
  <c r="AB79" i="1"/>
  <c r="AI31" i="1"/>
  <c r="AI158" i="1"/>
  <c r="AC58" i="1"/>
  <c r="AC181" i="1"/>
  <c r="AB180" i="1"/>
  <c r="AI150" i="1"/>
  <c r="AI179" i="1"/>
  <c r="AI90" i="1"/>
  <c r="AB147" i="1"/>
  <c r="AB149" i="1"/>
  <c r="AE128" i="1"/>
  <c r="AB92" i="1"/>
  <c r="BL76" i="1"/>
  <c r="AE76" i="1"/>
  <c r="AB57" i="1"/>
  <c r="AC38" i="1"/>
  <c r="AE20" i="1"/>
  <c r="AC156" i="1"/>
  <c r="AC130" i="1"/>
  <c r="AE96" i="1"/>
  <c r="AE72" i="1"/>
  <c r="AE104" i="1"/>
  <c r="AI60" i="1"/>
  <c r="AI126" i="1"/>
  <c r="AI122" i="1"/>
  <c r="AI76" i="1"/>
  <c r="AI20" i="1"/>
  <c r="AB125" i="1"/>
  <c r="AB107" i="1"/>
  <c r="AC67" i="1"/>
  <c r="AC46" i="1"/>
  <c r="AC133" i="1"/>
  <c r="AI102" i="1"/>
  <c r="AB45" i="1"/>
  <c r="AC162" i="1"/>
  <c r="AB9" i="1"/>
  <c r="AI50" i="1"/>
  <c r="AE19" i="1"/>
  <c r="AI13" i="1"/>
  <c r="AE126" i="1"/>
  <c r="AC94" i="1"/>
  <c r="AC57" i="1"/>
  <c r="AE17" i="1"/>
  <c r="AE164" i="1"/>
  <c r="AC184" i="1"/>
  <c r="AC178" i="1"/>
  <c r="AO189" i="1"/>
  <c r="AE146" i="1"/>
  <c r="AE149" i="1"/>
  <c r="AI115" i="1"/>
  <c r="AC91" i="1"/>
  <c r="AB76" i="1"/>
  <c r="AC56" i="1"/>
  <c r="AB20" i="1"/>
  <c r="AC127" i="1"/>
  <c r="AB96" i="1"/>
  <c r="AI24" i="1"/>
  <c r="AI110" i="1"/>
  <c r="AI80" i="1"/>
  <c r="AB72" i="1"/>
  <c r="AB104" i="1"/>
  <c r="AI77" i="1"/>
  <c r="BL94" i="1"/>
  <c r="BL97" i="1"/>
  <c r="AE115" i="1"/>
  <c r="AC44" i="1"/>
  <c r="AE10" i="1"/>
  <c r="AI135" i="1"/>
  <c r="AE38" i="1"/>
  <c r="AB94" i="1"/>
  <c r="AI29" i="1"/>
  <c r="AB164" i="1"/>
  <c r="AI165" i="1"/>
  <c r="AI182" i="1"/>
  <c r="AC172" i="1"/>
  <c r="AI153" i="1"/>
  <c r="AI155" i="1"/>
  <c r="AE121" i="1"/>
  <c r="AE170" i="1"/>
  <c r="AB91" i="1"/>
  <c r="AC75" i="1"/>
  <c r="AC19" i="1"/>
  <c r="AE153" i="1"/>
  <c r="AB127" i="1"/>
  <c r="AI10" i="1"/>
  <c r="AI108" i="1"/>
  <c r="AE95" i="1"/>
  <c r="AE70" i="1"/>
  <c r="AI44" i="1"/>
  <c r="AC71" i="1"/>
  <c r="AI23" i="1"/>
  <c r="AI116" i="1"/>
  <c r="AI86" i="1"/>
  <c r="AB155" i="1"/>
  <c r="AI160" i="1"/>
  <c r="BL96" i="1"/>
  <c r="AI101" i="1"/>
  <c r="AI54" i="1"/>
  <c r="AI35" i="1"/>
  <c r="AI17" i="1"/>
  <c r="AB10" i="1"/>
  <c r="BL104" i="1"/>
  <c r="AE122" i="1"/>
  <c r="AE141" i="1"/>
  <c r="AI105" i="1"/>
  <c r="BL61" i="1"/>
  <c r="AE61" i="1"/>
  <c r="AC90" i="1"/>
  <c r="AE77" i="1"/>
  <c r="AC163" i="1"/>
  <c r="AE181" i="1"/>
  <c r="AI146" i="1"/>
  <c r="AB121" i="1"/>
  <c r="AI162" i="1"/>
  <c r="AE160" i="1"/>
  <c r="AE90" i="1"/>
  <c r="AI46" i="1"/>
  <c r="AB153" i="1"/>
  <c r="AI136" i="1"/>
  <c r="AC98" i="1"/>
  <c r="AC34" i="1"/>
  <c r="AI84" i="1"/>
  <c r="AE34" i="1"/>
  <c r="AE155" i="1"/>
  <c r="AI132" i="1"/>
  <c r="AB115" i="1"/>
  <c r="AI21" i="1"/>
  <c r="AI75" i="1"/>
  <c r="AB139" i="1"/>
  <c r="BL103" i="1"/>
  <c r="AC9" i="1"/>
  <c r="AI16" i="1"/>
  <c r="AE129" i="1"/>
  <c r="AB61" i="1"/>
  <c r="AI139" i="1"/>
  <c r="AE111" i="1"/>
  <c r="AC89" i="1"/>
  <c r="AB77" i="1"/>
  <c r="AE54" i="1"/>
  <c r="BL53" i="1"/>
  <c r="AB181" i="1"/>
  <c r="AI185" i="1"/>
  <c r="AE120" i="1"/>
  <c r="AE158" i="1"/>
  <c r="AC170" i="1"/>
  <c r="AB90" i="1"/>
  <c r="AC153" i="1"/>
  <c r="AE130" i="1"/>
  <c r="AI141" i="1"/>
  <c r="AI120" i="1"/>
  <c r="AI63" i="1"/>
  <c r="AI43" i="1"/>
  <c r="AC117" i="1"/>
  <c r="AE107" i="1"/>
  <c r="AB34" i="1"/>
  <c r="AC155" i="1"/>
  <c r="AI148" i="1"/>
  <c r="AI143" i="1"/>
  <c r="AE24" i="1"/>
  <c r="BL182" i="1"/>
  <c r="AE139" i="1"/>
  <c r="AI117" i="1"/>
  <c r="AE92" i="1"/>
  <c r="AE75" i="1"/>
  <c r="AC88" i="1"/>
  <c r="AC76" i="1"/>
  <c r="BL40" i="1"/>
  <c r="AE40" i="1"/>
  <c r="BL52" i="1"/>
  <c r="BL48" i="1"/>
  <c r="AC180" i="1"/>
  <c r="AB120" i="1"/>
  <c r="AI161" i="1"/>
  <c r="AI163" i="1"/>
  <c r="AB170" i="1"/>
  <c r="AC160" i="1"/>
  <c r="AE89" i="1"/>
  <c r="AI27" i="1"/>
  <c r="AE32" i="1"/>
  <c r="AI9" i="1"/>
  <c r="AE125" i="1"/>
  <c r="AC33" i="1"/>
  <c r="AI82" i="1"/>
  <c r="AI22" i="1"/>
  <c r="AI59" i="1"/>
  <c r="BL20" i="1"/>
  <c r="AI94" i="1"/>
  <c r="AI91" i="1"/>
  <c r="AE43" i="1"/>
  <c r="BL98" i="1"/>
  <c r="AI96" i="1"/>
  <c r="AC139" i="1"/>
  <c r="AI112" i="1"/>
  <c r="AI73" i="1"/>
  <c r="AC64" i="1"/>
  <c r="AE41" i="1"/>
  <c r="BL34" i="1"/>
  <c r="AE26" i="1"/>
  <c r="BL16" i="1"/>
  <c r="AE169" i="1"/>
  <c r="AI145" i="1"/>
  <c r="AE91" i="1"/>
  <c r="AB161" i="1"/>
  <c r="AE87" i="1"/>
  <c r="AB40" i="1"/>
  <c r="BL68" i="1"/>
  <c r="AI171" i="1"/>
  <c r="AB178" i="1"/>
  <c r="AE119" i="1"/>
  <c r="AE184" i="1"/>
  <c r="AC135" i="1"/>
  <c r="AI177" i="1"/>
  <c r="AE185" i="1"/>
  <c r="AE167" i="1"/>
  <c r="AB160" i="1"/>
  <c r="AB89" i="1"/>
  <c r="AE105" i="1"/>
  <c r="AE55" i="1"/>
  <c r="AE117" i="1"/>
  <c r="AI109" i="1"/>
  <c r="AE152" i="1"/>
  <c r="AI138" i="1"/>
  <c r="AI39" i="1"/>
  <c r="AC29" i="1"/>
  <c r="BL74" i="1"/>
  <c r="AE63" i="1"/>
  <c r="AB26" i="1"/>
  <c r="AB169" i="1"/>
  <c r="AI14" i="1"/>
  <c r="AE161" i="1"/>
  <c r="AB141" i="1"/>
  <c r="BL137" i="1"/>
  <c r="AB87" i="1"/>
  <c r="AC39" i="1"/>
  <c r="AI149" i="1"/>
  <c r="AB119" i="1"/>
  <c r="AI106" i="1"/>
  <c r="AB135" i="1"/>
  <c r="AC159" i="1"/>
  <c r="BL88" i="1"/>
  <c r="AE88" i="1"/>
  <c r="AB55" i="1"/>
  <c r="AE31" i="1"/>
  <c r="AI157" i="1"/>
  <c r="AB140" i="1"/>
  <c r="AE165" i="1"/>
  <c r="AI79" i="1"/>
  <c r="AB123" i="1"/>
  <c r="AB152" i="1"/>
  <c r="AE109" i="1"/>
  <c r="AI88" i="1"/>
  <c r="AI93" i="1"/>
  <c r="AE62" i="1"/>
  <c r="AI172" i="1"/>
  <c r="AI55" i="1"/>
  <c r="AI100" i="1"/>
  <c r="AC25" i="1"/>
  <c r="AC169" i="1"/>
  <c r="AI15" i="1"/>
  <c r="AC161" i="1"/>
  <c r="AC141" i="1"/>
  <c r="AI69" i="1"/>
  <c r="AE86" i="1"/>
  <c r="AE73" i="1"/>
  <c r="AI12" i="1"/>
  <c r="AI169" i="1"/>
  <c r="AE177" i="1"/>
  <c r="AE172" i="1"/>
  <c r="BL180" i="1"/>
  <c r="AI125" i="1"/>
  <c r="AB166" i="1"/>
  <c r="BL184" i="1"/>
  <c r="AB179" i="1"/>
  <c r="AB138" i="1"/>
  <c r="AB88" i="1"/>
  <c r="AE176" i="1"/>
  <c r="AI45" i="1"/>
  <c r="AE127" i="1"/>
  <c r="AE114" i="1"/>
  <c r="AI64" i="1"/>
  <c r="AE140" i="1"/>
  <c r="AC53" i="1"/>
  <c r="AC113" i="1"/>
  <c r="AC104" i="1"/>
  <c r="AE123" i="1"/>
  <c r="AC152" i="1"/>
  <c r="BL58" i="1"/>
  <c r="AE171" i="1"/>
  <c r="AB118" i="1"/>
  <c r="AE12" i="1"/>
  <c r="BL95" i="1"/>
  <c r="AC115" i="1"/>
  <c r="AE60" i="1"/>
  <c r="AI34" i="1"/>
  <c r="BL25" i="1"/>
  <c r="AE25" i="1"/>
  <c r="AE144" i="1"/>
  <c r="BL140" i="1"/>
  <c r="BI101" i="1" l="1"/>
  <c r="BK101" i="1" s="1"/>
  <c r="BM101" i="1" s="1"/>
  <c r="BI157" i="1"/>
  <c r="BK157" i="1" s="1"/>
  <c r="BM157" i="1" s="1"/>
  <c r="BI140" i="1"/>
  <c r="BI89" i="1"/>
  <c r="BI54" i="1"/>
  <c r="BI170" i="1"/>
  <c r="BI13" i="1"/>
  <c r="BI78" i="1"/>
  <c r="BI102" i="1"/>
  <c r="BI60" i="1"/>
  <c r="BI167" i="1"/>
  <c r="BI92" i="1"/>
  <c r="BI24" i="1"/>
  <c r="BI153" i="1"/>
  <c r="BI121" i="1"/>
  <c r="BI146" i="1"/>
  <c r="BI104" i="1"/>
  <c r="BI30" i="1"/>
  <c r="BI162" i="1"/>
  <c r="BI82" i="1"/>
  <c r="BI116" i="1"/>
  <c r="BI136" i="1"/>
  <c r="BI159" i="1"/>
  <c r="BI171" i="1"/>
  <c r="BI117" i="1"/>
  <c r="BI41" i="1"/>
  <c r="BI115" i="1"/>
  <c r="BI49" i="1"/>
  <c r="BI97" i="1"/>
  <c r="BI180" i="1"/>
  <c r="BI39" i="1"/>
  <c r="BI73" i="1"/>
  <c r="BI185" i="1"/>
  <c r="BI125" i="1"/>
  <c r="BI158" i="1"/>
  <c r="BI34" i="1"/>
  <c r="BI160" i="1"/>
  <c r="BI19" i="1"/>
  <c r="BI76" i="1"/>
  <c r="BI69" i="1"/>
  <c r="BI45" i="1"/>
  <c r="BI99" i="1"/>
  <c r="BI80" i="1"/>
  <c r="BI175" i="1"/>
  <c r="BI53" i="1"/>
  <c r="BI23" i="1"/>
  <c r="BI166" i="1"/>
  <c r="BI88" i="1"/>
  <c r="BI161" i="1"/>
  <c r="BI172" i="1"/>
  <c r="BI86" i="1"/>
  <c r="BI55" i="1"/>
  <c r="BI87" i="1"/>
  <c r="BI83" i="1"/>
  <c r="BI106" i="1"/>
  <c r="BI163" i="1"/>
  <c r="BI68" i="1"/>
  <c r="BI37" i="1"/>
  <c r="BI173" i="1"/>
  <c r="BI48" i="1"/>
  <c r="BI145" i="1"/>
  <c r="BI31" i="1"/>
  <c r="BI61" i="1"/>
  <c r="BI84" i="1"/>
  <c r="BI131" i="1"/>
  <c r="BI132" i="1"/>
  <c r="BI154" i="1"/>
  <c r="BI74" i="1"/>
  <c r="BI177" i="1"/>
  <c r="BI130" i="1"/>
  <c r="BI111" i="1"/>
  <c r="BI134" i="1"/>
  <c r="BI156" i="1"/>
  <c r="BI108" i="1"/>
  <c r="BI44" i="1"/>
  <c r="BI81" i="1"/>
  <c r="BI110" i="1"/>
  <c r="BI94" i="1"/>
  <c r="BI178" i="1"/>
  <c r="BI18" i="1"/>
  <c r="BI138" i="1"/>
  <c r="BI12" i="1"/>
  <c r="BI184" i="1"/>
  <c r="BI91" i="1"/>
  <c r="BI129" i="1"/>
  <c r="BI72" i="1"/>
  <c r="BI9" i="1"/>
  <c r="AE7" i="1"/>
  <c r="BI15" i="1"/>
  <c r="BI112" i="1"/>
  <c r="BI113" i="1"/>
  <c r="BI144" i="1"/>
  <c r="BI62" i="1"/>
  <c r="BI70" i="1"/>
  <c r="BI65" i="1"/>
  <c r="BI33" i="1"/>
  <c r="BI98" i="1"/>
  <c r="BI148" i="1"/>
  <c r="BI42" i="1"/>
  <c r="BI179" i="1"/>
  <c r="BI90" i="1"/>
  <c r="BI77" i="1"/>
  <c r="BI141" i="1"/>
  <c r="BI95" i="1"/>
  <c r="BI38" i="1"/>
  <c r="BI17" i="1"/>
  <c r="BI128" i="1"/>
  <c r="BI66" i="1"/>
  <c r="BI51" i="1"/>
  <c r="BI79" i="1"/>
  <c r="BI50" i="1"/>
  <c r="BI187" i="1"/>
  <c r="BI22" i="1"/>
  <c r="BI16" i="1"/>
  <c r="BI103" i="1"/>
  <c r="BI105" i="1"/>
  <c r="BI139" i="1"/>
  <c r="BI107" i="1"/>
  <c r="BI120" i="1"/>
  <c r="BI10" i="1"/>
  <c r="BI11" i="1"/>
  <c r="BI71" i="1"/>
  <c r="BI133" i="1"/>
  <c r="BI147" i="1"/>
  <c r="BI143" i="1"/>
  <c r="BI52" i="1"/>
  <c r="BI21" i="1"/>
  <c r="BI35" i="1"/>
  <c r="BI137" i="1"/>
  <c r="BI169" i="1"/>
  <c r="BI32" i="1"/>
  <c r="BI40" i="1"/>
  <c r="BI122" i="1"/>
  <c r="BI164" i="1"/>
  <c r="BI27" i="1"/>
  <c r="BI124" i="1"/>
  <c r="BI135" i="1"/>
  <c r="BI114" i="1"/>
  <c r="BI109" i="1"/>
  <c r="BI63" i="1"/>
  <c r="BI43" i="1"/>
  <c r="BI20" i="1"/>
  <c r="BI28" i="1"/>
  <c r="BI183" i="1"/>
  <c r="BI57" i="1"/>
  <c r="BI100" i="1"/>
  <c r="BI142" i="1"/>
  <c r="BI25" i="1"/>
  <c r="BI127" i="1"/>
  <c r="BI119" i="1"/>
  <c r="BI75" i="1"/>
  <c r="BI155" i="1"/>
  <c r="BI96" i="1"/>
  <c r="BI46" i="1"/>
  <c r="BI85" i="1"/>
  <c r="BI64" i="1"/>
  <c r="BI36" i="1"/>
  <c r="BI118" i="1"/>
  <c r="BI149" i="1"/>
  <c r="BI126" i="1"/>
  <c r="BI47" i="1"/>
  <c r="BI150" i="1"/>
  <c r="BI14" i="1"/>
  <c r="BI59" i="1"/>
  <c r="BK56" i="1"/>
  <c r="BM56" i="1" s="1"/>
  <c r="BI123" i="1"/>
  <c r="BI165" i="1"/>
  <c r="BI152" i="1"/>
  <c r="BI26" i="1"/>
  <c r="BI181" i="1"/>
  <c r="BI93" i="1"/>
  <c r="BI67" i="1"/>
  <c r="BI182" i="1"/>
  <c r="BI58" i="1"/>
  <c r="BI29" i="1"/>
  <c r="BI168" i="1"/>
  <c r="BI151" i="1"/>
  <c r="CC56" i="1" l="1"/>
  <c r="CS56" i="1"/>
  <c r="CC157" i="1"/>
  <c r="CS157" i="1"/>
  <c r="CC101" i="1"/>
  <c r="CS101" i="1"/>
  <c r="BK85" i="1"/>
  <c r="BM85" i="1" s="1"/>
  <c r="BK142" i="1"/>
  <c r="BM142" i="1" s="1"/>
  <c r="BK27" i="1"/>
  <c r="BM27" i="1" s="1"/>
  <c r="BK120" i="1"/>
  <c r="BM120" i="1" s="1"/>
  <c r="BK22" i="1"/>
  <c r="BM22" i="1" s="1"/>
  <c r="BK51" i="1"/>
  <c r="BM51" i="1" s="1"/>
  <c r="BK148" i="1"/>
  <c r="BM148" i="1" s="1"/>
  <c r="BK70" i="1"/>
  <c r="BM70" i="1" s="1"/>
  <c r="BK84" i="1"/>
  <c r="BM84" i="1" s="1"/>
  <c r="BK185" i="1"/>
  <c r="BM185" i="1" s="1"/>
  <c r="BK136" i="1"/>
  <c r="BM136" i="1" s="1"/>
  <c r="BK59" i="1"/>
  <c r="BM59" i="1" s="1"/>
  <c r="BK47" i="1"/>
  <c r="BM47" i="1" s="1"/>
  <c r="BK11" i="1"/>
  <c r="BM11" i="1" s="1"/>
  <c r="BK179" i="1"/>
  <c r="BM179" i="1" s="1"/>
  <c r="BK65" i="1"/>
  <c r="BM65" i="1" s="1"/>
  <c r="CS65" i="1" s="1"/>
  <c r="BK134" i="1"/>
  <c r="BM134" i="1" s="1"/>
  <c r="BK106" i="1"/>
  <c r="BM106" i="1" s="1"/>
  <c r="BK161" i="1"/>
  <c r="BM161" i="1" s="1"/>
  <c r="BK80" i="1"/>
  <c r="BM80" i="1" s="1"/>
  <c r="BK69" i="1"/>
  <c r="BM69" i="1" s="1"/>
  <c r="BK34" i="1"/>
  <c r="BM34" i="1" s="1"/>
  <c r="BK58" i="1"/>
  <c r="BM58" i="1" s="1"/>
  <c r="BK100" i="1"/>
  <c r="BM100" i="1" s="1"/>
  <c r="BK187" i="1"/>
  <c r="BK66" i="1"/>
  <c r="BM66" i="1" s="1"/>
  <c r="BK38" i="1"/>
  <c r="BM38" i="1" s="1"/>
  <c r="BK113" i="1"/>
  <c r="BM113" i="1" s="1"/>
  <c r="BK94" i="1"/>
  <c r="BM94" i="1" s="1"/>
  <c r="BK145" i="1"/>
  <c r="BM145" i="1" s="1"/>
  <c r="BK73" i="1"/>
  <c r="BM73" i="1" s="1"/>
  <c r="BK60" i="1"/>
  <c r="BM60" i="1" s="1"/>
  <c r="BK129" i="1"/>
  <c r="BM129" i="1" s="1"/>
  <c r="BK83" i="1"/>
  <c r="BM83" i="1" s="1"/>
  <c r="BK39" i="1"/>
  <c r="BM39" i="1" s="1"/>
  <c r="BK117" i="1"/>
  <c r="BM117" i="1" s="1"/>
  <c r="BK162" i="1"/>
  <c r="BM162" i="1" s="1"/>
  <c r="BK121" i="1"/>
  <c r="BM121" i="1" s="1"/>
  <c r="BK182" i="1"/>
  <c r="BM182" i="1" s="1"/>
  <c r="BK107" i="1"/>
  <c r="BM107" i="1" s="1"/>
  <c r="BK50" i="1"/>
  <c r="BM50" i="1" s="1"/>
  <c r="BK95" i="1"/>
  <c r="BM95" i="1" s="1"/>
  <c r="BK110" i="1"/>
  <c r="BM110" i="1" s="1"/>
  <c r="BK23" i="1"/>
  <c r="BM23" i="1" s="1"/>
  <c r="BK167" i="1"/>
  <c r="BM167" i="1" s="1"/>
  <c r="BK78" i="1"/>
  <c r="BM78" i="1" s="1"/>
  <c r="BK181" i="1"/>
  <c r="BM181" i="1" s="1"/>
  <c r="BK119" i="1"/>
  <c r="BM119" i="1" s="1"/>
  <c r="BK12" i="1"/>
  <c r="BM12" i="1" s="1"/>
  <c r="BK37" i="1"/>
  <c r="BM37" i="1" s="1"/>
  <c r="BK158" i="1"/>
  <c r="BM158" i="1" s="1"/>
  <c r="BK180" i="1"/>
  <c r="BM180" i="1" s="1"/>
  <c r="BK30" i="1"/>
  <c r="BM30" i="1" s="1"/>
  <c r="BK153" i="1"/>
  <c r="BM153" i="1" s="1"/>
  <c r="BK89" i="1"/>
  <c r="BM89" i="1" s="1"/>
  <c r="BK123" i="1"/>
  <c r="BM123" i="1" s="1"/>
  <c r="BK118" i="1"/>
  <c r="BM118" i="1" s="1"/>
  <c r="BK135" i="1"/>
  <c r="BM135" i="1" s="1"/>
  <c r="BK40" i="1"/>
  <c r="BM40" i="1" s="1"/>
  <c r="BK139" i="1"/>
  <c r="BM139" i="1" s="1"/>
  <c r="BK103" i="1"/>
  <c r="BM103" i="1" s="1"/>
  <c r="BK81" i="1"/>
  <c r="BM81" i="1" s="1"/>
  <c r="BK111" i="1"/>
  <c r="BM111" i="1" s="1"/>
  <c r="BK177" i="1"/>
  <c r="BM177" i="1" s="1"/>
  <c r="BK154" i="1"/>
  <c r="BM154" i="1" s="1"/>
  <c r="BK88" i="1"/>
  <c r="BM88" i="1" s="1"/>
  <c r="BK53" i="1"/>
  <c r="BM53" i="1" s="1"/>
  <c r="BK76" i="1"/>
  <c r="BM76" i="1" s="1"/>
  <c r="BK116" i="1"/>
  <c r="BM116" i="1" s="1"/>
  <c r="BK126" i="1"/>
  <c r="BM126" i="1" s="1"/>
  <c r="BK20" i="1"/>
  <c r="BM20" i="1" s="1"/>
  <c r="BK109" i="1"/>
  <c r="BM109" i="1" s="1"/>
  <c r="BK52" i="1"/>
  <c r="BM52" i="1" s="1"/>
  <c r="BK128" i="1"/>
  <c r="BM128" i="1" s="1"/>
  <c r="BK15" i="1"/>
  <c r="BM15" i="1" s="1"/>
  <c r="BK138" i="1"/>
  <c r="BM138" i="1" s="1"/>
  <c r="BK68" i="1"/>
  <c r="BM68" i="1" s="1"/>
  <c r="BK170" i="1"/>
  <c r="BM170" i="1" s="1"/>
  <c r="BK36" i="1"/>
  <c r="BM36" i="1" s="1"/>
  <c r="BK46" i="1"/>
  <c r="BM46" i="1" s="1"/>
  <c r="BK155" i="1"/>
  <c r="BM155" i="1" s="1"/>
  <c r="BK57" i="1"/>
  <c r="BM57" i="1" s="1"/>
  <c r="BK164" i="1"/>
  <c r="BM164" i="1" s="1"/>
  <c r="BK32" i="1"/>
  <c r="BM32" i="1" s="1"/>
  <c r="BK141" i="1"/>
  <c r="BM141" i="1" s="1"/>
  <c r="CS141" i="1" s="1"/>
  <c r="BK112" i="1"/>
  <c r="BM112" i="1" s="1"/>
  <c r="BK44" i="1"/>
  <c r="BM44" i="1" s="1"/>
  <c r="BK132" i="1"/>
  <c r="BM132" i="1" s="1"/>
  <c r="BK61" i="1"/>
  <c r="BM61" i="1" s="1"/>
  <c r="BK82" i="1"/>
  <c r="BM82" i="1" s="1"/>
  <c r="BK149" i="1"/>
  <c r="BM149" i="1" s="1"/>
  <c r="BK143" i="1"/>
  <c r="BM143" i="1" s="1"/>
  <c r="BK10" i="1"/>
  <c r="BM10" i="1" s="1"/>
  <c r="BK18" i="1"/>
  <c r="BM18" i="1" s="1"/>
  <c r="BK130" i="1"/>
  <c r="BM130" i="1" s="1"/>
  <c r="BK87" i="1"/>
  <c r="BM87" i="1" s="1"/>
  <c r="BK125" i="1"/>
  <c r="BM125" i="1" s="1"/>
  <c r="BK97" i="1"/>
  <c r="BM97" i="1" s="1"/>
  <c r="BK171" i="1"/>
  <c r="BM171" i="1" s="1"/>
  <c r="BK159" i="1"/>
  <c r="BM159" i="1" s="1"/>
  <c r="BK104" i="1"/>
  <c r="BM104" i="1" s="1"/>
  <c r="BK13" i="1"/>
  <c r="BM13" i="1" s="1"/>
  <c r="BK151" i="1"/>
  <c r="BM151" i="1" s="1"/>
  <c r="BK96" i="1"/>
  <c r="BM96" i="1" s="1"/>
  <c r="BK127" i="1"/>
  <c r="BM127" i="1" s="1"/>
  <c r="BK169" i="1"/>
  <c r="BM169" i="1" s="1"/>
  <c r="BK35" i="1"/>
  <c r="BM35" i="1" s="1"/>
  <c r="BK16" i="1"/>
  <c r="BM16" i="1" s="1"/>
  <c r="BK77" i="1"/>
  <c r="BM77" i="1" s="1"/>
  <c r="BK98" i="1"/>
  <c r="BM98" i="1" s="1"/>
  <c r="BK9" i="1"/>
  <c r="BM9" i="1" s="1"/>
  <c r="BK108" i="1"/>
  <c r="BM108" i="1" s="1"/>
  <c r="BK31" i="1"/>
  <c r="BM31" i="1" s="1"/>
  <c r="BK48" i="1"/>
  <c r="BM48" i="1" s="1"/>
  <c r="BK175" i="1"/>
  <c r="BK115" i="1"/>
  <c r="BM115" i="1" s="1"/>
  <c r="BK67" i="1"/>
  <c r="BM67" i="1" s="1"/>
  <c r="BK152" i="1"/>
  <c r="BM152" i="1" s="1"/>
  <c r="BK147" i="1"/>
  <c r="BM147" i="1" s="1"/>
  <c r="BK79" i="1"/>
  <c r="BM79" i="1" s="1"/>
  <c r="BK55" i="1"/>
  <c r="BM55" i="1" s="1"/>
  <c r="BK99" i="1"/>
  <c r="BM99" i="1" s="1"/>
  <c r="BK19" i="1"/>
  <c r="BM19" i="1" s="1"/>
  <c r="BK49" i="1"/>
  <c r="BM49" i="1" s="1"/>
  <c r="BK29" i="1"/>
  <c r="BM29" i="1" s="1"/>
  <c r="BK75" i="1"/>
  <c r="BM75" i="1" s="1"/>
  <c r="BK25" i="1"/>
  <c r="BM25" i="1" s="1"/>
  <c r="BK183" i="1"/>
  <c r="BM183" i="1" s="1"/>
  <c r="BK43" i="1"/>
  <c r="BM43" i="1" s="1"/>
  <c r="BK114" i="1"/>
  <c r="BM114" i="1" s="1"/>
  <c r="BK122" i="1"/>
  <c r="BM122" i="1" s="1"/>
  <c r="BK62" i="1"/>
  <c r="BM62" i="1" s="1"/>
  <c r="CS62" i="1" s="1"/>
  <c r="BK91" i="1"/>
  <c r="BM91" i="1" s="1"/>
  <c r="BK178" i="1"/>
  <c r="BM178" i="1" s="1"/>
  <c r="BK173" i="1"/>
  <c r="BM173" i="1" s="1"/>
  <c r="BK24" i="1"/>
  <c r="BM24" i="1" s="1"/>
  <c r="BK54" i="1"/>
  <c r="BM54" i="1" s="1"/>
  <c r="BK93" i="1"/>
  <c r="BM93" i="1" s="1"/>
  <c r="BK14" i="1"/>
  <c r="BM14" i="1" s="1"/>
  <c r="BK21" i="1"/>
  <c r="BM21" i="1" s="1"/>
  <c r="BK133" i="1"/>
  <c r="BM133" i="1" s="1"/>
  <c r="BK105" i="1"/>
  <c r="BM105" i="1" s="1"/>
  <c r="BK72" i="1"/>
  <c r="BM72" i="1" s="1"/>
  <c r="BK156" i="1"/>
  <c r="BM156" i="1" s="1"/>
  <c r="BK86" i="1"/>
  <c r="BM86" i="1" s="1"/>
  <c r="BK45" i="1"/>
  <c r="BM45" i="1" s="1"/>
  <c r="BK165" i="1"/>
  <c r="BM165" i="1" s="1"/>
  <c r="BK64" i="1"/>
  <c r="BM64" i="1" s="1"/>
  <c r="BK28" i="1"/>
  <c r="BM28" i="1" s="1"/>
  <c r="BK124" i="1"/>
  <c r="BM124" i="1" s="1"/>
  <c r="CS124" i="1" s="1"/>
  <c r="BK17" i="1"/>
  <c r="BM17" i="1" s="1"/>
  <c r="BK90" i="1"/>
  <c r="BM90" i="1" s="1"/>
  <c r="BK42" i="1"/>
  <c r="BM42" i="1" s="1"/>
  <c r="BK144" i="1"/>
  <c r="BM144" i="1" s="1"/>
  <c r="BK184" i="1"/>
  <c r="BM184" i="1" s="1"/>
  <c r="BK131" i="1"/>
  <c r="BM131" i="1" s="1"/>
  <c r="BK41" i="1"/>
  <c r="BM41" i="1" s="1"/>
  <c r="BK146" i="1"/>
  <c r="BM146" i="1" s="1"/>
  <c r="BK92" i="1"/>
  <c r="BM92" i="1" s="1"/>
  <c r="BK102" i="1"/>
  <c r="BM102" i="1" s="1"/>
  <c r="BK140" i="1"/>
  <c r="BM140" i="1" s="1"/>
  <c r="BK168" i="1"/>
  <c r="BM168" i="1" s="1"/>
  <c r="BK26" i="1"/>
  <c r="BM26" i="1" s="1"/>
  <c r="BK150" i="1"/>
  <c r="BM150" i="1" s="1"/>
  <c r="BK63" i="1"/>
  <c r="BM63" i="1" s="1"/>
  <c r="BK137" i="1"/>
  <c r="BM137" i="1" s="1"/>
  <c r="BK71" i="1"/>
  <c r="BM71" i="1" s="1"/>
  <c r="BK33" i="1"/>
  <c r="BM33" i="1" s="1"/>
  <c r="BK74" i="1"/>
  <c r="BM74" i="1" s="1"/>
  <c r="BK163" i="1"/>
  <c r="BM163" i="1" s="1"/>
  <c r="BK172" i="1"/>
  <c r="BM172" i="1" s="1"/>
  <c r="BK166" i="1"/>
  <c r="BM166" i="1" s="1"/>
  <c r="BK160" i="1"/>
  <c r="BM160" i="1" s="1"/>
  <c r="CS160" i="1" s="1"/>
  <c r="CS33" i="1" l="1"/>
  <c r="CS58" i="1"/>
  <c r="CC74" i="1"/>
  <c r="CS74" i="1"/>
  <c r="CC169" i="1"/>
  <c r="CS169" i="1"/>
  <c r="CC153" i="1"/>
  <c r="CS153" i="1"/>
  <c r="CC85" i="1"/>
  <c r="CS85" i="1"/>
  <c r="CC122" i="1"/>
  <c r="CS122" i="1"/>
  <c r="CC53" i="1"/>
  <c r="CS53" i="1"/>
  <c r="CC38" i="1"/>
  <c r="CS38" i="1"/>
  <c r="CC152" i="1"/>
  <c r="CS152" i="1"/>
  <c r="CC88" i="1"/>
  <c r="CS88" i="1"/>
  <c r="CC21" i="1"/>
  <c r="CS21" i="1"/>
  <c r="CC82" i="1"/>
  <c r="CS82" i="1"/>
  <c r="CC162" i="1"/>
  <c r="CS162" i="1"/>
  <c r="CC63" i="1"/>
  <c r="CS63" i="1"/>
  <c r="CC151" i="1"/>
  <c r="CS151" i="1"/>
  <c r="CC13" i="1"/>
  <c r="CS13" i="1"/>
  <c r="CC12" i="1"/>
  <c r="CS12" i="1"/>
  <c r="CC136" i="1"/>
  <c r="CS136" i="1"/>
  <c r="CC17" i="1"/>
  <c r="CS17" i="1"/>
  <c r="CC104" i="1"/>
  <c r="CS104" i="1"/>
  <c r="CC185" i="1"/>
  <c r="CS185" i="1"/>
  <c r="CC26" i="1"/>
  <c r="CS26" i="1"/>
  <c r="CC93" i="1"/>
  <c r="CS93" i="1"/>
  <c r="CC29" i="1"/>
  <c r="CS29" i="1"/>
  <c r="CC48" i="1"/>
  <c r="CS48" i="1"/>
  <c r="CC159" i="1"/>
  <c r="CS159" i="1"/>
  <c r="CC44" i="1"/>
  <c r="CS44" i="1"/>
  <c r="CC15" i="1"/>
  <c r="CS15" i="1"/>
  <c r="CC181" i="1"/>
  <c r="CS181" i="1"/>
  <c r="CC129" i="1"/>
  <c r="CS129" i="1"/>
  <c r="CC84" i="1"/>
  <c r="CS84" i="1"/>
  <c r="CC168" i="1"/>
  <c r="CS168" i="1"/>
  <c r="CC54" i="1"/>
  <c r="CS54" i="1"/>
  <c r="CC31" i="1"/>
  <c r="CS31" i="1"/>
  <c r="CC171" i="1"/>
  <c r="CS171" i="1"/>
  <c r="CC112" i="1"/>
  <c r="CS112" i="1"/>
  <c r="CC128" i="1"/>
  <c r="CS128" i="1"/>
  <c r="CC103" i="1"/>
  <c r="CS103" i="1"/>
  <c r="CC78" i="1"/>
  <c r="CS78" i="1"/>
  <c r="CC34" i="1"/>
  <c r="CS34" i="1"/>
  <c r="CC131" i="1"/>
  <c r="CS131" i="1"/>
  <c r="CC143" i="1"/>
  <c r="CS143" i="1"/>
  <c r="CC94" i="1"/>
  <c r="CS94" i="1"/>
  <c r="CC179" i="1"/>
  <c r="CS179" i="1"/>
  <c r="CC182" i="1"/>
  <c r="CS182" i="1"/>
  <c r="CC133" i="1"/>
  <c r="CS133" i="1"/>
  <c r="CC121" i="1"/>
  <c r="CS121" i="1"/>
  <c r="CC137" i="1"/>
  <c r="CS137" i="1"/>
  <c r="CC67" i="1"/>
  <c r="CS67" i="1"/>
  <c r="CC25" i="1"/>
  <c r="CS25" i="1"/>
  <c r="CC111" i="1"/>
  <c r="CS111" i="1"/>
  <c r="CC75" i="1"/>
  <c r="CS75" i="1"/>
  <c r="CC132" i="1"/>
  <c r="CS132" i="1"/>
  <c r="CC119" i="1"/>
  <c r="CS119" i="1"/>
  <c r="CC28" i="1"/>
  <c r="CS28" i="1"/>
  <c r="CC97" i="1"/>
  <c r="CS97" i="1"/>
  <c r="CC167" i="1"/>
  <c r="CS167" i="1"/>
  <c r="CC70" i="1"/>
  <c r="CS70" i="1"/>
  <c r="CC102" i="1"/>
  <c r="CS102" i="1"/>
  <c r="CC173" i="1"/>
  <c r="CS173" i="1"/>
  <c r="CC49" i="1"/>
  <c r="CS49" i="1"/>
  <c r="CC125" i="1"/>
  <c r="CS125" i="1"/>
  <c r="CC52" i="1"/>
  <c r="CS52" i="1"/>
  <c r="CC80" i="1"/>
  <c r="CS80" i="1"/>
  <c r="CC92" i="1"/>
  <c r="CS92" i="1"/>
  <c r="CC19" i="1"/>
  <c r="CS19" i="1"/>
  <c r="CC98" i="1"/>
  <c r="CS98" i="1"/>
  <c r="CC87" i="1"/>
  <c r="CS87" i="1"/>
  <c r="CC32" i="1"/>
  <c r="CS32" i="1"/>
  <c r="CC109" i="1"/>
  <c r="CS109" i="1"/>
  <c r="CC135" i="1"/>
  <c r="CS135" i="1"/>
  <c r="CC110" i="1"/>
  <c r="CS110" i="1"/>
  <c r="CC60" i="1"/>
  <c r="CS60" i="1"/>
  <c r="CC161" i="1"/>
  <c r="CS161" i="1"/>
  <c r="CC51" i="1"/>
  <c r="CS51" i="1"/>
  <c r="CC156" i="1"/>
  <c r="CS156" i="1"/>
  <c r="CC116" i="1"/>
  <c r="CS116" i="1"/>
  <c r="CC142" i="1"/>
  <c r="CS142" i="1"/>
  <c r="CC76" i="1"/>
  <c r="CS76" i="1"/>
  <c r="CC113" i="1"/>
  <c r="CS113" i="1"/>
  <c r="CC105" i="1"/>
  <c r="CS105" i="1"/>
  <c r="CC149" i="1"/>
  <c r="CS149" i="1"/>
  <c r="CC11" i="1"/>
  <c r="CS11" i="1"/>
  <c r="CC114" i="1"/>
  <c r="CS114" i="1"/>
  <c r="CC170" i="1"/>
  <c r="CS170" i="1"/>
  <c r="CC66" i="1"/>
  <c r="CS66" i="1"/>
  <c r="CC158" i="1"/>
  <c r="CS158" i="1"/>
  <c r="CC42" i="1"/>
  <c r="CS42" i="1"/>
  <c r="CC37" i="1"/>
  <c r="CS37" i="1"/>
  <c r="CC117" i="1"/>
  <c r="CS117" i="1"/>
  <c r="CC115" i="1"/>
  <c r="CS115" i="1"/>
  <c r="CC68" i="1"/>
  <c r="CS68" i="1"/>
  <c r="CC39" i="1"/>
  <c r="CS39" i="1"/>
  <c r="CC100" i="1"/>
  <c r="CS100" i="1"/>
  <c r="CC14" i="1"/>
  <c r="CS14" i="1"/>
  <c r="CC81" i="1"/>
  <c r="CS81" i="1"/>
  <c r="CC83" i="1"/>
  <c r="CS83" i="1"/>
  <c r="CC140" i="1"/>
  <c r="CS140" i="1"/>
  <c r="CC24" i="1"/>
  <c r="CS24" i="1"/>
  <c r="CC108" i="1"/>
  <c r="CS108" i="1"/>
  <c r="CC139" i="1"/>
  <c r="CS139" i="1"/>
  <c r="CC69" i="1"/>
  <c r="CS69" i="1"/>
  <c r="CC9" i="1"/>
  <c r="CS9" i="1"/>
  <c r="CC40" i="1"/>
  <c r="CS40" i="1"/>
  <c r="CC23" i="1"/>
  <c r="CS23" i="1"/>
  <c r="CC148" i="1"/>
  <c r="CS148" i="1"/>
  <c r="CC64" i="1"/>
  <c r="CS64" i="1"/>
  <c r="CC166" i="1"/>
  <c r="CS166" i="1"/>
  <c r="CC146" i="1"/>
  <c r="CS146" i="1"/>
  <c r="CC165" i="1"/>
  <c r="CS165" i="1"/>
  <c r="CC178" i="1"/>
  <c r="CS178" i="1"/>
  <c r="CC99" i="1"/>
  <c r="CS99" i="1"/>
  <c r="CC77" i="1"/>
  <c r="CS77" i="1"/>
  <c r="CC130" i="1"/>
  <c r="CS130" i="1"/>
  <c r="CC164" i="1"/>
  <c r="CS164" i="1"/>
  <c r="CC20" i="1"/>
  <c r="CS20" i="1"/>
  <c r="CC118" i="1"/>
  <c r="CS118" i="1"/>
  <c r="CC95" i="1"/>
  <c r="CS95" i="1"/>
  <c r="CC106" i="1"/>
  <c r="CS106" i="1"/>
  <c r="CC22" i="1"/>
  <c r="CS22" i="1"/>
  <c r="CC147" i="1"/>
  <c r="CS147" i="1"/>
  <c r="CC72" i="1"/>
  <c r="CS72" i="1"/>
  <c r="CC46" i="1"/>
  <c r="CS46" i="1"/>
  <c r="CC184" i="1"/>
  <c r="CS184" i="1"/>
  <c r="CC36" i="1"/>
  <c r="CS36" i="1"/>
  <c r="CC144" i="1"/>
  <c r="CS144" i="1"/>
  <c r="CC172" i="1"/>
  <c r="CS172" i="1"/>
  <c r="CC45" i="1"/>
  <c r="CS45" i="1"/>
  <c r="CC91" i="1"/>
  <c r="CS91" i="1"/>
  <c r="CC55" i="1"/>
  <c r="CS55" i="1"/>
  <c r="CC16" i="1"/>
  <c r="CS16" i="1"/>
  <c r="CC18" i="1"/>
  <c r="CS18" i="1"/>
  <c r="CC57" i="1"/>
  <c r="CS57" i="1"/>
  <c r="CC126" i="1"/>
  <c r="CS126" i="1"/>
  <c r="CC123" i="1"/>
  <c r="CS123" i="1"/>
  <c r="CC73" i="1"/>
  <c r="CS73" i="1"/>
  <c r="CC134" i="1"/>
  <c r="CS134" i="1"/>
  <c r="CC120" i="1"/>
  <c r="CS120" i="1"/>
  <c r="CC163" i="1"/>
  <c r="CS163" i="1"/>
  <c r="CC41" i="1"/>
  <c r="CS41" i="1"/>
  <c r="CC86" i="1"/>
  <c r="CS86" i="1"/>
  <c r="CC79" i="1"/>
  <c r="CS79" i="1"/>
  <c r="CC35" i="1"/>
  <c r="CS35" i="1"/>
  <c r="CC10" i="1"/>
  <c r="CS10" i="1"/>
  <c r="CC89" i="1"/>
  <c r="CS89" i="1"/>
  <c r="CC50" i="1"/>
  <c r="CS50" i="1"/>
  <c r="CC145" i="1"/>
  <c r="CS145" i="1"/>
  <c r="CC27" i="1"/>
  <c r="CS27" i="1"/>
  <c r="CC155" i="1"/>
  <c r="CS155" i="1"/>
  <c r="CC107" i="1"/>
  <c r="CS107" i="1"/>
  <c r="CC30" i="1"/>
  <c r="CS30" i="1"/>
  <c r="CC127" i="1"/>
  <c r="CS127" i="1"/>
  <c r="CC71" i="1"/>
  <c r="CS71" i="1"/>
  <c r="CC96" i="1"/>
  <c r="CS96" i="1"/>
  <c r="CC180" i="1"/>
  <c r="CS180" i="1"/>
  <c r="CC47" i="1"/>
  <c r="CS47" i="1"/>
  <c r="CC43" i="1"/>
  <c r="CS43" i="1"/>
  <c r="CC154" i="1"/>
  <c r="CS154" i="1"/>
  <c r="CC59" i="1"/>
  <c r="CS59" i="1"/>
  <c r="CC183" i="1"/>
  <c r="CS183" i="1"/>
  <c r="CC177" i="1"/>
  <c r="CS177" i="1"/>
  <c r="CC90" i="1"/>
  <c r="CS90" i="1"/>
  <c r="CC61" i="1"/>
  <c r="CS61" i="1"/>
  <c r="CC150" i="1"/>
  <c r="CS150" i="1"/>
  <c r="CC138" i="1"/>
  <c r="CS138" i="1"/>
  <c r="BM188" i="1"/>
  <c r="AH188" i="1" s="1"/>
  <c r="CC33" i="1"/>
  <c r="CC160" i="1"/>
  <c r="CC141" i="1"/>
  <c r="CC62" i="1"/>
  <c r="BM189" i="1"/>
  <c r="AH189" i="1" s="1"/>
  <c r="CC58" i="1"/>
  <c r="BM176" i="1"/>
  <c r="AH176" i="1" s="1"/>
  <c r="BN175" i="1" s="1"/>
  <c r="CC65" i="1"/>
  <c r="CC124" i="1"/>
  <c r="BN188" i="1" l="1"/>
  <c r="BN189" i="1"/>
  <c r="BN187" i="1"/>
  <c r="BN17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Thai Duong Tran</author>
  </authors>
  <commentList>
    <comment ref="B2" authorId="0" shapeId="0" xr:uid="{B512E81B-C53D-40B5-A3AA-B6935F324F66}">
      <text>
        <r>
          <rPr>
            <b/>
            <sz val="9"/>
            <color indexed="81"/>
            <rFont val="Tahoma"/>
            <family val="2"/>
          </rPr>
          <t>Thai Duong Tran:</t>
        </r>
        <r>
          <rPr>
            <sz val="9"/>
            <color indexed="81"/>
            <rFont val="Tahoma"/>
            <family val="2"/>
          </rPr>
          <t xml:space="preserve">
Depository Account Number at VSD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Thai Duong Tran</author>
  </authors>
  <commentList>
    <comment ref="Y8" authorId="0" shapeId="0" xr:uid="{920DCC4B-3BC2-493F-A3E3-1DF7CFAD01E7}">
      <text>
        <r>
          <rPr>
            <b/>
            <sz val="9"/>
            <color indexed="81"/>
            <rFont val="Tahoma"/>
            <charset val="1"/>
          </rPr>
          <t>Thai Duong Tran:</t>
        </r>
        <r>
          <rPr>
            <sz val="9"/>
            <color indexed="81"/>
            <rFont val="Tahoma"/>
            <charset val="1"/>
          </rPr>
          <t xml:space="preserve">
Nguồn: Báo cáo Corporate Action cung cấp bởi brokers (chỉ những tháng có phát sinh Corporate Action mới có báo cáo).
Tham khảo: Xem file Report on Corporate Actions Aug.xlsx của SSI cho tháng 8/2024 và file A09-Corporate_Actions-2024-12.csv của IBKR cho tháng 12/2024</t>
        </r>
      </text>
    </comment>
    <comment ref="Z8" authorId="0" shapeId="0" xr:uid="{543EDCDB-C7B7-4C07-97E4-45F9D58CFC7B}">
      <text>
        <r>
          <rPr>
            <b/>
            <sz val="9"/>
            <color indexed="81"/>
            <rFont val="Tahoma"/>
            <family val="2"/>
          </rPr>
          <t>Thai Duong Tran:</t>
        </r>
        <r>
          <rPr>
            <sz val="9"/>
            <color indexed="81"/>
            <rFont val="Tahoma"/>
            <family val="2"/>
          </rPr>
          <t xml:space="preserve">
Number in RED: Quantity After Stock Splits or Stock Dividends</t>
        </r>
      </text>
    </comment>
    <comment ref="AQ8" authorId="0" shapeId="0" xr:uid="{BDA73931-ADCE-44D7-867F-AFFD679DDB1C}">
      <text>
        <r>
          <rPr>
            <b/>
            <sz val="9"/>
            <color indexed="81"/>
            <rFont val="Tahoma"/>
            <family val="2"/>
          </rPr>
          <t>Thai Duong Tran:</t>
        </r>
        <r>
          <rPr>
            <sz val="9"/>
            <color indexed="81"/>
            <rFont val="Tahoma"/>
            <family val="2"/>
          </rPr>
          <t xml:space="preserve">
At Trading Date</t>
        </r>
      </text>
    </comment>
    <comment ref="BE8" authorId="0" shapeId="0" xr:uid="{8496E2C1-363E-4099-8A10-DF6EC6F31D7B}">
      <text>
        <r>
          <rPr>
            <b/>
            <sz val="9"/>
            <color indexed="81"/>
            <rFont val="Tahoma"/>
            <family val="2"/>
          </rPr>
          <t>Thai Duong Tran:</t>
        </r>
        <r>
          <rPr>
            <sz val="9"/>
            <color indexed="81"/>
            <rFont val="Tahoma"/>
            <family val="2"/>
          </rPr>
          <t xml:space="preserve">
Trade Price after Stock Split/Stock Dividend</t>
        </r>
      </text>
    </comment>
    <comment ref="BI8" authorId="0" shapeId="0" xr:uid="{1601383B-0891-4933-8951-7254915DD6A8}">
      <text>
        <r>
          <rPr>
            <b/>
            <sz val="9"/>
            <color indexed="81"/>
            <rFont val="Tahoma"/>
            <family val="2"/>
          </rPr>
          <t>Thai Duong Tran:</t>
        </r>
        <r>
          <rPr>
            <sz val="9"/>
            <color indexed="81"/>
            <rFont val="Tahoma"/>
            <family val="2"/>
          </rPr>
          <t xml:space="preserve">
Include BIDV Execution Fee and SSI Commission</t>
        </r>
      </text>
    </comment>
    <comment ref="BL8" authorId="0" shapeId="0" xr:uid="{73DF60C4-7775-4D9A-84FE-10D0FE448A2E}">
      <text>
        <r>
          <rPr>
            <b/>
            <sz val="9"/>
            <color indexed="81"/>
            <rFont val="Tahoma"/>
            <family val="2"/>
          </rPr>
          <t>Thai Duong Tran:</t>
        </r>
        <r>
          <rPr>
            <sz val="9"/>
            <color indexed="81"/>
            <rFont val="Tahoma"/>
            <family val="2"/>
          </rPr>
          <t xml:space="preserve">
Close Price at TradeDate, after stock splits and stock dividends</t>
        </r>
      </text>
    </comment>
    <comment ref="BR8" authorId="0" shapeId="0" xr:uid="{E32E2C35-3CCE-406A-BAF5-586EE89C207D}">
      <text>
        <r>
          <rPr>
            <b/>
            <sz val="9"/>
            <color indexed="81"/>
            <rFont val="Tahoma"/>
            <family val="2"/>
          </rPr>
          <t>Thai Duong Tran:</t>
        </r>
        <r>
          <rPr>
            <sz val="9"/>
            <color indexed="81"/>
            <rFont val="Tahoma"/>
            <family val="2"/>
          </rPr>
          <t xml:space="preserve">
Order ID from original data</t>
        </r>
      </text>
    </comment>
    <comment ref="A174" authorId="0" shapeId="0" xr:uid="{95FE4D6C-676C-426A-8825-DAECA2A6CDAC}">
      <text>
        <r>
          <rPr>
            <b/>
            <sz val="9"/>
            <color indexed="81"/>
            <rFont val="Tahoma"/>
            <family val="2"/>
          </rPr>
          <t>Thai Duong Tran:</t>
        </r>
        <r>
          <rPr>
            <sz val="9"/>
            <color indexed="81"/>
            <rFont val="Tahoma"/>
            <family val="2"/>
          </rPr>
          <t xml:space="preserve">
New Issue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Thai Duong Tran</author>
  </authors>
  <commentList>
    <comment ref="J13" authorId="0" shapeId="0" xr:uid="{8E622324-B1CC-4C27-97DC-B2B7E0AACF1A}">
      <text>
        <r>
          <rPr>
            <b/>
            <sz val="9"/>
            <color indexed="81"/>
            <rFont val="Tahoma"/>
            <charset val="1"/>
          </rPr>
          <t>Thai Duong Tran:</t>
        </r>
        <r>
          <rPr>
            <sz val="9"/>
            <color indexed="81"/>
            <rFont val="Tahoma"/>
            <charset val="1"/>
          </rPr>
          <t xml:space="preserve">
Chuyển đổi từ định dạng ngày của VN sang định dạng ngày của IBKR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Thai Duong Tran</author>
  </authors>
  <commentList>
    <comment ref="X3" authorId="0" shapeId="0" xr:uid="{44E6EEE6-D80F-4A92-A140-A9671ADDD54E}">
      <text>
        <r>
          <rPr>
            <sz val="9"/>
            <color indexed="81"/>
            <rFont val="Tahoma"/>
            <family val="2"/>
          </rPr>
          <t>Get data from IBRK Activity Report</t>
        </r>
      </text>
    </comment>
    <comment ref="AA9" authorId="0" shapeId="0" xr:uid="{4ABD6363-730B-4ADC-85EF-9EFA8D04E51D}">
      <text>
        <r>
          <rPr>
            <sz val="9"/>
            <color indexed="81"/>
            <rFont val="Tahoma"/>
            <family val="2"/>
          </rPr>
          <t>Manual Input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Thai Duong Tran</author>
  </authors>
  <commentList>
    <comment ref="A1" authorId="0" shapeId="0" xr:uid="{50679740-54EB-4211-98FE-A33411C75240}">
      <text>
        <r>
          <rPr>
            <b/>
            <sz val="9"/>
            <color indexed="81"/>
            <rFont val="Tahoma"/>
            <charset val="1"/>
          </rPr>
          <t>Thai Duong Tran:</t>
        </r>
        <r>
          <rPr>
            <sz val="9"/>
            <color indexed="81"/>
            <rFont val="Tahoma"/>
            <charset val="1"/>
          </rPr>
          <t xml:space="preserve">
Nguồn: Đối với các cổ phiếu giao dịch qua SSI, bảng historical price được tải về hàng tháng từ Bloomberg cho từng cổ phiếu
Minh họa: Xem file grid1_y2sifceg.xlsx là giá lịch sử của MWG các ngày trong tháng 6/2024 được tải về từ Bloomberg.</t>
        </r>
      </text>
    </comment>
    <comment ref="N1" authorId="0" shapeId="0" xr:uid="{2022C30A-FD56-4779-A51C-773655B0C009}">
      <text>
        <r>
          <rPr>
            <b/>
            <sz val="9"/>
            <color indexed="81"/>
            <rFont val="Tahoma"/>
            <charset val="1"/>
          </rPr>
          <t>Thai Duong Tran:</t>
        </r>
        <r>
          <rPr>
            <sz val="9"/>
            <color indexed="81"/>
            <rFont val="Tahoma"/>
            <charset val="1"/>
          </rPr>
          <t xml:space="preserve">
Nguồn: Cập nhật cuối tháng dựa trên ngày nghỉ thực tế đã diễn ra trong tháng</t>
        </r>
      </text>
    </comment>
  </commentList>
</comments>
</file>

<file path=xl/sharedStrings.xml><?xml version="1.0" encoding="utf-8"?>
<sst xmlns="http://schemas.openxmlformats.org/spreadsheetml/2006/main" count="5268" uniqueCount="903">
  <si>
    <t>LỊCH SỬ LỆNH (ORDER HISTORY)</t>
  </si>
  <si>
    <t>Tên khách hàng (Client name)</t>
  </si>
  <si>
    <t>XSTAR VALUE FUND LP</t>
  </si>
  <si>
    <t>Số tài khoản (Account number)</t>
  </si>
  <si>
    <t>Từ ngày (from) - đến ngày (to)</t>
  </si>
  <si>
    <t>Ngày giao dịch
(Transaction Date)</t>
  </si>
  <si>
    <t>Mã chứng khoán
(Stock code)</t>
  </si>
  <si>
    <t>Mua/Bán
(Buy/Sell)</t>
  </si>
  <si>
    <t>KL đặt
(Quantity)</t>
  </si>
  <si>
    <t>Giá đặt
(Price)</t>
  </si>
  <si>
    <t>KL khớp
(Matched Quantity)</t>
  </si>
  <si>
    <t>Giá khớp
(Matched Price)</t>
  </si>
  <si>
    <t>Phí
(Fee)</t>
  </si>
  <si>
    <t>Thuế
(Tax)</t>
  </si>
  <si>
    <t>Thành tiền
(Total)</t>
  </si>
  <si>
    <t>Loại lệnh
(Order Type)</t>
  </si>
  <si>
    <t>Trạng thái
(Status)</t>
  </si>
  <si>
    <t>Kênh
(Channel)</t>
  </si>
  <si>
    <t>Số hiệu lệnh
(Order ID)</t>
  </si>
  <si>
    <t>DXS</t>
  </si>
  <si>
    <t>VHM</t>
  </si>
  <si>
    <t>TV2</t>
  </si>
  <si>
    <t>MWG</t>
  </si>
  <si>
    <t>VNM</t>
  </si>
  <si>
    <t>XSTAR Value Fund LP</t>
  </si>
  <si>
    <t>ClientAccountID</t>
  </si>
  <si>
    <t>Buy/Sell</t>
  </si>
  <si>
    <t>CurrencyPrimary</t>
  </si>
  <si>
    <t>FXRateToBase</t>
  </si>
  <si>
    <t>Symbol</t>
  </si>
  <si>
    <t>Description</t>
  </si>
  <si>
    <t>TradeDate</t>
  </si>
  <si>
    <t>DateTime</t>
  </si>
  <si>
    <t>SettleDateTarget</t>
  </si>
  <si>
    <t>Quantity</t>
  </si>
  <si>
    <t>TradePrice</t>
  </si>
  <si>
    <t>Proceeds</t>
  </si>
  <si>
    <t>Taxes</t>
  </si>
  <si>
    <t>Commission</t>
  </si>
  <si>
    <t>CommissionCurrency</t>
  </si>
  <si>
    <t>Open/CloseIndicator</t>
  </si>
  <si>
    <t>FifoPnlRealized</t>
  </si>
  <si>
    <t>TransactionID</t>
  </si>
  <si>
    <t>Notes/Codes</t>
  </si>
  <si>
    <t>VND</t>
  </si>
  <si>
    <t>Vinhomes Joint Stock Company</t>
  </si>
  <si>
    <t>O</t>
  </si>
  <si>
    <t>TPB</t>
  </si>
  <si>
    <t>Tien Phong Commercial Joint Stock Bank (TPB)</t>
  </si>
  <si>
    <t>Power Engineering Consulting Joint Stock Company 2</t>
  </si>
  <si>
    <t>Vietnam Dairy Products Joint Stock Company</t>
  </si>
  <si>
    <t>Mobile World Investment Corp</t>
  </si>
  <si>
    <t>HPG</t>
  </si>
  <si>
    <t>Hoa Phat Group JSC</t>
  </si>
  <si>
    <t>VN000000HPG4</t>
  </si>
  <si>
    <t>VN000000MWG0</t>
  </si>
  <si>
    <t>PDR</t>
  </si>
  <si>
    <t>Phat Dat Real Estate Development Corp</t>
  </si>
  <si>
    <t>VN000000PDR0</t>
  </si>
  <si>
    <t>Dat Xanh Real Estate Services Joint Stock Company</t>
  </si>
  <si>
    <t>VN000000DXS2</t>
  </si>
  <si>
    <t>VN000000TV22</t>
  </si>
  <si>
    <t>VN000000VHM0</t>
  </si>
  <si>
    <t>VN000000VNM8</t>
  </si>
  <si>
    <t>VN000000TPB0</t>
  </si>
  <si>
    <t>TT</t>
  </si>
  <si>
    <t>Ngày giao dịch</t>
  </si>
  <si>
    <t>Ngày trong tuần tương ứng</t>
  </si>
  <si>
    <t>Nghỉ tết từ 02/08/2024 đến hết 02/14/2024</t>
  </si>
  <si>
    <t>Ngân hàng TMCP Đầu tư và Phát triển Việt Nam
Bank for Investment and Development of Vietnam JSC</t>
  </si>
  <si>
    <t>Chi nhánh Nam Kỳ Khởi Nghĩa</t>
  </si>
  <si>
    <t xml:space="preserve">BÁO CÁO DANH MỤC TÀI SẢN </t>
  </si>
  <si>
    <t xml:space="preserve">PORTFOLIO REPORT </t>
  </si>
  <si>
    <t>Số TT/ No</t>
  </si>
  <si>
    <t>Tên Tài khoản/Account Name</t>
  </si>
  <si>
    <t>Số tài khoản lưu ký/ Custodian Account</t>
  </si>
  <si>
    <t>SỐ TÀI KHOẢN TIỀN/ Cash Account</t>
  </si>
  <si>
    <t>LOẠI TIỀN TỆ/ Currency</t>
  </si>
  <si>
    <t xml:space="preserve">Số dư tiền/Cash at Bank
</t>
  </si>
  <si>
    <t>BIDFCD3891</t>
  </si>
  <si>
    <t>1190202813</t>
  </si>
  <si>
    <t/>
  </si>
  <si>
    <t>STT/No</t>
  </si>
  <si>
    <t>Loại tài sản/Asset Type</t>
  </si>
  <si>
    <t xml:space="preserve">Mã tài sản/Code
</t>
  </si>
  <si>
    <t>Số lượng /Quantity</t>
  </si>
  <si>
    <t>Tổng/Total</t>
  </si>
  <si>
    <t>Giao dịch/ Available for Trading</t>
  </si>
  <si>
    <t>Chờ giao dịch/ Pending for trading</t>
  </si>
  <si>
    <t>Giao dịch hạn chế chuyển nhượng/ Available for trading, Transfer Restricted</t>
  </si>
  <si>
    <t>Chờ GD HCCN/Pending for trading, Transfer restricted</t>
  </si>
  <si>
    <t>Mua chờ về/Waiting for payment after purchasing</t>
  </si>
  <si>
    <t>Chờ THQ/Pending for Right Execution</t>
  </si>
  <si>
    <t>Chờ lưu ký /Pending for depository</t>
  </si>
  <si>
    <t>Chờ chuyển khoản/Pending for Transfer</t>
  </si>
  <si>
    <t>Chờ rút/Pending for Withdrawal</t>
  </si>
  <si>
    <t>Cầm cố/Collateral</t>
  </si>
  <si>
    <t>Phong tỏa/Blocked</t>
  </si>
  <si>
    <t>Cổ phiếu/Stock</t>
  </si>
  <si>
    <t>Giao dịch viên
(Teller)</t>
  </si>
  <si>
    <t>Kiểm soát viên
(Supervisor)</t>
  </si>
  <si>
    <t>Issuer</t>
  </si>
  <si>
    <t>SecurityID</t>
  </si>
  <si>
    <t>ReportDate</t>
  </si>
  <si>
    <t>OpenDateTime</t>
  </si>
  <si>
    <t>MarkPrice</t>
  </si>
  <si>
    <t>AssetClass</t>
  </si>
  <si>
    <t>NGÂN HÀNG TMCP ĐẦU TƯ VÀ PHÁT TRIỂN VIỆT NAM</t>
  </si>
  <si>
    <t>BÁO CÁO CHI TIẾT SỐ DƯ TÀI KHOẢN</t>
  </si>
  <si>
    <t>Mã KH: 18545350</t>
  </si>
  <si>
    <t>Số tài khoản: 1190202813</t>
  </si>
  <si>
    <t>Loại tiền: VND</t>
  </si>
  <si>
    <t>Số tài khoản cũ: 11918000202813</t>
  </si>
  <si>
    <t>Ngày hiệu lực</t>
  </si>
  <si>
    <t>Ghi nợ</t>
  </si>
  <si>
    <t>Ghi có</t>
  </si>
  <si>
    <t>Số dư</t>
  </si>
  <si>
    <t>Mô tả</t>
  </si>
  <si>
    <t>Dư đầu</t>
  </si>
  <si>
    <t>Cộng phát sinh</t>
  </si>
  <si>
    <t>Dư cuối ngày</t>
  </si>
  <si>
    <t>BIDV Execution Fee</t>
  </si>
  <si>
    <t>Tariff</t>
  </si>
  <si>
    <t>Ending Balance</t>
  </si>
  <si>
    <t>Step 1</t>
  </si>
  <si>
    <t>Step 2</t>
  </si>
  <si>
    <t>Update Reported Period in all Output sheets</t>
  </si>
  <si>
    <t>Step 3</t>
  </si>
  <si>
    <t>Manual Input field</t>
  </si>
  <si>
    <t>Step 4</t>
  </si>
  <si>
    <t>Double check total proceeds and total fees amount in Inputs2 sheet with these amounts in Input3 sheet</t>
  </si>
  <si>
    <t>double check amount</t>
  </si>
  <si>
    <t>Step 5</t>
  </si>
  <si>
    <t>Step 0</t>
  </si>
  <si>
    <t>XSTAR's annotation</t>
  </si>
  <si>
    <t>Beginning Balance</t>
  </si>
  <si>
    <t>Conid</t>
  </si>
  <si>
    <t>Multiplier</t>
  </si>
  <si>
    <t>Exchange</t>
  </si>
  <si>
    <t>CostBasis</t>
  </si>
  <si>
    <t>MtmPnl</t>
  </si>
  <si>
    <t>HoldingPeriodDateTime</t>
  </si>
  <si>
    <t>Update DataRef Sheet (New Stock, Settlement Date)</t>
  </si>
  <si>
    <t>Copy from Input Statements and Reports and Paste to the corresponding Input sheets (keep format and position)</t>
  </si>
  <si>
    <t>Check all manual inputs fields in Input2 and Output sheets</t>
  </si>
  <si>
    <t>Proceeds | Tiền mua phải trả/Tiền bán nhận được</t>
  </si>
  <si>
    <t>   Commissions</t>
  </si>
  <si>
    <t>   Dividends</t>
  </si>
  <si>
    <t>   Insured Deposit Interest</t>
  </si>
  <si>
    <t>   Broker Interest Paid and Received</t>
  </si>
  <si>
    <t>   Trades (Sales)</t>
  </si>
  <si>
    <t>   Trades (Purchase)</t>
  </si>
  <si>
    <t>   Other Fees</t>
  </si>
  <si>
    <t>   Transaction Fees</t>
  </si>
  <si>
    <t>Cash Transaction Types</t>
  </si>
  <si>
    <t>Starting Cash</t>
  </si>
  <si>
    <t>Ending Cash</t>
  </si>
  <si>
    <t>Nghỉ lễ vua Hùng 1 ngày 18/04/2024</t>
  </si>
  <si>
    <t>0</t>
  </si>
  <si>
    <t>Nghỉ lễ 30/04 - 01/05 5 ngày</t>
  </si>
  <si>
    <t>21/06/2024 10:25:59</t>
  </si>
  <si>
    <t>37,550</t>
  </si>
  <si>
    <t>LO</t>
  </si>
  <si>
    <t>iBoard</t>
  </si>
  <si>
    <t>99126767</t>
  </si>
  <si>
    <t>21/06/2024 10:22:08</t>
  </si>
  <si>
    <t>99125326</t>
  </si>
  <si>
    <t>21/06/2024 10:20:43</t>
  </si>
  <si>
    <t>66,700</t>
  </si>
  <si>
    <t>99124806</t>
  </si>
  <si>
    <t>12/06/2024 13:37:00</t>
  </si>
  <si>
    <t>50,600</t>
  </si>
  <si>
    <t>98389564</t>
  </si>
  <si>
    <t>11/06/2024 09:56:22</t>
  </si>
  <si>
    <t>38,400</t>
  </si>
  <si>
    <t>98228589</t>
  </si>
  <si>
    <t>11/06/2024 09:52:07</t>
  </si>
  <si>
    <t>52,100</t>
  </si>
  <si>
    <t>98226367</t>
  </si>
  <si>
    <t>11/06/2024 09:50:17</t>
  </si>
  <si>
    <t>51,800</t>
  </si>
  <si>
    <t>98225395</t>
  </si>
  <si>
    <t>11/06/2024 09:49:57</t>
  </si>
  <si>
    <t>52,400</t>
  </si>
  <si>
    <t>98225222</t>
  </si>
  <si>
    <t>10/06/2024 09:28:14</t>
  </si>
  <si>
    <t>29,250</t>
  </si>
  <si>
    <t>98106924</t>
  </si>
  <si>
    <t>10/06/2024 09:25:37</t>
  </si>
  <si>
    <t>52,500</t>
  </si>
  <si>
    <t>98105167</t>
  </si>
  <si>
    <t>10/06/2024 09:24:34</t>
  </si>
  <si>
    <t>52,600</t>
  </si>
  <si>
    <t>98104683</t>
  </si>
  <si>
    <t>BLKCOL-119000-03062024-00012.txt REF 119E24603KY9S0QE B/O 1190202813 XSTAR VALUE FUND LP INCOME TAX MONTH 5.2024 F/O 280701005 BIDV NKKN</t>
  </si>
  <si>
    <t>HACH TOAN TIEN DAT MUA MA CK PDR / Payment for subscription right PDR.</t>
  </si>
  <si>
    <t>CHUYEN TIEN MUA CHUNG KHOAN NGAY GD 10/06/2024/ DEBIT CASH FROM PURCHASE TRADE DATE 10/06/2024</t>
  </si>
  <si>
    <t>NHAN TIEN BAN CHUNG KHOAN NGAY GD 10/06/2024/ CREDIT CASH FROM SELL TRADE DATE 10/06/2024</t>
  </si>
  <si>
    <t>THANH TOAN PHI MOI GIOI GD MUA TKLK BIDFCD3891 NGAY 10/06/2024/BROKER FEE BIDFCD3891 FOR TRADE DATE 10/06/2024</t>
  </si>
  <si>
    <t>THANH TOAN PHI MOI GIOI GD BAN TKLK BIDFCD3891 NGAY 10/06/2024/BROKER FEE BIDFCD3891 FOR TRADE DATE 10/06/2024</t>
  </si>
  <si>
    <t>THANH TOAN THUE TN GD BAN BID TKLK BIDFCD3891 NGAY 10/06/2024/INCOME TAX ACCOUNT BID BIDFCD3891 FOR SELLING TRADE DATE 10/06/2024</t>
  </si>
  <si>
    <t>BIDV THU PHI/GIA DICH VU LUU KY XU LY HO SO GD MUA TKLK BIDFCD3891 NGAY 10/06/2024/BIDV EXECUTION FEE BIDFCD3891 FOR TRADE DATE 10/06/2024</t>
  </si>
  <si>
    <t>BIDV THU PHI/GIA DICH VU LUU KY XU LY HO SO GD BAN TKLK BIDFCD3891 NGAY 10/06/2024/BIDV EXECUTION FEE BIDFCD3891 FOR TRADE DATE 10/06/2024</t>
  </si>
  <si>
    <t>POSTAGE COST FOR DELIVERING DOCUMENTS ON MARCH 2024</t>
  </si>
  <si>
    <t>CHUYEN TIEN MUA CHUNG KHOAN NGAY GD 11/06/2024/ DEBIT CASH FROM PURCHASE TRADE DATE 11/06/2024</t>
  </si>
  <si>
    <t>THANH TOAN PHI MOI GIOI GD MUA TKLK BIDFCD3891 NGAY 11/06/2024/BROKER FEE BIDFCD3891 FOR TRADE DATE 11/06/2024</t>
  </si>
  <si>
    <t>BIDV THU PHI/GIA DICH VU LUU KY XU LY HO SO GD MUA TKLK BIDFCD3891 NGAY 11/06/2024/BIDV EXECUTION FEE BIDFCD3891 FOR TRADE DATE 11/06/2024</t>
  </si>
  <si>
    <t>CHUYEN TIEN MUA CHUNG KHOAN NGAY GD 12/06/2024/ DEBIT CASH FROM PURCHASE TRADE DATE 12/06/2024</t>
  </si>
  <si>
    <t>THANH TOAN PHI MOI GIOI GD MUA TKLK BIDFCD3891 NGAY 12/06/2024/BROKER FEE BIDFCD3891 FOR TRADE DATE 12/06/2024</t>
  </si>
  <si>
    <t>BIDV THU PHI/GIA DICH VU LUU KY XU LY HO SO GD MUA TKLK BIDFCD3891 NGAY 12/06/2024/BIDV EXECUTION FEE BIDFCD3891 FOR TRADE DATE 12/06/2024</t>
  </si>
  <si>
    <t>Thanh toan lai thang 06/2024</t>
  </si>
  <si>
    <t>CHUYEN TIEN MUA CHUNG KHOAN NGAY GD 21/06/2024/ DEBIT CASH FROM PURCHASE TRADE DATE 21/06/2024</t>
  </si>
  <si>
    <t>NHAN TIEN BAN CHUNG KHOAN NGAY GD 21/06/2024/ CREDIT CASH FROM SELL TRADE DATE 21/06/2024</t>
  </si>
  <si>
    <t>THANH TOAN PHI MOI GIOI GD MUA TKLK BIDFCD3891 NGAY 21/06/2024/BROKER FEE BIDFCD3891 FOR TRADE DATE 21/06/2024</t>
  </si>
  <si>
    <t>THANH TOAN PHI MOI GIOI GD BAN TKLK BIDFCD3891 NGAY 21/06/2024/BROKER FEE BIDFCD3891 FOR TRADE DATE 21/06/2024</t>
  </si>
  <si>
    <t>BIDV THU PHI/GIA DICH VU LUU KY XU LY HO SO GD MUA TKLK BIDFCD3891 NGAY 21/06/2024/BIDV EXECUTION FEE BIDFCD3891 FOR TRADE DATE 21/06/2024</t>
  </si>
  <si>
    <t>BIDV THU PHI/GIA DICH VU LUU KY XU LY HO SO GD BAN TKLK BIDFCD3891 NGAY 21/06/2024/BIDV EXECUTION FEE BIDFCD3891 FOR TRADE DATE 21/06/2024</t>
  </si>
  <si>
    <t>THANH TOAN THUE TN GD BAN BID TKLK BIDFCD3891 NGAY 21/06/2024/INCOME TAX ACCOUNT BID BIDFCD3891 FOR SELLING TRADE DATE 21/06/2024</t>
  </si>
  <si>
    <t>027 DEPOSITORY FEE 05.2024</t>
  </si>
  <si>
    <t>Báo cáo được in từ chương trình BIDV iBank bởi user:18545350DUONGTT</t>
  </si>
  <si>
    <t>STK</t>
  </si>
  <si>
    <t>20/12/2022 09:43:18</t>
  </si>
  <si>
    <t>Buy</t>
  </si>
  <si>
    <t>22,100</t>
  </si>
  <si>
    <t>-</t>
  </si>
  <si>
    <t>Fully Filled</t>
  </si>
  <si>
    <t>64339480</t>
  </si>
  <si>
    <t>13/12/2022 09:20:49</t>
  </si>
  <si>
    <t>22,850</t>
  </si>
  <si>
    <t>63956230</t>
  </si>
  <si>
    <t>17/01/2023 09:06:43</t>
  </si>
  <si>
    <t>22,300</t>
  </si>
  <si>
    <t>65375348</t>
  </si>
  <si>
    <t>16/01/2023 13:24:26</t>
  </si>
  <si>
    <t>MP</t>
  </si>
  <si>
    <t>Partially Filled</t>
  </si>
  <si>
    <t>65354698</t>
  </si>
  <si>
    <t>16/01/2023 13:23:41</t>
  </si>
  <si>
    <t>22,400</t>
  </si>
  <si>
    <t>65354557</t>
  </si>
  <si>
    <t>10/02/2023 13:42:18</t>
  </si>
  <si>
    <t>24,300</t>
  </si>
  <si>
    <t>66222237</t>
  </si>
  <si>
    <t>06/02/2023 09:23:56</t>
  </si>
  <si>
    <t>23,900</t>
  </si>
  <si>
    <t>65969927</t>
  </si>
  <si>
    <t>06/02/2023 08:20:54</t>
  </si>
  <si>
    <t>24,100</t>
  </si>
  <si>
    <t>23,800</t>
  </si>
  <si>
    <t>65961921</t>
  </si>
  <si>
    <t>06/02/2023 08:20:03</t>
  </si>
  <si>
    <t>65961903</t>
  </si>
  <si>
    <t>03/02/2023 09:27:02</t>
  </si>
  <si>
    <t>65914655</t>
  </si>
  <si>
    <t>14/03/2023 09:21:24</t>
  </si>
  <si>
    <t>24,400</t>
  </si>
  <si>
    <t>67409689</t>
  </si>
  <si>
    <t>13/03/2023 09:42:55</t>
  </si>
  <si>
    <t>67360686</t>
  </si>
  <si>
    <t>03/03/2023 11:17:27</t>
  </si>
  <si>
    <t>40,600</t>
  </si>
  <si>
    <t>67053694</t>
  </si>
  <si>
    <t>01/03/2023 14:02:16</t>
  </si>
  <si>
    <t>66974070</t>
  </si>
  <si>
    <t>01/03/2023 10:03:12</t>
  </si>
  <si>
    <t>40,000</t>
  </si>
  <si>
    <t>66946949</t>
  </si>
  <si>
    <t>29/06/2023 11:29:43</t>
  </si>
  <si>
    <t>16,900</t>
  </si>
  <si>
    <t>72651439</t>
  </si>
  <si>
    <t>29/06/2023 10:19:36</t>
  </si>
  <si>
    <t>16,700</t>
  </si>
  <si>
    <t>72634621</t>
  </si>
  <si>
    <t>29/06/2023 10:18:29</t>
  </si>
  <si>
    <t>18,300</t>
  </si>
  <si>
    <t>72634293</t>
  </si>
  <si>
    <t>29/06/2023 10:09:46</t>
  </si>
  <si>
    <t>70,400</t>
  </si>
  <si>
    <t>72631914</t>
  </si>
  <si>
    <t>29/06/2023 10:07:26</t>
  </si>
  <si>
    <t>16,500</t>
  </si>
  <si>
    <t>72631175</t>
  </si>
  <si>
    <t>29/06/2023 10:06:22</t>
  </si>
  <si>
    <t>16,850</t>
  </si>
  <si>
    <t>72630808</t>
  </si>
  <si>
    <t>26/06/2023 12:16:32</t>
  </si>
  <si>
    <t>72397003</t>
  </si>
  <si>
    <t>26/06/2023 10:03:01</t>
  </si>
  <si>
    <t>18,350</t>
  </si>
  <si>
    <t>72371567</t>
  </si>
  <si>
    <t>26/06/2023 09:56:33</t>
  </si>
  <si>
    <t>72367457</t>
  </si>
  <si>
    <t>05/06/2023 09:18:03</t>
  </si>
  <si>
    <t>15,050</t>
  </si>
  <si>
    <t>71028650</t>
  </si>
  <si>
    <t>05/06/2023 09:11:33</t>
  </si>
  <si>
    <t>ATO</t>
  </si>
  <si>
    <t>15,150</t>
  </si>
  <si>
    <t>71025503</t>
  </si>
  <si>
    <t>05/06/2023 09:07:29</t>
  </si>
  <si>
    <t>71024300</t>
  </si>
  <si>
    <t>31/07/2023 12:02:36</t>
  </si>
  <si>
    <t>35,400</t>
  </si>
  <si>
    <t>74753864</t>
  </si>
  <si>
    <t>31/07/2023 11:56:40</t>
  </si>
  <si>
    <t>35,600</t>
  </si>
  <si>
    <t>74753643</t>
  </si>
  <si>
    <t>07/07/2023 09:08:26</t>
  </si>
  <si>
    <t>73076951</t>
  </si>
  <si>
    <t>06/07/2023 12:18:59</t>
  </si>
  <si>
    <t>18,100</t>
  </si>
  <si>
    <t>73022453</t>
  </si>
  <si>
    <t>06/07/2023 12:17:00</t>
  </si>
  <si>
    <t>17,000</t>
  </si>
  <si>
    <t>73022419</t>
  </si>
  <si>
    <t>06/07/2023 12:16:40</t>
  </si>
  <si>
    <t>17,200</t>
  </si>
  <si>
    <t>73022412</t>
  </si>
  <si>
    <t>30/08/2023 10:19:55</t>
  </si>
  <si>
    <t>54,600</t>
  </si>
  <si>
    <t>77193816</t>
  </si>
  <si>
    <t>30/08/2023 09:56:48</t>
  </si>
  <si>
    <t>77186138</t>
  </si>
  <si>
    <t>21/08/2023 10:11:48</t>
  </si>
  <si>
    <t>20,300</t>
  </si>
  <si>
    <t>76429952</t>
  </si>
  <si>
    <t>14/08/2023 11:03:54</t>
  </si>
  <si>
    <t>18,600</t>
  </si>
  <si>
    <t>75857560</t>
  </si>
  <si>
    <t>14/08/2023 10:59:46</t>
  </si>
  <si>
    <t>37,800</t>
  </si>
  <si>
    <t>75856313</t>
  </si>
  <si>
    <t>07/08/2023 09:59:25</t>
  </si>
  <si>
    <t>72,600</t>
  </si>
  <si>
    <t>75269725</t>
  </si>
  <si>
    <t>04/08/2023 09:46:52</t>
  </si>
  <si>
    <t>72,300</t>
  </si>
  <si>
    <t>75154749</t>
  </si>
  <si>
    <t>04/08/2023 09:45:09</t>
  </si>
  <si>
    <t>18,550</t>
  </si>
  <si>
    <t>75154119</t>
  </si>
  <si>
    <t>04/08/2023 09:42:59</t>
  </si>
  <si>
    <t>37,500</t>
  </si>
  <si>
    <t>75153353</t>
  </si>
  <si>
    <t>03/08/2023 10:01:05</t>
  </si>
  <si>
    <t>75053428</t>
  </si>
  <si>
    <t>03/08/2023 09:57:34</t>
  </si>
  <si>
    <t>37,600</t>
  </si>
  <si>
    <t>75052215</t>
  </si>
  <si>
    <t>03/08/2023 09:56:25</t>
  </si>
  <si>
    <t>21,250</t>
  </si>
  <si>
    <t>75051783</t>
  </si>
  <si>
    <t>03/08/2023 09:44:20</t>
  </si>
  <si>
    <t>75046868</t>
  </si>
  <si>
    <t>03/08/2023 09:42:41</t>
  </si>
  <si>
    <t>75046169</t>
  </si>
  <si>
    <t>03/08/2023 09:42:06</t>
  </si>
  <si>
    <t>18,900</t>
  </si>
  <si>
    <t>75045913</t>
  </si>
  <si>
    <t>03/08/2023 09:35:16</t>
  </si>
  <si>
    <t>52,200</t>
  </si>
  <si>
    <t>75042639</t>
  </si>
  <si>
    <t>03/08/2023 09:33:16</t>
  </si>
  <si>
    <t>37,400</t>
  </si>
  <si>
    <t>75041591</t>
  </si>
  <si>
    <t>03/08/2023 09:28:34</t>
  </si>
  <si>
    <t>75038986</t>
  </si>
  <si>
    <t>03/08/2023 09:28:09</t>
  </si>
  <si>
    <t>75038728</t>
  </si>
  <si>
    <t>03/08/2023 09:27:33</t>
  </si>
  <si>
    <t>27,450</t>
  </si>
  <si>
    <t>75038378</t>
  </si>
  <si>
    <t>03/08/2023 09:23:00</t>
  </si>
  <si>
    <t>75035258</t>
  </si>
  <si>
    <t>03/08/2023 09:22:35</t>
  </si>
  <si>
    <t>75034971</t>
  </si>
  <si>
    <t>03/08/2023 09:18:14</t>
  </si>
  <si>
    <t>37,200</t>
  </si>
  <si>
    <t>75031830</t>
  </si>
  <si>
    <t>02/08/2023 10:24:30</t>
  </si>
  <si>
    <t>38,200</t>
  </si>
  <si>
    <t>74963597</t>
  </si>
  <si>
    <t>02/08/2023 10:11:46</t>
  </si>
  <si>
    <t>74959572</t>
  </si>
  <si>
    <t>02/08/2023 10:10:58</t>
  </si>
  <si>
    <t>74959294</t>
  </si>
  <si>
    <t>02/08/2023 10:09:56</t>
  </si>
  <si>
    <t>74958956</t>
  </si>
  <si>
    <t>01/08/2023 11:42:00</t>
  </si>
  <si>
    <t>20,900</t>
  </si>
  <si>
    <t>74869748</t>
  </si>
  <si>
    <t>01/08/2023 11:23:56</t>
  </si>
  <si>
    <t>38,050</t>
  </si>
  <si>
    <t>74867664</t>
  </si>
  <si>
    <t>28/09/2023 09:14:34</t>
  </si>
  <si>
    <t>38,100</t>
  </si>
  <si>
    <t>79631179</t>
  </si>
  <si>
    <t>28/09/2023 09:11:55</t>
  </si>
  <si>
    <t>44,100</t>
  </si>
  <si>
    <t>79630459</t>
  </si>
  <si>
    <t>28/09/2023 09:11:40</t>
  </si>
  <si>
    <t>45,100</t>
  </si>
  <si>
    <t>79630429</t>
  </si>
  <si>
    <t>27/09/2023 10:49:21</t>
  </si>
  <si>
    <t>37,000</t>
  </si>
  <si>
    <t>79552469</t>
  </si>
  <si>
    <t>27/09/2023 10:11:33</t>
  </si>
  <si>
    <t>36,400</t>
  </si>
  <si>
    <t>79538460</t>
  </si>
  <si>
    <t>27/09/2023 10:07:33</t>
  </si>
  <si>
    <t>44,500</t>
  </si>
  <si>
    <t>79536798</t>
  </si>
  <si>
    <t>27/09/2023 10:04:33</t>
  </si>
  <si>
    <t>17,700</t>
  </si>
  <si>
    <t>79535438</t>
  </si>
  <si>
    <t>26/09/2023 09:31:26</t>
  </si>
  <si>
    <t>46,200</t>
  </si>
  <si>
    <t>79389615</t>
  </si>
  <si>
    <t>26/09/2023 09:28:14</t>
  </si>
  <si>
    <t>79386918</t>
  </si>
  <si>
    <t>26/09/2023 09:18:20</t>
  </si>
  <si>
    <t>38,000</t>
  </si>
  <si>
    <t>79376355</t>
  </si>
  <si>
    <t>26/09/2023 09:17:58</t>
  </si>
  <si>
    <t>47,600</t>
  </si>
  <si>
    <t>79375995</t>
  </si>
  <si>
    <t>26/09/2023 09:14:34</t>
  </si>
  <si>
    <t>47,000</t>
  </si>
  <si>
    <t>79373028</t>
  </si>
  <si>
    <t>26/09/2023 09:09:33</t>
  </si>
  <si>
    <t>79371472</t>
  </si>
  <si>
    <t>22/09/2023 10:19:22</t>
  </si>
  <si>
    <t>48,750</t>
  </si>
  <si>
    <t>79139637</t>
  </si>
  <si>
    <t>22/09/2023 10:16:52</t>
  </si>
  <si>
    <t>38,700</t>
  </si>
  <si>
    <t>79137609</t>
  </si>
  <si>
    <t>22/09/2023 10:16:08</t>
  </si>
  <si>
    <t>49,050</t>
  </si>
  <si>
    <t>79136914</t>
  </si>
  <si>
    <t>20/09/2023 09:58:38</t>
  </si>
  <si>
    <t>49,800</t>
  </si>
  <si>
    <t>78883024</t>
  </si>
  <si>
    <t>14/09/2023 11:03:14</t>
  </si>
  <si>
    <t>51,100</t>
  </si>
  <si>
    <t>78425961</t>
  </si>
  <si>
    <t>14/09/2023 10:58:02</t>
  </si>
  <si>
    <t>78424267</t>
  </si>
  <si>
    <t>14/09/2023 10:57:17</t>
  </si>
  <si>
    <t>51,400</t>
  </si>
  <si>
    <t>78424017</t>
  </si>
  <si>
    <t>12/09/2023 10:40:18</t>
  </si>
  <si>
    <t>52,700</t>
  </si>
  <si>
    <t>78136446</t>
  </si>
  <si>
    <t>30/10/2023 10:58:02</t>
  </si>
  <si>
    <t>38,600</t>
  </si>
  <si>
    <t>81788812</t>
  </si>
  <si>
    <t>30/10/2023 10:57:02</t>
  </si>
  <si>
    <t>31,900</t>
  </si>
  <si>
    <t>81788599</t>
  </si>
  <si>
    <t>18/10/2023 10:57:19</t>
  </si>
  <si>
    <t>37,100</t>
  </si>
  <si>
    <t>81013964</t>
  </si>
  <si>
    <t>18/10/2023 10:53:58</t>
  </si>
  <si>
    <t>37,900</t>
  </si>
  <si>
    <t>81012264</t>
  </si>
  <si>
    <t>04/10/2023 09:34:47</t>
  </si>
  <si>
    <t>43,500</t>
  </si>
  <si>
    <t>80053207</t>
  </si>
  <si>
    <t>04/10/2023 09:25:33</t>
  </si>
  <si>
    <t>43,600</t>
  </si>
  <si>
    <t>80047739</t>
  </si>
  <si>
    <t>04/10/2023 09:24:29</t>
  </si>
  <si>
    <t>43,750</t>
  </si>
  <si>
    <t>80046908</t>
  </si>
  <si>
    <t>04/10/2023 09:23:43</t>
  </si>
  <si>
    <t>43,400</t>
  </si>
  <si>
    <t>80046357</t>
  </si>
  <si>
    <t>04/10/2023 09:21:04</t>
  </si>
  <si>
    <t>16,600</t>
  </si>
  <si>
    <t>80044370</t>
  </si>
  <si>
    <t>04/10/2023 09:19:07</t>
  </si>
  <si>
    <t>80042699</t>
  </si>
  <si>
    <t>03/10/2023 10:06:29</t>
  </si>
  <si>
    <t>79945703</t>
  </si>
  <si>
    <t>03/10/2023 09:51:57</t>
  </si>
  <si>
    <t>17,300</t>
  </si>
  <si>
    <t>79941014</t>
  </si>
  <si>
    <t>03/10/2023 09:49:59</t>
  </si>
  <si>
    <t>79940347</t>
  </si>
  <si>
    <t>03/10/2023 09:48:30</t>
  </si>
  <si>
    <t>79939775</t>
  </si>
  <si>
    <t>03/10/2023 09:47:41</t>
  </si>
  <si>
    <t>44,200</t>
  </si>
  <si>
    <t>79939520</t>
  </si>
  <si>
    <t>03/10/2023 09:47:01</t>
  </si>
  <si>
    <t>44,950</t>
  </si>
  <si>
    <t>79939252</t>
  </si>
  <si>
    <t>02/10/2023 10:10:11</t>
  </si>
  <si>
    <t>45,850</t>
  </si>
  <si>
    <t>79856558</t>
  </si>
  <si>
    <t>02/10/2023 09:15:14</t>
  </si>
  <si>
    <t>45,600</t>
  </si>
  <si>
    <t>79832410</t>
  </si>
  <si>
    <t>28/11/2023 13:13:19</t>
  </si>
  <si>
    <t>84293631</t>
  </si>
  <si>
    <t>28/11/2023 13:11:28</t>
  </si>
  <si>
    <t>84292943</t>
  </si>
  <si>
    <t>28/11/2023 12:06:05</t>
  </si>
  <si>
    <t>37,450</t>
  </si>
  <si>
    <t>84287634</t>
  </si>
  <si>
    <t>27/11/2023 13:12:10</t>
  </si>
  <si>
    <t>84200645</t>
  </si>
  <si>
    <t>27/11/2023 12:44:35</t>
  </si>
  <si>
    <t>84196169</t>
  </si>
  <si>
    <t>27/11/2023 12:44:17</t>
  </si>
  <si>
    <t>16,800</t>
  </si>
  <si>
    <t>84196165</t>
  </si>
  <si>
    <t>16/11/2023 10:20:12</t>
  </si>
  <si>
    <t>17,500</t>
  </si>
  <si>
    <t>83333352</t>
  </si>
  <si>
    <t>06/11/2023 11:03:09</t>
  </si>
  <si>
    <t>82351462</t>
  </si>
  <si>
    <t>06/11/2023 10:47:37</t>
  </si>
  <si>
    <t>32,000</t>
  </si>
  <si>
    <t>82346403</t>
  </si>
  <si>
    <t>06/11/2023 10:27:04</t>
  </si>
  <si>
    <t>31,850</t>
  </si>
  <si>
    <t>82340451</t>
  </si>
  <si>
    <t>06/11/2023 10:24:35</t>
  </si>
  <si>
    <t>32,150</t>
  </si>
  <si>
    <t>82339699</t>
  </si>
  <si>
    <t>06/11/2023 10:23:19</t>
  </si>
  <si>
    <t>82339321</t>
  </si>
  <si>
    <t>02/11/2023 10:53:47</t>
  </si>
  <si>
    <t>82107955</t>
  </si>
  <si>
    <t>02/11/2023 10:20:03</t>
  </si>
  <si>
    <t>82095761</t>
  </si>
  <si>
    <t>29/12/2023 09:56:00</t>
  </si>
  <si>
    <t>86497623</t>
  </si>
  <si>
    <t>29/12/2023 09:53:10</t>
  </si>
  <si>
    <t>86496595</t>
  </si>
  <si>
    <t>22/12/2023 09:48:25</t>
  </si>
  <si>
    <t>38,900</t>
  </si>
  <si>
    <t>86052197</t>
  </si>
  <si>
    <t>22/12/2023 09:44:58</t>
  </si>
  <si>
    <t>42,050</t>
  </si>
  <si>
    <t>86050314</t>
  </si>
  <si>
    <t>22/12/2023 09:44:05</t>
  </si>
  <si>
    <t>42,150</t>
  </si>
  <si>
    <t>86051063</t>
  </si>
  <si>
    <t>22/12/2023 09:43:34</t>
  </si>
  <si>
    <t>42,250</t>
  </si>
  <si>
    <t>86050892</t>
  </si>
  <si>
    <t>22/12/2023 09:42:24</t>
  </si>
  <si>
    <t>42,350</t>
  </si>
  <si>
    <t>86050191</t>
  </si>
  <si>
    <t>22/12/2023 09:38:30</t>
  </si>
  <si>
    <t>42,450</t>
  </si>
  <si>
    <t>86048269</t>
  </si>
  <si>
    <t>22/12/2023 09:34:42</t>
  </si>
  <si>
    <t>86047415</t>
  </si>
  <si>
    <t>18/12/2023 13:26:36</t>
  </si>
  <si>
    <t>67,500</t>
  </si>
  <si>
    <t>85751032</t>
  </si>
  <si>
    <t>18/12/2023 13:24:38</t>
  </si>
  <si>
    <t>39,750</t>
  </si>
  <si>
    <t>85750145</t>
  </si>
  <si>
    <t>Side</t>
  </si>
  <si>
    <t>Long</t>
  </si>
  <si>
    <t>SecurityIDType</t>
  </si>
  <si>
    <t>CUSIP</t>
  </si>
  <si>
    <t>ISIN</t>
  </si>
  <si>
    <t>FIGI</t>
  </si>
  <si>
    <t>ListingExchange</t>
  </si>
  <si>
    <t>UnderlyingConid</t>
  </si>
  <si>
    <t>UnderlyingSymbol</t>
  </si>
  <si>
    <t>UnderlyingSecurityID</t>
  </si>
  <si>
    <t>UnderlyingListingExchange</t>
  </si>
  <si>
    <t>Type</t>
  </si>
  <si>
    <t>Strike</t>
  </si>
  <si>
    <t>Expiry</t>
  </si>
  <si>
    <t>Put/Call</t>
  </si>
  <si>
    <t>Maturity</t>
  </si>
  <si>
    <t>Revised Symbol for AlphaSense</t>
  </si>
  <si>
    <t>Issuer Symbol</t>
  </si>
  <si>
    <t>Sector</t>
  </si>
  <si>
    <t>HQ Country</t>
  </si>
  <si>
    <t>Region</t>
  </si>
  <si>
    <t>Market Classification</t>
  </si>
  <si>
    <t>Coupon Rate</t>
  </si>
  <si>
    <t>Day Count</t>
  </si>
  <si>
    <t>1st Coupon Date</t>
  </si>
  <si>
    <t>Coupon Freq</t>
  </si>
  <si>
    <t>Days count from EOMONTH to the coupon date</t>
  </si>
  <si>
    <t>Number of Shares Outstanding as of</t>
  </si>
  <si>
    <t>Market Price as of</t>
  </si>
  <si>
    <t>Consumer Discretionary</t>
  </si>
  <si>
    <t>COMMON</t>
  </si>
  <si>
    <t>Consumer Staples</t>
  </si>
  <si>
    <t>Financials</t>
  </si>
  <si>
    <t>Industrials</t>
  </si>
  <si>
    <t>HOSE</t>
  </si>
  <si>
    <t>HPG.VN</t>
  </si>
  <si>
    <t>Materials</t>
  </si>
  <si>
    <t>Viet Nam</t>
  </si>
  <si>
    <t>MWG.VN</t>
  </si>
  <si>
    <t>PDR.VN</t>
  </si>
  <si>
    <t>Real Estate</t>
  </si>
  <si>
    <t>TPB.VN</t>
  </si>
  <si>
    <t>TV2.VN</t>
  </si>
  <si>
    <t>VHM.VN</t>
  </si>
  <si>
    <t>VNM.VN</t>
  </si>
  <si>
    <t>DXS.VN</t>
  </si>
  <si>
    <t>TradeID</t>
  </si>
  <si>
    <t>TradeMoney</t>
  </si>
  <si>
    <t>NetCash</t>
  </si>
  <si>
    <t>ClosePrice</t>
  </si>
  <si>
    <t>RelatedTransactionID</t>
  </si>
  <si>
    <t>WhenRealized</t>
  </si>
  <si>
    <t>WhenReopened</t>
  </si>
  <si>
    <t>OrderType</t>
  </si>
  <si>
    <t>AccruedInterest</t>
  </si>
  <si>
    <t>ChangeInQuantity</t>
  </si>
  <si>
    <t>FXRates at Trading Day</t>
  </si>
  <si>
    <t>12/01/2024 10:56:53</t>
  </si>
  <si>
    <t>37,350</t>
  </si>
  <si>
    <t>87479679</t>
  </si>
  <si>
    <t>12/01/2024 10:53:59</t>
  </si>
  <si>
    <t>41,500</t>
  </si>
  <si>
    <t>87478328</t>
  </si>
  <si>
    <t>11/01/2024 12:23:34</t>
  </si>
  <si>
    <t>87375855</t>
  </si>
  <si>
    <t>11/01/2024 12:22:51</t>
  </si>
  <si>
    <t>42,500</t>
  </si>
  <si>
    <t>87375847</t>
  </si>
  <si>
    <t>04/01/2024 10:45:34</t>
  </si>
  <si>
    <t>43,350</t>
  </si>
  <si>
    <t>86810541</t>
  </si>
  <si>
    <t>02/01/2024 11:02:52</t>
  </si>
  <si>
    <t>39,200</t>
  </si>
  <si>
    <t>86613896</t>
  </si>
  <si>
    <t>02/01/2024 10:58:34</t>
  </si>
  <si>
    <t>42,700</t>
  </si>
  <si>
    <t>86611030</t>
  </si>
  <si>
    <t>02/01/2024 10:56:17</t>
  </si>
  <si>
    <t>42,900</t>
  </si>
  <si>
    <t>86609412</t>
  </si>
  <si>
    <t>02/01/2024 10:55:24</t>
  </si>
  <si>
    <t>43,200</t>
  </si>
  <si>
    <t>86608903</t>
  </si>
  <si>
    <t>02/01/2024 10:51:21</t>
  </si>
  <si>
    <t>86606870</t>
  </si>
  <si>
    <t>02/01/2024 10:36:41</t>
  </si>
  <si>
    <t>86602666</t>
  </si>
  <si>
    <t>02/01/2024 10:33:46</t>
  </si>
  <si>
    <t>68,100</t>
  </si>
  <si>
    <t>86600809</t>
  </si>
  <si>
    <t>02/01/2024 10:30:36</t>
  </si>
  <si>
    <t>39,500</t>
  </si>
  <si>
    <t>86600239</t>
  </si>
  <si>
    <t>02/01/2024 10:27:46</t>
  </si>
  <si>
    <t>86599379</t>
  </si>
  <si>
    <t>02/01/2024 10:26:56</t>
  </si>
  <si>
    <t>17,400</t>
  </si>
  <si>
    <t>86599189</t>
  </si>
  <si>
    <t>02/01/2024 10:23:58</t>
  </si>
  <si>
    <t>43,300</t>
  </si>
  <si>
    <t>86598347</t>
  </si>
  <si>
    <t>26/02/2024 10:52:18</t>
  </si>
  <si>
    <t>6,950</t>
  </si>
  <si>
    <t>89989086</t>
  </si>
  <si>
    <t>26/02/2024 10:50:08</t>
  </si>
  <si>
    <t>43,650</t>
  </si>
  <si>
    <t>89988357</t>
  </si>
  <si>
    <t>26/02/2024 09:58:39</t>
  </si>
  <si>
    <t>6,960</t>
  </si>
  <si>
    <t>89970963</t>
  </si>
  <si>
    <t>26/02/2024 09:57:09</t>
  </si>
  <si>
    <t>39,100</t>
  </si>
  <si>
    <t>89970243</t>
  </si>
  <si>
    <t>23/02/2024 13:12:50</t>
  </si>
  <si>
    <t>44,750</t>
  </si>
  <si>
    <t>89873061</t>
  </si>
  <si>
    <t>23/02/2024 13:11:34</t>
  </si>
  <si>
    <t>7,110</t>
  </si>
  <si>
    <t>89872441</t>
  </si>
  <si>
    <t>23/02/2024 10:41:33</t>
  </si>
  <si>
    <t>7,130</t>
  </si>
  <si>
    <t>89847226</t>
  </si>
  <si>
    <t>23/02/2024 10:35:19</t>
  </si>
  <si>
    <t>89845001</t>
  </si>
  <si>
    <t>23/02/2024 10:34:37</t>
  </si>
  <si>
    <t>44,350</t>
  </si>
  <si>
    <t>89844537</t>
  </si>
  <si>
    <t>23/02/2024 10:33:47</t>
  </si>
  <si>
    <t>89844587</t>
  </si>
  <si>
    <t>23/02/2024 10:30:23</t>
  </si>
  <si>
    <t>89843431</t>
  </si>
  <si>
    <t>23/02/2024 10:26:28</t>
  </si>
  <si>
    <t>43,900</t>
  </si>
  <si>
    <t>89842306</t>
  </si>
  <si>
    <t>23/02/2024 10:24:55</t>
  </si>
  <si>
    <t>89841727</t>
  </si>
  <si>
    <t>23/02/2024 10:21:28</t>
  </si>
  <si>
    <t>71,700</t>
  </si>
  <si>
    <t>89840019</t>
  </si>
  <si>
    <t>23/02/2024 10:16:55</t>
  </si>
  <si>
    <t>89838535</t>
  </si>
  <si>
    <t>13/03/2024 09:27:24</t>
  </si>
  <si>
    <t>6,920</t>
  </si>
  <si>
    <t>91439799</t>
  </si>
  <si>
    <t>26/04/2024 10:57:35</t>
  </si>
  <si>
    <t>34,800</t>
  </si>
  <si>
    <t>95269331</t>
  </si>
  <si>
    <t>26/04/2024 10:56:56</t>
  </si>
  <si>
    <t>35,350</t>
  </si>
  <si>
    <t>95269054</t>
  </si>
  <si>
    <t>26/04/2024 09:53:43</t>
  </si>
  <si>
    <t>40,900</t>
  </si>
  <si>
    <t>95246890</t>
  </si>
  <si>
    <t>26/04/2024 09:48:01</t>
  </si>
  <si>
    <t>7,080</t>
  </si>
  <si>
    <t>95244455</t>
  </si>
  <si>
    <t>26/04/2024 09:44:30</t>
  </si>
  <si>
    <t>95243030</t>
  </si>
  <si>
    <t>26/04/2024 09:22:30</t>
  </si>
  <si>
    <t>40,500</t>
  </si>
  <si>
    <t>95231615</t>
  </si>
  <si>
    <t>26/04/2024 09:12:23</t>
  </si>
  <si>
    <t>35,150</t>
  </si>
  <si>
    <t>95225510</t>
  </si>
  <si>
    <t>Sell</t>
  </si>
  <si>
    <t>TaxLotID</t>
  </si>
  <si>
    <t>CostBasisPrice</t>
  </si>
  <si>
    <t>C</t>
  </si>
  <si>
    <t>Code</t>
  </si>
  <si>
    <t>OpenPrice</t>
  </si>
  <si>
    <t>Quốc tang 25,26/07/2024</t>
  </si>
  <si>
    <t>Nghỉ lễ 31/08,01/09,02/09,03/09</t>
  </si>
  <si>
    <t>LMT</t>
  </si>
  <si>
    <t>ST</t>
  </si>
  <si>
    <t>Status</t>
  </si>
  <si>
    <t>IssuerCountryCode</t>
  </si>
  <si>
    <t>IssueDate</t>
  </si>
  <si>
    <t>BBG000TX8GM7</t>
  </si>
  <si>
    <t>VN</t>
  </si>
  <si>
    <t>BBG006S6NN24</t>
  </si>
  <si>
    <t>BBG0118RBF48</t>
  </si>
  <si>
    <t>BBG000BG7X29</t>
  </si>
  <si>
    <t>BBG000P0TG59</t>
  </si>
  <si>
    <t>BBG000PMVHJ1</t>
  </si>
  <si>
    <t>BBG00KMYS8P1</t>
  </si>
  <si>
    <t>BBG000BF6N60</t>
  </si>
  <si>
    <t>PORTFOLIO NAME</t>
  </si>
  <si>
    <t>XSTAR Value Fund</t>
  </si>
  <si>
    <t>Transaction Type</t>
  </si>
  <si>
    <t>Sell Long</t>
  </si>
  <si>
    <t>SL</t>
  </si>
  <si>
    <t>Sell part of long position</t>
  </si>
  <si>
    <t>Buy Long</t>
  </si>
  <si>
    <t>BL</t>
  </si>
  <si>
    <t>Extending long position</t>
  </si>
  <si>
    <t>Transfer In</t>
  </si>
  <si>
    <t>TI</t>
  </si>
  <si>
    <t>Transfer In - Transaction ignored in attribution</t>
  </si>
  <si>
    <t>Sell Short</t>
  </si>
  <si>
    <t>SS</t>
  </si>
  <si>
    <t>Sell to open or extend short position</t>
  </si>
  <si>
    <t>Buy To Cover</t>
  </si>
  <si>
    <t>BC</t>
  </si>
  <si>
    <t>Buy to cover a short position</t>
  </si>
  <si>
    <t>Transfer Out</t>
  </si>
  <si>
    <t>TO</t>
  </si>
  <si>
    <t>Transfer Out - Transaction ignored in attribution</t>
  </si>
  <si>
    <t>Tien Phong Commercial Joint Stock Bank (Tpb)</t>
  </si>
  <si>
    <t>Second Sunday in March at 02:00</t>
  </si>
  <si>
    <t>First Sunday in November at 02:00</t>
  </si>
  <si>
    <t>DST Adjusting Point</t>
  </si>
  <si>
    <t>Month</t>
  </si>
  <si>
    <t>nth of Sunday</t>
  </si>
  <si>
    <t>End (Pacific Time)</t>
  </si>
  <si>
    <t>Start (Pacific Time)</t>
  </si>
  <si>
    <t>Ngày giờ | Date Time (Pacific Time)</t>
  </si>
  <si>
    <t>Ngày giao dịch | Trading Date (Pacific Time)</t>
  </si>
  <si>
    <t>Ngày thanh toán | Settlement Date (Pacific Time)</t>
  </si>
  <si>
    <t>Bloomberg Ticker</t>
  </si>
  <si>
    <t>Bloomberg Unique ID</t>
  </si>
  <si>
    <t>DXS VN Equity</t>
  </si>
  <si>
    <t>EQ0000000089660528</t>
  </si>
  <si>
    <t>Hoa Phat Group Jsc</t>
  </si>
  <si>
    <t>HPG VN Equity</t>
  </si>
  <si>
    <t>EQ0000000005103885</t>
  </si>
  <si>
    <t>MWG VN Equity</t>
  </si>
  <si>
    <t>EQ0000000036295384</t>
  </si>
  <si>
    <t>PDR VN Equity</t>
  </si>
  <si>
    <t>EQ0000000010669051</t>
  </si>
  <si>
    <t>TPB VN Equity</t>
  </si>
  <si>
    <t>EQ0000000008890367</t>
  </si>
  <si>
    <t>TV2 VN Equity</t>
  </si>
  <si>
    <t>EQ0000000009138624</t>
  </si>
  <si>
    <t>VHM VN Equity</t>
  </si>
  <si>
    <t>EQ0000000064402425</t>
  </si>
  <si>
    <t>VNM VN Equity</t>
  </si>
  <si>
    <t>EQ0000000002250642</t>
  </si>
  <si>
    <t>Reported Month</t>
  </si>
  <si>
    <t>Last Transaction Day of Month</t>
  </si>
  <si>
    <t>Start</t>
  </si>
  <si>
    <t>End</t>
  </si>
  <si>
    <t>Closed Date (Pacific Time)</t>
  </si>
  <si>
    <t>Order Type (SSI)</t>
  </si>
  <si>
    <t>Order Type (IBRK)</t>
  </si>
  <si>
    <t>MKT</t>
  </si>
  <si>
    <t>ATC</t>
  </si>
  <si>
    <t>Quantity after Stock Split/Stock Dividend</t>
  </si>
  <si>
    <t>Stock Split / Stock Dividend Ratio</t>
  </si>
  <si>
    <t>08/03/2023 09:44:20</t>
  </si>
  <si>
    <t>06/29/2023 10:18:29</t>
  </si>
  <si>
    <t>08/04/2023 09:42:59</t>
  </si>
  <si>
    <t>Local Time</t>
  </si>
  <si>
    <t>Local Date/Time</t>
  </si>
  <si>
    <t>OrderID</t>
  </si>
  <si>
    <t>TransactionID&amp;O/C</t>
  </si>
  <si>
    <t>Date</t>
  </si>
  <si>
    <t>PX_LAST</t>
  </si>
  <si>
    <t>PX_VOLUME</t>
  </si>
  <si>
    <t>Price ID</t>
  </si>
  <si>
    <t>FifoPnlRealized - Detail</t>
  </si>
  <si>
    <t>Report Date</t>
  </si>
  <si>
    <t>Row Labels</t>
  </si>
  <si>
    <t>Grand Total</t>
  </si>
  <si>
    <t>Sum of Quantity</t>
  </si>
  <si>
    <t>04/06/2024 00:00:00</t>
  </si>
  <si>
    <t>00000001</t>
  </si>
  <si>
    <t>Trades</t>
  </si>
  <si>
    <t>Column Labels</t>
  </si>
  <si>
    <t>Sum of FifoPnlRealized</t>
  </si>
  <si>
    <t>CloseTradeDate</t>
  </si>
  <si>
    <t>Last Trading Date of Report Period</t>
  </si>
  <si>
    <t>Ngày/Date 30/06/2024</t>
  </si>
  <si>
    <t>Ngày giờ xuất báo cáo/Report on: 01/07/2024 09:06:17</t>
  </si>
  <si>
    <t>Ngày in: 01/07/2024 18:20:15</t>
  </si>
  <si>
    <t>Ngày giao dịch Từ ngày: 01/06/2024 Đến ngày: 30/06/2024</t>
  </si>
  <si>
    <t xml:space="preserve">Khách hàng: XSTAR VALUE FUND LP </t>
  </si>
  <si>
    <t>03/06/2024 11:21:23</t>
  </si>
  <si>
    <t>May 2024 Monthly Income Tax</t>
  </si>
  <si>
    <t>05/06/2024 10:22:35</t>
  </si>
  <si>
    <t>SSI's BROKER FEE charged on the purchase shares on 04/26/2024</t>
  </si>
  <si>
    <t>12/06/2024 09:46:34</t>
  </si>
  <si>
    <t>Proceeds to BUY stocks on 06/10/2024</t>
  </si>
  <si>
    <t>12/06/2024 11:23:58</t>
  </si>
  <si>
    <t>Proceeds from SELLING stocks on 06/10/2024</t>
  </si>
  <si>
    <t>12/06/2024 11:24:44</t>
  </si>
  <si>
    <t>SSI's BROKER FEE charged on stock BUY transactions on 06/10/2024</t>
  </si>
  <si>
    <t>12/06/2024 11:24:51</t>
  </si>
  <si>
    <t>SSI's BROKER FEE charged on stock SELL transactions on 06/10/2024</t>
  </si>
  <si>
    <t>Income Tax for SELL Transaction on 06/10/2024</t>
  </si>
  <si>
    <t>12/06/2024 11:25:16</t>
  </si>
  <si>
    <t>BIDV's EXECUTION FEE charged on the stocks BUY transactions on 06/10/2024</t>
  </si>
  <si>
    <t>12/06/2024 11:25:20</t>
  </si>
  <si>
    <t>BIDV's EXECUTION FEE charged on the stocks SELL transactions on 06/10/2024</t>
  </si>
  <si>
    <t>12/06/2024 18:12:03</t>
  </si>
  <si>
    <t>13/06/2024 09:46:37</t>
  </si>
  <si>
    <t>Proceeds to BUY stocks on 06/11/2024</t>
  </si>
  <si>
    <t>13/06/2024 11:28:32</t>
  </si>
  <si>
    <t>SSI's BROKER FEE charged on stock BUY transactions on 06/11/2024</t>
  </si>
  <si>
    <t>13/06/2024 11:28:59</t>
  </si>
  <si>
    <t>BIDV's EXECUTION FEE charged on the stocks BUY transactions on 06/11/2024</t>
  </si>
  <si>
    <t>14/06/2024 09:46:53</t>
  </si>
  <si>
    <t>Proceeds to BUY stocks on 06/12/2024</t>
  </si>
  <si>
    <t>14/06/2024 11:34:58</t>
  </si>
  <si>
    <t>14/06/2024 11:35:28</t>
  </si>
  <si>
    <t>BIDV's EXECUTION FEE charged on the stocks BUY transactions on 06/12/2024</t>
  </si>
  <si>
    <t>25/06/2024 00:52:51</t>
  </si>
  <si>
    <t>Credit Interest for June 2024</t>
  </si>
  <si>
    <t>25/06/2024 09:46:52</t>
  </si>
  <si>
    <t>Proceeds to BUY stocks on 06/21/2024</t>
  </si>
  <si>
    <t>25/06/2024 11:23:04</t>
  </si>
  <si>
    <t>Proceeds from SELLING stocks on 06/21/2024</t>
  </si>
  <si>
    <t>25/06/2024 11:23:18</t>
  </si>
  <si>
    <t>SSI's BROKER FEE charged on stock BUY transactions on 06/21/2024</t>
  </si>
  <si>
    <t>25/06/2024 11:23:29</t>
  </si>
  <si>
    <t>SSI's BROKER FEE charged on stock SELL transactions on 06/21/2024</t>
  </si>
  <si>
    <t>25/06/2024 11:23:46</t>
  </si>
  <si>
    <t>BIDV's EXECUTION FEE charged on the stocks BUY transactions on 06/21/2024</t>
  </si>
  <si>
    <t>25/06/2024 11:23:54</t>
  </si>
  <si>
    <t>BIDV's EXECUTION FEE charged on the stocks SELL transactions on 06/21/2024</t>
  </si>
  <si>
    <t>25/06/2024 11:23:58</t>
  </si>
  <si>
    <t>Income Tax for SELL Transaction on 06/21/2024</t>
  </si>
  <si>
    <t>28/06/2024 17:23:29</t>
  </si>
  <si>
    <t>810,308</t>
  </si>
  <si>
    <t>May 2024 Depository Fee</t>
  </si>
  <si>
    <t>420,064,277</t>
  </si>
  <si>
    <t>Security Holdings</t>
  </si>
  <si>
    <t>Nguồn: BIDV's Porfolio Report</t>
  </si>
  <si>
    <t>Nguồn: Manual Input</t>
  </si>
  <si>
    <t>Nguồn: Bloomberg (Manual Input)</t>
  </si>
  <si>
    <t>Nguồn: Bloomberg Addin Function</t>
  </si>
  <si>
    <t>Alpha Sense addin</t>
  </si>
  <si>
    <t>Alpha Sense addin or Manual Input</t>
  </si>
  <si>
    <t>22/06/2024 10:25:59</t>
  </si>
  <si>
    <t>991248099999</t>
  </si>
  <si>
    <t>cobasic(C) =( costbasis(O) / quatity(O) )*quatity(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</si>
</sst>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/dd/yyyy"/>
    <numFmt numFmtId="167" formatCode="m/d/yyyy\ hh:mm:ss"/>
    <numFmt numFmtId="168" formatCode="_(* #,##0.0000_);_(* \(#,##0.0000\);_(* &quot;-&quot;??_);_(@_)"/>
    <numFmt numFmtId="169" formatCode="_(* #,##0.0_);_(* \(#,##0.0\);_(* &quot;-&quot;?_);_(@_)"/>
    <numFmt numFmtId="170" formatCode="[$-F400]h:mm:ss\ AM/PM"/>
  </numFmts>
  <fonts count="3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0"/>
      <color theme="1"/>
      <name val="Arial"/>
      <family val="2"/>
    </font>
    <font>
      <b/>
      <sz val="11"/>
      <color rgb="FF000000"/>
      <name val="Times New Roman"/>
      <family val="2"/>
    </font>
    <font>
      <sz val="11"/>
      <color rgb="FF000000"/>
      <name val="Times New Roman"/>
      <family val="2"/>
    </font>
    <font>
      <b/>
      <sz val="12"/>
      <color rgb="FF000000"/>
      <name val="Times New Roman"/>
      <family val="2"/>
    </font>
    <font>
      <i/>
      <sz val="11"/>
      <color rgb="FF000000"/>
      <name val="Times New Roman"/>
      <family val="2"/>
    </font>
    <font>
      <b/>
      <sz val="10"/>
      <color rgb="FF000000"/>
      <name val="Times New Roman"/>
      <family val="2"/>
    </font>
    <font>
      <sz val="10"/>
      <color rgb="FF000000"/>
      <name val="Times New Roman"/>
      <family val="2"/>
    </font>
    <font>
      <sz val="10"/>
      <color indexed="8"/>
      <name val="SansSerif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1"/>
      <color rgb="FFFF0000"/>
      <name val="Aptos Narrow"/>
      <family val="2"/>
      <scheme val="minor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4"/>
      <name val="Aptos Narrow"/>
      <family val="2"/>
      <scheme val="minor"/>
    </font>
    <font>
      <sz val="1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2B4251"/>
      <name val="Aptos Narrow"/>
      <family val="2"/>
      <scheme val="minor"/>
    </font>
    <font>
      <b/>
      <sz val="11"/>
      <color rgb="FF2B425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0"/>
      <color rgb="FFFF0000"/>
      <name val="Arial"/>
      <family val="2"/>
    </font>
    <font>
      <b/>
      <sz val="8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name val="Times New Roman"/>
      <family val="1"/>
    </font>
    <font>
      <i/>
      <sz val="10"/>
      <color indexed="8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rgb="FFC9C9C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gray0625"/>
    </fill>
    <fill>
      <patternFill patternType="solid">
        <fgColor theme="4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2B4251"/>
        <bgColor indexed="64"/>
      </patternFill>
    </fill>
    <fill>
      <patternFill patternType="solid">
        <fgColor rgb="FF46415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4659260841701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ashed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ashed">
        <color indexed="8"/>
      </top>
      <bottom style="dash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ashed">
        <color indexed="8"/>
      </top>
      <bottom style="thin">
        <color indexed="8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17" fillId="0" borderId="0"/>
    <xf numFmtId="0" fontId="19" fillId="9" borderId="0">
      <alignment horizontal="center" vertical="center"/>
    </xf>
    <xf numFmtId="0" fontId="19" fillId="10" borderId="0">
      <alignment horizontal="center" vertical="center"/>
    </xf>
    <xf numFmtId="43" fontId="28" fillId="12" borderId="10" applyAlignment="0" applyProtection="0"/>
    <xf numFmtId="43" fontId="28" fillId="11" borderId="11" applyAlignment="0" applyProtection="0"/>
    <xf numFmtId="0" fontId="19" fillId="13" borderId="0">
      <alignment horizontal="center" vertical="center"/>
    </xf>
  </cellStyleXfs>
  <cellXfs count="13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22" fontId="0" fillId="0" borderId="0" xfId="0" applyNumberFormat="1"/>
    <xf numFmtId="43" fontId="0" fillId="0" borderId="0" xfId="1" applyFont="1"/>
    <xf numFmtId="164" fontId="0" fillId="0" borderId="0" xfId="1" applyNumberFormat="1" applyFont="1"/>
    <xf numFmtId="166" fontId="0" fillId="0" borderId="0" xfId="0" applyNumberFormat="1"/>
    <xf numFmtId="14" fontId="0" fillId="0" borderId="0" xfId="0" applyNumberFormat="1"/>
    <xf numFmtId="0" fontId="0" fillId="0" borderId="0" xfId="0" applyAlignment="1" applyProtection="1">
      <alignment wrapText="1"/>
      <protection locked="0"/>
    </xf>
    <xf numFmtId="0" fontId="8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 wrapText="1"/>
    </xf>
    <xf numFmtId="3" fontId="9" fillId="0" borderId="4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left" vertical="top" wrapText="1"/>
    </xf>
    <xf numFmtId="164" fontId="0" fillId="0" borderId="0" xfId="0" applyNumberFormat="1"/>
    <xf numFmtId="43" fontId="2" fillId="0" borderId="0" xfId="1" applyFont="1"/>
    <xf numFmtId="0" fontId="12" fillId="3" borderId="5" xfId="0" applyFont="1" applyFill="1" applyBorder="1" applyAlignment="1">
      <alignment horizontal="left" vertical="center" wrapText="1"/>
    </xf>
    <xf numFmtId="0" fontId="0" fillId="4" borderId="0" xfId="0" applyFill="1"/>
    <xf numFmtId="164" fontId="13" fillId="0" borderId="0" xfId="1" applyNumberFormat="1" applyFont="1"/>
    <xf numFmtId="165" fontId="13" fillId="0" borderId="0" xfId="1" applyNumberFormat="1" applyFont="1"/>
    <xf numFmtId="0" fontId="11" fillId="0" borderId="0" xfId="0" applyFont="1" applyAlignment="1">
      <alignment horizontal="center" vertical="center" wrapText="1"/>
    </xf>
    <xf numFmtId="165" fontId="0" fillId="0" borderId="0" xfId="0" applyNumberFormat="1"/>
    <xf numFmtId="165" fontId="0" fillId="0" borderId="0" xfId="1" applyNumberFormat="1" applyFont="1"/>
    <xf numFmtId="0" fontId="0" fillId="5" borderId="0" xfId="0" applyFill="1"/>
    <xf numFmtId="0" fontId="14" fillId="0" borderId="0" xfId="0" applyFont="1"/>
    <xf numFmtId="0" fontId="15" fillId="0" borderId="0" xfId="0" applyFont="1"/>
    <xf numFmtId="22" fontId="3" fillId="0" borderId="6" xfId="0" quotePrefix="1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3" fontId="3" fillId="0" borderId="4" xfId="0" applyNumberFormat="1" applyFont="1" applyBorder="1" applyAlignment="1">
      <alignment horizontal="right" vertical="center"/>
    </xf>
    <xf numFmtId="49" fontId="3" fillId="0" borderId="7" xfId="0" applyNumberFormat="1" applyFont="1" applyBorder="1" applyAlignment="1">
      <alignment horizontal="right" vertical="center"/>
    </xf>
    <xf numFmtId="0" fontId="8" fillId="3" borderId="8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left" vertical="center" wrapText="1"/>
    </xf>
    <xf numFmtId="10" fontId="0" fillId="0" borderId="0" xfId="0" applyNumberFormat="1"/>
    <xf numFmtId="14" fontId="19" fillId="6" borderId="0" xfId="0" applyNumberFormat="1" applyFont="1" applyFill="1" applyAlignment="1">
      <alignment horizontal="left"/>
    </xf>
    <xf numFmtId="168" fontId="22" fillId="0" borderId="0" xfId="1" applyNumberFormat="1" applyFont="1"/>
    <xf numFmtId="43" fontId="22" fillId="0" borderId="0" xfId="1" applyFont="1"/>
    <xf numFmtId="0" fontId="23" fillId="0" borderId="0" xfId="0" applyFont="1"/>
    <xf numFmtId="0" fontId="2" fillId="0" borderId="0" xfId="0" applyFont="1"/>
    <xf numFmtId="0" fontId="21" fillId="7" borderId="0" xfId="0" applyFont="1" applyFill="1"/>
    <xf numFmtId="22" fontId="26" fillId="0" borderId="6" xfId="0" quotePrefix="1" applyNumberFormat="1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3" fontId="26" fillId="0" borderId="4" xfId="0" applyNumberFormat="1" applyFont="1" applyBorder="1" applyAlignment="1">
      <alignment horizontal="right" vertical="center"/>
    </xf>
    <xf numFmtId="49" fontId="26" fillId="0" borderId="7" xfId="0" applyNumberFormat="1" applyFont="1" applyBorder="1" applyAlignment="1">
      <alignment horizontal="right" vertical="center"/>
    </xf>
    <xf numFmtId="0" fontId="20" fillId="0" borderId="0" xfId="0" applyFont="1"/>
    <xf numFmtId="165" fontId="20" fillId="0" borderId="0" xfId="1" applyNumberFormat="1" applyFont="1"/>
    <xf numFmtId="43" fontId="0" fillId="0" borderId="0" xfId="0" applyNumberFormat="1"/>
    <xf numFmtId="43" fontId="21" fillId="7" borderId="0" xfId="1" applyFont="1" applyFill="1"/>
    <xf numFmtId="2" fontId="0" fillId="0" borderId="0" xfId="0" applyNumberFormat="1"/>
    <xf numFmtId="0" fontId="27" fillId="0" borderId="4" xfId="0" applyFont="1" applyBorder="1" applyAlignment="1">
      <alignment horizontal="center" vertical="center"/>
    </xf>
    <xf numFmtId="0" fontId="19" fillId="9" borderId="0" xfId="3">
      <alignment horizontal="center" vertical="center"/>
    </xf>
    <xf numFmtId="0" fontId="19" fillId="10" borderId="0" xfId="4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43" fontId="0" fillId="0" borderId="0" xfId="1" quotePrefix="1" applyFont="1"/>
    <xf numFmtId="167" fontId="0" fillId="0" borderId="0" xfId="0" applyNumberFormat="1"/>
    <xf numFmtId="0" fontId="13" fillId="0" borderId="0" xfId="0" applyFont="1"/>
    <xf numFmtId="0" fontId="0" fillId="0" borderId="0" xfId="0" applyAlignment="1">
      <alignment horizontal="center"/>
    </xf>
    <xf numFmtId="0" fontId="20" fillId="0" borderId="0" xfId="0" applyFont="1" applyAlignment="1">
      <alignment horizontal="center" vertical="center" wrapText="1"/>
    </xf>
    <xf numFmtId="43" fontId="28" fillId="12" borderId="10" xfId="5"/>
    <xf numFmtId="43" fontId="28" fillId="11" borderId="11" xfId="6"/>
    <xf numFmtId="43" fontId="28" fillId="12" borderId="0" xfId="5" applyBorder="1"/>
    <xf numFmtId="43" fontId="29" fillId="12" borderId="10" xfId="5" applyFont="1"/>
    <xf numFmtId="43" fontId="28" fillId="12" borderId="10" xfId="5" applyAlignment="1">
      <alignment vertical="center"/>
    </xf>
    <xf numFmtId="43" fontId="28" fillId="12" borderId="10" xfId="5" applyAlignment="1">
      <alignment horizontal="left"/>
    </xf>
    <xf numFmtId="1" fontId="28" fillId="12" borderId="10" xfId="5" applyNumberFormat="1" applyAlignment="1">
      <alignment horizontal="center"/>
    </xf>
    <xf numFmtId="17" fontId="0" fillId="0" borderId="0" xfId="0" applyNumberFormat="1"/>
    <xf numFmtId="0" fontId="20" fillId="0" borderId="0" xfId="0" applyFont="1" applyAlignment="1">
      <alignment wrapText="1"/>
    </xf>
    <xf numFmtId="3" fontId="15" fillId="0" borderId="4" xfId="0" applyNumberFormat="1" applyFont="1" applyBorder="1" applyAlignment="1">
      <alignment horizontal="right" vertical="center"/>
    </xf>
    <xf numFmtId="9" fontId="0" fillId="0" borderId="0" xfId="0" applyNumberFormat="1"/>
    <xf numFmtId="0" fontId="15" fillId="0" borderId="0" xfId="0" applyFont="1" applyAlignment="1">
      <alignment horizontal="center" vertical="center" wrapText="1"/>
    </xf>
    <xf numFmtId="0" fontId="15" fillId="0" borderId="0" xfId="0" quotePrefix="1" applyFont="1"/>
    <xf numFmtId="22" fontId="2" fillId="0" borderId="0" xfId="0" applyNumberFormat="1" applyFont="1"/>
    <xf numFmtId="167" fontId="2" fillId="0" borderId="0" xfId="0" applyNumberFormat="1" applyFont="1"/>
    <xf numFmtId="14" fontId="2" fillId="0" borderId="0" xfId="0" applyNumberFormat="1" applyFont="1"/>
    <xf numFmtId="164" fontId="2" fillId="0" borderId="0" xfId="1" applyNumberFormat="1" applyFont="1"/>
    <xf numFmtId="3" fontId="3" fillId="0" borderId="0" xfId="0" applyNumberFormat="1" applyFont="1"/>
    <xf numFmtId="43" fontId="23" fillId="0" borderId="0" xfId="1" applyFont="1"/>
    <xf numFmtId="169" fontId="0" fillId="0" borderId="0" xfId="0" applyNumberFormat="1"/>
    <xf numFmtId="164" fontId="2" fillId="0" borderId="0" xfId="0" applyNumberFormat="1" applyFont="1"/>
    <xf numFmtId="43" fontId="2" fillId="0" borderId="0" xfId="1" quotePrefix="1" applyFont="1"/>
    <xf numFmtId="0" fontId="20" fillId="8" borderId="0" xfId="0" applyFont="1" applyFill="1" applyAlignment="1">
      <alignment horizontal="center" vertical="center" wrapText="1"/>
    </xf>
    <xf numFmtId="14" fontId="20" fillId="0" borderId="0" xfId="0" applyNumberFormat="1" applyFont="1" applyAlignment="1">
      <alignment horizontal="left"/>
    </xf>
    <xf numFmtId="0" fontId="20" fillId="0" borderId="0" xfId="0" quotePrefix="1" applyFont="1"/>
    <xf numFmtId="0" fontId="0" fillId="0" borderId="0" xfId="0" pivotButton="1"/>
    <xf numFmtId="0" fontId="0" fillId="0" borderId="0" xfId="0" applyAlignment="1">
      <alignment horizontal="left"/>
    </xf>
    <xf numFmtId="22" fontId="27" fillId="0" borderId="6" xfId="0" quotePrefix="1" applyNumberFormat="1" applyFont="1" applyBorder="1" applyAlignment="1">
      <alignment horizontal="center" vertical="center"/>
    </xf>
    <xf numFmtId="3" fontId="27" fillId="0" borderId="4" xfId="0" applyNumberFormat="1" applyFont="1" applyBorder="1" applyAlignment="1">
      <alignment horizontal="right" vertical="center"/>
    </xf>
    <xf numFmtId="3" fontId="31" fillId="0" borderId="4" xfId="0" applyNumberFormat="1" applyFont="1" applyBorder="1" applyAlignment="1">
      <alignment horizontal="right" vertical="center"/>
    </xf>
    <xf numFmtId="49" fontId="27" fillId="0" borderId="7" xfId="0" applyNumberFormat="1" applyFont="1" applyBorder="1" applyAlignment="1">
      <alignment horizontal="right" vertical="center"/>
    </xf>
    <xf numFmtId="169" fontId="2" fillId="0" borderId="0" xfId="0" applyNumberFormat="1" applyFont="1"/>
    <xf numFmtId="170" fontId="0" fillId="0" borderId="0" xfId="0" applyNumberFormat="1"/>
    <xf numFmtId="0" fontId="30" fillId="0" borderId="0" xfId="0" applyFont="1"/>
    <xf numFmtId="0" fontId="11" fillId="0" borderId="12" xfId="0" applyFont="1" applyBorder="1" applyAlignment="1">
      <alignment horizontal="center" vertical="center" wrapText="1"/>
    </xf>
    <xf numFmtId="165" fontId="12" fillId="0" borderId="13" xfId="1" applyNumberFormat="1" applyFont="1" applyBorder="1" applyAlignment="1">
      <alignment horizontal="right" vertical="center" wrapText="1"/>
    </xf>
    <xf numFmtId="165" fontId="11" fillId="0" borderId="14" xfId="1" applyNumberFormat="1" applyFont="1" applyBorder="1" applyAlignment="1">
      <alignment horizontal="righ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165" fontId="12" fillId="0" borderId="15" xfId="1" applyNumberFormat="1" applyFont="1" applyBorder="1" applyAlignment="1">
      <alignment horizontal="right" vertical="center" wrapText="1"/>
    </xf>
    <xf numFmtId="165" fontId="34" fillId="0" borderId="15" xfId="1" applyNumberFormat="1" applyFont="1" applyBorder="1" applyAlignment="1">
      <alignment horizontal="right" vertical="center" wrapText="1"/>
    </xf>
    <xf numFmtId="165" fontId="11" fillId="0" borderId="13" xfId="1" applyNumberFormat="1" applyFont="1" applyBorder="1" applyAlignment="1">
      <alignment horizontal="right" vertical="center" wrapText="1"/>
    </xf>
    <xf numFmtId="165" fontId="11" fillId="0" borderId="13" xfId="1" applyNumberFormat="1" applyFont="1" applyBorder="1" applyAlignment="1">
      <alignment horizontal="center" vertical="top" wrapText="1"/>
    </xf>
    <xf numFmtId="0" fontId="11" fillId="0" borderId="13" xfId="0" applyFont="1" applyBorder="1" applyAlignment="1">
      <alignment horizontal="center" vertical="top" wrapText="1"/>
    </xf>
    <xf numFmtId="165" fontId="12" fillId="0" borderId="16" xfId="1" applyNumberFormat="1" applyFont="1" applyBorder="1" applyAlignment="1">
      <alignment horizontal="left" vertical="center" wrapText="1"/>
    </xf>
    <xf numFmtId="165" fontId="11" fillId="0" borderId="17" xfId="1" applyNumberFormat="1" applyFont="1" applyBorder="1" applyAlignment="1">
      <alignment horizontal="right" vertical="center" wrapText="1"/>
    </xf>
    <xf numFmtId="0" fontId="12" fillId="0" borderId="16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righ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4" xfId="0" applyFont="1" applyBorder="1" applyAlignment="1" applyProtection="1">
      <alignment horizontal="left" vertical="center" wrapText="1"/>
      <protection locked="0"/>
    </xf>
    <xf numFmtId="3" fontId="9" fillId="0" borderId="4" xfId="0" applyNumberFormat="1" applyFont="1" applyBorder="1" applyAlignment="1">
      <alignment horizontal="right" vertical="center" wrapText="1"/>
    </xf>
    <xf numFmtId="0" fontId="9" fillId="0" borderId="4" xfId="0" applyFont="1" applyBorder="1" applyAlignment="1" applyProtection="1">
      <alignment horizontal="right" vertical="center" wrapText="1"/>
      <protection locked="0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 applyProtection="1">
      <alignment horizontal="center" vertical="top" wrapText="1"/>
      <protection locked="0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 applyProtection="1">
      <alignment horizontal="center" vertical="center" wrapText="1"/>
      <protection locked="0"/>
    </xf>
    <xf numFmtId="0" fontId="8" fillId="0" borderId="4" xfId="0" applyFont="1" applyBorder="1" applyAlignment="1">
      <alignment horizontal="center" vertical="center" wrapText="1"/>
    </xf>
    <xf numFmtId="0" fontId="8" fillId="0" borderId="4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 applyProtection="1">
      <alignment horizontal="left" vertical="top" wrapText="1"/>
      <protection locked="0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right" vertical="top" wrapText="1"/>
    </xf>
    <xf numFmtId="0" fontId="7" fillId="0" borderId="0" xfId="0" applyFont="1" applyAlignment="1" applyProtection="1">
      <alignment horizontal="right" vertical="top" wrapText="1"/>
      <protection locked="0"/>
    </xf>
    <xf numFmtId="0" fontId="12" fillId="0" borderId="15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32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top" wrapText="1"/>
    </xf>
    <xf numFmtId="0" fontId="33" fillId="0" borderId="0" xfId="0" applyFont="1" applyAlignment="1">
      <alignment horizontal="center" vertical="center" wrapText="1"/>
    </xf>
    <xf numFmtId="0" fontId="35" fillId="0" borderId="0" xfId="0" applyFont="1" applyAlignment="1">
      <alignment horizontal="right" vertical="center" wrapText="1"/>
    </xf>
    <xf numFmtId="0" fontId="11" fillId="0" borderId="12" xfId="0" applyFont="1" applyBorder="1" applyAlignment="1">
      <alignment horizontal="left" vertical="center" wrapText="1"/>
    </xf>
  </cellXfs>
  <cellStyles count="8">
    <cellStyle name="Comma" xfId="1" builtinId="3"/>
    <cellStyle name="IBRK" xfId="7" xr:uid="{51808D29-A275-4DA4-B955-FD126D88AD6D}"/>
    <cellStyle name="Input 2" xfId="5" xr:uid="{908EE512-99A2-4F47-A737-A1A2552008FD}"/>
    <cellStyle name="Normal" xfId="0" builtinId="0"/>
    <cellStyle name="Normal 2" xfId="2" xr:uid="{B2ADD840-46A0-4126-A344-6D54B20D4F96}"/>
    <cellStyle name="Output 2" xfId="6" xr:uid="{B6C859EF-D9A4-4E38-BE2F-2A6325F01F51}"/>
    <cellStyle name="TabHead1" xfId="3" xr:uid="{DA88E817-4CE9-426D-861B-6678E6E58A8B}"/>
    <cellStyle name="TabHead2" xfId="4" xr:uid="{A0E1D14D-8AF5-4973-9CBE-12C6A56A2D7B}"/>
  </cellStyles>
  <dxfs count="3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0</xdr:colOff>
      <xdr:row>5</xdr:row>
      <xdr:rowOff>95250</xdr:rowOff>
    </xdr:to>
    <xdr:pic>
      <xdr:nvPicPr>
        <xdr:cNvPr id="2" name="Picture">
          <a:extLst>
            <a:ext uri="{FF2B5EF4-FFF2-40B4-BE49-F238E27FC236}">
              <a16:creationId xmlns:a16="http://schemas.microsoft.com/office/drawing/2014/main" id="{0C356869-3987-4DA6-AEA1-0D9D3333FAAB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600" y="12700"/>
          <a:ext cx="685800" cy="838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0</xdr:colOff>
      <xdr:row>5</xdr:row>
      <xdr:rowOff>95250</xdr:rowOff>
    </xdr:to>
    <xdr:pic>
      <xdr:nvPicPr>
        <xdr:cNvPr id="3" name="Picture">
          <a:extLst>
            <a:ext uri="{FF2B5EF4-FFF2-40B4-BE49-F238E27FC236}">
              <a16:creationId xmlns:a16="http://schemas.microsoft.com/office/drawing/2014/main" id="{349DC198-90FA-405A-A955-4E927FF2E64A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600" y="12700"/>
          <a:ext cx="685800" cy="838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0</xdr:colOff>
      <xdr:row>5</xdr:row>
      <xdr:rowOff>95250</xdr:rowOff>
    </xdr:to>
    <xdr:pic>
      <xdr:nvPicPr>
        <xdr:cNvPr id="4" name="Picture">
          <a:extLst>
            <a:ext uri="{FF2B5EF4-FFF2-40B4-BE49-F238E27FC236}">
              <a16:creationId xmlns:a16="http://schemas.microsoft.com/office/drawing/2014/main" id="{CBAE5555-724B-4D4D-B49D-8BF3807164B7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600" y="12700"/>
          <a:ext cx="685800" cy="838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0</xdr:colOff>
      <xdr:row>5</xdr:row>
      <xdr:rowOff>95250</xdr:rowOff>
    </xdr:to>
    <xdr:pic>
      <xdr:nvPicPr>
        <xdr:cNvPr id="5" name="Picture">
          <a:extLst>
            <a:ext uri="{FF2B5EF4-FFF2-40B4-BE49-F238E27FC236}">
              <a16:creationId xmlns:a16="http://schemas.microsoft.com/office/drawing/2014/main" id="{2523668D-1AA3-441D-814B-AEB804AC7B6F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600" y="12700"/>
          <a:ext cx="685800" cy="838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0</xdr:colOff>
      <xdr:row>5</xdr:row>
      <xdr:rowOff>95250</xdr:rowOff>
    </xdr:to>
    <xdr:pic>
      <xdr:nvPicPr>
        <xdr:cNvPr id="6" name="Picture">
          <a:extLst>
            <a:ext uri="{FF2B5EF4-FFF2-40B4-BE49-F238E27FC236}">
              <a16:creationId xmlns:a16="http://schemas.microsoft.com/office/drawing/2014/main" id="{8B86EF5E-FC4B-4113-AA0E-7C029D8609FD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600" y="12700"/>
          <a:ext cx="685800" cy="838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4763</xdr:colOff>
      <xdr:row>5</xdr:row>
      <xdr:rowOff>100013</xdr:rowOff>
    </xdr:to>
    <xdr:pic>
      <xdr:nvPicPr>
        <xdr:cNvPr id="7" name="Picture">
          <a:extLst>
            <a:ext uri="{FF2B5EF4-FFF2-40B4-BE49-F238E27FC236}">
              <a16:creationId xmlns:a16="http://schemas.microsoft.com/office/drawing/2014/main" id="{D7CAA344-28C1-4FBC-B0B7-9809A93E9CE4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33363" y="9525"/>
          <a:ext cx="704850" cy="8334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0</xdr:colOff>
      <xdr:row>5</xdr:row>
      <xdr:rowOff>95250</xdr:rowOff>
    </xdr:to>
    <xdr:pic>
      <xdr:nvPicPr>
        <xdr:cNvPr id="8" name="Picture">
          <a:extLst>
            <a:ext uri="{FF2B5EF4-FFF2-40B4-BE49-F238E27FC236}">
              <a16:creationId xmlns:a16="http://schemas.microsoft.com/office/drawing/2014/main" id="{78B4AC38-9415-425F-BC6D-E080D2E691F2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600" y="12700"/>
          <a:ext cx="685800" cy="838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0</xdr:colOff>
      <xdr:row>5</xdr:row>
      <xdr:rowOff>95250</xdr:rowOff>
    </xdr:to>
    <xdr:pic>
      <xdr:nvPicPr>
        <xdr:cNvPr id="9" name="Picture">
          <a:extLst>
            <a:ext uri="{FF2B5EF4-FFF2-40B4-BE49-F238E27FC236}">
              <a16:creationId xmlns:a16="http://schemas.microsoft.com/office/drawing/2014/main" id="{90730152-5064-4E25-8661-A8E20E8B7C6A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600" y="12700"/>
          <a:ext cx="685800" cy="838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0</xdr:colOff>
      <xdr:row>5</xdr:row>
      <xdr:rowOff>95250</xdr:rowOff>
    </xdr:to>
    <xdr:pic>
      <xdr:nvPicPr>
        <xdr:cNvPr id="10" name="Picture">
          <a:extLst>
            <a:ext uri="{FF2B5EF4-FFF2-40B4-BE49-F238E27FC236}">
              <a16:creationId xmlns:a16="http://schemas.microsoft.com/office/drawing/2014/main" id="{405775BE-D890-457E-9AD1-5F314B979CC5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600" y="12700"/>
          <a:ext cx="685800" cy="838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0</xdr:colOff>
      <xdr:row>5</xdr:row>
      <xdr:rowOff>95250</xdr:rowOff>
    </xdr:to>
    <xdr:pic>
      <xdr:nvPicPr>
        <xdr:cNvPr id="11" name="Picture">
          <a:extLst>
            <a:ext uri="{FF2B5EF4-FFF2-40B4-BE49-F238E27FC236}">
              <a16:creationId xmlns:a16="http://schemas.microsoft.com/office/drawing/2014/main" id="{6F757FCF-1454-4151-BFDE-DAE04BDF8B35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600" y="12700"/>
          <a:ext cx="68580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488950" cy="545662"/>
    <xdr:pic>
      <xdr:nvPicPr>
        <xdr:cNvPr id="2" name="Picture">
          <a:extLst>
            <a:ext uri="{FF2B5EF4-FFF2-40B4-BE49-F238E27FC236}">
              <a16:creationId xmlns:a16="http://schemas.microsoft.com/office/drawing/2014/main" id="{D092935A-1B8B-4D65-902B-E7E2BCD8C209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 b="13953"/>
        </a:stretch>
      </xdr:blipFill>
      <xdr:spPr>
        <a:xfrm>
          <a:off x="234950" y="0"/>
          <a:ext cx="488950" cy="545662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0</xdr:row>
      <xdr:rowOff>0</xdr:rowOff>
    </xdr:from>
    <xdr:to>
      <xdr:col>1</xdr:col>
      <xdr:colOff>488950</xdr:colOff>
      <xdr:row>2</xdr:row>
      <xdr:rowOff>177800</xdr:rowOff>
    </xdr:to>
    <xdr:pic>
      <xdr:nvPicPr>
        <xdr:cNvPr id="3" name="Picture">
          <a:extLst>
            <a:ext uri="{FF2B5EF4-FFF2-40B4-BE49-F238E27FC236}">
              <a16:creationId xmlns:a16="http://schemas.microsoft.com/office/drawing/2014/main" id="{3CC0C0AE-DD2F-487D-8B9D-0504A78CB574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 b="13953"/>
        </a:stretch>
      </xdr:blipFill>
      <xdr:spPr>
        <a:xfrm>
          <a:off x="234950" y="0"/>
          <a:ext cx="488950" cy="5461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488950</xdr:colOff>
      <xdr:row>2</xdr:row>
      <xdr:rowOff>177800</xdr:rowOff>
    </xdr:to>
    <xdr:pic>
      <xdr:nvPicPr>
        <xdr:cNvPr id="4" name="Picture">
          <a:extLst>
            <a:ext uri="{FF2B5EF4-FFF2-40B4-BE49-F238E27FC236}">
              <a16:creationId xmlns:a16="http://schemas.microsoft.com/office/drawing/2014/main" id="{E73CAEA6-4B75-4A09-821F-5F353BB43905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 b="13953"/>
        </a:stretch>
      </xdr:blipFill>
      <xdr:spPr>
        <a:xfrm>
          <a:off x="234950" y="0"/>
          <a:ext cx="488950" cy="5461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488950</xdr:colOff>
      <xdr:row>2</xdr:row>
      <xdr:rowOff>177800</xdr:rowOff>
    </xdr:to>
    <xdr:pic>
      <xdr:nvPicPr>
        <xdr:cNvPr id="5" name="Picture">
          <a:extLst>
            <a:ext uri="{FF2B5EF4-FFF2-40B4-BE49-F238E27FC236}">
              <a16:creationId xmlns:a16="http://schemas.microsoft.com/office/drawing/2014/main" id="{A3285064-85D6-426C-A50E-C616C712F61D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 b="13953"/>
        </a:stretch>
      </xdr:blipFill>
      <xdr:spPr>
        <a:xfrm>
          <a:off x="234950" y="0"/>
          <a:ext cx="488950" cy="5461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488950</xdr:colOff>
      <xdr:row>2</xdr:row>
      <xdr:rowOff>177800</xdr:rowOff>
    </xdr:to>
    <xdr:pic>
      <xdr:nvPicPr>
        <xdr:cNvPr id="6" name="Picture">
          <a:extLst>
            <a:ext uri="{FF2B5EF4-FFF2-40B4-BE49-F238E27FC236}">
              <a16:creationId xmlns:a16="http://schemas.microsoft.com/office/drawing/2014/main" id="{09639D1A-A409-4EA6-93D7-ECFABFD951EE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 b="13953"/>
        </a:stretch>
      </xdr:blipFill>
      <xdr:spPr>
        <a:xfrm>
          <a:off x="234950" y="0"/>
          <a:ext cx="488950" cy="546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STAR%20Dropbox\Finance\Reports\2024-06\Report%20Package_2024-06.xlsx" TargetMode="External"/><Relationship Id="rId1" Type="http://schemas.openxmlformats.org/officeDocument/2006/relationships/externalLinkPath" Target="/XSTAR%20Dropbox/Finance/Reports/2024-06/Report%20Package_2024-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Report"/>
      <sheetName val="FS"/>
      <sheetName val="Pivots"/>
      <sheetName val="RGL"/>
      <sheetName val="BGN"/>
      <sheetName val="Trades"/>
      <sheetName val="Transfer"/>
      <sheetName val="END"/>
      <sheetName val="Cash"/>
      <sheetName val="BondAccr"/>
      <sheetName val="IntAccr"/>
      <sheetName val="DivAccr"/>
      <sheetName val="Expenses"/>
      <sheetName val="MgtFee"/>
      <sheetName val="Specs"/>
      <sheetName val="FXRates"/>
      <sheetName val="CS_BGN"/>
      <sheetName val="CS_END"/>
      <sheetName val="CS_Transfer"/>
      <sheetName val="Ref"/>
    </sheetNames>
    <sheetDataSet>
      <sheetData sheetId="0">
        <row r="2">
          <cell r="B2">
            <v>45471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ai Duong Tran" refreshedDate="45628.68027164352" createdVersion="8" refreshedVersion="8" minRefreshableVersion="3" recordCount="249" xr:uid="{BD3A9CE5-BE46-42B4-9625-4360581A93E6}">
  <cacheSource type="worksheet">
    <worksheetSource ref="AN8:CC3001" sheet="I2-SSI"/>
  </cacheSource>
  <cacheFields count="42">
    <cacheField name="Open/CloseIndicator" numFmtId="0">
      <sharedItems containsBlank="1"/>
    </cacheField>
    <cacheField name="Notes/Codes" numFmtId="0">
      <sharedItems containsBlank="1" count="3">
        <s v=""/>
        <s v="ST"/>
        <m/>
      </sharedItems>
    </cacheField>
    <cacheField name="CurrencyPrimary" numFmtId="0">
      <sharedItems containsBlank="1"/>
    </cacheField>
    <cacheField name="FXRateToBase" numFmtId="0">
      <sharedItems containsNonDate="0" containsString="0" containsBlank="1"/>
    </cacheField>
    <cacheField name="AssetClass" numFmtId="0">
      <sharedItems containsBlank="1"/>
    </cacheField>
    <cacheField name="Symbol" numFmtId="0">
      <sharedItems containsBlank="1" count="9">
        <s v="TPB"/>
        <s v="VHM"/>
        <s v="PDR"/>
        <s v="VNM"/>
        <s v="TV2"/>
        <s v="MWG"/>
        <s v="HPG"/>
        <s v="DXS"/>
        <m/>
      </sharedItems>
    </cacheField>
    <cacheField name="Quantity" numFmtId="0">
      <sharedItems containsString="0" containsBlank="1" containsNumber="1" containsInteger="1" minValue="-15500" maxValue="50000"/>
    </cacheField>
    <cacheField name="Description" numFmtId="0">
      <sharedItems containsBlank="1"/>
    </cacheField>
    <cacheField name="TradeID" numFmtId="0">
      <sharedItems containsNonDate="0" containsString="0" containsBlank="1"/>
    </cacheField>
    <cacheField name="Multiplier" numFmtId="0">
      <sharedItems containsString="0" containsBlank="1" containsNumber="1" containsInteger="1" minValue="1" maxValue="1"/>
    </cacheField>
    <cacheField name="Strike" numFmtId="0">
      <sharedItems containsNonDate="0" containsString="0" containsBlank="1"/>
    </cacheField>
    <cacheField name="ReportDate" numFmtId="0">
      <sharedItems containsNonDate="0" containsString="0" containsBlank="1"/>
    </cacheField>
    <cacheField name="Expiry" numFmtId="0">
      <sharedItems containsNonDate="0" containsString="0" containsBlank="1"/>
    </cacheField>
    <cacheField name="DateTime" numFmtId="0">
      <sharedItems containsNonDate="0" containsBlank="1"/>
    </cacheField>
    <cacheField name="TradeDate" numFmtId="0">
      <sharedItems containsNonDate="0" containsDate="1" containsString="0" containsBlank="1" minDate="2022-12-13T00:00:00" maxDate="2024-11-21T00:00:00"/>
    </cacheField>
    <cacheField name="SettleDateTarget" numFmtId="0">
      <sharedItems containsNonDate="0" containsDate="1" containsString="0" containsBlank="1" minDate="2022-12-15T00:00:00" maxDate="2024-11-23T00:00:00"/>
    </cacheField>
    <cacheField name="Exchange" numFmtId="0">
      <sharedItems containsBlank="1"/>
    </cacheField>
    <cacheField name="TradePrice" numFmtId="0">
      <sharedItems containsString="0" containsBlank="1" containsNumber="1" minValue="5500" maxValue="72600"/>
    </cacheField>
    <cacheField name="TradeMoney" numFmtId="0">
      <sharedItems containsString="0" containsBlank="1" containsNumber="1" minValue="-1047800000" maxValue="1198900000"/>
    </cacheField>
    <cacheField name="Proceeds" numFmtId="0">
      <sharedItems containsString="0" containsBlank="1" containsNumber="1" minValue="-1198900000" maxValue="1047800000"/>
    </cacheField>
    <cacheField name="Taxes" numFmtId="0">
      <sharedItems containsString="0" containsBlank="1" containsNumber="1" containsInteger="1" minValue="-1047800" maxValue="0"/>
    </cacheField>
    <cacheField name="Commission" numFmtId="0">
      <sharedItems containsString="0" containsBlank="1" containsNumber="1" minValue="-2997250" maxValue="0"/>
    </cacheField>
    <cacheField name="CommissionCurrency" numFmtId="0">
      <sharedItems containsBlank="1"/>
    </cacheField>
    <cacheField name="NetCash" numFmtId="0">
      <sharedItems containsString="0" containsBlank="1" containsNumber="1" minValue="-1201897250" maxValue="1044132700"/>
    </cacheField>
    <cacheField name="ClosePrice" numFmtId="0">
      <sharedItems containsBlank="1" containsMixedTypes="1" containsNumber="1" minValue="5630" maxValue="74900"/>
    </cacheField>
    <cacheField name="CostBasis" numFmtId="0">
      <sharedItems containsBlank="1" containsMixedTypes="1" containsNumber="1" minValue="1156657.5" maxValue="1201897250"/>
    </cacheField>
    <cacheField name="FifoPnlRealized" numFmtId="0">
      <sharedItems containsBlank="1" containsMixedTypes="1" containsNumber="1" minValue="-35277809.999999955" maxValue="20653465.909090906"/>
    </cacheField>
    <cacheField name="MtmPnl" numFmtId="0">
      <sharedItems containsNonDate="0" containsString="0" containsBlank="1"/>
    </cacheField>
    <cacheField name="Buy/Sell" numFmtId="0">
      <sharedItems containsBlank="1" containsMixedTypes="1" containsNumber="1" containsInteger="1" minValue="0" maxValue="0"/>
    </cacheField>
    <cacheField name="OrderID" numFmtId="0">
      <sharedItems containsNonDate="0" containsString="0" containsBlank="1"/>
    </cacheField>
    <cacheField name="TransactionID" numFmtId="0">
      <sharedItems containsBlank="1"/>
    </cacheField>
    <cacheField name="RelatedTransactionID" numFmtId="0">
      <sharedItems containsBlank="1"/>
    </cacheField>
    <cacheField name="HoldingPeriodDateTime" numFmtId="0">
      <sharedItems containsBlank="1"/>
    </cacheField>
    <cacheField name="WhenRealized" numFmtId="0">
      <sharedItems containsNonDate="0" containsString="0" containsBlank="1"/>
    </cacheField>
    <cacheField name="WhenReopened" numFmtId="0">
      <sharedItems containsNonDate="0" containsString="0" containsBlank="1"/>
    </cacheField>
    <cacheField name="OrderType" numFmtId="0">
      <sharedItems containsBlank="1"/>
    </cacheField>
    <cacheField name="AccruedInterest" numFmtId="0">
      <sharedItems containsNonDate="0" containsString="0" containsBlank="1"/>
    </cacheField>
    <cacheField name="ChangeInQuantity" numFmtId="0">
      <sharedItems containsNonDate="0" containsString="0" containsBlank="1"/>
    </cacheField>
    <cacheField name="Side" numFmtId="0">
      <sharedItems containsBlank="1"/>
    </cacheField>
    <cacheField name="FXRates at Trading Day" numFmtId="0">
      <sharedItems containsNonDate="0" containsString="0" containsBlank="1"/>
    </cacheField>
    <cacheField name="CloseTradeDate" numFmtId="0">
      <sharedItems containsNonDate="0" containsDate="1" containsBlank="1" containsMixedTypes="1" minDate="2024-06-10T00:00:00" maxDate="2024-07-11T00:00:00"/>
    </cacheField>
    <cacheField name="CostBasisPrice" numFmtId="0">
      <sharedItems containsString="0" containsBlank="1" containsNumber="1" minValue="0" maxValue="7278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ai Duong Tran" refreshedDate="45628.68049583333" createdVersion="8" refreshedVersion="8" minRefreshableVersion="3" recordCount="249" xr:uid="{028404E7-07B6-4BC0-BF53-795057EE7E15}">
  <cacheSource type="worksheet">
    <worksheetSource ref="CE8:CU3002" sheet="I2-SSI"/>
  </cacheSource>
  <cacheFields count="17">
    <cacheField name="Side" numFmtId="0">
      <sharedItems containsBlank="1"/>
    </cacheField>
    <cacheField name="Code" numFmtId="0">
      <sharedItems containsBlank="1"/>
    </cacheField>
    <cacheField name="CurrencyPrimary" numFmtId="0">
      <sharedItems containsBlank="1"/>
    </cacheField>
    <cacheField name="AssetClass" numFmtId="0">
      <sharedItems containsBlank="1"/>
    </cacheField>
    <cacheField name="Symbol" numFmtId="0">
      <sharedItems containsBlank="1" count="10">
        <s v="TPB"/>
        <s v="VHM"/>
        <s v="PDR"/>
        <s v="VNM"/>
        <s v="TV2"/>
        <s v="MWG"/>
        <s v="HPG"/>
        <s v="DXS"/>
        <s v=""/>
        <m/>
      </sharedItems>
    </cacheField>
    <cacheField name="Quantity" numFmtId="0">
      <sharedItems containsBlank="1" containsMixedTypes="1" containsNumber="1" containsInteger="1" minValue="0" maxValue="50000"/>
    </cacheField>
    <cacheField name="Description" numFmtId="0">
      <sharedItems containsBlank="1"/>
    </cacheField>
    <cacheField name="Multiplier" numFmtId="0">
      <sharedItems containsBlank="1" containsMixedTypes="1" containsNumber="1" containsInteger="1" minValue="1" maxValue="1"/>
    </cacheField>
    <cacheField name="Strike" numFmtId="0">
      <sharedItems containsNonDate="0" containsString="0" containsBlank="1"/>
    </cacheField>
    <cacheField name="Expiry" numFmtId="0">
      <sharedItems containsNonDate="0" containsString="0" containsBlank="1"/>
    </cacheField>
    <cacheField name="OpenDateTime" numFmtId="0">
      <sharedItems containsBlank="1"/>
    </cacheField>
    <cacheField name="HoldingPeriodDateTime" numFmtId="0">
      <sharedItems containsBlank="1"/>
    </cacheField>
    <cacheField name="AccruedInterest" numFmtId="0">
      <sharedItems containsNonDate="0" containsString="0" containsBlank="1"/>
    </cacheField>
    <cacheField name="OpenPrice" numFmtId="0">
      <sharedItems containsBlank="1" containsMixedTypes="1" containsNumber="1" minValue="5500" maxValue="72600"/>
    </cacheField>
    <cacheField name="CostBasisPrice" numFmtId="0">
      <sharedItems containsBlank="1" containsMixedTypes="1" containsNumber="1" minValue="5513.75" maxValue="72781.5"/>
    </cacheField>
    <cacheField name="MarkPrice" numFmtId="0">
      <sharedItems containsBlank="1" containsMixedTypes="1" containsNumber="1" containsInteger="1" minValue="7700" maxValue="64600"/>
    </cacheField>
    <cacheField name="ReportDate" numFmtId="0">
      <sharedItems containsNonDate="0" containsDate="1" containsBlank="1" containsMixedTypes="1" minDate="2024-11-29T00:00:00" maxDate="2024-11-30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9">
  <r>
    <s v="O"/>
    <x v="0"/>
    <s v="VND"/>
    <m/>
    <s v="STK"/>
    <x v="0"/>
    <n v="84"/>
    <s v="Tien Phong Commercial Joint Stock Bank (Tpb)"/>
    <m/>
    <n v="1"/>
    <m/>
    <m/>
    <m/>
    <s v="12/13/2022 09:20:49"/>
    <d v="2022-12-13T00:00:00"/>
    <d v="2022-12-15T00:00:00"/>
    <s v="HOSE"/>
    <n v="13601.190476190475"/>
    <n v="1142500"/>
    <n v="-1142500"/>
    <n v="0"/>
    <n v="-51713.75"/>
    <s v="VND"/>
    <n v="-1194213.75"/>
    <n v="13770.146000000001"/>
    <n v="1194213.75"/>
    <s v=""/>
    <m/>
    <s v="Buy"/>
    <m/>
    <s v="63956230"/>
    <m/>
    <s v=""/>
    <m/>
    <m/>
    <s v="LMT"/>
    <m/>
    <m/>
    <s v="Long"/>
    <m/>
    <s v=""/>
    <n v="14216.830357142857"/>
  </r>
  <r>
    <s v="O"/>
    <x v="0"/>
    <s v="VND"/>
    <m/>
    <s v="STK"/>
    <x v="0"/>
    <n v="84"/>
    <s v="Tien Phong Commercial Joint Stock Bank (Tpb)"/>
    <m/>
    <n v="1"/>
    <m/>
    <m/>
    <m/>
    <s v="12/20/2022 09:43:18"/>
    <d v="2022-12-20T00:00:00"/>
    <d v="2022-12-22T00:00:00"/>
    <s v="HOSE"/>
    <n v="13154.761904761905"/>
    <n v="1105000"/>
    <n v="-1105000"/>
    <n v="0"/>
    <n v="-51657.5"/>
    <s v="VND"/>
    <n v="-1156657.5"/>
    <n v="13171.444"/>
    <n v="1156657.5"/>
    <s v=""/>
    <m/>
    <s v="Buy"/>
    <m/>
    <s v="64339480"/>
    <m/>
    <s v=""/>
    <m/>
    <m/>
    <s v="LMT"/>
    <m/>
    <m/>
    <s v="Long"/>
    <m/>
    <s v=""/>
    <n v="13769.732142857143"/>
  </r>
  <r>
    <s v="O"/>
    <x v="0"/>
    <s v="VND"/>
    <m/>
    <s v="STK"/>
    <x v="0"/>
    <n v="502"/>
    <s v="Tien Phong Commercial Joint Stock Bank (Tpb)"/>
    <m/>
    <n v="1"/>
    <m/>
    <m/>
    <m/>
    <s v="01/16/2023 13:23:41"/>
    <d v="2023-01-16T00:00:00"/>
    <d v="2023-01-18T00:00:00"/>
    <s v="HOSE"/>
    <n v="13266.932270916335"/>
    <n v="6660000"/>
    <n v="-6660000"/>
    <n v="0"/>
    <n v="-16650"/>
    <s v="VND"/>
    <n v="-6676650"/>
    <n v="13171.444"/>
    <n v="6676650"/>
    <s v=""/>
    <m/>
    <s v="Buy"/>
    <m/>
    <s v="65354698"/>
    <m/>
    <s v=""/>
    <m/>
    <m/>
    <s v="MKT"/>
    <m/>
    <m/>
    <s v="Long"/>
    <m/>
    <s v=""/>
    <n v="13300.099601593625"/>
  </r>
  <r>
    <s v="O"/>
    <x v="0"/>
    <s v="VND"/>
    <m/>
    <s v="STK"/>
    <x v="0"/>
    <n v="4176"/>
    <s v="Tien Phong Commercial Joint Stock Bank (Tpb)"/>
    <m/>
    <n v="1"/>
    <m/>
    <m/>
    <m/>
    <s v="01/16/2023 13:24:26"/>
    <d v="2023-01-16T00:00:00"/>
    <d v="2023-01-18T00:00:00"/>
    <s v="HOSE"/>
    <n v="13301.005747126437"/>
    <n v="55545000"/>
    <n v="-55545000"/>
    <n v="0"/>
    <n v="-138862.5"/>
    <s v="VND"/>
    <n v="-55683862.5"/>
    <n v="13171.444"/>
    <n v="55683862.5"/>
    <s v=""/>
    <m/>
    <s v="Buy"/>
    <m/>
    <s v="65354557"/>
    <m/>
    <s v=""/>
    <m/>
    <m/>
    <s v="LMT"/>
    <m/>
    <m/>
    <s v="Long"/>
    <m/>
    <s v=""/>
    <n v="13334.258261494253"/>
  </r>
  <r>
    <s v="O"/>
    <x v="0"/>
    <s v="VND"/>
    <m/>
    <s v="STK"/>
    <x v="0"/>
    <n v="5178"/>
    <s v="Tien Phong Commercial Joint Stock Bank (Tpb)"/>
    <m/>
    <n v="1"/>
    <m/>
    <m/>
    <m/>
    <s v="01/17/2023 09:06:43"/>
    <d v="2023-01-17T00:00:00"/>
    <d v="2023-01-19T00:00:00"/>
    <s v="HOSE"/>
    <n v="13350.714561606799"/>
    <n v="69130000"/>
    <n v="-69130000"/>
    <n v="0"/>
    <n v="-172825"/>
    <s v="VND"/>
    <n v="-69302825"/>
    <n v="13770.146000000001"/>
    <n v="69302825"/>
    <s v=""/>
    <m/>
    <s v="Buy"/>
    <m/>
    <s v="65375348"/>
    <m/>
    <s v=""/>
    <m/>
    <m/>
    <s v="LMT"/>
    <m/>
    <m/>
    <s v="Long"/>
    <m/>
    <s v=""/>
    <n v="13384.091348010816"/>
  </r>
  <r>
    <s v="O"/>
    <x v="0"/>
    <s v="VND"/>
    <m/>
    <s v="STK"/>
    <x v="0"/>
    <n v="502"/>
    <s v="Tien Phong Commercial Joint Stock Bank (Tpb)"/>
    <m/>
    <n v="1"/>
    <m/>
    <m/>
    <m/>
    <s v="02/03/2023 09:27:02"/>
    <d v="2023-02-03T00:00:00"/>
    <d v="2023-02-07T00:00:00"/>
    <s v="HOSE"/>
    <n v="14223.107569721114"/>
    <n v="7139999.9999999991"/>
    <n v="-7139999.9999999991"/>
    <n v="0"/>
    <n v="-60710"/>
    <s v="VND"/>
    <n v="-7200709.9999999991"/>
    <n v="14368.848"/>
    <n v="7200709.9999999991"/>
    <s v=""/>
    <m/>
    <s v="Buy"/>
    <m/>
    <s v="65914655"/>
    <m/>
    <s v=""/>
    <m/>
    <m/>
    <s v="LMT"/>
    <m/>
    <m/>
    <s v="Long"/>
    <m/>
    <s v=""/>
    <n v="14344.043824701193"/>
  </r>
  <r>
    <s v="O"/>
    <x v="0"/>
    <s v="VND"/>
    <m/>
    <s v="STK"/>
    <x v="0"/>
    <n v="2004"/>
    <s v="Tien Phong Commercial Joint Stock Bank (Tpb)"/>
    <m/>
    <n v="1"/>
    <m/>
    <m/>
    <m/>
    <s v="02/06/2023 08:20:03"/>
    <d v="2023-02-06T00:00:00"/>
    <d v="2023-02-08T00:00:00"/>
    <s v="HOSE"/>
    <n v="14311.377245508982"/>
    <n v="28680000"/>
    <n v="-28680000"/>
    <n v="0"/>
    <n v="-71700"/>
    <s v="VND"/>
    <n v="-28751700"/>
    <n v="14428.718999999999"/>
    <n v="28751700"/>
    <s v=""/>
    <m/>
    <s v="Buy"/>
    <m/>
    <s v="65969927"/>
    <m/>
    <s v=""/>
    <m/>
    <m/>
    <s v="LMT"/>
    <m/>
    <m/>
    <s v="Long"/>
    <m/>
    <s v=""/>
    <n v="14347.155688622754"/>
  </r>
  <r>
    <s v="O"/>
    <x v="0"/>
    <s v="VND"/>
    <m/>
    <s v="STK"/>
    <x v="0"/>
    <n v="3340"/>
    <s v="Tien Phong Commercial Joint Stock Bank (Tpb)"/>
    <m/>
    <n v="1"/>
    <m/>
    <m/>
    <m/>
    <s v="02/06/2023 08:20:54"/>
    <d v="2023-02-06T00:00:00"/>
    <d v="2023-02-08T00:00:00"/>
    <s v="HOSE"/>
    <n v="14251.497005988025"/>
    <n v="47600000.000000007"/>
    <n v="-47600000.000000007"/>
    <n v="0"/>
    <n v="-119000"/>
    <s v="VND"/>
    <n v="-47719000.000000007"/>
    <n v="14428.718999999999"/>
    <n v="47719000.000000007"/>
    <s v=""/>
    <m/>
    <s v="Buy"/>
    <m/>
    <s v="65961921"/>
    <m/>
    <s v=""/>
    <m/>
    <m/>
    <s v="LMT"/>
    <m/>
    <m/>
    <s v="Long"/>
    <m/>
    <s v=""/>
    <n v="14287.125748502996"/>
  </r>
  <r>
    <s v="O"/>
    <x v="0"/>
    <s v="VND"/>
    <m/>
    <s v="STK"/>
    <x v="0"/>
    <n v="5010"/>
    <s v="Tien Phong Commercial Joint Stock Bank (Tpb)"/>
    <m/>
    <n v="1"/>
    <m/>
    <m/>
    <m/>
    <s v="02/06/2023 09:23:56"/>
    <d v="2023-02-06T00:00:00"/>
    <d v="2023-02-08T00:00:00"/>
    <s v="HOSE"/>
    <n v="14308.383233532933"/>
    <n v="71685000"/>
    <n v="-71685000"/>
    <n v="0"/>
    <n v="-179212.5"/>
    <s v="VND"/>
    <n v="-71864212.5"/>
    <n v="14428.718999999999"/>
    <n v="71864212.5"/>
    <s v=""/>
    <m/>
    <s v="Buy"/>
    <m/>
    <s v="65961903"/>
    <m/>
    <s v=""/>
    <m/>
    <m/>
    <s v="LMT"/>
    <m/>
    <m/>
    <s v="Long"/>
    <m/>
    <s v=""/>
    <n v="14344.154191616766"/>
  </r>
  <r>
    <s v="O"/>
    <x v="0"/>
    <s v="VND"/>
    <m/>
    <s v="STK"/>
    <x v="0"/>
    <n v="10021"/>
    <s v="Tien Phong Commercial Joint Stock Bank (Tpb)"/>
    <m/>
    <n v="1"/>
    <m/>
    <m/>
    <m/>
    <s v="02/10/2023 13:42:18"/>
    <d v="2023-02-10T00:00:00"/>
    <d v="2023-02-14T00:00:00"/>
    <s v="HOSE"/>
    <n v="14519.509031034826"/>
    <n v="145500000"/>
    <n v="-145500000"/>
    <n v="0"/>
    <n v="-363750"/>
    <s v="VND"/>
    <n v="-145863750"/>
    <n v="14099.432000000001"/>
    <n v="145863750"/>
    <s v=""/>
    <m/>
    <s v="Buy"/>
    <m/>
    <s v="66222237"/>
    <m/>
    <s v=""/>
    <m/>
    <m/>
    <s v="LMT"/>
    <m/>
    <m/>
    <s v="Long"/>
    <m/>
    <s v=""/>
    <n v="14555.807803612413"/>
  </r>
  <r>
    <s v="O"/>
    <x v="0"/>
    <s v="VND"/>
    <m/>
    <s v="STK"/>
    <x v="1"/>
    <n v="1000"/>
    <s v="Vinhomes Joint Stock Company"/>
    <m/>
    <n v="1"/>
    <m/>
    <m/>
    <m/>
    <s v="03/01/2023 10:03:12"/>
    <d v="2023-03-01T00:00:00"/>
    <d v="2023-03-03T00:00:00"/>
    <s v="HOSE"/>
    <n v="40600"/>
    <n v="40600000"/>
    <n v="-40600000"/>
    <n v="0"/>
    <n v="-101500"/>
    <s v="VND"/>
    <n v="-40701500"/>
    <n v="41200"/>
    <n v="40701500"/>
    <s v=""/>
    <m/>
    <s v="Buy"/>
    <m/>
    <s v="66974070"/>
    <m/>
    <s v=""/>
    <m/>
    <m/>
    <s v="LMT"/>
    <m/>
    <m/>
    <s v="Long"/>
    <m/>
    <s v=""/>
    <n v="40701.5"/>
  </r>
  <r>
    <s v="O"/>
    <x v="0"/>
    <s v="VND"/>
    <m/>
    <s v="STK"/>
    <x v="1"/>
    <n v="1000"/>
    <s v="Vinhomes Joint Stock Company"/>
    <m/>
    <n v="1"/>
    <m/>
    <m/>
    <m/>
    <s v="03/01/2023 14:02:16"/>
    <d v="2023-03-01T00:00:00"/>
    <d v="2023-03-03T00:00:00"/>
    <s v="HOSE"/>
    <n v="40000"/>
    <n v="40000000"/>
    <n v="-40000000"/>
    <n v="0"/>
    <n v="-100000"/>
    <s v="VND"/>
    <n v="-40100000"/>
    <n v="41200"/>
    <n v="40100000"/>
    <s v=""/>
    <m/>
    <s v="Buy"/>
    <m/>
    <s v="66946949"/>
    <m/>
    <s v=""/>
    <m/>
    <m/>
    <s v="LMT"/>
    <m/>
    <m/>
    <s v="Long"/>
    <m/>
    <s v=""/>
    <n v="40100"/>
  </r>
  <r>
    <s v="O"/>
    <x v="0"/>
    <s v="VND"/>
    <m/>
    <s v="STK"/>
    <x v="1"/>
    <n v="1000"/>
    <s v="Vinhomes Joint Stock Company"/>
    <m/>
    <n v="1"/>
    <m/>
    <m/>
    <m/>
    <s v="03/03/2023 11:17:27"/>
    <d v="2023-03-03T00:00:00"/>
    <d v="2023-03-07T00:00:00"/>
    <s v="HOSE"/>
    <n v="40600"/>
    <n v="40600000"/>
    <n v="-40600000"/>
    <n v="0"/>
    <n v="-110900"/>
    <s v="VND"/>
    <n v="-40710900"/>
    <n v="40950"/>
    <n v="40710900"/>
    <s v=""/>
    <m/>
    <s v="Buy"/>
    <m/>
    <s v="67053694"/>
    <m/>
    <s v=""/>
    <m/>
    <m/>
    <s v="LMT"/>
    <m/>
    <m/>
    <s v="Long"/>
    <m/>
    <s v=""/>
    <n v="40710.9"/>
  </r>
  <r>
    <s v="O"/>
    <x v="0"/>
    <s v="VND"/>
    <m/>
    <s v="STK"/>
    <x v="0"/>
    <n v="3341"/>
    <s v="Tien Phong Commercial Joint Stock Bank (Tpb)"/>
    <m/>
    <n v="1"/>
    <m/>
    <m/>
    <m/>
    <s v="03/13/2023 09:42:55"/>
    <d v="2023-03-13T00:00:00"/>
    <d v="2023-03-15T00:00:00"/>
    <s v="HOSE"/>
    <n v="14247.231367853936"/>
    <n v="47600000"/>
    <n v="-47600000"/>
    <n v="0"/>
    <n v="-121400"/>
    <s v="VND"/>
    <n v="-47721400"/>
    <n v="14548.459000000001"/>
    <n v="47721400"/>
    <s v=""/>
    <m/>
    <s v="Buy"/>
    <m/>
    <s v="67360686"/>
    <m/>
    <s v=""/>
    <m/>
    <m/>
    <s v="LMT"/>
    <m/>
    <m/>
    <s v="Long"/>
    <m/>
    <s v=""/>
    <n v="14283.567794073631"/>
  </r>
  <r>
    <s v="O"/>
    <x v="0"/>
    <s v="VND"/>
    <m/>
    <s v="STK"/>
    <x v="0"/>
    <n v="3340"/>
    <s v="Tien Phong Commercial Joint Stock Bank (Tpb)"/>
    <m/>
    <n v="1"/>
    <m/>
    <m/>
    <m/>
    <s v="03/14/2023 09:21:24"/>
    <d v="2023-03-14T00:00:00"/>
    <d v="2023-03-16T00:00:00"/>
    <s v="HOSE"/>
    <n v="14610.778443113773"/>
    <n v="48800000"/>
    <n v="-48800000"/>
    <n v="0"/>
    <n v="-123200"/>
    <s v="VND"/>
    <n v="-48923200"/>
    <n v="14488.589"/>
    <n v="48923200"/>
    <s v=""/>
    <m/>
    <s v="Buy"/>
    <m/>
    <s v="67409689"/>
    <m/>
    <s v=""/>
    <m/>
    <m/>
    <s v="LMT"/>
    <m/>
    <m/>
    <s v="Long"/>
    <m/>
    <s v=""/>
    <n v="14647.664670658683"/>
  </r>
  <r>
    <s v="O"/>
    <x v="0"/>
    <s v="VND"/>
    <m/>
    <s v="STK"/>
    <x v="2"/>
    <n v="1000"/>
    <s v="Phat Dat Real Estate Development Corp"/>
    <m/>
    <n v="1"/>
    <m/>
    <m/>
    <m/>
    <s v="06/05/2023 09:07:29"/>
    <d v="2023-06-05T00:00:00"/>
    <d v="2023-06-07T00:00:00"/>
    <s v="HOSE"/>
    <n v="15050"/>
    <n v="15050000"/>
    <n v="-15050000"/>
    <n v="0"/>
    <n v="-37625"/>
    <s v="VND"/>
    <n v="-15087625"/>
    <n v="13280.744000000001"/>
    <n v="15087625"/>
    <s v=""/>
    <m/>
    <s v="Buy"/>
    <m/>
    <s v="71028650"/>
    <m/>
    <s v=""/>
    <m/>
    <m/>
    <s v="LMT"/>
    <m/>
    <m/>
    <s v="Long"/>
    <m/>
    <s v=""/>
    <n v="15087.625"/>
  </r>
  <r>
    <s v="O"/>
    <x v="0"/>
    <s v="VND"/>
    <m/>
    <s v="STK"/>
    <x v="2"/>
    <n v="1000"/>
    <s v="Phat Dat Real Estate Development Corp"/>
    <m/>
    <n v="1"/>
    <m/>
    <m/>
    <m/>
    <s v="06/05/2023 09:11:33"/>
    <d v="2023-06-05T00:00:00"/>
    <d v="2023-06-07T00:00:00"/>
    <s v="HOSE"/>
    <n v="15150"/>
    <n v="15150000"/>
    <n v="-15150000"/>
    <n v="0"/>
    <n v="-37875"/>
    <s v="VND"/>
    <n v="-15187875"/>
    <n v="13280.744000000001"/>
    <n v="15187875"/>
    <s v=""/>
    <m/>
    <s v="Buy"/>
    <m/>
    <s v="71025503"/>
    <m/>
    <s v=""/>
    <m/>
    <m/>
    <s v="ATO"/>
    <m/>
    <m/>
    <s v="Long"/>
    <m/>
    <s v=""/>
    <n v="15187.875"/>
  </r>
  <r>
    <s v="O"/>
    <x v="0"/>
    <s v="VND"/>
    <m/>
    <s v="STK"/>
    <x v="2"/>
    <n v="2000"/>
    <s v="Phat Dat Real Estate Development Corp"/>
    <m/>
    <n v="1"/>
    <m/>
    <m/>
    <m/>
    <s v="06/05/2023 09:18:03"/>
    <d v="2023-06-05T00:00:00"/>
    <d v="2023-06-07T00:00:00"/>
    <s v="HOSE"/>
    <n v="15150"/>
    <n v="30300000"/>
    <n v="-30300000"/>
    <n v="0"/>
    <n v="-75750"/>
    <s v="VND"/>
    <n v="-30375750"/>
    <n v="13280.744000000001"/>
    <n v="30375750"/>
    <s v=""/>
    <m/>
    <s v="Buy"/>
    <m/>
    <s v="71024300"/>
    <m/>
    <s v=""/>
    <m/>
    <m/>
    <s v="LMT"/>
    <m/>
    <m/>
    <s v="Long"/>
    <m/>
    <s v=""/>
    <n v="15187.875"/>
  </r>
  <r>
    <s v="O"/>
    <x v="0"/>
    <s v="VND"/>
    <m/>
    <s v="STK"/>
    <x v="2"/>
    <n v="3000"/>
    <s v="Phat Dat Real Estate Development Corp"/>
    <m/>
    <n v="1"/>
    <m/>
    <m/>
    <m/>
    <s v="06/26/2023 09:56:33"/>
    <d v="2023-06-26T00:00:00"/>
    <d v="2023-06-28T00:00:00"/>
    <s v="HOSE"/>
    <n v="16700"/>
    <n v="50100000"/>
    <n v="-50100000"/>
    <n v="0"/>
    <n v="-125250"/>
    <s v="VND"/>
    <n v="-50225250"/>
    <n v="15584.547"/>
    <n v="50225250"/>
    <s v=""/>
    <m/>
    <s v="Buy"/>
    <m/>
    <s v="72397003"/>
    <m/>
    <s v=""/>
    <m/>
    <m/>
    <s v="LMT"/>
    <m/>
    <m/>
    <s v="Long"/>
    <m/>
    <s v=""/>
    <n v="16741.75"/>
  </r>
  <r>
    <s v="O"/>
    <x v="0"/>
    <s v="VND"/>
    <m/>
    <s v="STK"/>
    <x v="0"/>
    <n v="4200"/>
    <s v="Tien Phong Commercial Joint Stock Bank (Tpb)"/>
    <m/>
    <n v="1"/>
    <m/>
    <m/>
    <m/>
    <s v="06/26/2023 10:03:01"/>
    <d v="2023-06-26T00:00:00"/>
    <d v="2023-06-28T00:00:00"/>
    <s v="HOSE"/>
    <n v="15291.666666666666"/>
    <n v="64225000"/>
    <n v="-64225000"/>
    <n v="0"/>
    <n v="-160562.5"/>
    <s v="VND"/>
    <n v="-64385562.5"/>
    <n v="15375"/>
    <n v="64385562.5"/>
    <s v=""/>
    <m/>
    <s v="Buy"/>
    <m/>
    <s v="72371567"/>
    <m/>
    <s v=""/>
    <m/>
    <m/>
    <s v="LMT"/>
    <m/>
    <m/>
    <s v="Long"/>
    <m/>
    <s v=""/>
    <n v="15329.895833333334"/>
  </r>
  <r>
    <s v="O"/>
    <x v="0"/>
    <s v="VND"/>
    <m/>
    <s v="STK"/>
    <x v="2"/>
    <n v="3000"/>
    <s v="Phat Dat Real Estate Development Corp"/>
    <m/>
    <n v="1"/>
    <m/>
    <m/>
    <m/>
    <s v="06/26/2023 12:16:32"/>
    <d v="2023-06-26T00:00:00"/>
    <d v="2023-06-28T00:00:00"/>
    <s v="HOSE"/>
    <n v="16700"/>
    <n v="50100000"/>
    <n v="-50100000"/>
    <n v="0"/>
    <n v="-125250"/>
    <s v="VND"/>
    <n v="-50225250"/>
    <n v="15584.547"/>
    <n v="50225250"/>
    <s v=""/>
    <m/>
    <s v="Buy"/>
    <m/>
    <s v="72367457"/>
    <m/>
    <s v=""/>
    <m/>
    <m/>
    <s v="LMT"/>
    <m/>
    <m/>
    <s v="Long"/>
    <m/>
    <s v=""/>
    <n v="16741.75"/>
  </r>
  <r>
    <s v="O"/>
    <x v="0"/>
    <s v="VND"/>
    <m/>
    <s v="STK"/>
    <x v="2"/>
    <n v="3000"/>
    <s v="Phat Dat Real Estate Development Corp"/>
    <m/>
    <n v="1"/>
    <m/>
    <m/>
    <m/>
    <s v="06/29/2023 10:06:22"/>
    <d v="2023-06-29T00:00:00"/>
    <d v="2023-07-03T00:00:00"/>
    <s v="HOSE"/>
    <n v="16900"/>
    <n v="50700000"/>
    <n v="-50700000"/>
    <n v="0"/>
    <n v="-126750"/>
    <s v="VND"/>
    <n v="-50826750"/>
    <n v="14906.958000000001"/>
    <n v="50826750"/>
    <s v=""/>
    <m/>
    <s v="Buy"/>
    <m/>
    <s v="72651439"/>
    <m/>
    <s v=""/>
    <m/>
    <m/>
    <s v="LMT"/>
    <m/>
    <m/>
    <s v="Long"/>
    <m/>
    <s v=""/>
    <n v="16942.25"/>
  </r>
  <r>
    <s v="O"/>
    <x v="0"/>
    <s v="VND"/>
    <m/>
    <s v="STK"/>
    <x v="2"/>
    <n v="3000"/>
    <s v="Phat Dat Real Estate Development Corp"/>
    <m/>
    <n v="1"/>
    <m/>
    <m/>
    <m/>
    <s v="06/29/2023 10:07:26"/>
    <d v="2023-06-29T00:00:00"/>
    <d v="2023-07-03T00:00:00"/>
    <s v="HOSE"/>
    <n v="16700"/>
    <n v="50100000"/>
    <n v="-50100000"/>
    <n v="0"/>
    <n v="-125250"/>
    <s v="VND"/>
    <n v="-50225250"/>
    <n v="14906.958000000001"/>
    <n v="50225250"/>
    <s v=""/>
    <m/>
    <s v="Buy"/>
    <m/>
    <s v="72634621"/>
    <m/>
    <s v=""/>
    <m/>
    <m/>
    <s v="LMT"/>
    <m/>
    <m/>
    <s v="Long"/>
    <m/>
    <s v=""/>
    <n v="16741.75"/>
  </r>
  <r>
    <s v="O"/>
    <x v="0"/>
    <s v="VND"/>
    <m/>
    <s v="STK"/>
    <x v="0"/>
    <n v="4800"/>
    <s v="Tien Phong Commercial Joint Stock Bank (Tpb)"/>
    <m/>
    <n v="1"/>
    <m/>
    <m/>
    <m/>
    <s v="06/29/2023 10:09:46"/>
    <d v="2023-06-29T00:00:00"/>
    <d v="2023-07-03T00:00:00"/>
    <s v="HOSE"/>
    <n v="15250"/>
    <n v="73200000"/>
    <n v="-73200000"/>
    <n v="0"/>
    <n v="-183000"/>
    <s v="VND"/>
    <n v="-73383000"/>
    <n v="15083.333000000001"/>
    <n v="73383000"/>
    <s v=""/>
    <m/>
    <s v="Buy"/>
    <m/>
    <s v="72634293"/>
    <m/>
    <s v=""/>
    <m/>
    <m/>
    <s v="LMT"/>
    <m/>
    <m/>
    <s v="Long"/>
    <m/>
    <s v=""/>
    <n v="15288.125"/>
  </r>
  <r>
    <s v="O"/>
    <x v="0"/>
    <s v="VND"/>
    <m/>
    <s v="STK"/>
    <x v="3"/>
    <n v="3000"/>
    <s v="Vietnam Dairy Products Joint Stock Company"/>
    <m/>
    <n v="1"/>
    <m/>
    <m/>
    <m/>
    <s v="06/29/2023 10:18:29"/>
    <d v="2023-06-29T00:00:00"/>
    <d v="2023-07-03T00:00:00"/>
    <s v="HOSE"/>
    <n v="70400"/>
    <n v="211200000"/>
    <n v="-211200000"/>
    <n v="0"/>
    <n v="-528000"/>
    <s v="VND"/>
    <n v="-211728000"/>
    <n v="71900"/>
    <n v="211728000"/>
    <s v=""/>
    <m/>
    <s v="Buy"/>
    <m/>
    <s v="72631914"/>
    <m/>
    <s v=""/>
    <m/>
    <m/>
    <s v="LMT"/>
    <m/>
    <m/>
    <s v="Long"/>
    <m/>
    <s v=""/>
    <n v="70576"/>
  </r>
  <r>
    <s v="O"/>
    <x v="0"/>
    <s v="VND"/>
    <m/>
    <s v="STK"/>
    <x v="2"/>
    <n v="3000"/>
    <s v="Phat Dat Real Estate Development Corp"/>
    <m/>
    <n v="1"/>
    <m/>
    <m/>
    <m/>
    <s v="06/29/2023 10:19:36"/>
    <d v="2023-06-29T00:00:00"/>
    <d v="2023-07-03T00:00:00"/>
    <s v="HOSE"/>
    <n v="16500"/>
    <n v="49500000"/>
    <n v="-49500000"/>
    <n v="0"/>
    <n v="-123750"/>
    <s v="VND"/>
    <n v="-49623750"/>
    <n v="14906.958000000001"/>
    <n v="49623750"/>
    <s v=""/>
    <m/>
    <s v="Buy"/>
    <m/>
    <s v="72631175"/>
    <m/>
    <s v=""/>
    <m/>
    <m/>
    <s v="LMT"/>
    <m/>
    <m/>
    <s v="Long"/>
    <m/>
    <s v=""/>
    <n v="16541.25"/>
  </r>
  <r>
    <s v="O"/>
    <x v="0"/>
    <s v="VND"/>
    <m/>
    <s v="STK"/>
    <x v="2"/>
    <n v="3000"/>
    <s v="Phat Dat Real Estate Development Corp"/>
    <m/>
    <n v="1"/>
    <m/>
    <m/>
    <m/>
    <s v="06/29/2023 11:29:43"/>
    <d v="2023-06-29T00:00:00"/>
    <d v="2023-07-03T00:00:00"/>
    <s v="HOSE"/>
    <n v="16850"/>
    <n v="50550000"/>
    <n v="-50550000"/>
    <n v="0"/>
    <n v="-126375"/>
    <s v="VND"/>
    <n v="-50676375"/>
    <n v="14906.958000000001"/>
    <n v="50676375"/>
    <s v=""/>
    <m/>
    <s v="Buy"/>
    <m/>
    <s v="72630808"/>
    <m/>
    <s v=""/>
    <m/>
    <m/>
    <s v="LMT"/>
    <m/>
    <m/>
    <s v="Long"/>
    <m/>
    <s v=""/>
    <n v="16892.125"/>
  </r>
  <r>
    <s v="O"/>
    <x v="0"/>
    <s v="VND"/>
    <m/>
    <s v="STK"/>
    <x v="0"/>
    <n v="6000"/>
    <s v="Tien Phong Commercial Joint Stock Bank (Tpb)"/>
    <m/>
    <n v="1"/>
    <m/>
    <m/>
    <m/>
    <s v="07/06/2023 12:16:40"/>
    <d v="2023-07-06T00:00:00"/>
    <d v="2023-07-10T00:00:00"/>
    <s v="HOSE"/>
    <n v="15083.333333333334"/>
    <n v="90500000"/>
    <n v="-90500000"/>
    <n v="0"/>
    <n v="-226250"/>
    <s v="VND"/>
    <n v="-90726250"/>
    <n v="15166.666999999999"/>
    <n v="90726250"/>
    <s v=""/>
    <m/>
    <s v="Buy"/>
    <m/>
    <s v="73022453"/>
    <m/>
    <s v=""/>
    <m/>
    <m/>
    <s v="LMT"/>
    <m/>
    <m/>
    <s v="Long"/>
    <m/>
    <s v=""/>
    <n v="15121.041666666666"/>
  </r>
  <r>
    <s v="O"/>
    <x v="0"/>
    <s v="VND"/>
    <m/>
    <s v="STK"/>
    <x v="2"/>
    <n v="4000"/>
    <s v="Phat Dat Real Estate Development Corp"/>
    <m/>
    <n v="1"/>
    <m/>
    <m/>
    <m/>
    <s v="07/06/2023 12:17:00"/>
    <d v="2023-07-06T00:00:00"/>
    <d v="2023-07-10T00:00:00"/>
    <s v="HOSE"/>
    <n v="17000"/>
    <n v="68000000"/>
    <n v="-68000000"/>
    <n v="0"/>
    <n v="-170000"/>
    <s v="VND"/>
    <n v="-68170000"/>
    <n v="15268.339"/>
    <n v="68170000"/>
    <s v=""/>
    <m/>
    <s v="Buy"/>
    <m/>
    <s v="73022419"/>
    <m/>
    <s v=""/>
    <m/>
    <m/>
    <s v="LMT"/>
    <m/>
    <m/>
    <s v="Long"/>
    <m/>
    <s v=""/>
    <n v="17042.5"/>
  </r>
  <r>
    <s v="O"/>
    <x v="0"/>
    <s v="VND"/>
    <m/>
    <s v="STK"/>
    <x v="2"/>
    <n v="4000"/>
    <s v="Phat Dat Real Estate Development Corp"/>
    <m/>
    <n v="1"/>
    <m/>
    <m/>
    <m/>
    <s v="07/06/2023 12:18:59"/>
    <d v="2023-07-06T00:00:00"/>
    <d v="2023-07-10T00:00:00"/>
    <s v="HOSE"/>
    <n v="17200"/>
    <n v="68800000"/>
    <n v="-68800000"/>
    <n v="0"/>
    <n v="-172000"/>
    <s v="VND"/>
    <n v="-68972000"/>
    <n v="15268.339"/>
    <n v="68972000"/>
    <s v=""/>
    <m/>
    <s v="Buy"/>
    <m/>
    <s v="73022412"/>
    <m/>
    <s v=""/>
    <m/>
    <m/>
    <s v="LMT"/>
    <m/>
    <m/>
    <s v="Long"/>
    <m/>
    <s v=""/>
    <n v="17243"/>
  </r>
  <r>
    <s v="O"/>
    <x v="0"/>
    <s v="VND"/>
    <m/>
    <s v="STK"/>
    <x v="2"/>
    <n v="4000"/>
    <s v="Phat Dat Real Estate Development Corp"/>
    <m/>
    <n v="1"/>
    <m/>
    <m/>
    <m/>
    <s v="07/07/2023 09:08:26"/>
    <d v="2023-07-07T00:00:00"/>
    <d v="2023-07-11T00:00:00"/>
    <s v="HOSE"/>
    <n v="16700"/>
    <n v="66800000"/>
    <n v="-66800000"/>
    <n v="0"/>
    <n v="-167000"/>
    <s v="VND"/>
    <n v="-66967000"/>
    <n v="15629.72"/>
    <n v="66967000"/>
    <s v=""/>
    <m/>
    <s v="Buy"/>
    <m/>
    <s v="73076951"/>
    <m/>
    <s v=""/>
    <m/>
    <m/>
    <s v="LMT"/>
    <m/>
    <m/>
    <s v="Long"/>
    <m/>
    <s v=""/>
    <n v="16741.75"/>
  </r>
  <r>
    <s v="O"/>
    <x v="0"/>
    <s v="VND"/>
    <m/>
    <s v="STK"/>
    <x v="4"/>
    <n v="2900"/>
    <s v="Power Engineering Consulting Joint Stock Company 2"/>
    <m/>
    <n v="1"/>
    <m/>
    <m/>
    <m/>
    <s v="07/31/2023 11:56:40"/>
    <d v="2023-07-31T00:00:00"/>
    <d v="2023-08-02T00:00:00"/>
    <s v="HOSE"/>
    <n v="35400"/>
    <n v="102660000"/>
    <n v="-102660000"/>
    <n v="0"/>
    <n v="-256650"/>
    <s v="VND"/>
    <n v="-102916650"/>
    <n v="35600"/>
    <n v="102916650"/>
    <s v=""/>
    <m/>
    <s v="Buy"/>
    <m/>
    <s v="74753864"/>
    <m/>
    <s v=""/>
    <m/>
    <m/>
    <s v="LMT"/>
    <m/>
    <m/>
    <s v="Long"/>
    <m/>
    <s v=""/>
    <n v="35488.5"/>
  </r>
  <r>
    <s v="O"/>
    <x v="0"/>
    <s v="VND"/>
    <m/>
    <s v="STK"/>
    <x v="4"/>
    <n v="3000"/>
    <s v="Power Engineering Consulting Joint Stock Company 2"/>
    <m/>
    <n v="1"/>
    <m/>
    <m/>
    <m/>
    <s v="07/31/2023 12:02:36"/>
    <d v="2023-07-31T00:00:00"/>
    <d v="2023-08-02T00:00:00"/>
    <s v="HOSE"/>
    <n v="35600"/>
    <n v="106800000"/>
    <n v="-106800000"/>
    <n v="0"/>
    <n v="-267000"/>
    <s v="VND"/>
    <n v="-107067000"/>
    <n v="35600"/>
    <n v="107067000"/>
    <s v=""/>
    <m/>
    <s v="Buy"/>
    <m/>
    <s v="74753643"/>
    <m/>
    <s v=""/>
    <m/>
    <m/>
    <s v="LMT"/>
    <m/>
    <m/>
    <s v="Long"/>
    <m/>
    <s v=""/>
    <n v="35689"/>
  </r>
  <r>
    <s v="O"/>
    <x v="0"/>
    <s v="VND"/>
    <m/>
    <s v="STK"/>
    <x v="2"/>
    <n v="3000"/>
    <s v="Phat Dat Real Estate Development Corp"/>
    <m/>
    <n v="1"/>
    <m/>
    <m/>
    <m/>
    <s v="08/01/2023 11:23:56"/>
    <d v="2023-08-01T00:00:00"/>
    <d v="2023-08-03T00:00:00"/>
    <s v="HOSE"/>
    <n v="20850"/>
    <n v="62550000"/>
    <n v="-62550000"/>
    <n v="0"/>
    <n v="-156375"/>
    <s v="VND"/>
    <n v="-62706375"/>
    <n v="18836.973999999998"/>
    <n v="62706375"/>
    <s v=""/>
    <m/>
    <s v="Buy"/>
    <m/>
    <s v="74869748"/>
    <m/>
    <s v=""/>
    <m/>
    <m/>
    <s v="LMT"/>
    <m/>
    <m/>
    <s v="Long"/>
    <m/>
    <s v=""/>
    <n v="20902.125"/>
  </r>
  <r>
    <s v="O"/>
    <x v="0"/>
    <s v="VND"/>
    <m/>
    <s v="STK"/>
    <x v="4"/>
    <n v="2000"/>
    <s v="Power Engineering Consulting Joint Stock Company 2"/>
    <m/>
    <n v="1"/>
    <m/>
    <m/>
    <m/>
    <s v="08/01/2023 11:42:00"/>
    <d v="2023-08-01T00:00:00"/>
    <d v="2023-08-03T00:00:00"/>
    <s v="HOSE"/>
    <n v="38050"/>
    <n v="76100000"/>
    <n v="-76100000"/>
    <n v="0"/>
    <n v="-190250"/>
    <s v="VND"/>
    <n v="-76290250"/>
    <n v="37600"/>
    <n v="76290250"/>
    <s v=""/>
    <m/>
    <s v="Buy"/>
    <m/>
    <s v="74867664"/>
    <m/>
    <s v=""/>
    <m/>
    <m/>
    <s v="LMT"/>
    <m/>
    <m/>
    <s v="Long"/>
    <m/>
    <s v=""/>
    <n v="38145.125"/>
  </r>
  <r>
    <s v="O"/>
    <x v="0"/>
    <s v="VND"/>
    <m/>
    <s v="STK"/>
    <x v="4"/>
    <n v="2000"/>
    <s v="Power Engineering Consulting Joint Stock Company 2"/>
    <m/>
    <n v="1"/>
    <m/>
    <m/>
    <m/>
    <s v="08/02/2023 10:09:56"/>
    <d v="2023-08-02T00:00:00"/>
    <d v="2023-08-04T00:00:00"/>
    <s v="HOSE"/>
    <n v="38200"/>
    <n v="76400000"/>
    <n v="-76400000"/>
    <n v="0"/>
    <n v="-191000"/>
    <s v="VND"/>
    <n v="-76591000"/>
    <n v="37800"/>
    <n v="76591000"/>
    <s v=""/>
    <m/>
    <s v="Buy"/>
    <m/>
    <s v="74963597"/>
    <m/>
    <s v=""/>
    <m/>
    <m/>
    <s v="LMT"/>
    <m/>
    <m/>
    <s v="Long"/>
    <m/>
    <s v=""/>
    <n v="38295.5"/>
  </r>
  <r>
    <s v="O"/>
    <x v="0"/>
    <s v="VND"/>
    <m/>
    <s v="STK"/>
    <x v="4"/>
    <n v="2000"/>
    <s v="Power Engineering Consulting Joint Stock Company 2"/>
    <m/>
    <n v="1"/>
    <m/>
    <m/>
    <m/>
    <s v="08/02/2023 10:10:58"/>
    <d v="2023-08-02T00:00:00"/>
    <d v="2023-08-04T00:00:00"/>
    <s v="HOSE"/>
    <n v="37800"/>
    <n v="75600000"/>
    <n v="-75600000"/>
    <n v="0"/>
    <n v="-189000"/>
    <s v="VND"/>
    <n v="-75789000"/>
    <n v="37800"/>
    <n v="75789000"/>
    <s v=""/>
    <m/>
    <s v="Buy"/>
    <m/>
    <s v="74959572"/>
    <m/>
    <s v=""/>
    <m/>
    <m/>
    <s v="LMT"/>
    <m/>
    <m/>
    <s v="Long"/>
    <m/>
    <s v=""/>
    <n v="37894.5"/>
  </r>
  <r>
    <s v="O"/>
    <x v="0"/>
    <s v="VND"/>
    <m/>
    <s v="STK"/>
    <x v="4"/>
    <n v="2000"/>
    <s v="Power Engineering Consulting Joint Stock Company 2"/>
    <m/>
    <n v="1"/>
    <m/>
    <m/>
    <m/>
    <s v="08/02/2023 10:11:46"/>
    <d v="2023-08-02T00:00:00"/>
    <d v="2023-08-04T00:00:00"/>
    <s v="HOSE"/>
    <n v="38400"/>
    <n v="76800000"/>
    <n v="-76800000"/>
    <n v="0"/>
    <n v="-192000"/>
    <s v="VND"/>
    <n v="-76992000"/>
    <n v="37800"/>
    <n v="76992000"/>
    <s v=""/>
    <m/>
    <s v="Buy"/>
    <m/>
    <s v="74959294"/>
    <m/>
    <s v=""/>
    <m/>
    <m/>
    <s v="LMT"/>
    <m/>
    <m/>
    <s v="Long"/>
    <m/>
    <s v=""/>
    <n v="38496"/>
  </r>
  <r>
    <s v="O"/>
    <x v="0"/>
    <s v="VND"/>
    <m/>
    <s v="STK"/>
    <x v="0"/>
    <n v="7200"/>
    <s v="Tien Phong Commercial Joint Stock Bank (Tpb)"/>
    <m/>
    <n v="1"/>
    <m/>
    <m/>
    <m/>
    <s v="08/02/2023 10:24:30"/>
    <d v="2023-08-02T00:00:00"/>
    <d v="2023-08-04T00:00:00"/>
    <s v="HOSE"/>
    <n v="15750"/>
    <n v="113400000"/>
    <n v="-113400000"/>
    <n v="0"/>
    <n v="-283500"/>
    <s v="VND"/>
    <n v="-113683500"/>
    <n v="15750"/>
    <n v="113683500"/>
    <s v=""/>
    <m/>
    <s v="Buy"/>
    <m/>
    <s v="74958956"/>
    <m/>
    <s v=""/>
    <m/>
    <m/>
    <s v="LMT"/>
    <m/>
    <m/>
    <s v="Long"/>
    <m/>
    <s v=""/>
    <n v="15789.375"/>
  </r>
  <r>
    <s v="O"/>
    <x v="0"/>
    <s v="VND"/>
    <m/>
    <s v="STK"/>
    <x v="4"/>
    <n v="2000"/>
    <s v="Power Engineering Consulting Joint Stock Company 2"/>
    <m/>
    <n v="1"/>
    <m/>
    <m/>
    <m/>
    <s v="08/03/2023 09:18:14"/>
    <d v="2023-08-03T00:00:00"/>
    <d v="2023-08-07T00:00:00"/>
    <s v="HOSE"/>
    <n v="37500"/>
    <n v="75000000"/>
    <n v="-75000000"/>
    <n v="0"/>
    <n v="-187500"/>
    <s v="VND"/>
    <n v="-75187500"/>
    <n v="37300"/>
    <n v="75187500"/>
    <s v=""/>
    <m/>
    <s v="Buy"/>
    <m/>
    <s v="75053428"/>
    <m/>
    <s v=""/>
    <m/>
    <m/>
    <s v="LMT"/>
    <m/>
    <m/>
    <s v="Long"/>
    <m/>
    <s v=""/>
    <n v="37593.75"/>
  </r>
  <r>
    <s v="O"/>
    <x v="0"/>
    <s v="VND"/>
    <m/>
    <s v="STK"/>
    <x v="4"/>
    <n v="2000"/>
    <s v="Power Engineering Consulting Joint Stock Company 2"/>
    <m/>
    <n v="1"/>
    <m/>
    <m/>
    <m/>
    <s v="08/03/2023 09:22:35"/>
    <d v="2023-08-03T00:00:00"/>
    <d v="2023-08-07T00:00:00"/>
    <s v="HOSE"/>
    <n v="37603"/>
    <n v="75206000"/>
    <n v="-75206000"/>
    <n v="0"/>
    <n v="-188015"/>
    <s v="VND"/>
    <n v="-75394015"/>
    <n v="37300"/>
    <n v="75394015"/>
    <s v=""/>
    <m/>
    <s v="Buy"/>
    <m/>
    <s v="75052215"/>
    <m/>
    <s v=""/>
    <m/>
    <m/>
    <s v="LMT"/>
    <m/>
    <m/>
    <s v="Long"/>
    <m/>
    <s v=""/>
    <n v="37697.0075"/>
  </r>
  <r>
    <s v="O"/>
    <x v="0"/>
    <s v="VND"/>
    <m/>
    <s v="STK"/>
    <x v="2"/>
    <n v="3000"/>
    <s v="Phat Dat Real Estate Development Corp"/>
    <m/>
    <n v="1"/>
    <m/>
    <m/>
    <m/>
    <s v="08/03/2023 09:23:00"/>
    <d v="2023-08-03T00:00:00"/>
    <d v="2023-08-07T00:00:00"/>
    <s v="HOSE"/>
    <n v="21227"/>
    <n v="63681000"/>
    <n v="-63681000"/>
    <n v="0"/>
    <n v="-159202.5"/>
    <s v="VND"/>
    <n v="-63840202.5"/>
    <n v="19333.873"/>
    <n v="63840202.5"/>
    <s v=""/>
    <m/>
    <s v="Buy"/>
    <m/>
    <s v="75051783"/>
    <m/>
    <s v=""/>
    <m/>
    <m/>
    <s v="LMT"/>
    <m/>
    <m/>
    <s v="Long"/>
    <m/>
    <s v=""/>
    <n v="21280.067500000001"/>
  </r>
  <r>
    <s v="O"/>
    <x v="0"/>
    <s v="VND"/>
    <m/>
    <s v="STK"/>
    <x v="4"/>
    <n v="2000"/>
    <s v="Power Engineering Consulting Joint Stock Company 2"/>
    <m/>
    <n v="1"/>
    <m/>
    <m/>
    <m/>
    <s v="08/03/2023 09:27:33"/>
    <d v="2023-08-03T00:00:00"/>
    <d v="2023-08-07T00:00:00"/>
    <s v="HOSE"/>
    <n v="37600"/>
    <n v="75200000"/>
    <n v="-75200000"/>
    <n v="0"/>
    <n v="-188000"/>
    <s v="VND"/>
    <n v="-75388000"/>
    <n v="37300"/>
    <n v="75388000"/>
    <s v=""/>
    <m/>
    <s v="Buy"/>
    <m/>
    <s v="75046868"/>
    <m/>
    <s v=""/>
    <m/>
    <m/>
    <s v="LMT"/>
    <m/>
    <m/>
    <s v="Long"/>
    <m/>
    <s v=""/>
    <n v="37694"/>
  </r>
  <r>
    <s v="O"/>
    <x v="0"/>
    <s v="VND"/>
    <m/>
    <s v="STK"/>
    <x v="4"/>
    <n v="2000"/>
    <s v="Power Engineering Consulting Joint Stock Company 2"/>
    <m/>
    <n v="1"/>
    <m/>
    <m/>
    <m/>
    <s v="08/03/2023 09:28:09"/>
    <d v="2023-08-03T00:00:00"/>
    <d v="2023-08-07T00:00:00"/>
    <s v="HOSE"/>
    <n v="37800"/>
    <n v="75600000"/>
    <n v="-75600000"/>
    <n v="0"/>
    <n v="-189000"/>
    <s v="VND"/>
    <n v="-75789000"/>
    <n v="37300"/>
    <n v="75789000"/>
    <s v=""/>
    <m/>
    <s v="Buy"/>
    <m/>
    <s v="75046169"/>
    <m/>
    <s v=""/>
    <m/>
    <m/>
    <s v="LMT"/>
    <m/>
    <m/>
    <s v="Long"/>
    <m/>
    <s v=""/>
    <n v="37894.5"/>
  </r>
  <r>
    <s v="O"/>
    <x v="0"/>
    <s v="VND"/>
    <m/>
    <s v="STK"/>
    <x v="0"/>
    <n v="4800"/>
    <s v="Tien Phong Commercial Joint Stock Bank (Tpb)"/>
    <m/>
    <n v="1"/>
    <m/>
    <m/>
    <m/>
    <s v="08/03/2023 09:28:34"/>
    <d v="2023-08-03T00:00:00"/>
    <d v="2023-08-07T00:00:00"/>
    <s v="HOSE"/>
    <n v="15750"/>
    <n v="75600000"/>
    <n v="-75600000"/>
    <n v="0"/>
    <n v="-189000"/>
    <s v="VND"/>
    <n v="-75789000"/>
    <n v="15375"/>
    <n v="75789000"/>
    <s v=""/>
    <m/>
    <s v="Buy"/>
    <m/>
    <s v="75045913"/>
    <m/>
    <s v=""/>
    <m/>
    <m/>
    <s v="LMT"/>
    <m/>
    <m/>
    <s v="Long"/>
    <m/>
    <s v=""/>
    <n v="15789.375"/>
  </r>
  <r>
    <s v="O"/>
    <x v="0"/>
    <s v="VND"/>
    <m/>
    <s v="STK"/>
    <x v="5"/>
    <n v="3000"/>
    <s v="Mobile World Investment Corp"/>
    <m/>
    <n v="1"/>
    <m/>
    <m/>
    <m/>
    <s v="08/03/2023 09:33:16"/>
    <d v="2023-08-03T00:00:00"/>
    <d v="2023-08-07T00:00:00"/>
    <s v="HOSE"/>
    <n v="52200"/>
    <n v="156600000"/>
    <n v="-156600000"/>
    <n v="0"/>
    <n v="-391500"/>
    <s v="VND"/>
    <n v="-156991500"/>
    <n v="52700"/>
    <n v="156991500"/>
    <s v=""/>
    <m/>
    <s v="Buy"/>
    <m/>
    <s v="75042639"/>
    <m/>
    <s v=""/>
    <m/>
    <m/>
    <s v="LMT"/>
    <m/>
    <m/>
    <s v="Long"/>
    <m/>
    <s v=""/>
    <n v="52330.5"/>
  </r>
  <r>
    <s v="O"/>
    <x v="0"/>
    <s v="VND"/>
    <m/>
    <s v="STK"/>
    <x v="4"/>
    <n v="2000"/>
    <s v="Power Engineering Consulting Joint Stock Company 2"/>
    <m/>
    <n v="1"/>
    <m/>
    <m/>
    <m/>
    <s v="08/03/2023 09:35:16"/>
    <d v="2023-08-03T00:00:00"/>
    <d v="2023-08-07T00:00:00"/>
    <s v="HOSE"/>
    <n v="37400"/>
    <n v="74800000"/>
    <n v="-74800000"/>
    <n v="0"/>
    <n v="-187000"/>
    <s v="VND"/>
    <n v="-74987000"/>
    <n v="37300"/>
    <n v="74987000"/>
    <s v=""/>
    <m/>
    <s v="Buy"/>
    <m/>
    <s v="75041591"/>
    <m/>
    <s v=""/>
    <m/>
    <m/>
    <s v="LMT"/>
    <m/>
    <m/>
    <s v="Long"/>
    <m/>
    <s v=""/>
    <n v="37493.5"/>
  </r>
  <r>
    <s v="O"/>
    <x v="0"/>
    <s v="VND"/>
    <m/>
    <s v="STK"/>
    <x v="4"/>
    <n v="2000"/>
    <s v="Power Engineering Consulting Joint Stock Company 2"/>
    <m/>
    <n v="1"/>
    <m/>
    <m/>
    <m/>
    <s v="08/03/2023 09:42:06"/>
    <d v="2023-08-03T00:00:00"/>
    <d v="2023-08-07T00:00:00"/>
    <s v="HOSE"/>
    <n v="37500"/>
    <n v="75000000"/>
    <n v="-75000000"/>
    <n v="0"/>
    <n v="-187500"/>
    <s v="VND"/>
    <n v="-75187500"/>
    <n v="37300"/>
    <n v="75187500"/>
    <s v=""/>
    <m/>
    <s v="Buy"/>
    <m/>
    <s v="75038986"/>
    <m/>
    <s v=""/>
    <m/>
    <m/>
    <s v="LMT"/>
    <m/>
    <m/>
    <s v="Long"/>
    <m/>
    <s v=""/>
    <n v="37593.75"/>
  </r>
  <r>
    <s v="O"/>
    <x v="0"/>
    <s v="VND"/>
    <m/>
    <s v="STK"/>
    <x v="4"/>
    <n v="2000"/>
    <s v="Power Engineering Consulting Joint Stock Company 2"/>
    <m/>
    <n v="1"/>
    <m/>
    <m/>
    <m/>
    <s v="08/03/2023 09:42:41"/>
    <d v="2023-08-03T00:00:00"/>
    <d v="2023-08-07T00:00:00"/>
    <s v="HOSE"/>
    <n v="37600"/>
    <n v="75200000"/>
    <n v="-75200000"/>
    <n v="0"/>
    <n v="-188000"/>
    <s v="VND"/>
    <n v="-75388000"/>
    <n v="37300"/>
    <n v="75388000"/>
    <s v=""/>
    <m/>
    <s v="Buy"/>
    <m/>
    <s v="75038728"/>
    <m/>
    <s v=""/>
    <m/>
    <m/>
    <s v="LMT"/>
    <m/>
    <m/>
    <s v="Long"/>
    <m/>
    <s v=""/>
    <n v="37694"/>
  </r>
  <r>
    <s v="O"/>
    <x v="0"/>
    <s v="VND"/>
    <m/>
    <s v="STK"/>
    <x v="6"/>
    <n v="5500"/>
    <s v="Hoa Phat Group Jsc"/>
    <m/>
    <n v="1"/>
    <m/>
    <m/>
    <m/>
    <s v="08/03/2023 09:44:20"/>
    <d v="2023-08-03T00:00:00"/>
    <d v="2023-08-07T00:00:00"/>
    <s v="HOSE"/>
    <n v="24954.545454545456"/>
    <n v="137250000"/>
    <n v="-137250000"/>
    <n v="0"/>
    <n v="-343125"/>
    <s v="VND"/>
    <n v="-137593125"/>
    <n v="24409.091"/>
    <n v="137593125"/>
    <s v=""/>
    <m/>
    <s v="Buy"/>
    <m/>
    <s v="75038378"/>
    <m/>
    <s v=""/>
    <m/>
    <m/>
    <s v="LMT"/>
    <m/>
    <m/>
    <s v="Long"/>
    <m/>
    <s v=""/>
    <n v="25016.93181818182"/>
  </r>
  <r>
    <s v="O"/>
    <x v="0"/>
    <s v="VND"/>
    <m/>
    <s v="STK"/>
    <x v="4"/>
    <n v="2000"/>
    <s v="Power Engineering Consulting Joint Stock Company 2"/>
    <m/>
    <n v="1"/>
    <m/>
    <m/>
    <m/>
    <s v="08/03/2023 09:56:25"/>
    <d v="2023-08-03T00:00:00"/>
    <d v="2023-08-07T00:00:00"/>
    <s v="HOSE"/>
    <n v="37800"/>
    <n v="75600000"/>
    <n v="-75600000"/>
    <n v="0"/>
    <n v="-189000"/>
    <s v="VND"/>
    <n v="-75789000"/>
    <n v="37300"/>
    <n v="75789000"/>
    <s v=""/>
    <m/>
    <s v="Buy"/>
    <m/>
    <s v="75035258"/>
    <m/>
    <s v=""/>
    <m/>
    <m/>
    <s v="LMT"/>
    <m/>
    <m/>
    <s v="Long"/>
    <m/>
    <s v=""/>
    <n v="37894.5"/>
  </r>
  <r>
    <s v="O"/>
    <x v="0"/>
    <s v="VND"/>
    <m/>
    <s v="STK"/>
    <x v="4"/>
    <n v="2000"/>
    <s v="Power Engineering Consulting Joint Stock Company 2"/>
    <m/>
    <n v="1"/>
    <m/>
    <m/>
    <m/>
    <s v="08/03/2023 09:57:34"/>
    <d v="2023-08-03T00:00:00"/>
    <d v="2023-08-07T00:00:00"/>
    <s v="HOSE"/>
    <n v="37600"/>
    <n v="75200000"/>
    <n v="-75200000"/>
    <n v="0"/>
    <n v="-188000"/>
    <s v="VND"/>
    <n v="-75388000"/>
    <n v="37300"/>
    <n v="75388000"/>
    <s v=""/>
    <m/>
    <s v="Buy"/>
    <m/>
    <s v="75034971"/>
    <m/>
    <s v=""/>
    <m/>
    <m/>
    <s v="LMT"/>
    <m/>
    <m/>
    <s v="Long"/>
    <m/>
    <s v=""/>
    <n v="37694"/>
  </r>
  <r>
    <s v="O"/>
    <x v="0"/>
    <s v="VND"/>
    <m/>
    <s v="STK"/>
    <x v="4"/>
    <n v="4000"/>
    <s v="Power Engineering Consulting Joint Stock Company 2"/>
    <m/>
    <n v="1"/>
    <m/>
    <m/>
    <m/>
    <s v="08/03/2023 10:01:05"/>
    <d v="2023-08-03T00:00:00"/>
    <d v="2023-08-07T00:00:00"/>
    <s v="HOSE"/>
    <n v="37200"/>
    <n v="148800000"/>
    <n v="-148800000"/>
    <n v="0"/>
    <n v="-372000"/>
    <s v="VND"/>
    <n v="-149172000"/>
    <n v="37300"/>
    <n v="149172000"/>
    <s v=""/>
    <m/>
    <s v="Buy"/>
    <m/>
    <s v="75031830"/>
    <m/>
    <s v=""/>
    <m/>
    <m/>
    <s v="LMT"/>
    <m/>
    <m/>
    <s v="Long"/>
    <m/>
    <s v=""/>
    <n v="37293"/>
  </r>
  <r>
    <s v="O"/>
    <x v="0"/>
    <s v="VND"/>
    <m/>
    <s v="STK"/>
    <x v="3"/>
    <n v="3000"/>
    <s v="Vietnam Dairy Products Joint Stock Company"/>
    <m/>
    <n v="1"/>
    <m/>
    <m/>
    <m/>
    <s v="08/04/2023 09:42:59"/>
    <d v="2023-08-04T00:00:00"/>
    <d v="2023-08-08T00:00:00"/>
    <s v="HOSE"/>
    <n v="72300"/>
    <n v="216900000"/>
    <n v="-216900000"/>
    <n v="0"/>
    <n v="-542250"/>
    <s v="VND"/>
    <n v="-217442250"/>
    <n v="73000"/>
    <n v="217442250"/>
    <s v=""/>
    <m/>
    <s v="Buy"/>
    <m/>
    <s v="75154749"/>
    <m/>
    <s v=""/>
    <m/>
    <m/>
    <s v="LMT"/>
    <m/>
    <m/>
    <s v="Long"/>
    <m/>
    <s v=""/>
    <n v="72480.75"/>
  </r>
  <r>
    <s v="O"/>
    <x v="0"/>
    <s v="VND"/>
    <m/>
    <s v="STK"/>
    <x v="0"/>
    <n v="4800"/>
    <s v="Tien Phong Commercial Joint Stock Bank (Tpb)"/>
    <m/>
    <n v="1"/>
    <m/>
    <m/>
    <m/>
    <s v="08/04/2023 09:45:09"/>
    <d v="2023-08-04T00:00:00"/>
    <d v="2023-08-08T00:00:00"/>
    <s v="HOSE"/>
    <n v="15458.333333333334"/>
    <n v="74200000"/>
    <n v="-74200000"/>
    <n v="0"/>
    <n v="-185500"/>
    <s v="VND"/>
    <n v="-74385500"/>
    <n v="15791.666999999999"/>
    <n v="74385500"/>
    <s v=""/>
    <m/>
    <s v="Buy"/>
    <m/>
    <s v="75154119"/>
    <m/>
    <s v=""/>
    <m/>
    <m/>
    <s v="LMT"/>
    <m/>
    <m/>
    <s v="Long"/>
    <m/>
    <s v=""/>
    <n v="15496.979166666666"/>
  </r>
  <r>
    <s v="O"/>
    <x v="0"/>
    <s v="VND"/>
    <m/>
    <s v="STK"/>
    <x v="4"/>
    <n v="400"/>
    <s v="Power Engineering Consulting Joint Stock Company 2"/>
    <m/>
    <n v="1"/>
    <m/>
    <m/>
    <m/>
    <s v="08/04/2023 09:46:52"/>
    <d v="2023-08-04T00:00:00"/>
    <d v="2023-08-08T00:00:00"/>
    <s v="HOSE"/>
    <n v="37500"/>
    <n v="15000000"/>
    <n v="-15000000"/>
    <n v="0"/>
    <n v="-37500"/>
    <s v="VND"/>
    <n v="-15037500"/>
    <n v="38300"/>
    <n v="15037500"/>
    <s v=""/>
    <m/>
    <s v="Buy"/>
    <m/>
    <s v="75153353"/>
    <m/>
    <s v=""/>
    <m/>
    <m/>
    <s v="LMT"/>
    <m/>
    <m/>
    <s v="Long"/>
    <m/>
    <s v=""/>
    <n v="37593.75"/>
  </r>
  <r>
    <s v="O"/>
    <x v="0"/>
    <s v="VND"/>
    <m/>
    <s v="STK"/>
    <x v="3"/>
    <n v="3000"/>
    <s v="Vietnam Dairy Products Joint Stock Company"/>
    <m/>
    <n v="1"/>
    <m/>
    <m/>
    <m/>
    <s v="08/07/2023 09:59:25"/>
    <d v="2023-08-07T00:00:00"/>
    <d v="2023-08-09T00:00:00"/>
    <s v="HOSE"/>
    <n v="72600"/>
    <n v="217800000"/>
    <n v="-217800000"/>
    <n v="0"/>
    <n v="-544500"/>
    <s v="VND"/>
    <n v="-218344500"/>
    <n v="74900"/>
    <n v="218344500"/>
    <s v=""/>
    <m/>
    <s v="Buy"/>
    <m/>
    <s v="75269725"/>
    <m/>
    <s v=""/>
    <m/>
    <m/>
    <s v="LMT"/>
    <m/>
    <m/>
    <s v="Long"/>
    <m/>
    <s v=""/>
    <n v="72781.5"/>
  </r>
  <r>
    <s v="O"/>
    <x v="0"/>
    <s v="VND"/>
    <m/>
    <s v="STK"/>
    <x v="0"/>
    <n v="3600"/>
    <s v="Tien Phong Commercial Joint Stock Bank (Tpb)"/>
    <m/>
    <n v="1"/>
    <m/>
    <m/>
    <m/>
    <s v="08/14/2023 10:59:46"/>
    <d v="2023-08-14T00:00:00"/>
    <d v="2023-08-16T00:00:00"/>
    <s v="HOSE"/>
    <n v="15500"/>
    <n v="55800000"/>
    <n v="-55800000"/>
    <n v="0"/>
    <n v="-139500"/>
    <s v="VND"/>
    <n v="-55939500"/>
    <n v="15541.666999999999"/>
    <n v="55939500"/>
    <s v=""/>
    <m/>
    <s v="Buy"/>
    <m/>
    <s v="75857560"/>
    <m/>
    <s v=""/>
    <m/>
    <m/>
    <s v="LMT"/>
    <m/>
    <m/>
    <s v="Long"/>
    <m/>
    <s v=""/>
    <n v="15538.75"/>
  </r>
  <r>
    <s v="O"/>
    <x v="0"/>
    <s v="VND"/>
    <m/>
    <s v="STK"/>
    <x v="4"/>
    <n v="3000"/>
    <s v="Power Engineering Consulting Joint Stock Company 2"/>
    <m/>
    <n v="1"/>
    <m/>
    <m/>
    <m/>
    <s v="08/14/2023 11:03:54"/>
    <d v="2023-08-14T00:00:00"/>
    <d v="2023-08-16T00:00:00"/>
    <s v="HOSE"/>
    <n v="37838"/>
    <n v="113514000"/>
    <n v="-113514000"/>
    <n v="0"/>
    <n v="-283785"/>
    <s v="VND"/>
    <n v="-113797785"/>
    <n v="37900"/>
    <n v="113797785"/>
    <s v=""/>
    <m/>
    <s v="Buy"/>
    <m/>
    <s v="75856313"/>
    <m/>
    <s v=""/>
    <m/>
    <m/>
    <s v="LMT"/>
    <m/>
    <m/>
    <s v="Long"/>
    <m/>
    <s v=""/>
    <n v="37932.595000000001"/>
  </r>
  <r>
    <s v="O"/>
    <x v="0"/>
    <s v="VND"/>
    <m/>
    <s v="STK"/>
    <x v="2"/>
    <n v="4000"/>
    <s v="Phat Dat Real Estate Development Corp"/>
    <m/>
    <n v="1"/>
    <m/>
    <m/>
    <m/>
    <s v="08/21/2023 10:11:48"/>
    <d v="2023-08-21T00:00:00"/>
    <d v="2023-08-23T00:00:00"/>
    <s v="HOSE"/>
    <n v="20300"/>
    <n v="81200000"/>
    <n v="-81200000"/>
    <n v="0"/>
    <n v="-203000"/>
    <s v="VND"/>
    <n v="-81403000"/>
    <n v="18520.766"/>
    <n v="81403000"/>
    <s v=""/>
    <m/>
    <s v="Buy"/>
    <m/>
    <s v="76429952"/>
    <m/>
    <s v=""/>
    <m/>
    <m/>
    <s v="LMT"/>
    <m/>
    <m/>
    <s v="Long"/>
    <m/>
    <s v=""/>
    <n v="20350.75"/>
  </r>
  <r>
    <s v="O"/>
    <x v="0"/>
    <s v="VND"/>
    <m/>
    <s v="STK"/>
    <x v="1"/>
    <n v="1000"/>
    <s v="Vinhomes Joint Stock Company"/>
    <m/>
    <n v="1"/>
    <m/>
    <m/>
    <m/>
    <s v="08/30/2023 09:56:48"/>
    <d v="2023-08-30T00:00:00"/>
    <d v="2023-09-05T00:00:00"/>
    <s v="HOSE"/>
    <n v="54600"/>
    <n v="54600000"/>
    <n v="-54600000"/>
    <n v="0"/>
    <n v="-136500"/>
    <s v="VND"/>
    <n v="-54736500"/>
    <n v="54600"/>
    <n v="54736500"/>
    <s v=""/>
    <m/>
    <s v="Buy"/>
    <m/>
    <s v="77193816"/>
    <m/>
    <s v=""/>
    <m/>
    <m/>
    <s v="LMT"/>
    <m/>
    <m/>
    <s v="Long"/>
    <m/>
    <s v=""/>
    <n v="54736.5"/>
  </r>
  <r>
    <s v="O"/>
    <x v="0"/>
    <s v="VND"/>
    <m/>
    <s v="STK"/>
    <x v="1"/>
    <n v="1000"/>
    <s v="Vinhomes Joint Stock Company"/>
    <m/>
    <n v="1"/>
    <m/>
    <m/>
    <m/>
    <s v="08/30/2023 10:19:55"/>
    <d v="2023-08-30T00:00:00"/>
    <d v="2023-09-05T00:00:00"/>
    <s v="HOSE"/>
    <n v="54600"/>
    <n v="54600000"/>
    <n v="-54600000"/>
    <n v="0"/>
    <n v="-136500"/>
    <s v="VND"/>
    <n v="-54736500"/>
    <n v="54600"/>
    <n v="54736500"/>
    <s v=""/>
    <m/>
    <s v="Buy"/>
    <m/>
    <s v="77186138"/>
    <m/>
    <s v=""/>
    <m/>
    <m/>
    <s v="LMT"/>
    <m/>
    <m/>
    <s v="Long"/>
    <m/>
    <s v=""/>
    <n v="54736.5"/>
  </r>
  <r>
    <s v="O"/>
    <x v="0"/>
    <s v="VND"/>
    <m/>
    <s v="STK"/>
    <x v="1"/>
    <n v="1000"/>
    <s v="Vinhomes Joint Stock Company"/>
    <m/>
    <n v="1"/>
    <m/>
    <m/>
    <m/>
    <s v="09/12/2023 10:40:18"/>
    <d v="2023-09-12T00:00:00"/>
    <d v="2023-09-14T00:00:00"/>
    <s v="HOSE"/>
    <n v="52600"/>
    <n v="52600000"/>
    <n v="-52600000"/>
    <n v="0"/>
    <n v="-131500"/>
    <s v="VND"/>
    <n v="-52731500"/>
    <n v="53500"/>
    <n v="52731500"/>
    <s v=""/>
    <m/>
    <s v="Buy"/>
    <m/>
    <s v="78136446"/>
    <m/>
    <s v=""/>
    <m/>
    <m/>
    <s v="LMT"/>
    <m/>
    <m/>
    <s v="Long"/>
    <m/>
    <s v=""/>
    <n v="52731.5"/>
  </r>
  <r>
    <s v="O"/>
    <x v="0"/>
    <s v="VND"/>
    <m/>
    <s v="STK"/>
    <x v="1"/>
    <n v="1000"/>
    <s v="Vinhomes Joint Stock Company"/>
    <m/>
    <n v="1"/>
    <m/>
    <m/>
    <m/>
    <s v="09/14/2023 10:57:17"/>
    <d v="2023-09-14T00:00:00"/>
    <d v="2023-09-18T00:00:00"/>
    <s v="HOSE"/>
    <n v="51100"/>
    <n v="51100000"/>
    <n v="-51100000"/>
    <n v="0"/>
    <n v="-127750"/>
    <s v="VND"/>
    <n v="-51227750"/>
    <n v="49000"/>
    <n v="51227750"/>
    <s v=""/>
    <m/>
    <s v="Buy"/>
    <m/>
    <s v="78425961"/>
    <m/>
    <s v=""/>
    <m/>
    <m/>
    <s v="LMT"/>
    <m/>
    <m/>
    <s v="Long"/>
    <m/>
    <s v=""/>
    <n v="51227.75"/>
  </r>
  <r>
    <s v="O"/>
    <x v="0"/>
    <s v="VND"/>
    <m/>
    <s v="STK"/>
    <x v="1"/>
    <n v="1000"/>
    <s v="Vinhomes Joint Stock Company"/>
    <m/>
    <n v="1"/>
    <m/>
    <m/>
    <m/>
    <s v="09/14/2023 10:58:02"/>
    <d v="2023-09-14T00:00:00"/>
    <d v="2023-09-18T00:00:00"/>
    <s v="HOSE"/>
    <n v="50600"/>
    <n v="50600000"/>
    <n v="-50600000"/>
    <n v="0"/>
    <n v="-126500"/>
    <s v="VND"/>
    <n v="-50726500"/>
    <n v="49000"/>
    <n v="50726500"/>
    <s v=""/>
    <m/>
    <s v="Buy"/>
    <m/>
    <s v="78424267"/>
    <m/>
    <s v=""/>
    <m/>
    <m/>
    <s v="LMT"/>
    <m/>
    <m/>
    <s v="Long"/>
    <m/>
    <s v=""/>
    <n v="50726.5"/>
  </r>
  <r>
    <s v="O"/>
    <x v="0"/>
    <s v="VND"/>
    <m/>
    <s v="STK"/>
    <x v="1"/>
    <n v="1000"/>
    <s v="Vinhomes Joint Stock Company"/>
    <m/>
    <n v="1"/>
    <m/>
    <m/>
    <m/>
    <s v="09/14/2023 11:03:14"/>
    <d v="2023-09-14T00:00:00"/>
    <d v="2023-09-18T00:00:00"/>
    <s v="HOSE"/>
    <n v="51400"/>
    <n v="51400000"/>
    <n v="-51400000"/>
    <n v="0"/>
    <n v="-128500"/>
    <s v="VND"/>
    <n v="-51528500"/>
    <n v="49000"/>
    <n v="51528500"/>
    <s v=""/>
    <m/>
    <s v="Buy"/>
    <m/>
    <s v="78424017"/>
    <m/>
    <s v=""/>
    <m/>
    <m/>
    <s v="LMT"/>
    <m/>
    <m/>
    <s v="Long"/>
    <m/>
    <s v=""/>
    <n v="51528.5"/>
  </r>
  <r>
    <s v="O"/>
    <x v="0"/>
    <s v="VND"/>
    <m/>
    <s v="STK"/>
    <x v="1"/>
    <n v="2000"/>
    <s v="Vinhomes Joint Stock Company"/>
    <m/>
    <n v="1"/>
    <m/>
    <m/>
    <m/>
    <s v="09/20/2023 09:58:38"/>
    <d v="2023-09-20T00:00:00"/>
    <d v="2023-09-22T00:00:00"/>
    <s v="HOSE"/>
    <n v="49800"/>
    <n v="99600000"/>
    <n v="-99600000"/>
    <n v="0"/>
    <n v="-249000"/>
    <s v="VND"/>
    <n v="-99849000"/>
    <n v="50700"/>
    <n v="99849000"/>
    <s v=""/>
    <m/>
    <s v="Buy"/>
    <m/>
    <s v="78883024"/>
    <m/>
    <s v=""/>
    <m/>
    <m/>
    <s v="LMT"/>
    <m/>
    <m/>
    <s v="Long"/>
    <m/>
    <s v=""/>
    <n v="49924.5"/>
  </r>
  <r>
    <s v="O"/>
    <x v="0"/>
    <s v="VND"/>
    <m/>
    <s v="STK"/>
    <x v="1"/>
    <n v="2000"/>
    <s v="Vinhomes Joint Stock Company"/>
    <m/>
    <n v="1"/>
    <m/>
    <m/>
    <m/>
    <s v="09/22/2023 10:16:08"/>
    <d v="2023-09-22T00:00:00"/>
    <d v="2023-09-26T00:00:00"/>
    <s v="HOSE"/>
    <n v="48700"/>
    <n v="97400000"/>
    <n v="-97400000"/>
    <n v="0"/>
    <n v="-243500"/>
    <s v="VND"/>
    <n v="-97643500"/>
    <n v="48000"/>
    <n v="97643500"/>
    <s v=""/>
    <m/>
    <s v="Buy"/>
    <m/>
    <s v="79139637"/>
    <m/>
    <s v=""/>
    <m/>
    <m/>
    <s v="LMT"/>
    <m/>
    <m/>
    <s v="Long"/>
    <m/>
    <s v=""/>
    <n v="48821.75"/>
  </r>
  <r>
    <s v="O"/>
    <x v="0"/>
    <s v="VND"/>
    <m/>
    <s v="STK"/>
    <x v="4"/>
    <n v="2700"/>
    <s v="Power Engineering Consulting Joint Stock Company 2"/>
    <m/>
    <n v="1"/>
    <m/>
    <m/>
    <m/>
    <s v="09/22/2023 10:16:52"/>
    <d v="2023-09-22T00:00:00"/>
    <d v="2023-09-26T00:00:00"/>
    <s v="HOSE"/>
    <n v="38700"/>
    <n v="104490000"/>
    <n v="-104490000"/>
    <n v="0"/>
    <n v="-261225"/>
    <s v="VND"/>
    <n v="-104751225"/>
    <n v="39100"/>
    <n v="104751225"/>
    <s v=""/>
    <m/>
    <s v="Buy"/>
    <m/>
    <s v="79137609"/>
    <m/>
    <s v=""/>
    <m/>
    <m/>
    <s v="LMT"/>
    <m/>
    <m/>
    <s v="Long"/>
    <m/>
    <s v=""/>
    <n v="38796.75"/>
  </r>
  <r>
    <s v="O"/>
    <x v="0"/>
    <s v="VND"/>
    <m/>
    <s v="STK"/>
    <x v="1"/>
    <n v="2000"/>
    <s v="Vinhomes Joint Stock Company"/>
    <m/>
    <n v="1"/>
    <m/>
    <m/>
    <m/>
    <s v="09/22/2023 10:19:22"/>
    <d v="2023-09-22T00:00:00"/>
    <d v="2023-09-26T00:00:00"/>
    <s v="HOSE"/>
    <n v="49000"/>
    <n v="98000000"/>
    <n v="-98000000"/>
    <n v="0"/>
    <n v="-245000"/>
    <s v="VND"/>
    <n v="-98245000"/>
    <n v="48000"/>
    <n v="98245000"/>
    <s v=""/>
    <m/>
    <s v="Buy"/>
    <m/>
    <s v="79136914"/>
    <m/>
    <s v=""/>
    <m/>
    <m/>
    <s v="LMT"/>
    <m/>
    <m/>
    <s v="Long"/>
    <m/>
    <s v=""/>
    <n v="49122.5"/>
  </r>
  <r>
    <s v="O"/>
    <x v="0"/>
    <s v="VND"/>
    <m/>
    <s v="STK"/>
    <x v="1"/>
    <n v="1000"/>
    <s v="Vinhomes Joint Stock Company"/>
    <m/>
    <n v="1"/>
    <m/>
    <m/>
    <m/>
    <s v="09/26/2023 09:09:33"/>
    <d v="2023-09-26T00:00:00"/>
    <d v="2023-09-28T00:00:00"/>
    <s v="HOSE"/>
    <n v="46100"/>
    <n v="46100000"/>
    <n v="-46100000"/>
    <n v="0"/>
    <n v="-115250"/>
    <s v="VND"/>
    <n v="-46215250"/>
    <n v="45000"/>
    <n v="46215250"/>
    <s v=""/>
    <m/>
    <s v="Buy"/>
    <m/>
    <s v="79389615"/>
    <m/>
    <s v=""/>
    <m/>
    <m/>
    <s v="LMT"/>
    <m/>
    <m/>
    <s v="Long"/>
    <m/>
    <s v=""/>
    <n v="46215.25"/>
  </r>
  <r>
    <s v="O"/>
    <x v="0"/>
    <s v="VND"/>
    <m/>
    <s v="STK"/>
    <x v="4"/>
    <n v="500"/>
    <s v="Power Engineering Consulting Joint Stock Company 2"/>
    <m/>
    <n v="1"/>
    <m/>
    <m/>
    <m/>
    <s v="09/26/2023 09:14:34"/>
    <d v="2023-09-26T00:00:00"/>
    <d v="2023-09-28T00:00:00"/>
    <s v="HOSE"/>
    <n v="37000"/>
    <n v="18500000"/>
    <n v="-18500000"/>
    <n v="0"/>
    <n v="-46250"/>
    <s v="VND"/>
    <n v="-18546250"/>
    <n v="37000"/>
    <n v="18546250"/>
    <s v=""/>
    <m/>
    <s v="Buy"/>
    <m/>
    <s v="79386918"/>
    <m/>
    <s v=""/>
    <m/>
    <m/>
    <s v="LMT"/>
    <m/>
    <m/>
    <s v="Long"/>
    <m/>
    <s v=""/>
    <n v="37092.5"/>
  </r>
  <r>
    <s v="O"/>
    <x v="0"/>
    <s v="VND"/>
    <m/>
    <s v="STK"/>
    <x v="4"/>
    <n v="500"/>
    <s v="Power Engineering Consulting Joint Stock Company 2"/>
    <m/>
    <n v="1"/>
    <m/>
    <m/>
    <m/>
    <s v="09/26/2023 09:17:58"/>
    <d v="2023-09-26T00:00:00"/>
    <d v="2023-09-28T00:00:00"/>
    <s v="HOSE"/>
    <n v="37900"/>
    <n v="18950000"/>
    <n v="-18950000"/>
    <n v="0"/>
    <n v="-47375"/>
    <s v="VND"/>
    <n v="-18997375"/>
    <n v="37000"/>
    <n v="18997375"/>
    <s v=""/>
    <m/>
    <s v="Buy"/>
    <m/>
    <s v="79376355"/>
    <m/>
    <s v=""/>
    <m/>
    <m/>
    <s v="LMT"/>
    <m/>
    <m/>
    <s v="Long"/>
    <m/>
    <s v=""/>
    <n v="37994.75"/>
  </r>
  <r>
    <s v="O"/>
    <x v="0"/>
    <s v="VND"/>
    <m/>
    <s v="STK"/>
    <x v="1"/>
    <n v="500"/>
    <s v="Vinhomes Joint Stock Company"/>
    <m/>
    <n v="1"/>
    <m/>
    <m/>
    <m/>
    <s v="09/26/2023 09:18:20"/>
    <d v="2023-09-26T00:00:00"/>
    <d v="2023-09-28T00:00:00"/>
    <s v="HOSE"/>
    <n v="47600"/>
    <n v="23800000"/>
    <n v="-23800000"/>
    <n v="0"/>
    <n v="-59500"/>
    <s v="VND"/>
    <n v="-23859500"/>
    <n v="45000"/>
    <n v="23859500"/>
    <s v=""/>
    <m/>
    <s v="Buy"/>
    <m/>
    <s v="79375995"/>
    <m/>
    <s v=""/>
    <m/>
    <m/>
    <s v="LMT"/>
    <m/>
    <m/>
    <s v="Long"/>
    <m/>
    <s v=""/>
    <n v="47719"/>
  </r>
  <r>
    <s v="O"/>
    <x v="0"/>
    <s v="VND"/>
    <m/>
    <s v="STK"/>
    <x v="1"/>
    <n v="1000"/>
    <s v="Vinhomes Joint Stock Company"/>
    <m/>
    <n v="1"/>
    <m/>
    <m/>
    <m/>
    <s v="09/26/2023 09:28:14"/>
    <d v="2023-09-26T00:00:00"/>
    <d v="2023-09-28T00:00:00"/>
    <s v="HOSE"/>
    <n v="47000"/>
    <n v="47000000"/>
    <n v="-47000000"/>
    <n v="0"/>
    <n v="-117500"/>
    <s v="VND"/>
    <n v="-47117500"/>
    <n v="45000"/>
    <n v="47117500"/>
    <s v=""/>
    <m/>
    <s v="Buy"/>
    <m/>
    <s v="79373028"/>
    <m/>
    <s v=""/>
    <m/>
    <m/>
    <s v="LMT"/>
    <m/>
    <m/>
    <s v="Long"/>
    <m/>
    <s v=""/>
    <n v="47117.5"/>
  </r>
  <r>
    <s v="O"/>
    <x v="0"/>
    <s v="VND"/>
    <m/>
    <s v="STK"/>
    <x v="1"/>
    <n v="1000"/>
    <s v="Vinhomes Joint Stock Company"/>
    <m/>
    <n v="1"/>
    <m/>
    <m/>
    <m/>
    <s v="09/26/2023 09:31:26"/>
    <d v="2023-09-26T00:00:00"/>
    <d v="2023-09-28T00:00:00"/>
    <s v="HOSE"/>
    <n v="45000"/>
    <n v="45000000"/>
    <n v="-45000000"/>
    <n v="0"/>
    <n v="-112500"/>
    <s v="VND"/>
    <n v="-45112500"/>
    <n v="45000"/>
    <n v="45112500"/>
    <s v=""/>
    <m/>
    <s v="Buy"/>
    <m/>
    <s v="79371472"/>
    <m/>
    <s v=""/>
    <m/>
    <m/>
    <s v="LMT"/>
    <m/>
    <m/>
    <s v="Long"/>
    <m/>
    <s v=""/>
    <n v="45112.5"/>
  </r>
  <r>
    <s v="O"/>
    <x v="0"/>
    <s v="VND"/>
    <m/>
    <s v="STK"/>
    <x v="4"/>
    <n v="1000"/>
    <s v="Power Engineering Consulting Joint Stock Company 2"/>
    <m/>
    <n v="1"/>
    <m/>
    <m/>
    <m/>
    <s v="09/27/2023 10:04:33"/>
    <d v="2023-09-27T00:00:00"/>
    <d v="2023-09-29T00:00:00"/>
    <s v="HOSE"/>
    <n v="37000"/>
    <n v="37000000"/>
    <n v="-37000000"/>
    <n v="0"/>
    <n v="-92500"/>
    <s v="VND"/>
    <n v="-37092500"/>
    <n v="38600"/>
    <n v="37092500"/>
    <s v=""/>
    <m/>
    <s v="Buy"/>
    <m/>
    <s v="79552469"/>
    <m/>
    <s v=""/>
    <m/>
    <m/>
    <s v="LMT"/>
    <m/>
    <m/>
    <s v="Long"/>
    <m/>
    <s v=""/>
    <n v="37092.5"/>
  </r>
  <r>
    <s v="O"/>
    <x v="0"/>
    <s v="VND"/>
    <m/>
    <s v="STK"/>
    <x v="4"/>
    <n v="1000"/>
    <s v="Power Engineering Consulting Joint Stock Company 2"/>
    <m/>
    <n v="1"/>
    <m/>
    <m/>
    <m/>
    <s v="09/27/2023 10:07:33"/>
    <d v="2023-09-27T00:00:00"/>
    <d v="2023-09-29T00:00:00"/>
    <s v="HOSE"/>
    <n v="36400"/>
    <n v="36400000"/>
    <n v="-36400000"/>
    <n v="0"/>
    <n v="-91000"/>
    <s v="VND"/>
    <n v="-36491000"/>
    <n v="38600"/>
    <n v="36491000"/>
    <s v=""/>
    <m/>
    <s v="Buy"/>
    <m/>
    <s v="79538460"/>
    <m/>
    <s v=""/>
    <m/>
    <m/>
    <s v="LMT"/>
    <m/>
    <m/>
    <s v="Long"/>
    <m/>
    <s v=""/>
    <n v="36491"/>
  </r>
  <r>
    <s v="O"/>
    <x v="0"/>
    <s v="VND"/>
    <m/>
    <s v="STK"/>
    <x v="1"/>
    <n v="2000"/>
    <s v="Vinhomes Joint Stock Company"/>
    <m/>
    <n v="1"/>
    <m/>
    <m/>
    <m/>
    <s v="09/27/2023 10:11:33"/>
    <d v="2023-09-27T00:00:00"/>
    <d v="2023-09-29T00:00:00"/>
    <s v="HOSE"/>
    <n v="44500"/>
    <n v="89000000"/>
    <n v="-89000000"/>
    <n v="0"/>
    <n v="-222500"/>
    <s v="VND"/>
    <n v="-89222500"/>
    <n v="45100"/>
    <n v="89222500"/>
    <s v=""/>
    <m/>
    <s v="Buy"/>
    <m/>
    <s v="79536798"/>
    <m/>
    <s v=""/>
    <m/>
    <m/>
    <s v="LMT"/>
    <m/>
    <m/>
    <s v="Long"/>
    <m/>
    <s v=""/>
    <n v="44611.25"/>
  </r>
  <r>
    <s v="O"/>
    <x v="0"/>
    <s v="VND"/>
    <m/>
    <s v="STK"/>
    <x v="0"/>
    <n v="3600"/>
    <s v="Tien Phong Commercial Joint Stock Bank (Tpb)"/>
    <m/>
    <n v="1"/>
    <m/>
    <m/>
    <m/>
    <s v="09/27/2023 10:49:21"/>
    <d v="2023-09-27T00:00:00"/>
    <d v="2023-09-29T00:00:00"/>
    <s v="HOSE"/>
    <n v="14750"/>
    <n v="53100000"/>
    <n v="-53100000"/>
    <n v="0"/>
    <n v="-132750"/>
    <s v="VND"/>
    <n v="-53232750"/>
    <n v="14833.333000000001"/>
    <n v="53232750"/>
    <s v=""/>
    <m/>
    <s v="Buy"/>
    <m/>
    <s v="79535438"/>
    <m/>
    <s v=""/>
    <m/>
    <m/>
    <s v="LMT"/>
    <m/>
    <m/>
    <s v="Long"/>
    <m/>
    <s v=""/>
    <n v="14786.875"/>
  </r>
  <r>
    <s v="O"/>
    <x v="0"/>
    <s v="VND"/>
    <m/>
    <s v="STK"/>
    <x v="4"/>
    <n v="1000"/>
    <s v="Power Engineering Consulting Joint Stock Company 2"/>
    <m/>
    <n v="1"/>
    <m/>
    <m/>
    <m/>
    <s v="09/28/2023 09:11:40"/>
    <d v="2023-09-28T00:00:00"/>
    <d v="2023-10-02T00:00:00"/>
    <s v="HOSE"/>
    <n v="38100"/>
    <n v="38100000"/>
    <n v="-38100000"/>
    <n v="0"/>
    <n v="-95250"/>
    <s v="VND"/>
    <n v="-38195250"/>
    <n v="38450"/>
    <n v="38195250"/>
    <s v=""/>
    <m/>
    <s v="Buy"/>
    <m/>
    <s v="79631179"/>
    <m/>
    <s v=""/>
    <m/>
    <m/>
    <s v="LMT"/>
    <m/>
    <m/>
    <s v="Long"/>
    <m/>
    <s v=""/>
    <n v="38195.25"/>
  </r>
  <r>
    <s v="O"/>
    <x v="0"/>
    <s v="VND"/>
    <m/>
    <s v="STK"/>
    <x v="1"/>
    <n v="1000"/>
    <s v="Vinhomes Joint Stock Company"/>
    <m/>
    <n v="1"/>
    <m/>
    <m/>
    <m/>
    <s v="09/28/2023 09:11:55"/>
    <d v="2023-09-28T00:00:00"/>
    <d v="2023-10-02T00:00:00"/>
    <s v="HOSE"/>
    <n v="44100"/>
    <n v="44100000"/>
    <n v="-44100000"/>
    <n v="0"/>
    <n v="-110250"/>
    <s v="VND"/>
    <n v="-44210250"/>
    <n v="44500"/>
    <n v="44210250"/>
    <s v=""/>
    <m/>
    <s v="Buy"/>
    <m/>
    <s v="79630459"/>
    <m/>
    <s v=""/>
    <m/>
    <m/>
    <s v="LMT"/>
    <m/>
    <m/>
    <s v="Long"/>
    <m/>
    <s v=""/>
    <n v="44210.25"/>
  </r>
  <r>
    <s v="O"/>
    <x v="0"/>
    <s v="VND"/>
    <m/>
    <s v="STK"/>
    <x v="1"/>
    <n v="1000"/>
    <s v="Vinhomes Joint Stock Company"/>
    <m/>
    <n v="1"/>
    <m/>
    <m/>
    <m/>
    <s v="09/28/2023 09:14:34"/>
    <d v="2023-09-28T00:00:00"/>
    <d v="2023-10-02T00:00:00"/>
    <s v="HOSE"/>
    <n v="45100"/>
    <n v="45100000"/>
    <n v="-45100000"/>
    <n v="0"/>
    <n v="-112750"/>
    <s v="VND"/>
    <n v="-45212750"/>
    <n v="44500"/>
    <n v="45212750"/>
    <s v=""/>
    <m/>
    <s v="Buy"/>
    <m/>
    <s v="79630429"/>
    <m/>
    <s v=""/>
    <m/>
    <m/>
    <s v="LMT"/>
    <m/>
    <m/>
    <s v="Long"/>
    <m/>
    <s v=""/>
    <n v="45212.75"/>
  </r>
  <r>
    <s v="O"/>
    <x v="0"/>
    <s v="VND"/>
    <m/>
    <s v="STK"/>
    <x v="1"/>
    <n v="1000"/>
    <s v="Vinhomes Joint Stock Company"/>
    <m/>
    <n v="1"/>
    <m/>
    <m/>
    <m/>
    <s v="10/02/2023 09:15:14"/>
    <d v="2023-10-02T00:00:00"/>
    <d v="2023-10-04T00:00:00"/>
    <s v="HOSE"/>
    <n v="45850"/>
    <n v="45850000"/>
    <n v="-45850000"/>
    <n v="0"/>
    <n v="-114625"/>
    <s v="VND"/>
    <n v="-45964625"/>
    <n v="45750"/>
    <n v="45964625"/>
    <s v=""/>
    <m/>
    <s v="Buy"/>
    <m/>
    <s v="79856558"/>
    <m/>
    <s v=""/>
    <m/>
    <m/>
    <s v="LMT"/>
    <m/>
    <m/>
    <s v="Long"/>
    <m/>
    <s v=""/>
    <n v="45964.625"/>
  </r>
  <r>
    <s v="O"/>
    <x v="0"/>
    <s v="VND"/>
    <m/>
    <s v="STK"/>
    <x v="1"/>
    <n v="1000"/>
    <s v="Vinhomes Joint Stock Company"/>
    <m/>
    <n v="1"/>
    <m/>
    <m/>
    <m/>
    <s v="10/02/2023 10:10:11"/>
    <d v="2023-10-02T00:00:00"/>
    <d v="2023-10-04T00:00:00"/>
    <s v="HOSE"/>
    <n v="45600"/>
    <n v="45600000"/>
    <n v="-45600000"/>
    <n v="0"/>
    <n v="-114000"/>
    <s v="VND"/>
    <n v="-45714000"/>
    <n v="45750"/>
    <n v="45714000"/>
    <s v=""/>
    <m/>
    <s v="Buy"/>
    <m/>
    <s v="79832410"/>
    <m/>
    <s v=""/>
    <m/>
    <m/>
    <s v="LMT"/>
    <m/>
    <m/>
    <s v="Long"/>
    <m/>
    <s v=""/>
    <n v="45714"/>
  </r>
  <r>
    <s v="O"/>
    <x v="0"/>
    <s v="VND"/>
    <m/>
    <s v="STK"/>
    <x v="1"/>
    <n v="1000"/>
    <s v="Vinhomes Joint Stock Company"/>
    <m/>
    <n v="1"/>
    <m/>
    <m/>
    <m/>
    <s v="10/03/2023 09:47:01"/>
    <d v="2023-10-03T00:00:00"/>
    <d v="2023-10-05T00:00:00"/>
    <s v="HOSE"/>
    <n v="45100"/>
    <n v="45100000"/>
    <n v="-45100000"/>
    <n v="0"/>
    <n v="-112750"/>
    <s v="VND"/>
    <n v="-45212750"/>
    <n v="44050"/>
    <n v="45212750"/>
    <s v=""/>
    <m/>
    <s v="Buy"/>
    <m/>
    <s v="79945703"/>
    <m/>
    <s v=""/>
    <m/>
    <m/>
    <s v="LMT"/>
    <m/>
    <m/>
    <s v="Long"/>
    <m/>
    <s v=""/>
    <n v="45212.75"/>
  </r>
  <r>
    <s v="O"/>
    <x v="0"/>
    <s v="VND"/>
    <m/>
    <s v="STK"/>
    <x v="0"/>
    <n v="3600"/>
    <s v="Tien Phong Commercial Joint Stock Bank (Tpb)"/>
    <m/>
    <n v="1"/>
    <m/>
    <m/>
    <m/>
    <s v="10/03/2023 09:47:41"/>
    <d v="2023-10-03T00:00:00"/>
    <d v="2023-10-05T00:00:00"/>
    <s v="HOSE"/>
    <n v="14416.666666666666"/>
    <n v="51900000"/>
    <n v="-51900000"/>
    <n v="0"/>
    <n v="-129750"/>
    <s v="VND"/>
    <n v="-52029750"/>
    <n v="13916.666999999999"/>
    <n v="52029750"/>
    <s v=""/>
    <m/>
    <s v="Buy"/>
    <m/>
    <s v="79941014"/>
    <m/>
    <s v=""/>
    <m/>
    <m/>
    <s v="LMT"/>
    <m/>
    <m/>
    <s v="Long"/>
    <m/>
    <s v=""/>
    <n v="14452.708333333334"/>
  </r>
  <r>
    <s v="O"/>
    <x v="0"/>
    <s v="VND"/>
    <m/>
    <s v="STK"/>
    <x v="1"/>
    <n v="1000"/>
    <s v="Vinhomes Joint Stock Company"/>
    <m/>
    <n v="1"/>
    <m/>
    <m/>
    <m/>
    <s v="10/03/2023 09:48:30"/>
    <d v="2023-10-03T00:00:00"/>
    <d v="2023-10-05T00:00:00"/>
    <s v="HOSE"/>
    <n v="44500"/>
    <n v="44500000"/>
    <n v="-44500000"/>
    <n v="0"/>
    <n v="-111250"/>
    <s v="VND"/>
    <n v="-44611250"/>
    <n v="44050"/>
    <n v="44611250"/>
    <s v=""/>
    <m/>
    <s v="Buy"/>
    <m/>
    <s v="79940347"/>
    <m/>
    <s v=""/>
    <m/>
    <m/>
    <s v="LMT"/>
    <m/>
    <m/>
    <s v="Long"/>
    <m/>
    <s v=""/>
    <n v="44611.25"/>
  </r>
  <r>
    <s v="O"/>
    <x v="0"/>
    <s v="VND"/>
    <m/>
    <s v="STK"/>
    <x v="4"/>
    <n v="1500"/>
    <s v="Power Engineering Consulting Joint Stock Company 2"/>
    <m/>
    <n v="1"/>
    <m/>
    <m/>
    <m/>
    <s v="10/03/2023 09:49:59"/>
    <d v="2023-10-03T00:00:00"/>
    <d v="2023-10-05T00:00:00"/>
    <s v="HOSE"/>
    <n v="37500"/>
    <n v="56250000"/>
    <n v="-56250000"/>
    <n v="0"/>
    <n v="-140625"/>
    <s v="VND"/>
    <n v="-56390625"/>
    <n v="37200"/>
    <n v="56390625"/>
    <s v=""/>
    <m/>
    <s v="Buy"/>
    <m/>
    <s v="79939775"/>
    <m/>
    <s v=""/>
    <m/>
    <m/>
    <s v="LMT"/>
    <m/>
    <m/>
    <s v="Long"/>
    <m/>
    <s v=""/>
    <n v="37593.75"/>
  </r>
  <r>
    <s v="O"/>
    <x v="0"/>
    <s v="VND"/>
    <m/>
    <s v="STK"/>
    <x v="1"/>
    <n v="1000"/>
    <s v="Vinhomes Joint Stock Company"/>
    <m/>
    <n v="1"/>
    <m/>
    <m/>
    <m/>
    <s v="10/03/2023 09:51:57"/>
    <d v="2023-10-03T00:00:00"/>
    <d v="2023-10-05T00:00:00"/>
    <s v="HOSE"/>
    <n v="44200"/>
    <n v="44200000"/>
    <n v="-44200000"/>
    <n v="0"/>
    <n v="-110500"/>
    <s v="VND"/>
    <n v="-44310500"/>
    <n v="44050"/>
    <n v="44310500"/>
    <s v=""/>
    <m/>
    <s v="Buy"/>
    <m/>
    <s v="79939520"/>
    <m/>
    <s v=""/>
    <m/>
    <m/>
    <s v="LMT"/>
    <m/>
    <m/>
    <s v="Long"/>
    <m/>
    <s v=""/>
    <n v="44310.5"/>
  </r>
  <r>
    <s v="O"/>
    <x v="0"/>
    <s v="VND"/>
    <m/>
    <s v="STK"/>
    <x v="1"/>
    <n v="1000"/>
    <s v="Vinhomes Joint Stock Company"/>
    <m/>
    <n v="1"/>
    <m/>
    <m/>
    <m/>
    <s v="10/03/2023 10:06:29"/>
    <d v="2023-10-03T00:00:00"/>
    <d v="2023-10-05T00:00:00"/>
    <s v="HOSE"/>
    <n v="44950"/>
    <n v="44950000"/>
    <n v="-44950000"/>
    <n v="0"/>
    <n v="-112375"/>
    <s v="VND"/>
    <n v="-45062375"/>
    <n v="44050"/>
    <n v="45062375"/>
    <s v=""/>
    <m/>
    <s v="Buy"/>
    <m/>
    <s v="79939252"/>
    <m/>
    <s v=""/>
    <m/>
    <m/>
    <s v="LMT"/>
    <m/>
    <m/>
    <s v="Long"/>
    <m/>
    <s v=""/>
    <n v="45062.375"/>
  </r>
  <r>
    <s v="O"/>
    <x v="0"/>
    <s v="VND"/>
    <m/>
    <s v="STK"/>
    <x v="1"/>
    <n v="1000"/>
    <s v="Vinhomes Joint Stock Company"/>
    <m/>
    <n v="1"/>
    <m/>
    <m/>
    <m/>
    <s v="10/04/2023 09:19:07"/>
    <d v="2023-10-04T00:00:00"/>
    <d v="2023-10-06T00:00:00"/>
    <s v="HOSE"/>
    <n v="43400"/>
    <n v="43400000"/>
    <n v="-43400000"/>
    <n v="0"/>
    <n v="-108500"/>
    <s v="VND"/>
    <n v="-43508500"/>
    <n v="44600"/>
    <n v="43508500"/>
    <s v=""/>
    <m/>
    <s v="Buy"/>
    <m/>
    <s v="80053207"/>
    <m/>
    <s v=""/>
    <m/>
    <m/>
    <s v="LMT"/>
    <m/>
    <m/>
    <s v="Long"/>
    <m/>
    <s v=""/>
    <n v="43508.5"/>
  </r>
  <r>
    <s v="O"/>
    <x v="0"/>
    <s v="VND"/>
    <m/>
    <s v="STK"/>
    <x v="1"/>
    <n v="1000"/>
    <s v="Vinhomes Joint Stock Company"/>
    <m/>
    <n v="1"/>
    <m/>
    <m/>
    <m/>
    <s v="10/04/2023 09:21:04"/>
    <d v="2023-10-04T00:00:00"/>
    <d v="2023-10-06T00:00:00"/>
    <s v="HOSE"/>
    <n v="43600"/>
    <n v="43600000"/>
    <n v="-43600000"/>
    <n v="0"/>
    <n v="-109000"/>
    <s v="VND"/>
    <n v="-43709000"/>
    <n v="44600"/>
    <n v="43709000"/>
    <s v=""/>
    <m/>
    <s v="Buy"/>
    <m/>
    <s v="80047739"/>
    <m/>
    <s v=""/>
    <m/>
    <m/>
    <s v="LMT"/>
    <m/>
    <m/>
    <s v="Long"/>
    <m/>
    <s v=""/>
    <n v="43709"/>
  </r>
  <r>
    <s v="O"/>
    <x v="0"/>
    <s v="VND"/>
    <m/>
    <s v="STK"/>
    <x v="1"/>
    <n v="2000"/>
    <s v="Vinhomes Joint Stock Company"/>
    <m/>
    <n v="1"/>
    <m/>
    <m/>
    <m/>
    <s v="10/04/2023 09:23:43"/>
    <d v="2023-10-04T00:00:00"/>
    <d v="2023-10-06T00:00:00"/>
    <s v="HOSE"/>
    <n v="43750"/>
    <n v="87500000"/>
    <n v="-87500000"/>
    <n v="0"/>
    <n v="-218750"/>
    <s v="VND"/>
    <n v="-87718750"/>
    <n v="44600"/>
    <n v="87718750"/>
    <s v=""/>
    <m/>
    <s v="Buy"/>
    <m/>
    <s v="80046908"/>
    <m/>
    <s v=""/>
    <m/>
    <m/>
    <s v="LMT"/>
    <m/>
    <m/>
    <s v="Long"/>
    <m/>
    <s v=""/>
    <n v="43859.375"/>
  </r>
  <r>
    <s v="O"/>
    <x v="0"/>
    <s v="VND"/>
    <m/>
    <s v="STK"/>
    <x v="1"/>
    <n v="1000"/>
    <s v="Vinhomes Joint Stock Company"/>
    <m/>
    <n v="1"/>
    <m/>
    <m/>
    <m/>
    <s v="10/04/2023 09:24:29"/>
    <d v="2023-10-04T00:00:00"/>
    <d v="2023-10-06T00:00:00"/>
    <s v="HOSE"/>
    <n v="43400"/>
    <n v="43400000"/>
    <n v="-43400000"/>
    <n v="0"/>
    <n v="-108500"/>
    <s v="VND"/>
    <n v="-43508500"/>
    <n v="44600"/>
    <n v="43508500"/>
    <s v=""/>
    <m/>
    <s v="Buy"/>
    <m/>
    <s v="80046357"/>
    <m/>
    <s v=""/>
    <m/>
    <m/>
    <s v="LMT"/>
    <m/>
    <m/>
    <s v="Long"/>
    <m/>
    <s v=""/>
    <n v="43508.5"/>
  </r>
  <r>
    <s v="O"/>
    <x v="0"/>
    <s v="VND"/>
    <m/>
    <s v="STK"/>
    <x v="0"/>
    <n v="3600"/>
    <s v="Tien Phong Commercial Joint Stock Bank (Tpb)"/>
    <m/>
    <n v="1"/>
    <m/>
    <m/>
    <m/>
    <s v="10/04/2023 09:25:33"/>
    <d v="2023-10-04T00:00:00"/>
    <d v="2023-10-06T00:00:00"/>
    <s v="HOSE"/>
    <n v="13833.333333333332"/>
    <n v="49799999.999999993"/>
    <n v="-49799999.999999993"/>
    <n v="0"/>
    <n v="-124500"/>
    <s v="VND"/>
    <n v="-49924499.999999993"/>
    <n v="13833.333000000001"/>
    <n v="49924499.999999993"/>
    <s v=""/>
    <m/>
    <s v="Buy"/>
    <m/>
    <s v="80044370"/>
    <m/>
    <s v=""/>
    <m/>
    <m/>
    <s v="LMT"/>
    <m/>
    <m/>
    <s v="Long"/>
    <m/>
    <s v=""/>
    <n v="13867.916666666664"/>
  </r>
  <r>
    <s v="O"/>
    <x v="0"/>
    <s v="VND"/>
    <m/>
    <s v="STK"/>
    <x v="1"/>
    <n v="1000"/>
    <s v="Vinhomes Joint Stock Company"/>
    <m/>
    <n v="1"/>
    <m/>
    <m/>
    <m/>
    <s v="10/04/2023 09:34:47"/>
    <d v="2023-10-04T00:00:00"/>
    <d v="2023-10-06T00:00:00"/>
    <s v="HOSE"/>
    <n v="43750"/>
    <n v="43750000"/>
    <n v="-43750000"/>
    <n v="0"/>
    <n v="-109375"/>
    <s v="VND"/>
    <n v="-43859375"/>
    <n v="44600"/>
    <n v="43859375"/>
    <s v=""/>
    <m/>
    <s v="Buy"/>
    <m/>
    <s v="80042699"/>
    <m/>
    <s v=""/>
    <m/>
    <m/>
    <s v="LMT"/>
    <m/>
    <m/>
    <s v="Long"/>
    <m/>
    <s v=""/>
    <n v="43859.375"/>
  </r>
  <r>
    <s v="O"/>
    <x v="0"/>
    <s v="VND"/>
    <m/>
    <s v="STK"/>
    <x v="4"/>
    <n v="2000"/>
    <s v="Power Engineering Consulting Joint Stock Company 2"/>
    <m/>
    <n v="1"/>
    <m/>
    <m/>
    <m/>
    <s v="10/18/2023 10:53:58"/>
    <d v="2023-10-18T00:00:00"/>
    <d v="2023-10-20T00:00:00"/>
    <s v="HOSE"/>
    <n v="37100"/>
    <n v="74200000"/>
    <n v="-74200000"/>
    <n v="0"/>
    <n v="-185500"/>
    <s v="VND"/>
    <n v="-74385500"/>
    <n v="36800"/>
    <n v="74385500"/>
    <s v=""/>
    <m/>
    <s v="Buy"/>
    <m/>
    <s v="81013964"/>
    <m/>
    <s v=""/>
    <m/>
    <m/>
    <s v="LMT"/>
    <m/>
    <m/>
    <s v="Long"/>
    <m/>
    <s v=""/>
    <n v="37192.75"/>
  </r>
  <r>
    <s v="O"/>
    <x v="0"/>
    <s v="VND"/>
    <m/>
    <s v="STK"/>
    <x v="4"/>
    <n v="1500"/>
    <s v="Power Engineering Consulting Joint Stock Company 2"/>
    <m/>
    <n v="1"/>
    <m/>
    <m/>
    <m/>
    <s v="10/18/2023 10:57:19"/>
    <d v="2023-10-18T00:00:00"/>
    <d v="2023-10-20T00:00:00"/>
    <s v="HOSE"/>
    <n v="37900"/>
    <n v="56850000"/>
    <n v="-56850000"/>
    <n v="0"/>
    <n v="-142125"/>
    <s v="VND"/>
    <n v="-56992125"/>
    <n v="36800"/>
    <n v="56992125"/>
    <s v=""/>
    <m/>
    <s v="Buy"/>
    <m/>
    <s v="81012264"/>
    <m/>
    <s v=""/>
    <m/>
    <m/>
    <s v="LMT"/>
    <m/>
    <m/>
    <s v="Long"/>
    <m/>
    <s v=""/>
    <n v="37994.75"/>
  </r>
  <r>
    <s v="O"/>
    <x v="0"/>
    <s v="VND"/>
    <m/>
    <s v="STK"/>
    <x v="1"/>
    <n v="400"/>
    <s v="Vinhomes Joint Stock Company"/>
    <m/>
    <n v="1"/>
    <m/>
    <m/>
    <m/>
    <s v="10/30/2023 10:57:02"/>
    <d v="2023-10-30T00:00:00"/>
    <d v="2023-11-01T00:00:00"/>
    <s v="HOSE"/>
    <n v="38600"/>
    <n v="15440000"/>
    <n v="-15440000"/>
    <n v="0"/>
    <n v="-38600"/>
    <s v="VND"/>
    <n v="-15478600"/>
    <n v="39200"/>
    <n v="15478600"/>
    <s v=""/>
    <m/>
    <s v="Buy"/>
    <m/>
    <s v="81788812"/>
    <m/>
    <s v=""/>
    <m/>
    <m/>
    <s v="LMT"/>
    <m/>
    <m/>
    <s v="Long"/>
    <m/>
    <s v=""/>
    <n v="38696.5"/>
  </r>
  <r>
    <s v="O"/>
    <x v="0"/>
    <s v="VND"/>
    <m/>
    <s v="STK"/>
    <x v="4"/>
    <n v="2000"/>
    <s v="Power Engineering Consulting Joint Stock Company 2"/>
    <m/>
    <n v="1"/>
    <m/>
    <m/>
    <m/>
    <s v="10/30/2023 10:58:02"/>
    <d v="2023-10-30T00:00:00"/>
    <d v="2023-11-01T00:00:00"/>
    <s v="HOSE"/>
    <n v="31900"/>
    <n v="63800000"/>
    <n v="-63800000"/>
    <n v="0"/>
    <n v="-159500"/>
    <s v="VND"/>
    <n v="-63959500"/>
    <n v="30900"/>
    <n v="63959500"/>
    <s v=""/>
    <m/>
    <s v="Buy"/>
    <m/>
    <s v="81788599"/>
    <m/>
    <s v=""/>
    <m/>
    <m/>
    <s v="LMT"/>
    <m/>
    <m/>
    <s v="Long"/>
    <m/>
    <s v=""/>
    <n v="31979.75"/>
  </r>
  <r>
    <s v="O"/>
    <x v="0"/>
    <s v="VND"/>
    <m/>
    <s v="STK"/>
    <x v="1"/>
    <n v="3200"/>
    <s v="Vinhomes Joint Stock Company"/>
    <m/>
    <n v="1"/>
    <m/>
    <m/>
    <m/>
    <s v="11/02/2023 10:20:03"/>
    <d v="2023-11-02T00:00:00"/>
    <d v="2023-11-06T00:00:00"/>
    <s v="HOSE"/>
    <n v="38050"/>
    <n v="121760000"/>
    <n v="-121760000"/>
    <n v="0"/>
    <n v="-304400"/>
    <s v="VND"/>
    <n v="-122064400"/>
    <n v="39950"/>
    <n v="122064400"/>
    <s v=""/>
    <m/>
    <s v="Buy"/>
    <m/>
    <s v="82107955"/>
    <m/>
    <s v=""/>
    <m/>
    <m/>
    <s v="LMT"/>
    <m/>
    <m/>
    <s v="Long"/>
    <m/>
    <s v=""/>
    <n v="38145.125"/>
  </r>
  <r>
    <s v="O"/>
    <x v="0"/>
    <s v="VND"/>
    <m/>
    <s v="STK"/>
    <x v="1"/>
    <n v="5000"/>
    <s v="Vinhomes Joint Stock Company"/>
    <m/>
    <n v="1"/>
    <m/>
    <m/>
    <m/>
    <s v="11/02/2023 10:53:47"/>
    <d v="2023-11-02T00:00:00"/>
    <d v="2023-11-06T00:00:00"/>
    <s v="HOSE"/>
    <n v="38000"/>
    <n v="190000000"/>
    <n v="-190000000"/>
    <n v="0"/>
    <n v="-475000"/>
    <s v="VND"/>
    <n v="-190475000"/>
    <n v="39950"/>
    <n v="190475000"/>
    <s v=""/>
    <m/>
    <s v="Buy"/>
    <m/>
    <s v="82095761"/>
    <m/>
    <s v=""/>
    <m/>
    <m/>
    <s v="LMT"/>
    <m/>
    <m/>
    <s v="Long"/>
    <m/>
    <s v=""/>
    <n v="38095"/>
  </r>
  <r>
    <s v="O"/>
    <x v="0"/>
    <s v="VND"/>
    <m/>
    <s v="STK"/>
    <x v="0"/>
    <n v="7200"/>
    <s v="Tien Phong Commercial Joint Stock Bank (Tpb)"/>
    <m/>
    <n v="1"/>
    <m/>
    <m/>
    <m/>
    <s v="11/06/2023 10:23:19"/>
    <d v="2023-11-06T00:00:00"/>
    <d v="2023-11-08T00:00:00"/>
    <s v="HOSE"/>
    <n v="13750"/>
    <n v="99000000"/>
    <n v="-99000000"/>
    <n v="0"/>
    <n v="-247500"/>
    <s v="VND"/>
    <n v="-99247500"/>
    <n v="13833.333000000001"/>
    <n v="99247500"/>
    <s v=""/>
    <m/>
    <s v="Buy"/>
    <m/>
    <s v="82351462"/>
    <m/>
    <s v=""/>
    <m/>
    <m/>
    <s v="LMT"/>
    <m/>
    <m/>
    <s v="Long"/>
    <m/>
    <s v=""/>
    <n v="13784.375"/>
  </r>
  <r>
    <s v="O"/>
    <x v="0"/>
    <s v="VND"/>
    <m/>
    <s v="STK"/>
    <x v="4"/>
    <n v="7000"/>
    <s v="Power Engineering Consulting Joint Stock Company 2"/>
    <m/>
    <n v="1"/>
    <m/>
    <m/>
    <m/>
    <s v="11/06/2023 10:24:35"/>
    <d v="2023-11-06T00:00:00"/>
    <d v="2023-11-08T00:00:00"/>
    <s v="HOSE"/>
    <n v="32000"/>
    <n v="224000000"/>
    <n v="-224000000"/>
    <n v="0"/>
    <n v="-560000"/>
    <s v="VND"/>
    <n v="-224560000"/>
    <n v="32950"/>
    <n v="224560000"/>
    <s v=""/>
    <m/>
    <s v="Buy"/>
    <m/>
    <s v="82346403"/>
    <m/>
    <s v=""/>
    <m/>
    <m/>
    <s v="LMT"/>
    <m/>
    <m/>
    <s v="Long"/>
    <m/>
    <s v=""/>
    <n v="32080"/>
  </r>
  <r>
    <s v="O"/>
    <x v="0"/>
    <s v="VND"/>
    <m/>
    <s v="STK"/>
    <x v="4"/>
    <n v="1000"/>
    <s v="Power Engineering Consulting Joint Stock Company 2"/>
    <m/>
    <n v="1"/>
    <m/>
    <m/>
    <m/>
    <s v="11/06/2023 10:27:04"/>
    <d v="2023-11-06T00:00:00"/>
    <d v="2023-11-08T00:00:00"/>
    <s v="HOSE"/>
    <n v="31850"/>
    <n v="31850000"/>
    <n v="-31850000"/>
    <n v="0"/>
    <n v="-79625"/>
    <s v="VND"/>
    <n v="-31929625"/>
    <n v="32950"/>
    <n v="31929625"/>
    <s v=""/>
    <m/>
    <s v="Buy"/>
    <m/>
    <s v="82340451"/>
    <m/>
    <s v=""/>
    <m/>
    <m/>
    <s v="LMT"/>
    <m/>
    <m/>
    <s v="Long"/>
    <m/>
    <s v=""/>
    <n v="31929.625"/>
  </r>
  <r>
    <s v="O"/>
    <x v="0"/>
    <s v="VND"/>
    <m/>
    <s v="STK"/>
    <x v="4"/>
    <n v="7000"/>
    <s v="Power Engineering Consulting Joint Stock Company 2"/>
    <m/>
    <n v="1"/>
    <m/>
    <m/>
    <m/>
    <s v="11/06/2023 10:47:37"/>
    <d v="2023-11-06T00:00:00"/>
    <d v="2023-11-08T00:00:00"/>
    <s v="HOSE"/>
    <n v="32150"/>
    <n v="225050000"/>
    <n v="-225050000"/>
    <n v="0"/>
    <n v="-562625"/>
    <s v="VND"/>
    <n v="-225612625"/>
    <n v="32950"/>
    <n v="225612625"/>
    <s v=""/>
    <m/>
    <s v="Buy"/>
    <m/>
    <s v="82339699"/>
    <m/>
    <s v=""/>
    <m/>
    <m/>
    <s v="LMT"/>
    <m/>
    <m/>
    <s v="Long"/>
    <m/>
    <s v=""/>
    <n v="32230.375"/>
  </r>
  <r>
    <s v="O"/>
    <x v="0"/>
    <s v="VND"/>
    <m/>
    <s v="STK"/>
    <x v="0"/>
    <n v="7320"/>
    <s v="Tien Phong Commercial Joint Stock Bank (Tpb)"/>
    <m/>
    <n v="1"/>
    <m/>
    <m/>
    <m/>
    <s v="11/06/2023 11:03:09"/>
    <d v="2023-11-06T00:00:00"/>
    <d v="2023-11-08T00:00:00"/>
    <s v="HOSE"/>
    <n v="13833.333333333334"/>
    <n v="101260000"/>
    <n v="-101260000"/>
    <n v="0"/>
    <n v="-253150"/>
    <s v="VND"/>
    <n v="-101513150"/>
    <n v="13833.333000000001"/>
    <n v="101513150"/>
    <s v=""/>
    <m/>
    <s v="Buy"/>
    <m/>
    <s v="82339321"/>
    <m/>
    <s v=""/>
    <m/>
    <m/>
    <s v="LMT"/>
    <m/>
    <m/>
    <s v="Long"/>
    <m/>
    <s v=""/>
    <n v="13867.916666666666"/>
  </r>
  <r>
    <s v="O"/>
    <x v="0"/>
    <s v="VND"/>
    <m/>
    <s v="STK"/>
    <x v="0"/>
    <n v="8400"/>
    <s v="Tien Phong Commercial Joint Stock Bank (Tpb)"/>
    <m/>
    <n v="1"/>
    <m/>
    <m/>
    <m/>
    <s v="11/16/2023 10:20:12"/>
    <d v="2023-11-16T00:00:00"/>
    <d v="2023-11-20T00:00:00"/>
    <s v="HOSE"/>
    <n v="14583.333333333334"/>
    <n v="122500000"/>
    <n v="-122500000"/>
    <n v="0"/>
    <n v="-306250"/>
    <s v="VND"/>
    <n v="-122806250"/>
    <n v="14583.333000000001"/>
    <n v="122806250"/>
    <s v=""/>
    <m/>
    <s v="Buy"/>
    <m/>
    <s v="83333352"/>
    <m/>
    <s v=""/>
    <m/>
    <m/>
    <s v="LMT"/>
    <m/>
    <m/>
    <s v="Long"/>
    <m/>
    <s v=""/>
    <n v="14619.791666666666"/>
  </r>
  <r>
    <s v="O"/>
    <x v="0"/>
    <s v="VND"/>
    <m/>
    <s v="STK"/>
    <x v="5"/>
    <n v="3000"/>
    <s v="Mobile World Investment Corp"/>
    <m/>
    <n v="1"/>
    <m/>
    <m/>
    <m/>
    <s v="11/27/2023 12:44:17"/>
    <d v="2023-11-27T00:00:00"/>
    <d v="2023-11-29T00:00:00"/>
    <s v="HOSE"/>
    <n v="38050"/>
    <n v="114150000"/>
    <n v="-114150000"/>
    <n v="0"/>
    <n v="-285375"/>
    <s v="VND"/>
    <n v="-114435375"/>
    <n v="38000"/>
    <n v="114435375"/>
    <s v=""/>
    <m/>
    <s v="Buy"/>
    <m/>
    <s v="84200645"/>
    <m/>
    <s v=""/>
    <m/>
    <m/>
    <s v="LMT"/>
    <m/>
    <m/>
    <s v="Long"/>
    <m/>
    <s v=""/>
    <n v="38145.125"/>
  </r>
  <r>
    <s v="O"/>
    <x v="0"/>
    <s v="VND"/>
    <m/>
    <s v="STK"/>
    <x v="5"/>
    <n v="3000"/>
    <s v="Mobile World Investment Corp"/>
    <m/>
    <n v="1"/>
    <m/>
    <m/>
    <m/>
    <s v="11/27/2023 12:44:35"/>
    <d v="2023-11-27T00:00:00"/>
    <d v="2023-11-29T00:00:00"/>
    <s v="HOSE"/>
    <n v="38175"/>
    <n v="114525000"/>
    <n v="-114525000"/>
    <n v="0"/>
    <n v="-286312.5"/>
    <s v="VND"/>
    <n v="-114811312.5"/>
    <n v="38000"/>
    <n v="114811312.5"/>
    <s v=""/>
    <m/>
    <s v="Buy"/>
    <m/>
    <s v="84196169"/>
    <m/>
    <s v=""/>
    <m/>
    <m/>
    <s v="LMT"/>
    <m/>
    <m/>
    <s v="Long"/>
    <m/>
    <s v=""/>
    <n v="38270.4375"/>
  </r>
  <r>
    <s v="O"/>
    <x v="0"/>
    <s v="VND"/>
    <m/>
    <s v="STK"/>
    <x v="0"/>
    <n v="8400"/>
    <s v="Tien Phong Commercial Joint Stock Bank (Tpb)"/>
    <m/>
    <n v="1"/>
    <m/>
    <m/>
    <m/>
    <s v="11/27/2023 13:12:10"/>
    <d v="2023-11-27T00:00:00"/>
    <d v="2023-11-29T00:00:00"/>
    <s v="HOSE"/>
    <n v="14000"/>
    <n v="117600000"/>
    <n v="-117600000"/>
    <n v="0"/>
    <n v="-294000"/>
    <s v="VND"/>
    <n v="-117894000"/>
    <n v="13875"/>
    <n v="117894000"/>
    <s v=""/>
    <m/>
    <s v="Buy"/>
    <m/>
    <s v="84196165"/>
    <m/>
    <s v=""/>
    <m/>
    <m/>
    <s v="LMT"/>
    <m/>
    <m/>
    <s v="Long"/>
    <m/>
    <s v=""/>
    <n v="14035"/>
  </r>
  <r>
    <s v="O"/>
    <x v="0"/>
    <s v="VND"/>
    <m/>
    <s v="STK"/>
    <x v="0"/>
    <n v="9600"/>
    <s v="Tien Phong Commercial Joint Stock Bank (Tpb)"/>
    <m/>
    <n v="1"/>
    <m/>
    <m/>
    <m/>
    <s v="11/28/2023 12:06:05"/>
    <d v="2023-11-28T00:00:00"/>
    <d v="2023-11-30T00:00:00"/>
    <s v="HOSE"/>
    <n v="13833.333333333334"/>
    <n v="132800000"/>
    <n v="-132800000"/>
    <n v="0"/>
    <n v="-332000"/>
    <s v="VND"/>
    <n v="-133132000"/>
    <n v="13958.333000000001"/>
    <n v="133132000"/>
    <s v=""/>
    <m/>
    <s v="Buy"/>
    <m/>
    <s v="84293631"/>
    <m/>
    <s v=""/>
    <m/>
    <m/>
    <s v="LMT"/>
    <m/>
    <m/>
    <s v="Long"/>
    <m/>
    <s v=""/>
    <n v="13867.916666666666"/>
  </r>
  <r>
    <s v="O"/>
    <x v="0"/>
    <s v="VND"/>
    <m/>
    <s v="STK"/>
    <x v="5"/>
    <n v="3000"/>
    <s v="Mobile World Investment Corp"/>
    <m/>
    <n v="1"/>
    <m/>
    <m/>
    <m/>
    <s v="11/28/2023 13:11:28"/>
    <d v="2023-11-28T00:00:00"/>
    <d v="2023-11-30T00:00:00"/>
    <s v="HOSE"/>
    <n v="37550"/>
    <n v="112650000"/>
    <n v="-112650000"/>
    <n v="0"/>
    <n v="-281625"/>
    <s v="VND"/>
    <n v="-112931625"/>
    <n v="38000"/>
    <n v="112931625"/>
    <s v=""/>
    <m/>
    <s v="Buy"/>
    <m/>
    <s v="84292943"/>
    <m/>
    <s v=""/>
    <m/>
    <m/>
    <s v="LMT"/>
    <m/>
    <m/>
    <s v="Long"/>
    <m/>
    <s v=""/>
    <n v="37643.875"/>
  </r>
  <r>
    <s v="O"/>
    <x v="0"/>
    <s v="VND"/>
    <m/>
    <s v="STK"/>
    <x v="5"/>
    <n v="4000"/>
    <s v="Mobile World Investment Corp"/>
    <m/>
    <n v="1"/>
    <m/>
    <m/>
    <m/>
    <s v="11/28/2023 13:13:19"/>
    <d v="2023-11-28T00:00:00"/>
    <d v="2023-11-30T00:00:00"/>
    <s v="HOSE"/>
    <n v="37450"/>
    <n v="149800000"/>
    <n v="-149800000"/>
    <n v="0"/>
    <n v="-374500"/>
    <s v="VND"/>
    <n v="-150174500"/>
    <n v="38000"/>
    <n v="150174500"/>
    <s v=""/>
    <m/>
    <s v="Buy"/>
    <m/>
    <s v="84287634"/>
    <m/>
    <s v=""/>
    <m/>
    <m/>
    <s v="LMT"/>
    <m/>
    <m/>
    <s v="Long"/>
    <m/>
    <s v=""/>
    <n v="37543.625"/>
  </r>
  <r>
    <s v="O"/>
    <x v="0"/>
    <s v="VND"/>
    <m/>
    <s v="STK"/>
    <x v="3"/>
    <n v="3000"/>
    <s v="Vietnam Dairy Products Joint Stock Company"/>
    <m/>
    <n v="1"/>
    <m/>
    <m/>
    <m/>
    <s v="12/18/2023 13:24:38"/>
    <d v="2023-12-18T00:00:00"/>
    <d v="2023-12-20T00:00:00"/>
    <s v="HOSE"/>
    <n v="67500"/>
    <n v="202500000"/>
    <n v="-202500000"/>
    <n v="0"/>
    <n v="-506250"/>
    <s v="VND"/>
    <n v="-203006250"/>
    <n v="67000"/>
    <n v="203006250"/>
    <s v=""/>
    <m/>
    <s v="Buy"/>
    <m/>
    <s v="85751032"/>
    <m/>
    <s v=""/>
    <m/>
    <m/>
    <s v="LMT"/>
    <m/>
    <m/>
    <s v="Long"/>
    <m/>
    <s v=""/>
    <n v="67668.75"/>
  </r>
  <r>
    <s v="O"/>
    <x v="0"/>
    <s v="VND"/>
    <m/>
    <s v="STK"/>
    <x v="5"/>
    <n v="5000"/>
    <s v="Mobile World Investment Corp"/>
    <m/>
    <n v="1"/>
    <m/>
    <m/>
    <m/>
    <s v="12/18/2023 13:26:36"/>
    <d v="2023-12-18T00:00:00"/>
    <d v="2023-12-20T00:00:00"/>
    <s v="HOSE"/>
    <n v="39750"/>
    <n v="198750000"/>
    <n v="-198750000"/>
    <n v="0"/>
    <n v="-496875"/>
    <s v="VND"/>
    <n v="-199246875"/>
    <n v="39600"/>
    <n v="199246875"/>
    <s v=""/>
    <m/>
    <s v="Buy"/>
    <m/>
    <s v="85750145"/>
    <m/>
    <s v=""/>
    <m/>
    <m/>
    <s v="LMT"/>
    <m/>
    <m/>
    <s v="Long"/>
    <m/>
    <s v=""/>
    <n v="39849.375"/>
  </r>
  <r>
    <s v="O"/>
    <x v="0"/>
    <s v="VND"/>
    <m/>
    <s v="STK"/>
    <x v="4"/>
    <n v="5000"/>
    <s v="Power Engineering Consulting Joint Stock Company 2"/>
    <m/>
    <n v="1"/>
    <m/>
    <m/>
    <m/>
    <s v="12/22/2023 09:34:42"/>
    <d v="2023-12-22T00:00:00"/>
    <d v="2023-12-26T00:00:00"/>
    <s v="HOSE"/>
    <n v="38900"/>
    <n v="194500000"/>
    <n v="-194500000"/>
    <n v="0"/>
    <n v="-486250"/>
    <s v="VND"/>
    <n v="-194986250"/>
    <n v="38800"/>
    <n v="194986250"/>
    <s v=""/>
    <m/>
    <s v="Buy"/>
    <m/>
    <s v="86052197"/>
    <m/>
    <s v=""/>
    <m/>
    <m/>
    <s v="LMT"/>
    <m/>
    <m/>
    <s v="Long"/>
    <m/>
    <s v=""/>
    <n v="38997.25"/>
  </r>
  <r>
    <s v="O"/>
    <x v="0"/>
    <s v="VND"/>
    <m/>
    <s v="STK"/>
    <x v="5"/>
    <n v="1000"/>
    <s v="Mobile World Investment Corp"/>
    <m/>
    <n v="1"/>
    <m/>
    <m/>
    <m/>
    <s v="12/22/2023 09:38:30"/>
    <d v="2023-12-22T00:00:00"/>
    <d v="2023-12-26T00:00:00"/>
    <s v="HOSE"/>
    <n v="42050"/>
    <n v="42050000"/>
    <n v="-42050000"/>
    <n v="0"/>
    <n v="-105125"/>
    <s v="VND"/>
    <n v="-42155125"/>
    <n v="42350"/>
    <n v="42155125"/>
    <s v=""/>
    <m/>
    <s v="Buy"/>
    <m/>
    <s v="86050314"/>
    <m/>
    <s v=""/>
    <m/>
    <m/>
    <s v="LMT"/>
    <m/>
    <m/>
    <s v="Long"/>
    <m/>
    <s v=""/>
    <n v="42155.125"/>
  </r>
  <r>
    <s v="O"/>
    <x v="0"/>
    <s v="VND"/>
    <m/>
    <s v="STK"/>
    <x v="5"/>
    <n v="1000"/>
    <s v="Mobile World Investment Corp"/>
    <m/>
    <n v="1"/>
    <m/>
    <m/>
    <m/>
    <s v="12/22/2023 09:42:24"/>
    <d v="2023-12-22T00:00:00"/>
    <d v="2023-12-26T00:00:00"/>
    <s v="HOSE"/>
    <n v="42150"/>
    <n v="42150000"/>
    <n v="-42150000"/>
    <n v="0"/>
    <n v="-105375"/>
    <s v="VND"/>
    <n v="-42255375"/>
    <n v="42350"/>
    <n v="42255375"/>
    <s v=""/>
    <m/>
    <s v="Buy"/>
    <m/>
    <s v="86051063"/>
    <m/>
    <s v=""/>
    <m/>
    <m/>
    <s v="LMT"/>
    <m/>
    <m/>
    <s v="Long"/>
    <m/>
    <s v=""/>
    <n v="42255.375"/>
  </r>
  <r>
    <s v="O"/>
    <x v="0"/>
    <s v="VND"/>
    <m/>
    <s v="STK"/>
    <x v="5"/>
    <n v="1000"/>
    <s v="Mobile World Investment Corp"/>
    <m/>
    <n v="1"/>
    <m/>
    <m/>
    <m/>
    <s v="12/22/2023 09:43:34"/>
    <d v="2023-12-22T00:00:00"/>
    <d v="2023-12-26T00:00:00"/>
    <s v="HOSE"/>
    <n v="42250"/>
    <n v="42250000"/>
    <n v="-42250000"/>
    <n v="0"/>
    <n v="-105625"/>
    <s v="VND"/>
    <n v="-42355625"/>
    <n v="42350"/>
    <n v="42355625"/>
    <s v=""/>
    <m/>
    <s v="Buy"/>
    <m/>
    <s v="86050892"/>
    <m/>
    <s v=""/>
    <m/>
    <m/>
    <s v="LMT"/>
    <m/>
    <m/>
    <s v="Long"/>
    <m/>
    <s v=""/>
    <n v="42355.625"/>
  </r>
  <r>
    <s v="O"/>
    <x v="0"/>
    <s v="VND"/>
    <m/>
    <s v="STK"/>
    <x v="5"/>
    <n v="1000"/>
    <s v="Mobile World Investment Corp"/>
    <m/>
    <n v="1"/>
    <m/>
    <m/>
    <m/>
    <s v="12/22/2023 09:44:05"/>
    <d v="2023-12-22T00:00:00"/>
    <d v="2023-12-26T00:00:00"/>
    <s v="HOSE"/>
    <n v="42350"/>
    <n v="42350000"/>
    <n v="-42350000"/>
    <n v="0"/>
    <n v="-105875"/>
    <s v="VND"/>
    <n v="-42455875"/>
    <n v="42350"/>
    <n v="42455875"/>
    <s v=""/>
    <m/>
    <s v="Buy"/>
    <m/>
    <s v="86050191"/>
    <m/>
    <s v=""/>
    <m/>
    <m/>
    <s v="LMT"/>
    <m/>
    <m/>
    <s v="Long"/>
    <m/>
    <s v=""/>
    <n v="42455.875"/>
  </r>
  <r>
    <s v="O"/>
    <x v="0"/>
    <s v="VND"/>
    <m/>
    <s v="STK"/>
    <x v="5"/>
    <n v="5000"/>
    <s v="Mobile World Investment Corp"/>
    <m/>
    <n v="1"/>
    <m/>
    <m/>
    <m/>
    <s v="12/22/2023 09:44:58"/>
    <d v="2023-12-22T00:00:00"/>
    <d v="2023-12-26T00:00:00"/>
    <s v="HOSE"/>
    <n v="42450"/>
    <n v="212250000"/>
    <n v="-212250000"/>
    <n v="0"/>
    <n v="-530625"/>
    <s v="VND"/>
    <n v="-212780625"/>
    <n v="42350"/>
    <n v="212780625"/>
    <s v=""/>
    <m/>
    <s v="Buy"/>
    <m/>
    <s v="86048269"/>
    <m/>
    <s v=""/>
    <m/>
    <m/>
    <s v="LMT"/>
    <m/>
    <m/>
    <s v="Long"/>
    <m/>
    <s v=""/>
    <n v="42556.125"/>
  </r>
  <r>
    <s v="O"/>
    <x v="0"/>
    <s v="VND"/>
    <m/>
    <s v="STK"/>
    <x v="4"/>
    <n v="5000"/>
    <s v="Power Engineering Consulting Joint Stock Company 2"/>
    <m/>
    <n v="1"/>
    <m/>
    <m/>
    <m/>
    <s v="12/22/2023 09:48:25"/>
    <d v="2023-12-22T00:00:00"/>
    <d v="2023-12-26T00:00:00"/>
    <s v="HOSE"/>
    <n v="38900"/>
    <n v="194500000"/>
    <n v="-194500000"/>
    <n v="0"/>
    <n v="-486250"/>
    <s v="VND"/>
    <n v="-194986250"/>
    <n v="38800"/>
    <n v="194986250"/>
    <s v=""/>
    <m/>
    <s v="Buy"/>
    <m/>
    <s v="86047415"/>
    <m/>
    <s v=""/>
    <m/>
    <m/>
    <s v="LMT"/>
    <m/>
    <m/>
    <s v="Long"/>
    <m/>
    <s v=""/>
    <n v="38997.25"/>
  </r>
  <r>
    <s v="O"/>
    <x v="0"/>
    <s v="VND"/>
    <m/>
    <s v="STK"/>
    <x v="1"/>
    <n v="2000"/>
    <s v="Vinhomes Joint Stock Company"/>
    <m/>
    <n v="1"/>
    <m/>
    <m/>
    <m/>
    <s v="12/29/2023 09:53:10"/>
    <d v="2023-12-29T00:00:00"/>
    <d v="2024-01-03T00:00:00"/>
    <s v="HOSE"/>
    <n v="43750"/>
    <n v="87500000"/>
    <n v="-87500000"/>
    <n v="0"/>
    <n v="-218750"/>
    <s v="VND"/>
    <n v="-87718750"/>
    <n v="43200"/>
    <n v="87718750"/>
    <s v=""/>
    <m/>
    <s v="Buy"/>
    <m/>
    <s v="86497623"/>
    <m/>
    <s v=""/>
    <m/>
    <m/>
    <s v="LMT"/>
    <m/>
    <m/>
    <s v="Long"/>
    <m/>
    <s v=""/>
    <n v="43859.375"/>
  </r>
  <r>
    <s v="O"/>
    <x v="0"/>
    <s v="VND"/>
    <m/>
    <s v="STK"/>
    <x v="1"/>
    <n v="2000"/>
    <s v="Vinhomes Joint Stock Company"/>
    <m/>
    <n v="1"/>
    <m/>
    <m/>
    <m/>
    <s v="12/29/2023 09:56:00"/>
    <d v="2023-12-29T00:00:00"/>
    <d v="2024-01-03T00:00:00"/>
    <s v="HOSE"/>
    <n v="43750"/>
    <n v="87500000"/>
    <n v="-87500000"/>
    <n v="0"/>
    <n v="-218750"/>
    <s v="VND"/>
    <n v="-87718750"/>
    <n v="43200"/>
    <n v="87718750"/>
    <s v=""/>
    <m/>
    <s v="Buy"/>
    <m/>
    <s v="86496595"/>
    <m/>
    <s v=""/>
    <m/>
    <m/>
    <s v="LMT"/>
    <m/>
    <m/>
    <s v="Long"/>
    <m/>
    <s v=""/>
    <n v="43859.375"/>
  </r>
  <r>
    <s v="O"/>
    <x v="0"/>
    <s v="VND"/>
    <m/>
    <s v="STK"/>
    <x v="4"/>
    <n v="5000"/>
    <s v="Power Engineering Consulting Joint Stock Company 2"/>
    <m/>
    <n v="1"/>
    <m/>
    <m/>
    <m/>
    <s v="01/02/2024 10:23:58"/>
    <d v="2024-01-02T00:00:00"/>
    <d v="2024-01-04T00:00:00"/>
    <s v="HOSE"/>
    <n v="39200"/>
    <n v="196000000"/>
    <n v="-196000000"/>
    <n v="0"/>
    <n v="-490000"/>
    <s v="VND"/>
    <n v="-196490000"/>
    <n v="39350"/>
    <n v="196490000"/>
    <s v=""/>
    <m/>
    <s v="Buy"/>
    <m/>
    <s v="86613896"/>
    <m/>
    <s v=""/>
    <m/>
    <m/>
    <s v="LMT"/>
    <m/>
    <m/>
    <s v="Long"/>
    <m/>
    <s v=""/>
    <n v="39298"/>
  </r>
  <r>
    <s v="O"/>
    <x v="0"/>
    <s v="VND"/>
    <m/>
    <s v="STK"/>
    <x v="1"/>
    <n v="4000"/>
    <s v="Vinhomes Joint Stock Company"/>
    <m/>
    <n v="1"/>
    <m/>
    <m/>
    <m/>
    <s v="01/02/2024 10:26:56"/>
    <d v="2024-01-02T00:00:00"/>
    <d v="2024-01-04T00:00:00"/>
    <s v="HOSE"/>
    <n v="42700"/>
    <n v="170800000"/>
    <n v="-170800000"/>
    <n v="0"/>
    <n v="-427000"/>
    <s v="VND"/>
    <n v="-171227000"/>
    <n v="43000"/>
    <n v="171227000"/>
    <s v=""/>
    <m/>
    <s v="Buy"/>
    <m/>
    <s v="86611030"/>
    <m/>
    <s v=""/>
    <m/>
    <m/>
    <s v="LMT"/>
    <m/>
    <m/>
    <s v="Long"/>
    <m/>
    <s v=""/>
    <n v="42806.75"/>
  </r>
  <r>
    <s v="O"/>
    <x v="0"/>
    <s v="VND"/>
    <m/>
    <s v="STK"/>
    <x v="1"/>
    <n v="4000"/>
    <s v="Vinhomes Joint Stock Company"/>
    <m/>
    <n v="1"/>
    <m/>
    <m/>
    <m/>
    <s v="01/02/2024 10:27:46"/>
    <d v="2024-01-02T00:00:00"/>
    <d v="2024-01-04T00:00:00"/>
    <s v="HOSE"/>
    <n v="42900"/>
    <n v="171600000"/>
    <n v="-171600000"/>
    <n v="0"/>
    <n v="-429000"/>
    <s v="VND"/>
    <n v="-172029000"/>
    <n v="43000"/>
    <n v="172029000"/>
    <s v=""/>
    <m/>
    <s v="Buy"/>
    <m/>
    <s v="86609412"/>
    <m/>
    <s v=""/>
    <m/>
    <m/>
    <s v="LMT"/>
    <m/>
    <m/>
    <s v="Long"/>
    <m/>
    <s v=""/>
    <n v="43007.25"/>
  </r>
  <r>
    <s v="O"/>
    <x v="0"/>
    <s v="VND"/>
    <m/>
    <s v="STK"/>
    <x v="1"/>
    <n v="4000"/>
    <s v="Vinhomes Joint Stock Company"/>
    <m/>
    <n v="1"/>
    <m/>
    <m/>
    <m/>
    <s v="01/02/2024 10:30:36"/>
    <d v="2024-01-02T00:00:00"/>
    <d v="2024-01-04T00:00:00"/>
    <s v="HOSE"/>
    <n v="43150"/>
    <n v="172600000"/>
    <n v="-172600000"/>
    <n v="0"/>
    <n v="-431500"/>
    <s v="VND"/>
    <n v="-173031500"/>
    <n v="43000"/>
    <n v="173031500"/>
    <s v=""/>
    <m/>
    <s v="Buy"/>
    <m/>
    <s v="86608903"/>
    <m/>
    <s v=""/>
    <m/>
    <m/>
    <s v="LMT"/>
    <m/>
    <m/>
    <s v="Long"/>
    <m/>
    <s v=""/>
    <n v="43257.875"/>
  </r>
  <r>
    <s v="O"/>
    <x v="0"/>
    <s v="VND"/>
    <m/>
    <s v="STK"/>
    <x v="4"/>
    <n v="5000"/>
    <s v="Power Engineering Consulting Joint Stock Company 2"/>
    <m/>
    <n v="1"/>
    <m/>
    <m/>
    <m/>
    <s v="01/02/2024 10:33:46"/>
    <d v="2024-01-02T00:00:00"/>
    <d v="2024-01-04T00:00:00"/>
    <s v="HOSE"/>
    <n v="38900"/>
    <n v="194500000"/>
    <n v="-194500000"/>
    <n v="0"/>
    <n v="-486250"/>
    <s v="VND"/>
    <n v="-194986250"/>
    <n v="39350"/>
    <n v="194986250"/>
    <s v=""/>
    <m/>
    <s v="Buy"/>
    <m/>
    <s v="86606870"/>
    <m/>
    <s v=""/>
    <m/>
    <m/>
    <s v="LMT"/>
    <m/>
    <m/>
    <s v="Long"/>
    <m/>
    <s v=""/>
    <n v="38997.25"/>
  </r>
  <r>
    <s v="O"/>
    <x v="0"/>
    <s v="VND"/>
    <m/>
    <s v="STK"/>
    <x v="5"/>
    <n v="5000"/>
    <s v="Mobile World Investment Corp"/>
    <m/>
    <n v="1"/>
    <m/>
    <m/>
    <m/>
    <s v="01/02/2024 10:36:41"/>
    <d v="2024-01-02T00:00:00"/>
    <d v="2024-01-04T00:00:00"/>
    <s v="HOSE"/>
    <n v="42500"/>
    <n v="212500000"/>
    <n v="-212500000"/>
    <n v="0"/>
    <n v="-531250"/>
    <s v="VND"/>
    <n v="-213031250"/>
    <n v="42450"/>
    <n v="213031250"/>
    <s v=""/>
    <m/>
    <s v="Buy"/>
    <m/>
    <s v="86602666"/>
    <m/>
    <s v=""/>
    <m/>
    <m/>
    <s v="LMT"/>
    <m/>
    <m/>
    <s v="Long"/>
    <m/>
    <s v=""/>
    <n v="42606.25"/>
  </r>
  <r>
    <s v="O"/>
    <x v="0"/>
    <s v="VND"/>
    <m/>
    <s v="STK"/>
    <x v="3"/>
    <n v="8000"/>
    <s v="Vietnam Dairy Products Joint Stock Company"/>
    <m/>
    <n v="1"/>
    <m/>
    <m/>
    <m/>
    <s v="01/02/2024 10:51:21"/>
    <d v="2024-01-02T00:00:00"/>
    <d v="2024-01-04T00:00:00"/>
    <s v="HOSE"/>
    <n v="68100"/>
    <n v="544800000"/>
    <n v="-544800000"/>
    <n v="0"/>
    <n v="-1362000"/>
    <s v="VND"/>
    <n v="-546162000"/>
    <n v="68300"/>
    <n v="546162000"/>
    <s v=""/>
    <m/>
    <s v="Buy"/>
    <m/>
    <s v="86600809"/>
    <m/>
    <s v=""/>
    <m/>
    <m/>
    <s v="LMT"/>
    <m/>
    <m/>
    <s v="Long"/>
    <m/>
    <s v=""/>
    <n v="68270.25"/>
  </r>
  <r>
    <s v="O"/>
    <x v="0"/>
    <s v="VND"/>
    <m/>
    <s v="STK"/>
    <x v="4"/>
    <n v="7000"/>
    <s v="Power Engineering Consulting Joint Stock Company 2"/>
    <m/>
    <n v="1"/>
    <m/>
    <m/>
    <m/>
    <s v="01/02/2024 10:55:24"/>
    <d v="2024-01-02T00:00:00"/>
    <d v="2024-01-04T00:00:00"/>
    <s v="HOSE"/>
    <n v="39483"/>
    <n v="276381000"/>
    <n v="-276381000"/>
    <n v="0"/>
    <n v="-690952.5"/>
    <s v="VND"/>
    <n v="-277071952.5"/>
    <n v="39350"/>
    <n v="277071952.5"/>
    <s v=""/>
    <m/>
    <s v="Buy"/>
    <m/>
    <s v="86600239"/>
    <m/>
    <s v=""/>
    <m/>
    <m/>
    <s v="LMT"/>
    <m/>
    <m/>
    <s v="Long"/>
    <m/>
    <s v=""/>
    <n v="39581.707499999997"/>
  </r>
  <r>
    <s v="O"/>
    <x v="0"/>
    <s v="VND"/>
    <m/>
    <s v="STK"/>
    <x v="1"/>
    <n v="4000"/>
    <s v="Vinhomes Joint Stock Company"/>
    <m/>
    <n v="1"/>
    <m/>
    <m/>
    <m/>
    <s v="01/02/2024 10:56:17"/>
    <d v="2024-01-02T00:00:00"/>
    <d v="2024-01-04T00:00:00"/>
    <s v="HOSE"/>
    <n v="43350"/>
    <n v="173400000"/>
    <n v="-173400000"/>
    <n v="0"/>
    <n v="-433500"/>
    <s v="VND"/>
    <n v="-173833500"/>
    <n v="43000"/>
    <n v="173833500"/>
    <s v=""/>
    <m/>
    <s v="Buy"/>
    <m/>
    <s v="86599379"/>
    <m/>
    <s v=""/>
    <m/>
    <m/>
    <s v="LMT"/>
    <m/>
    <m/>
    <s v="Long"/>
    <m/>
    <s v=""/>
    <n v="43458.375"/>
  </r>
  <r>
    <s v="O"/>
    <x v="0"/>
    <s v="VND"/>
    <m/>
    <s v="STK"/>
    <x v="0"/>
    <n v="13200"/>
    <s v="Tien Phong Commercial Joint Stock Bank (Tpb)"/>
    <m/>
    <n v="1"/>
    <m/>
    <m/>
    <m/>
    <s v="01/02/2024 10:58:34"/>
    <d v="2024-01-02T00:00:00"/>
    <d v="2024-01-04T00:00:00"/>
    <s v="HOSE"/>
    <n v="14500"/>
    <n v="191400000"/>
    <n v="-191400000"/>
    <n v="0"/>
    <n v="-478500"/>
    <s v="VND"/>
    <n v="-191878500"/>
    <n v="14416.666999999999"/>
    <n v="191878500"/>
    <s v=""/>
    <m/>
    <s v="Buy"/>
    <m/>
    <s v="86599189"/>
    <m/>
    <s v=""/>
    <m/>
    <m/>
    <s v="LMT"/>
    <m/>
    <m/>
    <s v="Long"/>
    <m/>
    <s v=""/>
    <n v="14536.25"/>
  </r>
  <r>
    <s v="O"/>
    <x v="0"/>
    <s v="VND"/>
    <m/>
    <s v="STK"/>
    <x v="1"/>
    <n v="7900"/>
    <s v="Vinhomes Joint Stock Company"/>
    <m/>
    <n v="1"/>
    <m/>
    <m/>
    <m/>
    <s v="01/02/2024 11:02:52"/>
    <d v="2024-01-02T00:00:00"/>
    <d v="2024-01-04T00:00:00"/>
    <s v="HOSE"/>
    <n v="43250"/>
    <n v="341675000"/>
    <n v="-341675000"/>
    <n v="0"/>
    <n v="-854187.5"/>
    <s v="VND"/>
    <n v="-342529187.5"/>
    <n v="43000"/>
    <n v="342529187.5"/>
    <s v=""/>
    <m/>
    <s v="Buy"/>
    <m/>
    <s v="86598347"/>
    <m/>
    <s v=""/>
    <m/>
    <m/>
    <s v="LMT"/>
    <m/>
    <m/>
    <s v="Long"/>
    <m/>
    <s v=""/>
    <n v="43358.125"/>
  </r>
  <r>
    <s v="O"/>
    <x v="0"/>
    <s v="VND"/>
    <m/>
    <s v="STK"/>
    <x v="1"/>
    <n v="4000"/>
    <s v="Vinhomes Joint Stock Company"/>
    <m/>
    <n v="1"/>
    <m/>
    <m/>
    <m/>
    <s v="01/04/2024 10:45:34"/>
    <d v="2024-01-04T00:00:00"/>
    <d v="2024-01-08T00:00:00"/>
    <s v="HOSE"/>
    <n v="43350"/>
    <n v="173400000"/>
    <n v="-173400000"/>
    <n v="0"/>
    <n v="-433500"/>
    <s v="VND"/>
    <n v="-173833500"/>
    <n v="43450"/>
    <n v="173833500"/>
    <s v=""/>
    <m/>
    <s v="Buy"/>
    <m/>
    <s v="86810541"/>
    <m/>
    <s v=""/>
    <m/>
    <m/>
    <s v="LMT"/>
    <m/>
    <m/>
    <s v="Long"/>
    <m/>
    <s v=""/>
    <n v="43458.375"/>
  </r>
  <r>
    <s v="O"/>
    <x v="0"/>
    <s v="VND"/>
    <m/>
    <s v="STK"/>
    <x v="4"/>
    <n v="8000"/>
    <s v="Power Engineering Consulting Joint Stock Company 2"/>
    <m/>
    <n v="1"/>
    <m/>
    <m/>
    <m/>
    <s v="01/11/2024 12:22:51"/>
    <d v="2024-01-11T00:00:00"/>
    <d v="2024-01-15T00:00:00"/>
    <s v="HOSE"/>
    <n v="37731"/>
    <n v="301848000"/>
    <n v="-301848000"/>
    <n v="0"/>
    <n v="-754620"/>
    <s v="VND"/>
    <n v="-302602620"/>
    <n v="37600"/>
    <n v="302602620"/>
    <s v=""/>
    <m/>
    <s v="Buy"/>
    <m/>
    <s v="87375855"/>
    <m/>
    <s v=""/>
    <m/>
    <m/>
    <s v="LMT"/>
    <m/>
    <m/>
    <s v="Long"/>
    <m/>
    <s v=""/>
    <n v="37825.327499999999"/>
  </r>
  <r>
    <s v="O"/>
    <x v="0"/>
    <s v="VND"/>
    <m/>
    <s v="STK"/>
    <x v="1"/>
    <n v="5000"/>
    <s v="Vinhomes Joint Stock Company"/>
    <m/>
    <n v="1"/>
    <m/>
    <m/>
    <m/>
    <s v="01/11/2024 12:23:34"/>
    <d v="2024-01-11T00:00:00"/>
    <d v="2024-01-15T00:00:00"/>
    <s v="HOSE"/>
    <n v="42500"/>
    <n v="212500000"/>
    <n v="-212500000"/>
    <n v="0"/>
    <n v="-531250"/>
    <s v="VND"/>
    <n v="-213031250"/>
    <n v="42000"/>
    <n v="213031250"/>
    <s v=""/>
    <m/>
    <s v="Buy"/>
    <m/>
    <s v="87375847"/>
    <m/>
    <s v=""/>
    <m/>
    <m/>
    <s v="LMT"/>
    <m/>
    <m/>
    <s v="Long"/>
    <m/>
    <s v=""/>
    <n v="42606.25"/>
  </r>
  <r>
    <s v="O"/>
    <x v="0"/>
    <s v="VND"/>
    <m/>
    <s v="STK"/>
    <x v="4"/>
    <n v="10000"/>
    <s v="Power Engineering Consulting Joint Stock Company 2"/>
    <m/>
    <n v="1"/>
    <m/>
    <m/>
    <m/>
    <s v="01/12/2024 10:53:59"/>
    <d v="2024-01-12T00:00:00"/>
    <d v="2024-01-16T00:00:00"/>
    <s v="HOSE"/>
    <n v="37350"/>
    <n v="373500000"/>
    <n v="-373500000"/>
    <n v="0"/>
    <n v="-933750"/>
    <s v="VND"/>
    <n v="-374433750"/>
    <n v="37000"/>
    <n v="374433750"/>
    <s v=""/>
    <m/>
    <s v="Buy"/>
    <m/>
    <s v="87479679"/>
    <m/>
    <s v=""/>
    <m/>
    <m/>
    <s v="LMT"/>
    <m/>
    <m/>
    <s v="Long"/>
    <m/>
    <s v=""/>
    <n v="37443.375"/>
  </r>
  <r>
    <s v="O"/>
    <x v="0"/>
    <s v="VND"/>
    <m/>
    <s v="STK"/>
    <x v="1"/>
    <n v="8000"/>
    <s v="Vinhomes Joint Stock Company"/>
    <m/>
    <n v="1"/>
    <m/>
    <m/>
    <m/>
    <s v="01/12/2024 10:56:53"/>
    <d v="2024-01-12T00:00:00"/>
    <d v="2024-01-16T00:00:00"/>
    <s v="HOSE"/>
    <n v="41500"/>
    <n v="332000000"/>
    <n v="-332000000"/>
    <n v="0"/>
    <n v="-830000"/>
    <s v="VND"/>
    <n v="-332830000"/>
    <n v="41300"/>
    <n v="332830000"/>
    <s v=""/>
    <m/>
    <s v="Buy"/>
    <m/>
    <s v="87478328"/>
    <m/>
    <s v=""/>
    <m/>
    <m/>
    <s v="LMT"/>
    <m/>
    <m/>
    <s v="Long"/>
    <m/>
    <s v=""/>
    <n v="41603.75"/>
  </r>
  <r>
    <s v="O"/>
    <x v="0"/>
    <s v="VND"/>
    <m/>
    <s v="STK"/>
    <x v="5"/>
    <n v="10000"/>
    <s v="Mobile World Investment Corp"/>
    <m/>
    <n v="1"/>
    <m/>
    <m/>
    <m/>
    <s v="02/23/2024 10:16:55"/>
    <d v="2024-02-23T00:00:00"/>
    <d v="2024-02-27T00:00:00"/>
    <s v="HOSE"/>
    <n v="44750"/>
    <n v="447500000"/>
    <n v="-447500000"/>
    <n v="0"/>
    <n v="-1118750"/>
    <s v="VND"/>
    <n v="-448618750"/>
    <n v="44000"/>
    <n v="448618750"/>
    <s v=""/>
    <m/>
    <s v="Buy"/>
    <m/>
    <s v="89873061"/>
    <m/>
    <s v=""/>
    <m/>
    <m/>
    <s v="LMT"/>
    <m/>
    <m/>
    <s v="Long"/>
    <m/>
    <s v=""/>
    <n v="44861.875"/>
  </r>
  <r>
    <s v="O"/>
    <x v="0"/>
    <s v="VND"/>
    <m/>
    <s v="STK"/>
    <x v="7"/>
    <n v="30000"/>
    <s v="Dat Xanh Real Estate Services Joint Stock Company"/>
    <m/>
    <n v="1"/>
    <m/>
    <m/>
    <m/>
    <s v="02/23/2024 10:21:28"/>
    <d v="2024-02-23T00:00:00"/>
    <d v="2024-02-27T00:00:00"/>
    <s v="HOSE"/>
    <n v="7110"/>
    <n v="213300000"/>
    <n v="-213300000"/>
    <n v="0"/>
    <n v="-533250"/>
    <s v="VND"/>
    <n v="-213833250"/>
    <n v="6960"/>
    <n v="213833250"/>
    <s v=""/>
    <m/>
    <s v="Buy"/>
    <m/>
    <s v="89872441"/>
    <m/>
    <s v=""/>
    <m/>
    <m/>
    <s v="LMT"/>
    <m/>
    <m/>
    <s v="Long"/>
    <m/>
    <s v=""/>
    <n v="7127.7749999999996"/>
  </r>
  <r>
    <s v="O"/>
    <x v="0"/>
    <s v="VND"/>
    <m/>
    <s v="STK"/>
    <x v="7"/>
    <n v="30000"/>
    <s v="Dat Xanh Real Estate Services Joint Stock Company"/>
    <m/>
    <n v="1"/>
    <m/>
    <m/>
    <m/>
    <s v="02/23/2024 10:24:55"/>
    <d v="2024-02-23T00:00:00"/>
    <d v="2024-02-27T00:00:00"/>
    <s v="HOSE"/>
    <n v="7130"/>
    <n v="213900000"/>
    <n v="-213900000"/>
    <n v="0"/>
    <n v="-534750"/>
    <s v="VND"/>
    <n v="-214434750"/>
    <n v="6960"/>
    <n v="214434750"/>
    <s v=""/>
    <m/>
    <s v="Buy"/>
    <m/>
    <s v="89847226"/>
    <m/>
    <s v=""/>
    <m/>
    <m/>
    <s v="LMT"/>
    <m/>
    <m/>
    <s v="Long"/>
    <m/>
    <s v=""/>
    <n v="7147.8249999999998"/>
  </r>
  <r>
    <s v="O"/>
    <x v="0"/>
    <s v="VND"/>
    <m/>
    <s v="STK"/>
    <x v="1"/>
    <n v="5000"/>
    <s v="Vinhomes Joint Stock Company"/>
    <m/>
    <n v="1"/>
    <m/>
    <m/>
    <m/>
    <s v="02/23/2024 10:26:28"/>
    <d v="2024-02-23T00:00:00"/>
    <d v="2024-02-27T00:00:00"/>
    <s v="HOSE"/>
    <n v="44100"/>
    <n v="220500000"/>
    <n v="-220500000"/>
    <n v="0"/>
    <n v="-551250"/>
    <s v="VND"/>
    <n v="-221051250"/>
    <n v="43300"/>
    <n v="221051250"/>
    <s v=""/>
    <m/>
    <s v="Buy"/>
    <m/>
    <s v="89845001"/>
    <m/>
    <s v=""/>
    <m/>
    <m/>
    <s v="LMT"/>
    <m/>
    <m/>
    <s v="Long"/>
    <m/>
    <s v=""/>
    <n v="44210.25"/>
  </r>
  <r>
    <s v="O"/>
    <x v="0"/>
    <s v="VND"/>
    <m/>
    <s v="STK"/>
    <x v="1"/>
    <n v="5000"/>
    <s v="Vinhomes Joint Stock Company"/>
    <m/>
    <n v="1"/>
    <m/>
    <m/>
    <m/>
    <s v="02/23/2024 10:30:23"/>
    <d v="2024-02-23T00:00:00"/>
    <d v="2024-02-27T00:00:00"/>
    <s v="HOSE"/>
    <n v="44350"/>
    <n v="221750000"/>
    <n v="-221750000"/>
    <n v="0"/>
    <n v="-554375"/>
    <s v="VND"/>
    <n v="-222304375"/>
    <n v="43300"/>
    <n v="222304375"/>
    <s v=""/>
    <m/>
    <s v="Buy"/>
    <m/>
    <s v="89844537"/>
    <m/>
    <s v=""/>
    <m/>
    <m/>
    <s v="LMT"/>
    <m/>
    <m/>
    <s v="Long"/>
    <m/>
    <s v=""/>
    <n v="44460.875"/>
  </r>
  <r>
    <s v="O"/>
    <x v="0"/>
    <s v="VND"/>
    <m/>
    <s v="STK"/>
    <x v="5"/>
    <n v="10000"/>
    <s v="Mobile World Investment Corp"/>
    <m/>
    <n v="1"/>
    <m/>
    <m/>
    <m/>
    <s v="02/23/2024 10:33:47"/>
    <d v="2024-02-23T00:00:00"/>
    <d v="2024-02-27T00:00:00"/>
    <s v="HOSE"/>
    <n v="44950"/>
    <n v="449500000"/>
    <n v="-449500000"/>
    <n v="0"/>
    <n v="-1123750"/>
    <s v="VND"/>
    <n v="-450623750"/>
    <n v="44000"/>
    <n v="450623750"/>
    <s v=""/>
    <m/>
    <s v="Buy"/>
    <m/>
    <s v="89844587"/>
    <m/>
    <s v=""/>
    <m/>
    <m/>
    <s v="LMT"/>
    <m/>
    <m/>
    <s v="Long"/>
    <m/>
    <s v=""/>
    <n v="45062.375"/>
  </r>
  <r>
    <s v="O"/>
    <x v="0"/>
    <s v="VND"/>
    <m/>
    <s v="STK"/>
    <x v="7"/>
    <n v="29300"/>
    <s v="Dat Xanh Real Estate Services Joint Stock Company"/>
    <m/>
    <n v="1"/>
    <m/>
    <m/>
    <m/>
    <s v="02/23/2024 10:34:37"/>
    <d v="2024-02-23T00:00:00"/>
    <d v="2024-02-27T00:00:00"/>
    <s v="HOSE"/>
    <n v="6950"/>
    <n v="203635000"/>
    <n v="-203635000"/>
    <n v="0"/>
    <n v="-509087.5"/>
    <s v="VND"/>
    <n v="-204144087.5"/>
    <n v="6960"/>
    <n v="204144087.5"/>
    <s v=""/>
    <m/>
    <s v="Buy"/>
    <m/>
    <s v="89843431"/>
    <m/>
    <s v=""/>
    <m/>
    <m/>
    <s v="LMT"/>
    <m/>
    <m/>
    <s v="Long"/>
    <m/>
    <s v=""/>
    <n v="6967.375"/>
  </r>
  <r>
    <s v="O"/>
    <x v="0"/>
    <s v="VND"/>
    <m/>
    <s v="STK"/>
    <x v="1"/>
    <n v="5000"/>
    <s v="Vinhomes Joint Stock Company"/>
    <m/>
    <n v="1"/>
    <m/>
    <m/>
    <m/>
    <s v="02/23/2024 10:35:19"/>
    <d v="2024-02-23T00:00:00"/>
    <d v="2024-02-27T00:00:00"/>
    <s v="HOSE"/>
    <n v="43900"/>
    <n v="219500000"/>
    <n v="-219500000"/>
    <n v="0"/>
    <n v="-548750"/>
    <s v="VND"/>
    <n v="-220048750"/>
    <n v="43300"/>
    <n v="220048750"/>
    <s v=""/>
    <m/>
    <s v="Buy"/>
    <m/>
    <s v="89842306"/>
    <m/>
    <s v=""/>
    <m/>
    <m/>
    <s v="LMT"/>
    <m/>
    <m/>
    <s v="Long"/>
    <m/>
    <s v=""/>
    <n v="44009.75"/>
  </r>
  <r>
    <s v="O"/>
    <x v="0"/>
    <s v="VND"/>
    <m/>
    <s v="STK"/>
    <x v="7"/>
    <n v="50000"/>
    <s v="Dat Xanh Real Estate Services Joint Stock Company"/>
    <m/>
    <n v="1"/>
    <m/>
    <m/>
    <m/>
    <s v="02/23/2024 10:41:33"/>
    <d v="2024-02-23T00:00:00"/>
    <d v="2024-02-27T00:00:00"/>
    <s v="HOSE"/>
    <n v="7128"/>
    <n v="356400000"/>
    <n v="-356400000"/>
    <n v="0"/>
    <n v="-891000"/>
    <s v="VND"/>
    <n v="-357291000"/>
    <n v="6960"/>
    <n v="357291000"/>
    <s v=""/>
    <m/>
    <s v="Buy"/>
    <m/>
    <s v="89841727"/>
    <m/>
    <s v=""/>
    <m/>
    <m/>
    <s v="LMT"/>
    <m/>
    <m/>
    <s v="Long"/>
    <m/>
    <s v=""/>
    <n v="7145.82"/>
  </r>
  <r>
    <s v="O"/>
    <x v="0"/>
    <s v="VND"/>
    <m/>
    <s v="STK"/>
    <x v="3"/>
    <n v="5000"/>
    <s v="Vietnam Dairy Products Joint Stock Company"/>
    <m/>
    <n v="1"/>
    <m/>
    <m/>
    <m/>
    <s v="02/23/2024 13:11:34"/>
    <d v="2024-02-23T00:00:00"/>
    <d v="2024-02-27T00:00:00"/>
    <s v="HOSE"/>
    <n v="71700"/>
    <n v="358500000"/>
    <n v="-358500000"/>
    <n v="0"/>
    <n v="-896250"/>
    <s v="VND"/>
    <n v="-359396250"/>
    <n v="71000"/>
    <n v="359396250"/>
    <s v=""/>
    <m/>
    <s v="Buy"/>
    <m/>
    <s v="89840019"/>
    <m/>
    <s v=""/>
    <m/>
    <m/>
    <s v="LMT"/>
    <m/>
    <m/>
    <s v="Long"/>
    <m/>
    <s v=""/>
    <n v="71879.25"/>
  </r>
  <r>
    <s v="O"/>
    <x v="0"/>
    <s v="VND"/>
    <m/>
    <s v="STK"/>
    <x v="1"/>
    <n v="7000"/>
    <s v="Vinhomes Joint Stock Company"/>
    <m/>
    <n v="1"/>
    <m/>
    <m/>
    <m/>
    <s v="02/23/2024 13:12:50"/>
    <d v="2024-02-23T00:00:00"/>
    <d v="2024-02-27T00:00:00"/>
    <s v="HOSE"/>
    <n v="44350"/>
    <n v="310450000"/>
    <n v="-310450000"/>
    <n v="0"/>
    <n v="-776125"/>
    <s v="VND"/>
    <n v="-311226125"/>
    <n v="43300"/>
    <n v="311226125"/>
    <s v=""/>
    <m/>
    <s v="Buy"/>
    <m/>
    <s v="89838535"/>
    <m/>
    <s v=""/>
    <m/>
    <m/>
    <s v="LMT"/>
    <m/>
    <m/>
    <s v="Long"/>
    <m/>
    <s v=""/>
    <n v="44460.875"/>
  </r>
  <r>
    <s v="O"/>
    <x v="0"/>
    <s v="VND"/>
    <m/>
    <s v="STK"/>
    <x v="7"/>
    <n v="50000"/>
    <s v="Dat Xanh Real Estate Services Joint Stock Company"/>
    <m/>
    <n v="1"/>
    <m/>
    <m/>
    <m/>
    <s v="02/26/2024 09:57:09"/>
    <d v="2024-02-26T00:00:00"/>
    <d v="2024-02-28T00:00:00"/>
    <s v="HOSE"/>
    <n v="6950"/>
    <n v="347500000"/>
    <n v="-347500000"/>
    <n v="0"/>
    <n v="-868750"/>
    <s v="VND"/>
    <n v="-348368750"/>
    <n v="6950"/>
    <n v="348368750"/>
    <s v=""/>
    <m/>
    <s v="Buy"/>
    <m/>
    <s v="89989086"/>
    <m/>
    <s v=""/>
    <m/>
    <m/>
    <s v="LMT"/>
    <m/>
    <m/>
    <s v="Long"/>
    <m/>
    <s v=""/>
    <n v="6967.375"/>
  </r>
  <r>
    <s v="O"/>
    <x v="0"/>
    <s v="VND"/>
    <m/>
    <s v="STK"/>
    <x v="1"/>
    <n v="10000"/>
    <s v="Vinhomes Joint Stock Company"/>
    <m/>
    <n v="1"/>
    <m/>
    <m/>
    <m/>
    <s v="02/26/2024 09:58:39"/>
    <d v="2024-02-26T00:00:00"/>
    <d v="2024-02-28T00:00:00"/>
    <s v="HOSE"/>
    <n v="43650"/>
    <n v="436500000"/>
    <n v="-436500000"/>
    <n v="0"/>
    <n v="-1091250"/>
    <s v="VND"/>
    <n v="-437591250"/>
    <n v="43350"/>
    <n v="437591250"/>
    <s v=""/>
    <m/>
    <s v="Buy"/>
    <m/>
    <s v="89988357"/>
    <m/>
    <s v=""/>
    <m/>
    <m/>
    <s v="LMT"/>
    <m/>
    <m/>
    <s v="Long"/>
    <m/>
    <s v=""/>
    <n v="43759.125"/>
  </r>
  <r>
    <s v="O"/>
    <x v="0"/>
    <s v="VND"/>
    <m/>
    <s v="STK"/>
    <x v="7"/>
    <n v="50000"/>
    <s v="Dat Xanh Real Estate Services Joint Stock Company"/>
    <m/>
    <n v="1"/>
    <m/>
    <m/>
    <m/>
    <s v="02/26/2024 10:50:08"/>
    <d v="2024-02-26T00:00:00"/>
    <d v="2024-02-28T00:00:00"/>
    <s v="HOSE"/>
    <n v="6960"/>
    <n v="348000000"/>
    <n v="-348000000"/>
    <n v="0"/>
    <n v="-870000"/>
    <s v="VND"/>
    <n v="-348870000"/>
    <n v="6950"/>
    <n v="348870000"/>
    <s v=""/>
    <m/>
    <s v="Buy"/>
    <m/>
    <s v="89970963"/>
    <m/>
    <s v=""/>
    <m/>
    <m/>
    <s v="LMT"/>
    <m/>
    <m/>
    <s v="Long"/>
    <m/>
    <s v=""/>
    <n v="6977.4"/>
  </r>
  <r>
    <s v="O"/>
    <x v="0"/>
    <s v="VND"/>
    <m/>
    <s v="STK"/>
    <x v="4"/>
    <n v="10000"/>
    <s v="Power Engineering Consulting Joint Stock Company 2"/>
    <m/>
    <n v="1"/>
    <m/>
    <m/>
    <m/>
    <s v="02/26/2024 10:52:18"/>
    <d v="2024-02-26T00:00:00"/>
    <d v="2024-02-28T00:00:00"/>
    <s v="HOSE"/>
    <n v="39100"/>
    <n v="391000000"/>
    <n v="-391000000"/>
    <n v="0"/>
    <n v="-977500"/>
    <s v="VND"/>
    <n v="-391977500"/>
    <n v="39450"/>
    <n v="391977500"/>
    <s v=""/>
    <m/>
    <s v="Buy"/>
    <m/>
    <s v="89970243"/>
    <m/>
    <s v=""/>
    <m/>
    <m/>
    <s v="LMT"/>
    <m/>
    <m/>
    <s v="Long"/>
    <m/>
    <s v=""/>
    <n v="39197.75"/>
  </r>
  <r>
    <s v="O"/>
    <x v="0"/>
    <s v="VND"/>
    <m/>
    <s v="STK"/>
    <x v="7"/>
    <n v="21000"/>
    <s v="Dat Xanh Real Estate Services Joint Stock Company"/>
    <m/>
    <n v="1"/>
    <m/>
    <m/>
    <m/>
    <s v="03/13/2024 09:27:24"/>
    <d v="2024-03-13T00:00:00"/>
    <d v="2024-03-15T00:00:00"/>
    <s v="HOSE"/>
    <n v="6919"/>
    <n v="145299000"/>
    <n v="-145299000"/>
    <n v="0"/>
    <n v="-363247.5"/>
    <s v="VND"/>
    <n v="-145662247.5"/>
    <n v="6980"/>
    <n v="145662247.5"/>
    <s v=""/>
    <m/>
    <s v="Buy"/>
    <m/>
    <s v="91439799"/>
    <m/>
    <s v=""/>
    <m/>
    <m/>
    <s v="LMT"/>
    <m/>
    <m/>
    <s v="Long"/>
    <m/>
    <s v=""/>
    <n v="6936.2974999999997"/>
  </r>
  <r>
    <s v="O"/>
    <x v="0"/>
    <s v="VND"/>
    <m/>
    <s v="STK"/>
    <x v="4"/>
    <n v="5000"/>
    <s v="Power Engineering Consulting Joint Stock Company 2"/>
    <m/>
    <n v="1"/>
    <m/>
    <m/>
    <m/>
    <s v="04/26/2024 09:12:23"/>
    <d v="2024-04-26T00:00:00"/>
    <d v="2024-05-03T00:00:00"/>
    <s v="HOSE"/>
    <n v="34800"/>
    <n v="174000000"/>
    <n v="-174000000"/>
    <n v="0"/>
    <n v="-435000"/>
    <s v="VND"/>
    <n v="-174435000"/>
    <n v="35250"/>
    <n v="174435000"/>
    <s v=""/>
    <m/>
    <s v="Buy"/>
    <m/>
    <s v="95269331"/>
    <m/>
    <s v=""/>
    <m/>
    <m/>
    <s v="LMT"/>
    <m/>
    <m/>
    <s v="Long"/>
    <m/>
    <s v=""/>
    <n v="34887"/>
  </r>
  <r>
    <s v="O"/>
    <x v="0"/>
    <s v="VND"/>
    <m/>
    <s v="STK"/>
    <x v="4"/>
    <n v="5000"/>
    <s v="Power Engineering Consulting Joint Stock Company 2"/>
    <m/>
    <n v="1"/>
    <m/>
    <m/>
    <m/>
    <s v="04/26/2024 09:22:30"/>
    <d v="2024-04-26T00:00:00"/>
    <d v="2024-05-03T00:00:00"/>
    <s v="HOSE"/>
    <n v="35350"/>
    <n v="176750000"/>
    <n v="-176750000"/>
    <n v="0"/>
    <n v="-441875"/>
    <s v="VND"/>
    <n v="-177191875"/>
    <n v="35250"/>
    <n v="177191875"/>
    <s v=""/>
    <m/>
    <s v="Buy"/>
    <m/>
    <s v="95269054"/>
    <m/>
    <s v=""/>
    <m/>
    <m/>
    <s v="LMT"/>
    <m/>
    <m/>
    <s v="Long"/>
    <m/>
    <s v=""/>
    <n v="35438.375"/>
  </r>
  <r>
    <s v="O"/>
    <x v="0"/>
    <s v="VND"/>
    <m/>
    <s v="STK"/>
    <x v="1"/>
    <n v="5000"/>
    <s v="Vinhomes Joint Stock Company"/>
    <m/>
    <n v="1"/>
    <m/>
    <m/>
    <m/>
    <s v="04/26/2024 09:44:30"/>
    <d v="2024-04-26T00:00:00"/>
    <d v="2024-05-03T00:00:00"/>
    <s v="HOSE"/>
    <n v="40900"/>
    <n v="204500000"/>
    <n v="-204500000"/>
    <n v="0"/>
    <n v="-511250"/>
    <s v="VND"/>
    <n v="-205011250"/>
    <n v="40800"/>
    <n v="205011250"/>
    <s v=""/>
    <m/>
    <s v="Buy"/>
    <m/>
    <s v="95246890"/>
    <m/>
    <s v=""/>
    <m/>
    <m/>
    <s v="LMT"/>
    <m/>
    <m/>
    <s v="Long"/>
    <m/>
    <s v=""/>
    <n v="41002.25"/>
  </r>
  <r>
    <s v="O"/>
    <x v="0"/>
    <s v="VND"/>
    <m/>
    <s v="STK"/>
    <x v="7"/>
    <n v="10000"/>
    <s v="Dat Xanh Real Estate Services Joint Stock Company"/>
    <m/>
    <n v="1"/>
    <m/>
    <m/>
    <m/>
    <s v="04/26/2024 09:48:01"/>
    <d v="2024-04-26T00:00:00"/>
    <d v="2024-05-03T00:00:00"/>
    <s v="HOSE"/>
    <n v="7080"/>
    <n v="70800000"/>
    <n v="-70800000"/>
    <n v="0"/>
    <n v="-177000"/>
    <s v="VND"/>
    <n v="-70977000"/>
    <n v="7040"/>
    <n v="70977000"/>
    <s v=""/>
    <m/>
    <s v="Buy"/>
    <m/>
    <s v="95244455"/>
    <m/>
    <s v=""/>
    <m/>
    <m/>
    <s v="LMT"/>
    <m/>
    <m/>
    <s v="Long"/>
    <m/>
    <s v=""/>
    <n v="7097.7"/>
  </r>
  <r>
    <s v="O"/>
    <x v="0"/>
    <s v="VND"/>
    <m/>
    <s v="STK"/>
    <x v="4"/>
    <n v="4500"/>
    <s v="Power Engineering Consulting Joint Stock Company 2"/>
    <m/>
    <n v="1"/>
    <m/>
    <m/>
    <m/>
    <s v="04/26/2024 09:53:43"/>
    <d v="2024-04-26T00:00:00"/>
    <d v="2024-05-03T00:00:00"/>
    <s v="HOSE"/>
    <n v="35408"/>
    <n v="159336000"/>
    <n v="-159336000"/>
    <n v="0"/>
    <n v="-398340"/>
    <s v="VND"/>
    <n v="-159734340"/>
    <n v="35250"/>
    <n v="159734340"/>
    <s v=""/>
    <m/>
    <s v="Buy"/>
    <m/>
    <s v="95243030"/>
    <m/>
    <s v=""/>
    <m/>
    <m/>
    <s v="LMT"/>
    <m/>
    <m/>
    <s v="Long"/>
    <m/>
    <s v=""/>
    <n v="35496.519999999997"/>
  </r>
  <r>
    <s v="O"/>
    <x v="0"/>
    <s v="VND"/>
    <m/>
    <s v="STK"/>
    <x v="1"/>
    <n v="5000"/>
    <s v="Vinhomes Joint Stock Company"/>
    <m/>
    <n v="1"/>
    <m/>
    <m/>
    <m/>
    <s v="04/26/2024 10:56:56"/>
    <d v="2024-04-26T00:00:00"/>
    <d v="2024-05-03T00:00:00"/>
    <s v="HOSE"/>
    <n v="40500"/>
    <n v="202500000"/>
    <n v="-202500000"/>
    <n v="0"/>
    <n v="-506250"/>
    <s v="VND"/>
    <n v="-203006250"/>
    <n v="40800"/>
    <n v="203006250"/>
    <s v=""/>
    <m/>
    <s v="Buy"/>
    <m/>
    <s v="95231615"/>
    <m/>
    <s v=""/>
    <m/>
    <m/>
    <s v="LMT"/>
    <m/>
    <m/>
    <s v="Long"/>
    <m/>
    <s v=""/>
    <n v="40601.25"/>
  </r>
  <r>
    <s v="O"/>
    <x v="0"/>
    <s v="VND"/>
    <m/>
    <s v="STK"/>
    <x v="4"/>
    <n v="5000"/>
    <s v="Power Engineering Consulting Joint Stock Company 2"/>
    <m/>
    <n v="1"/>
    <m/>
    <m/>
    <m/>
    <s v="04/26/2024 10:57:35"/>
    <d v="2024-04-26T00:00:00"/>
    <d v="2024-05-03T00:00:00"/>
    <s v="HOSE"/>
    <n v="35150"/>
    <n v="175750000"/>
    <n v="-175750000"/>
    <n v="0"/>
    <n v="-439375"/>
    <s v="VND"/>
    <n v="-176189375"/>
    <n v="35250"/>
    <n v="176189375"/>
    <s v=""/>
    <m/>
    <s v="Buy"/>
    <m/>
    <s v="95225510"/>
    <m/>
    <s v=""/>
    <m/>
    <m/>
    <s v="LMT"/>
    <m/>
    <m/>
    <s v="Long"/>
    <m/>
    <s v=""/>
    <n v="35237.875"/>
  </r>
  <r>
    <s v="O"/>
    <x v="0"/>
    <s v="VND"/>
    <m/>
    <s v="STK"/>
    <x v="2"/>
    <n v="8000"/>
    <s v="Phat Dat Real Estate Development Corp"/>
    <m/>
    <n v="1"/>
    <m/>
    <m/>
    <m/>
    <s v="06/04/2024 00:00:00"/>
    <d v="2024-06-04T00:00:00"/>
    <d v="2024-06-04T00:00:00"/>
    <s v="HOSE"/>
    <n v="10000"/>
    <n v="80000000"/>
    <n v="-80000000"/>
    <m/>
    <n v="0"/>
    <s v="VND"/>
    <n v="-80000000"/>
    <n v="25800"/>
    <n v="80000000"/>
    <s v=""/>
    <m/>
    <s v="Buy"/>
    <m/>
    <s v="00000001"/>
    <m/>
    <m/>
    <m/>
    <m/>
    <s v=""/>
    <m/>
    <m/>
    <s v="Long"/>
    <m/>
    <s v=""/>
    <n v="10000"/>
  </r>
  <r>
    <s v="C"/>
    <x v="0"/>
    <s v="VND"/>
    <m/>
    <s v="STK"/>
    <x v="6"/>
    <n v="-5000"/>
    <s v="Hoa Phat Group Jsc"/>
    <m/>
    <n v="1"/>
    <m/>
    <m/>
    <m/>
    <s v="06/10/2024 09:24:34"/>
    <d v="2024-06-10T00:00:00"/>
    <d v="2024-06-12T00:00:00"/>
    <s v="HOSE"/>
    <n v="29250"/>
    <n v="-146250000"/>
    <n v="146250000"/>
    <n v="-146250"/>
    <n v="-365625"/>
    <s v="VND"/>
    <n v="145738125"/>
    <n v="29300"/>
    <s v=""/>
    <n v="20653465.909090906"/>
    <m/>
    <s v="Sell"/>
    <m/>
    <s v="98106924"/>
    <m/>
    <s v=""/>
    <m/>
    <m/>
    <s v="LMT"/>
    <m/>
    <m/>
    <s v="Long"/>
    <m/>
    <s v=""/>
    <n v="0"/>
  </r>
  <r>
    <s v="C"/>
    <x v="1"/>
    <s v="VND"/>
    <m/>
    <s v="STK"/>
    <x v="6"/>
    <n v="5000"/>
    <s v="Hoa Phat Group Jsc"/>
    <m/>
    <n v="1"/>
    <m/>
    <m/>
    <m/>
    <s v="08/03/2023 09:44:20"/>
    <d v="2023-08-03T00:00:00"/>
    <m/>
    <s v="HOSE"/>
    <m/>
    <n v="0"/>
    <n v="0"/>
    <m/>
    <m/>
    <s v="VND"/>
    <n v="0"/>
    <s v=""/>
    <n v="125084659.09090909"/>
    <n v="20653465.909090906"/>
    <m/>
    <n v="0"/>
    <m/>
    <s v="75038378"/>
    <s v="98106924"/>
    <s v="08/03/2023 09:44:20"/>
    <m/>
    <m/>
    <m/>
    <m/>
    <m/>
    <m/>
    <m/>
    <d v="2024-06-10T00:00:00"/>
    <m/>
  </r>
  <r>
    <s v="O"/>
    <x v="0"/>
    <s v="VND"/>
    <m/>
    <s v="STK"/>
    <x v="4"/>
    <n v="2000"/>
    <s v="Power Engineering Consulting Joint Stock Company 2"/>
    <m/>
    <n v="1"/>
    <m/>
    <m/>
    <m/>
    <s v="06/10/2024 09:25:37"/>
    <d v="2024-06-10T00:00:00"/>
    <d v="2024-06-12T00:00:00"/>
    <s v="HOSE"/>
    <n v="52500"/>
    <n v="105000000"/>
    <n v="-105000000"/>
    <n v="0"/>
    <n v="-262500"/>
    <s v="VND"/>
    <n v="-105262500"/>
    <n v="53100"/>
    <n v="105262500"/>
    <s v=""/>
    <m/>
    <s v="Buy"/>
    <m/>
    <s v="98105167"/>
    <m/>
    <s v=""/>
    <m/>
    <m/>
    <s v="LMT"/>
    <m/>
    <m/>
    <s v="Long"/>
    <m/>
    <s v=""/>
    <n v="52631.25"/>
  </r>
  <r>
    <s v="O"/>
    <x v="0"/>
    <s v="VND"/>
    <m/>
    <s v="STK"/>
    <x v="4"/>
    <n v="2000"/>
    <s v="Power Engineering Consulting Joint Stock Company 2"/>
    <m/>
    <n v="1"/>
    <m/>
    <m/>
    <m/>
    <s v="06/10/2024 09:28:14"/>
    <d v="2024-06-10T00:00:00"/>
    <d v="2024-06-12T00:00:00"/>
    <s v="HOSE"/>
    <n v="52600"/>
    <n v="105200000"/>
    <n v="-105200000"/>
    <n v="0"/>
    <n v="-263000"/>
    <s v="VND"/>
    <n v="-105463000"/>
    <n v="53100"/>
    <n v="105463000"/>
    <s v=""/>
    <m/>
    <s v="Buy"/>
    <m/>
    <s v="98104683"/>
    <m/>
    <s v=""/>
    <m/>
    <m/>
    <s v="LMT"/>
    <m/>
    <m/>
    <s v="Long"/>
    <m/>
    <s v=""/>
    <n v="52731.5"/>
  </r>
  <r>
    <s v="O"/>
    <x v="0"/>
    <s v="VND"/>
    <m/>
    <s v="STK"/>
    <x v="1"/>
    <n v="10000"/>
    <s v="Vinhomes Joint Stock Company"/>
    <m/>
    <n v="1"/>
    <m/>
    <m/>
    <m/>
    <s v="06/11/2024 09:49:57"/>
    <d v="2024-06-11T00:00:00"/>
    <d v="2024-06-13T00:00:00"/>
    <s v="HOSE"/>
    <n v="38400"/>
    <n v="384000000"/>
    <n v="-384000000"/>
    <n v="0"/>
    <n v="-960000"/>
    <s v="VND"/>
    <n v="-384960000"/>
    <n v="38150"/>
    <n v="384960000"/>
    <s v=""/>
    <m/>
    <s v="Buy"/>
    <m/>
    <s v="98228589"/>
    <m/>
    <s v=""/>
    <m/>
    <m/>
    <s v="LMT"/>
    <m/>
    <m/>
    <s v="Long"/>
    <m/>
    <s v=""/>
    <n v="38496"/>
  </r>
  <r>
    <s v="O"/>
    <x v="0"/>
    <s v="VND"/>
    <m/>
    <s v="STK"/>
    <x v="4"/>
    <n v="2000"/>
    <s v="Power Engineering Consulting Joint Stock Company 2"/>
    <m/>
    <n v="1"/>
    <m/>
    <m/>
    <m/>
    <s v="06/11/2024 09:50:17"/>
    <d v="2024-06-11T00:00:00"/>
    <d v="2024-06-13T00:00:00"/>
    <s v="HOSE"/>
    <n v="52100"/>
    <n v="104200000"/>
    <n v="-104200000"/>
    <n v="0"/>
    <n v="-260500"/>
    <s v="VND"/>
    <n v="-104460500"/>
    <n v="51700"/>
    <n v="104460500"/>
    <s v=""/>
    <m/>
    <s v="Buy"/>
    <m/>
    <s v="98226367"/>
    <m/>
    <s v=""/>
    <m/>
    <m/>
    <s v="LMT"/>
    <m/>
    <m/>
    <s v="Long"/>
    <m/>
    <s v=""/>
    <n v="52230.25"/>
  </r>
  <r>
    <s v="O"/>
    <x v="0"/>
    <s v="VND"/>
    <m/>
    <s v="STK"/>
    <x v="4"/>
    <n v="4000"/>
    <s v="Power Engineering Consulting Joint Stock Company 2"/>
    <m/>
    <n v="1"/>
    <m/>
    <m/>
    <m/>
    <s v="06/11/2024 09:52:07"/>
    <d v="2024-06-11T00:00:00"/>
    <d v="2024-06-13T00:00:00"/>
    <s v="HOSE"/>
    <n v="51800"/>
    <n v="207200000"/>
    <n v="-207200000"/>
    <n v="0"/>
    <n v="-518000"/>
    <s v="VND"/>
    <n v="-207718000"/>
    <n v="51700"/>
    <n v="207718000"/>
    <s v=""/>
    <m/>
    <s v="Buy"/>
    <m/>
    <s v="98225395"/>
    <m/>
    <s v=""/>
    <m/>
    <m/>
    <s v="LMT"/>
    <m/>
    <m/>
    <s v="Long"/>
    <m/>
    <s v=""/>
    <n v="51929.5"/>
  </r>
  <r>
    <s v="O"/>
    <x v="0"/>
    <s v="VND"/>
    <m/>
    <s v="STK"/>
    <x v="4"/>
    <n v="4000"/>
    <s v="Power Engineering Consulting Joint Stock Company 2"/>
    <m/>
    <n v="1"/>
    <m/>
    <m/>
    <m/>
    <s v="06/11/2024 09:56:22"/>
    <d v="2024-06-11T00:00:00"/>
    <d v="2024-06-13T00:00:00"/>
    <s v="HOSE"/>
    <n v="52400"/>
    <n v="209600000"/>
    <n v="-209600000"/>
    <n v="0"/>
    <n v="-524000"/>
    <s v="VND"/>
    <n v="-210124000"/>
    <n v="51700"/>
    <n v="210124000"/>
    <s v=""/>
    <m/>
    <s v="Buy"/>
    <m/>
    <s v="98225222"/>
    <m/>
    <s v=""/>
    <m/>
    <m/>
    <s v="LMT"/>
    <m/>
    <m/>
    <s v="Long"/>
    <m/>
    <s v=""/>
    <n v="52531"/>
  </r>
  <r>
    <s v="O"/>
    <x v="0"/>
    <s v="VND"/>
    <m/>
    <s v="STK"/>
    <x v="4"/>
    <n v="8000"/>
    <s v="Power Engineering Consulting Joint Stock Company 2"/>
    <m/>
    <n v="1"/>
    <m/>
    <m/>
    <m/>
    <s v="06/12/2024 13:37:00"/>
    <d v="2024-06-12T00:00:00"/>
    <d v="2024-06-14T00:00:00"/>
    <s v="HOSE"/>
    <n v="50478"/>
    <n v="403824000"/>
    <n v="-403824000"/>
    <n v="0"/>
    <n v="-1009560"/>
    <s v="VND"/>
    <n v="-404833560"/>
    <n v="51200"/>
    <n v="404833560"/>
    <s v=""/>
    <m/>
    <s v="Buy"/>
    <m/>
    <s v="98389564"/>
    <m/>
    <s v=""/>
    <m/>
    <m/>
    <s v="LMT"/>
    <m/>
    <m/>
    <s v="Long"/>
    <m/>
    <s v=""/>
    <n v="50604.195"/>
  </r>
  <r>
    <s v="O"/>
    <x v="0"/>
    <s v="VND"/>
    <m/>
    <s v="STK"/>
    <x v="1"/>
    <n v="10000"/>
    <s v="Vinhomes Joint Stock Company"/>
    <m/>
    <n v="1"/>
    <m/>
    <m/>
    <m/>
    <s v="06/21/2024 10:20:43"/>
    <d v="2024-06-21T00:00:00"/>
    <d v="2024-06-25T00:00:00"/>
    <s v="HOSE"/>
    <n v="37550"/>
    <n v="375500000"/>
    <n v="-375500000"/>
    <n v="0"/>
    <n v="-938750"/>
    <s v="VND"/>
    <n v="-376438750"/>
    <n v="37750"/>
    <n v="376438750"/>
    <s v=""/>
    <m/>
    <s v="Buy"/>
    <m/>
    <s v="99126767"/>
    <m/>
    <s v=""/>
    <m/>
    <m/>
    <s v="LMT"/>
    <m/>
    <m/>
    <s v="Long"/>
    <m/>
    <s v=""/>
    <n v="37643.875"/>
  </r>
  <r>
    <s v="O"/>
    <x v="0"/>
    <s v="VND"/>
    <m/>
    <s v="STK"/>
    <x v="1"/>
    <n v="8700"/>
    <s v="Vinhomes Joint Stock Company"/>
    <m/>
    <n v="1"/>
    <m/>
    <m/>
    <m/>
    <s v="06/21/2024 10:22:08"/>
    <d v="2024-06-21T00:00:00"/>
    <d v="2024-06-25T00:00:00"/>
    <s v="HOSE"/>
    <n v="37529"/>
    <n v="326502300"/>
    <n v="-326502300"/>
    <n v="0"/>
    <n v="-816255.75"/>
    <s v="VND"/>
    <n v="-327318555.75"/>
    <n v="37750"/>
    <n v="327318555.75"/>
    <s v=""/>
    <m/>
    <s v="Buy"/>
    <m/>
    <s v="99125326"/>
    <m/>
    <s v=""/>
    <m/>
    <m/>
    <s v="LMT"/>
    <m/>
    <m/>
    <s v="Long"/>
    <m/>
    <s v=""/>
    <n v="37622.822500000002"/>
  </r>
  <r>
    <s v="C"/>
    <x v="0"/>
    <s v="VND"/>
    <m/>
    <s v="STK"/>
    <x v="3"/>
    <n v="-4100"/>
    <s v="Vietnam Dairy Products Joint Stock Company"/>
    <m/>
    <n v="1"/>
    <m/>
    <m/>
    <m/>
    <s v="06/21/2024 10:25:59"/>
    <d v="2024-06-21T00:00:00"/>
    <d v="2024-06-25T00:00:00"/>
    <s v="HOSE"/>
    <n v="66700"/>
    <n v="-273470000"/>
    <n v="273470000"/>
    <n v="-273470"/>
    <n v="-683675"/>
    <s v="VND"/>
    <n v="272512855"/>
    <n v="66000"/>
    <s v=""/>
    <n v="-18943970"/>
    <m/>
    <s v="Sell"/>
    <m/>
    <s v="99124806"/>
    <m/>
    <s v=""/>
    <m/>
    <m/>
    <s v="LMT"/>
    <m/>
    <m/>
    <s v="Long"/>
    <m/>
    <s v=""/>
    <n v="0"/>
  </r>
  <r>
    <s v="C"/>
    <x v="1"/>
    <s v="VND"/>
    <m/>
    <s v="STK"/>
    <x v="3"/>
    <n v="3000"/>
    <s v="Vietnam Dairy Products Joint Stock Company"/>
    <m/>
    <n v="1"/>
    <m/>
    <m/>
    <m/>
    <s v="06/29/2023 10:18:29"/>
    <d v="2023-06-29T00:00:00"/>
    <m/>
    <s v="HOSE"/>
    <m/>
    <n v="0"/>
    <n v="0"/>
    <m/>
    <m/>
    <s v="VND"/>
    <n v="0"/>
    <s v=""/>
    <n v="211728000"/>
    <n v="-12328350"/>
    <m/>
    <n v="0"/>
    <m/>
    <s v="72631914"/>
    <s v="99124806"/>
    <s v="06/29/2023 10:18:29"/>
    <m/>
    <m/>
    <m/>
    <m/>
    <m/>
    <m/>
    <m/>
    <d v="2024-06-21T00:00:00"/>
    <m/>
  </r>
  <r>
    <s v="C"/>
    <x v="1"/>
    <s v="VND"/>
    <m/>
    <s v="STK"/>
    <x v="3"/>
    <n v="1100"/>
    <s v="Vietnam Dairy Products Joint Stock Company"/>
    <m/>
    <n v="1"/>
    <m/>
    <m/>
    <m/>
    <s v="08/04/2023 09:42:59"/>
    <d v="2023-08-04T00:00:00"/>
    <m/>
    <s v="HOSE"/>
    <m/>
    <n v="0"/>
    <n v="0"/>
    <m/>
    <m/>
    <s v="VND"/>
    <n v="0"/>
    <s v=""/>
    <n v="79728825"/>
    <n v="-6615620"/>
    <m/>
    <n v="0"/>
    <m/>
    <s v="75154749"/>
    <s v="99124806"/>
    <s v="08/04/2023 09:42:59"/>
    <m/>
    <m/>
    <m/>
    <m/>
    <m/>
    <m/>
    <m/>
    <d v="2024-06-21T00:00:00"/>
    <m/>
  </r>
  <r>
    <s v="O"/>
    <x v="0"/>
    <s v="VND"/>
    <m/>
    <s v="STK"/>
    <x v="4"/>
    <n v="4000"/>
    <s v="Power Engineering Consulting Joint Stock Company 2"/>
    <m/>
    <n v="1"/>
    <m/>
    <m/>
    <m/>
    <s v="07/01/2024 13:31:44"/>
    <d v="2024-07-01T00:00:00"/>
    <d v="2024-07-03T00:00:00"/>
    <s v="HOSE"/>
    <n v="47650"/>
    <n v="190600000"/>
    <n v="-190600000"/>
    <n v="0"/>
    <n v="-476500"/>
    <s v="VND"/>
    <n v="-191076500"/>
    <n v="47950"/>
    <n v="191076500"/>
    <s v=""/>
    <m/>
    <s v="Buy"/>
    <m/>
    <s v="99734526"/>
    <m/>
    <s v=""/>
    <m/>
    <m/>
    <s v="LMT"/>
    <m/>
    <m/>
    <s v="Long"/>
    <m/>
    <s v=""/>
    <n v="47769.125"/>
  </r>
  <r>
    <s v="O"/>
    <x v="0"/>
    <s v="VND"/>
    <m/>
    <s v="STK"/>
    <x v="4"/>
    <n v="5000"/>
    <s v="Power Engineering Consulting Joint Stock Company 2"/>
    <m/>
    <n v="1"/>
    <m/>
    <m/>
    <m/>
    <s v="07/02/2024 10:20:06"/>
    <d v="2024-07-02T00:00:00"/>
    <d v="2024-07-04T00:00:00"/>
    <s v="HOSE"/>
    <n v="47386"/>
    <n v="236930000"/>
    <n v="-236930000"/>
    <n v="0"/>
    <n v="-592325"/>
    <s v="VND"/>
    <n v="-237522325"/>
    <n v="47400"/>
    <n v="237522325"/>
    <s v=""/>
    <m/>
    <s v="Buy"/>
    <m/>
    <s v="99788197"/>
    <m/>
    <s v=""/>
    <m/>
    <m/>
    <s v="LMT"/>
    <m/>
    <m/>
    <s v="Long"/>
    <m/>
    <s v=""/>
    <n v="47504.464999999997"/>
  </r>
  <r>
    <s v="C"/>
    <x v="0"/>
    <s v="VND"/>
    <m/>
    <s v="STK"/>
    <x v="3"/>
    <n v="-5400"/>
    <s v="Vietnam Dairy Products Joint Stock Company"/>
    <m/>
    <n v="1"/>
    <m/>
    <m/>
    <m/>
    <s v="07/02/2024 10:21:00"/>
    <d v="2024-07-02T00:00:00"/>
    <d v="2024-07-04T00:00:00"/>
    <s v="HOSE"/>
    <n v="65900"/>
    <n v="-355860000"/>
    <n v="355860000"/>
    <n v="-355860"/>
    <n v="-889650"/>
    <s v="VND"/>
    <n v="354614490"/>
    <n v="66200"/>
    <s v=""/>
    <n v="-35277809.999999955"/>
    <m/>
    <s v="Sell"/>
    <m/>
    <s v="99788299"/>
    <m/>
    <s v=""/>
    <m/>
    <m/>
    <s v="LMT"/>
    <m/>
    <m/>
    <s v="Long"/>
    <m/>
    <s v=""/>
    <n v="0"/>
  </r>
  <r>
    <s v="C"/>
    <x v="1"/>
    <s v="VND"/>
    <m/>
    <s v="STK"/>
    <x v="3"/>
    <n v="1900"/>
    <s v="Vietnam Dairy Products Joint Stock Company"/>
    <m/>
    <n v="1"/>
    <m/>
    <m/>
    <m/>
    <s v="08/04/2023 09:42:59"/>
    <d v="2023-08-04T00:00:00"/>
    <m/>
    <s v="HOSE"/>
    <m/>
    <n v="0"/>
    <n v="0"/>
    <m/>
    <m/>
    <s v="VND"/>
    <n v="0"/>
    <s v=""/>
    <n v="137713425"/>
    <n v="-12941659.999999985"/>
    <m/>
    <n v="0"/>
    <m/>
    <s v="75154749"/>
    <s v="99788299"/>
    <s v="08/04/2023 09:42:59"/>
    <m/>
    <m/>
    <m/>
    <m/>
    <m/>
    <m/>
    <m/>
    <d v="2024-07-02T00:00:00"/>
    <m/>
  </r>
  <r>
    <s v="C"/>
    <x v="1"/>
    <s v="VND"/>
    <m/>
    <s v="STK"/>
    <x v="3"/>
    <n v="3000"/>
    <s v="Vietnam Dairy Products Joint Stock Company"/>
    <m/>
    <n v="1"/>
    <m/>
    <m/>
    <m/>
    <s v="08/07/2023 09:59:25"/>
    <d v="2023-08-07T00:00:00"/>
    <m/>
    <s v="HOSE"/>
    <m/>
    <n v="0"/>
    <n v="0"/>
    <m/>
    <m/>
    <s v="VND"/>
    <n v="0"/>
    <s v=""/>
    <n v="218344500"/>
    <n v="-21336449.99999997"/>
    <m/>
    <n v="0"/>
    <m/>
    <s v="75269725"/>
    <s v="99788299"/>
    <s v="08/07/2023 09:59:25"/>
    <m/>
    <m/>
    <m/>
    <m/>
    <m/>
    <m/>
    <m/>
    <d v="2024-07-02T00:00:00"/>
    <m/>
  </r>
  <r>
    <s v="C"/>
    <x v="1"/>
    <s v="VND"/>
    <m/>
    <s v="STK"/>
    <x v="3"/>
    <n v="500"/>
    <s v="Vietnam Dairy Products Joint Stock Company"/>
    <m/>
    <n v="1"/>
    <m/>
    <m/>
    <m/>
    <s v="12/18/2023 13:24:38"/>
    <d v="2023-12-18T00:00:00"/>
    <m/>
    <s v="HOSE"/>
    <m/>
    <n v="0"/>
    <n v="0"/>
    <m/>
    <m/>
    <s v="VND"/>
    <n v="0"/>
    <s v=""/>
    <n v="33834375"/>
    <n v="-999699.99999999627"/>
    <m/>
    <n v="0"/>
    <m/>
    <s v="85751032"/>
    <s v="99788299"/>
    <s v="12/18/2023 13:24:38"/>
    <m/>
    <m/>
    <m/>
    <m/>
    <m/>
    <m/>
    <m/>
    <d v="2024-07-02T00:00:00"/>
    <m/>
  </r>
  <r>
    <s v="O"/>
    <x v="0"/>
    <s v="VND"/>
    <m/>
    <s v="STK"/>
    <x v="4"/>
    <n v="4900"/>
    <s v="Power Engineering Consulting Joint Stock Company 2"/>
    <m/>
    <n v="1"/>
    <m/>
    <m/>
    <m/>
    <s v="07/02/2024 10:23:34"/>
    <d v="2024-07-02T00:00:00"/>
    <d v="2024-07-04T00:00:00"/>
    <s v="HOSE"/>
    <n v="46700"/>
    <n v="228830000"/>
    <n v="-228830000"/>
    <n v="0"/>
    <n v="-572075"/>
    <s v="VND"/>
    <n v="-229402075"/>
    <n v="47400"/>
    <n v="229402075"/>
    <s v=""/>
    <m/>
    <s v="Buy"/>
    <m/>
    <s v="99789431"/>
    <m/>
    <s v=""/>
    <m/>
    <m/>
    <s v="LMT"/>
    <m/>
    <m/>
    <s v="Long"/>
    <m/>
    <s v=""/>
    <n v="46816.75"/>
  </r>
  <r>
    <s v="O"/>
    <x v="0"/>
    <s v="VND"/>
    <m/>
    <s v="STK"/>
    <x v="7"/>
    <n v="20000"/>
    <s v="Dat Xanh Real Estate Services Joint Stock Company"/>
    <m/>
    <n v="1"/>
    <m/>
    <m/>
    <m/>
    <s v="07/10/2024 09:23:26"/>
    <d v="2024-07-10T00:00:00"/>
    <d v="2024-07-12T00:00:00"/>
    <s v="HOSE"/>
    <n v="6390"/>
    <n v="127800000"/>
    <n v="-127800000"/>
    <n v="0"/>
    <n v="-319500"/>
    <s v="VND"/>
    <n v="-128119500"/>
    <n v="6260"/>
    <n v="128119500"/>
    <s v=""/>
    <m/>
    <s v="Buy"/>
    <m/>
    <s v="100351935"/>
    <m/>
    <s v=""/>
    <m/>
    <m/>
    <s v="LMT"/>
    <m/>
    <m/>
    <s v="Long"/>
    <m/>
    <s v=""/>
    <n v="6405.9750000000004"/>
  </r>
  <r>
    <s v="C"/>
    <x v="0"/>
    <s v="VND"/>
    <m/>
    <s v="STK"/>
    <x v="6"/>
    <n v="-500"/>
    <s v="Hoa Phat Group Jsc"/>
    <m/>
    <n v="1"/>
    <m/>
    <m/>
    <m/>
    <s v="07/10/2024 09:25:05"/>
    <d v="2024-07-10T00:00:00"/>
    <d v="2024-07-12T00:00:00"/>
    <s v="HOSE"/>
    <n v="29100"/>
    <n v="-14550000"/>
    <n v="14550000"/>
    <n v="-14550"/>
    <n v="-36375"/>
    <s v="VND"/>
    <n v="14499075"/>
    <n v="28950"/>
    <s v=""/>
    <n v="1990609.0909090899"/>
    <m/>
    <s v="Sell"/>
    <m/>
    <s v="100353039"/>
    <m/>
    <s v=""/>
    <m/>
    <m/>
    <s v="LMT"/>
    <m/>
    <m/>
    <s v="Long"/>
    <m/>
    <s v=""/>
    <n v="0"/>
  </r>
  <r>
    <s v="C"/>
    <x v="1"/>
    <s v="VND"/>
    <m/>
    <s v="STK"/>
    <x v="6"/>
    <n v="500"/>
    <s v="Hoa Phat Group Jsc"/>
    <m/>
    <n v="1"/>
    <m/>
    <m/>
    <m/>
    <s v="08/03/2023 09:44:20"/>
    <d v="2023-08-03T00:00:00"/>
    <m/>
    <s v="HOSE"/>
    <m/>
    <n v="0"/>
    <n v="0"/>
    <m/>
    <m/>
    <s v="VND"/>
    <n v="0"/>
    <s v=""/>
    <n v="12508465.90909091"/>
    <n v="1990609.0909090899"/>
    <m/>
    <n v="0"/>
    <m/>
    <s v="75038378"/>
    <s v="100353039"/>
    <s v="08/03/2023 09:44:20"/>
    <m/>
    <m/>
    <m/>
    <m/>
    <m/>
    <m/>
    <m/>
    <d v="2024-07-10T00:00:00"/>
    <m/>
  </r>
  <r>
    <s v="C"/>
    <x v="0"/>
    <s v="VND"/>
    <m/>
    <s v="STK"/>
    <x v="3"/>
    <n v="-15500"/>
    <s v="Vietnam Dairy Products Joint Stock Company"/>
    <m/>
    <n v="1"/>
    <m/>
    <m/>
    <m/>
    <s v="07/10/2024 09:25:54"/>
    <d v="2024-07-10T00:00:00"/>
    <d v="2024-07-12T00:00:00"/>
    <s v="HOSE"/>
    <n v="67600"/>
    <n v="-1047800000"/>
    <n v="1047800000"/>
    <n v="-1047800"/>
    <n v="-2619500"/>
    <s v="VND"/>
    <n v="1044132700"/>
    <n v="66800"/>
    <s v=""/>
    <n v="-30597425"/>
    <m/>
    <s v="Sell"/>
    <m/>
    <s v="100353818"/>
    <m/>
    <s v=""/>
    <m/>
    <m/>
    <s v="LMT"/>
    <m/>
    <m/>
    <s v="Long"/>
    <m/>
    <s v=""/>
    <n v="0"/>
  </r>
  <r>
    <s v="C"/>
    <x v="1"/>
    <s v="VND"/>
    <m/>
    <s v="STK"/>
    <x v="3"/>
    <n v="2500"/>
    <s v="Vietnam Dairy Products Joint Stock Company"/>
    <m/>
    <n v="1"/>
    <m/>
    <m/>
    <m/>
    <s v="12/18/2023 13:24:38"/>
    <d v="2023-12-18T00:00:00"/>
    <m/>
    <s v="HOSE"/>
    <m/>
    <n v="0"/>
    <n v="0"/>
    <m/>
    <m/>
    <s v="VND"/>
    <n v="0"/>
    <s v=""/>
    <n v="169171875"/>
    <n v="-763375"/>
    <m/>
    <n v="0"/>
    <m/>
    <s v="85751032"/>
    <s v="100353818"/>
    <s v="12/18/2023 13:24:38"/>
    <m/>
    <m/>
    <m/>
    <m/>
    <m/>
    <m/>
    <m/>
    <d v="2024-07-10T00:00:00"/>
    <m/>
  </r>
  <r>
    <s v="C"/>
    <x v="1"/>
    <s v="VND"/>
    <m/>
    <s v="STK"/>
    <x v="3"/>
    <n v="8000"/>
    <s v="Vietnam Dairy Products Joint Stock Company"/>
    <m/>
    <n v="1"/>
    <m/>
    <m/>
    <m/>
    <s v="01/02/2024 10:51:21"/>
    <d v="2024-01-02T00:00:00"/>
    <m/>
    <s v="HOSE"/>
    <m/>
    <n v="0"/>
    <n v="0"/>
    <m/>
    <m/>
    <s v="VND"/>
    <n v="0"/>
    <s v=""/>
    <n v="546162000"/>
    <n v="-7254800"/>
    <m/>
    <n v="0"/>
    <m/>
    <s v="86600809"/>
    <s v="100353818"/>
    <s v="01/02/2024 10:51:21"/>
    <m/>
    <m/>
    <m/>
    <m/>
    <m/>
    <m/>
    <m/>
    <d v="2024-07-10T00:00:00"/>
    <m/>
  </r>
  <r>
    <s v="C"/>
    <x v="1"/>
    <s v="VND"/>
    <m/>
    <s v="STK"/>
    <x v="3"/>
    <n v="5000"/>
    <s v="Vietnam Dairy Products Joint Stock Company"/>
    <m/>
    <n v="1"/>
    <m/>
    <m/>
    <m/>
    <s v="02/23/2024 13:11:34"/>
    <d v="2024-02-23T00:00:00"/>
    <m/>
    <s v="HOSE"/>
    <m/>
    <n v="0"/>
    <n v="0"/>
    <m/>
    <m/>
    <s v="VND"/>
    <n v="0"/>
    <s v=""/>
    <n v="359396250"/>
    <n v="-22579250"/>
    <m/>
    <n v="0"/>
    <m/>
    <s v="89840019"/>
    <s v="100353818"/>
    <s v="02/23/2024 13:11:34"/>
    <m/>
    <m/>
    <m/>
    <m/>
    <m/>
    <m/>
    <m/>
    <d v="2024-07-10T00:00:00"/>
    <m/>
  </r>
  <r>
    <s v="O"/>
    <x v="0"/>
    <s v="VND"/>
    <m/>
    <s v="STK"/>
    <x v="4"/>
    <n v="2000"/>
    <s v="Power Engineering Consulting Joint Stock Company 2"/>
    <m/>
    <n v="1"/>
    <m/>
    <m/>
    <m/>
    <s v="07/10/2024 10:33:04"/>
    <d v="2024-07-10T00:00:00"/>
    <d v="2024-07-12T00:00:00"/>
    <s v="HOSE"/>
    <n v="36850"/>
    <n v="73700000"/>
    <n v="-73700000"/>
    <n v="0"/>
    <n v="-184250"/>
    <s v="VND"/>
    <n v="-73884250"/>
    <n v="36700"/>
    <n v="73884250"/>
    <s v=""/>
    <m/>
    <s v="Buy"/>
    <m/>
    <s v="100389025"/>
    <m/>
    <s v=""/>
    <m/>
    <m/>
    <s v="LMT"/>
    <m/>
    <m/>
    <s v="Long"/>
    <m/>
    <s v=""/>
    <n v="36942.125"/>
  </r>
  <r>
    <s v="O"/>
    <x v="0"/>
    <s v="VND"/>
    <m/>
    <s v="STK"/>
    <x v="7"/>
    <n v="20000"/>
    <s v="Dat Xanh Real Estate Services Joint Stock Company"/>
    <m/>
    <n v="1"/>
    <m/>
    <m/>
    <m/>
    <s v="07/16/2024 12:14:01"/>
    <d v="2024-07-16T00:00:00"/>
    <d v="2024-07-18T00:00:00"/>
    <s v="HOSE"/>
    <n v="5878"/>
    <n v="117560000"/>
    <n v="-117560000"/>
    <n v="0"/>
    <n v="-293900"/>
    <s v="VND"/>
    <n v="-117853900"/>
    <n v="5750"/>
    <n v="117853900"/>
    <s v=""/>
    <m/>
    <s v="Buy"/>
    <m/>
    <s v="100857446"/>
    <m/>
    <s v=""/>
    <m/>
    <m/>
    <s v="LMT"/>
    <m/>
    <m/>
    <s v="Long"/>
    <m/>
    <s v=""/>
    <n v="5892.6949999999997"/>
  </r>
  <r>
    <s v="O"/>
    <x v="0"/>
    <s v="VND"/>
    <m/>
    <s v="STK"/>
    <x v="7"/>
    <n v="10000"/>
    <s v="Dat Xanh Real Estate Services Joint Stock Company"/>
    <m/>
    <n v="1"/>
    <m/>
    <m/>
    <m/>
    <s v="07/16/2024 12:15:38"/>
    <d v="2024-07-16T00:00:00"/>
    <d v="2024-07-18T00:00:00"/>
    <s v="HOSE"/>
    <n v="5891"/>
    <n v="58910000"/>
    <n v="-58910000"/>
    <n v="0"/>
    <n v="-147275"/>
    <s v="VND"/>
    <n v="-59057275"/>
    <n v="5750"/>
    <n v="59057275"/>
    <s v=""/>
    <m/>
    <s v="Buy"/>
    <m/>
    <s v="100857230"/>
    <m/>
    <s v=""/>
    <m/>
    <m/>
    <s v="LMT"/>
    <m/>
    <m/>
    <s v="Long"/>
    <m/>
    <s v=""/>
    <n v="5905.7275"/>
  </r>
  <r>
    <s v="O"/>
    <x v="0"/>
    <s v="VND"/>
    <m/>
    <s v="STK"/>
    <x v="4"/>
    <n v="9600"/>
    <s v="Power Engineering Consulting Joint Stock Company 2"/>
    <m/>
    <n v="1"/>
    <m/>
    <m/>
    <m/>
    <s v="07/16/2024 12:18:48"/>
    <d v="2024-07-16T00:00:00"/>
    <d v="2024-07-18T00:00:00"/>
    <s v="HOSE"/>
    <n v="36797"/>
    <n v="353251200"/>
    <n v="-353251200"/>
    <n v="0"/>
    <n v="-883128"/>
    <s v="VND"/>
    <n v="-354134328"/>
    <n v="36900"/>
    <n v="354134328"/>
    <s v=""/>
    <m/>
    <s v="Buy"/>
    <m/>
    <s v="100857458"/>
    <m/>
    <s v=""/>
    <m/>
    <m/>
    <s v="LMT"/>
    <m/>
    <m/>
    <s v="Long"/>
    <m/>
    <s v=""/>
    <n v="36888.9925"/>
  </r>
  <r>
    <s v="O"/>
    <x v="0"/>
    <s v="VND"/>
    <m/>
    <s v="STK"/>
    <x v="1"/>
    <n v="11300"/>
    <s v="Vinhomes Joint Stock Company"/>
    <m/>
    <n v="1"/>
    <m/>
    <m/>
    <m/>
    <s v="07/16/2024 12:20:42"/>
    <d v="2024-07-16T00:00:00"/>
    <d v="2024-07-18T00:00:00"/>
    <s v="HOSE"/>
    <n v="37850"/>
    <n v="427705000"/>
    <n v="-427705000"/>
    <n v="0"/>
    <n v="-1069262.5"/>
    <s v="VND"/>
    <n v="-428774262.5"/>
    <n v="37900"/>
    <n v="428774262.5"/>
    <s v=""/>
    <m/>
    <s v="Buy"/>
    <m/>
    <s v="100857464"/>
    <m/>
    <s v=""/>
    <m/>
    <m/>
    <s v="LMT"/>
    <m/>
    <m/>
    <s v="Long"/>
    <m/>
    <s v=""/>
    <n v="37944.625"/>
  </r>
  <r>
    <s v="O"/>
    <x v="0"/>
    <s v="VND"/>
    <m/>
    <s v="STK"/>
    <x v="4"/>
    <n v="4000"/>
    <s v="Power Engineering Consulting Joint Stock Company 2"/>
    <m/>
    <n v="1"/>
    <m/>
    <m/>
    <m/>
    <s v="07/18/2024 09:31:58"/>
    <d v="2024-07-18T00:00:00"/>
    <d v="2024-07-22T00:00:00"/>
    <s v="HOSE"/>
    <n v="35734"/>
    <n v="142936000"/>
    <n v="-142936000"/>
    <n v="0"/>
    <n v="-357340"/>
    <s v="VND"/>
    <n v="-143293340"/>
    <n v="36150"/>
    <n v="143293340"/>
    <s v=""/>
    <m/>
    <s v="Buy"/>
    <m/>
    <s v="101095586"/>
    <m/>
    <s v=""/>
    <m/>
    <m/>
    <s v="LMT"/>
    <m/>
    <m/>
    <s v="Long"/>
    <m/>
    <s v=""/>
    <n v="35823.334999999999"/>
  </r>
  <r>
    <s v="O"/>
    <x v="0"/>
    <s v="VND"/>
    <m/>
    <s v="STK"/>
    <x v="4"/>
    <n v="5000"/>
    <s v="Power Engineering Consulting Joint Stock Company 2"/>
    <m/>
    <n v="1"/>
    <m/>
    <m/>
    <m/>
    <s v="07/18/2024 09:34:59"/>
    <d v="2024-07-18T00:00:00"/>
    <d v="2024-07-22T00:00:00"/>
    <s v="HOSE"/>
    <n v="35200"/>
    <n v="176000000"/>
    <n v="-176000000"/>
    <n v="0"/>
    <n v="-440000"/>
    <s v="VND"/>
    <n v="-176440000"/>
    <n v="36150"/>
    <n v="176440000"/>
    <s v=""/>
    <m/>
    <s v="Buy"/>
    <m/>
    <s v="101097775"/>
    <m/>
    <s v=""/>
    <m/>
    <m/>
    <s v="LMT"/>
    <m/>
    <m/>
    <s v="Long"/>
    <m/>
    <s v=""/>
    <n v="35288"/>
  </r>
  <r>
    <s v="O"/>
    <x v="0"/>
    <s v="VND"/>
    <m/>
    <s v="STK"/>
    <x v="7"/>
    <n v="30700"/>
    <s v="Dat Xanh Real Estate Services Joint Stock Company"/>
    <m/>
    <n v="1"/>
    <m/>
    <m/>
    <m/>
    <s v="07/18/2024 09:36:25"/>
    <d v="2024-07-18T00:00:00"/>
    <d v="2024-07-22T00:00:00"/>
    <s v="HOSE"/>
    <n v="5538"/>
    <n v="170016600"/>
    <n v="-170016600"/>
    <n v="0"/>
    <n v="-425041.5"/>
    <s v="VND"/>
    <n v="-170441641.5"/>
    <n v="5800"/>
    <n v="170441641.5"/>
    <s v=""/>
    <m/>
    <s v="Buy"/>
    <m/>
    <s v="101098467"/>
    <m/>
    <s v=""/>
    <m/>
    <m/>
    <s v="LMT"/>
    <m/>
    <m/>
    <s v="Long"/>
    <m/>
    <s v=""/>
    <n v="5551.8450000000003"/>
  </r>
  <r>
    <s v="O"/>
    <x v="0"/>
    <s v="VND"/>
    <m/>
    <s v="STK"/>
    <x v="1"/>
    <n v="6300"/>
    <s v="Vinhomes Joint Stock Company"/>
    <m/>
    <n v="1"/>
    <m/>
    <m/>
    <m/>
    <s v="07/18/2024 09:38:27"/>
    <d v="2024-07-18T00:00:00"/>
    <d v="2024-07-22T00:00:00"/>
    <s v="HOSE"/>
    <n v="37100"/>
    <n v="233730000"/>
    <n v="-233730000"/>
    <n v="0"/>
    <n v="-584325"/>
    <s v="VND"/>
    <n v="-234314325"/>
    <n v="37450"/>
    <n v="234314325"/>
    <s v=""/>
    <m/>
    <s v="Buy"/>
    <m/>
    <s v="101099343"/>
    <m/>
    <s v=""/>
    <m/>
    <m/>
    <s v="LMT"/>
    <m/>
    <m/>
    <s v="Long"/>
    <m/>
    <s v=""/>
    <n v="37192.75"/>
  </r>
  <r>
    <s v="O"/>
    <x v="0"/>
    <s v="VND"/>
    <m/>
    <s v="STK"/>
    <x v="4"/>
    <n v="2600"/>
    <s v="Power Engineering Consulting Joint Stock Company 2"/>
    <m/>
    <n v="1"/>
    <m/>
    <m/>
    <m/>
    <s v="07/18/2024 09:39:58"/>
    <d v="2024-07-18T00:00:00"/>
    <d v="2024-07-22T00:00:00"/>
    <s v="HOSE"/>
    <n v="35700"/>
    <n v="92820000"/>
    <n v="-92820000"/>
    <n v="0"/>
    <n v="-232050"/>
    <s v="VND"/>
    <n v="-93052050"/>
    <n v="36150"/>
    <n v="93052050"/>
    <s v=""/>
    <m/>
    <s v="Buy"/>
    <m/>
    <s v="101100774"/>
    <m/>
    <s v=""/>
    <m/>
    <m/>
    <s v="LMT"/>
    <m/>
    <m/>
    <s v="Long"/>
    <m/>
    <s v=""/>
    <n v="35789.25"/>
  </r>
  <r>
    <s v="O"/>
    <x v="0"/>
    <s v="VND"/>
    <m/>
    <s v="STK"/>
    <x v="7"/>
    <n v="20000"/>
    <s v="Dat Xanh Real Estate Services Joint Stock Company"/>
    <m/>
    <n v="1"/>
    <m/>
    <m/>
    <m/>
    <s v="07/18/2024 09:47:11"/>
    <d v="2024-07-18T00:00:00"/>
    <d v="2024-07-22T00:00:00"/>
    <s v="HOSE"/>
    <n v="5540"/>
    <n v="110800000"/>
    <n v="-110800000"/>
    <n v="0"/>
    <n v="-277000"/>
    <s v="VND"/>
    <n v="-111077000"/>
    <n v="5800"/>
    <n v="111077000"/>
    <s v=""/>
    <m/>
    <s v="Buy"/>
    <m/>
    <s v="101104586"/>
    <m/>
    <s v=""/>
    <m/>
    <m/>
    <s v="LMT"/>
    <m/>
    <m/>
    <s v="Long"/>
    <m/>
    <s v=""/>
    <n v="5553.85"/>
  </r>
  <r>
    <s v="O"/>
    <x v="0"/>
    <s v="VND"/>
    <m/>
    <s v="STK"/>
    <x v="4"/>
    <n v="5000"/>
    <s v="Power Engineering Consulting Joint Stock Company 2"/>
    <m/>
    <n v="1"/>
    <m/>
    <m/>
    <m/>
    <s v="07/18/2024 10:46:22"/>
    <d v="2024-07-18T00:00:00"/>
    <d v="2024-07-22T00:00:00"/>
    <s v="HOSE"/>
    <n v="35350"/>
    <n v="176750000"/>
    <n v="-176750000"/>
    <n v="0"/>
    <n v="-441875"/>
    <s v="VND"/>
    <n v="-177191875"/>
    <n v="36150"/>
    <n v="177191875"/>
    <s v=""/>
    <m/>
    <s v="Buy"/>
    <m/>
    <s v="101129099"/>
    <m/>
    <s v=""/>
    <m/>
    <m/>
    <s v="LMT"/>
    <m/>
    <m/>
    <s v="Long"/>
    <m/>
    <s v=""/>
    <n v="35438.375"/>
  </r>
  <r>
    <s v="O"/>
    <x v="0"/>
    <s v="VND"/>
    <m/>
    <s v="STK"/>
    <x v="7"/>
    <n v="10000"/>
    <s v="Dat Xanh Real Estate Services Joint Stock Company"/>
    <m/>
    <n v="1"/>
    <m/>
    <m/>
    <m/>
    <s v="07/18/2024 10:47:36"/>
    <d v="2024-07-18T00:00:00"/>
    <d v="2024-07-22T00:00:00"/>
    <s v="HOSE"/>
    <n v="5530"/>
    <n v="55300000"/>
    <n v="-55300000"/>
    <n v="0"/>
    <n v="-138250"/>
    <s v="VND"/>
    <n v="-55438250"/>
    <n v="5800"/>
    <n v="55438250"/>
    <s v=""/>
    <m/>
    <s v="Buy"/>
    <m/>
    <s v="101129343"/>
    <m/>
    <s v=""/>
    <m/>
    <m/>
    <s v="LMT"/>
    <m/>
    <m/>
    <s v="Long"/>
    <m/>
    <s v=""/>
    <n v="5543.8249999999998"/>
  </r>
  <r>
    <s v="O"/>
    <x v="0"/>
    <s v="VND"/>
    <m/>
    <s v="STK"/>
    <x v="7"/>
    <n v="20000"/>
    <s v="Dat Xanh Real Estate Services Joint Stock Company"/>
    <m/>
    <n v="1"/>
    <m/>
    <m/>
    <m/>
    <s v="07/18/2024 10:50:21"/>
    <d v="2024-07-18T00:00:00"/>
    <d v="2024-07-22T00:00:00"/>
    <s v="HOSE"/>
    <n v="5500"/>
    <n v="110000000"/>
    <n v="-110000000"/>
    <n v="0"/>
    <n v="-275000"/>
    <s v="VND"/>
    <n v="-110275000"/>
    <n v="5800"/>
    <n v="110275000"/>
    <s v=""/>
    <m/>
    <s v="Buy"/>
    <m/>
    <s v="101130371"/>
    <m/>
    <s v=""/>
    <m/>
    <m/>
    <s v="LMT"/>
    <m/>
    <m/>
    <s v="Long"/>
    <m/>
    <s v=""/>
    <n v="5513.75"/>
  </r>
  <r>
    <s v="O"/>
    <x v="0"/>
    <s v="VND"/>
    <m/>
    <s v="STK"/>
    <x v="4"/>
    <n v="8400"/>
    <s v="Power Engineering Consulting Joint Stock Company 2"/>
    <m/>
    <n v="1"/>
    <m/>
    <m/>
    <m/>
    <s v="07/23/2024 10:44:48"/>
    <d v="2024-07-23T00:00:00"/>
    <d v="2024-07-29T00:00:00"/>
    <s v="HOSE"/>
    <n v="33300"/>
    <n v="279720000"/>
    <n v="-279720000"/>
    <n v="0"/>
    <n v="-699300"/>
    <s v="VND"/>
    <n v="-280419300"/>
    <n v="32500"/>
    <n v="280419300"/>
    <s v=""/>
    <m/>
    <s v="Buy"/>
    <m/>
    <s v="101510681"/>
    <m/>
    <s v=""/>
    <m/>
    <m/>
    <s v="LMT"/>
    <m/>
    <m/>
    <s v="Long"/>
    <m/>
    <s v=""/>
    <n v="33383.25"/>
  </r>
  <r>
    <s v="O"/>
    <x v="0"/>
    <s v="VND"/>
    <m/>
    <s v="STK"/>
    <x v="4"/>
    <n v="8000"/>
    <s v="Power Engineering Consulting Joint Stock Company 2"/>
    <m/>
    <n v="1"/>
    <m/>
    <m/>
    <m/>
    <s v="07/23/2024 13:10:00"/>
    <d v="2024-07-23T00:00:00"/>
    <d v="2024-07-29T00:00:00"/>
    <s v="HOSE"/>
    <n v="33050"/>
    <n v="264400000"/>
    <n v="-264400000"/>
    <n v="0"/>
    <n v="-661000"/>
    <s v="VND"/>
    <n v="-265061000"/>
    <n v="32500"/>
    <n v="265061000"/>
    <s v=""/>
    <m/>
    <s v="Buy"/>
    <m/>
    <s v="101528038"/>
    <m/>
    <s v=""/>
    <m/>
    <m/>
    <s v="LMT"/>
    <m/>
    <m/>
    <s v="Long"/>
    <m/>
    <s v=""/>
    <n v="33132.625"/>
  </r>
  <r>
    <s v="O"/>
    <x v="0"/>
    <s v="VND"/>
    <m/>
    <s v="STK"/>
    <x v="4"/>
    <n v="4000"/>
    <s v="Power Engineering Consulting Joint Stock Company 2"/>
    <m/>
    <n v="1"/>
    <m/>
    <m/>
    <m/>
    <s v="07/23/2024 13:16:57"/>
    <d v="2024-07-23T00:00:00"/>
    <d v="2024-07-29T00:00:00"/>
    <s v="HOSE"/>
    <n v="33050"/>
    <n v="132200000"/>
    <n v="-132200000"/>
    <n v="0"/>
    <n v="-330500"/>
    <s v="VND"/>
    <n v="-132530500"/>
    <n v="32500"/>
    <n v="132530500"/>
    <s v=""/>
    <m/>
    <s v="Buy"/>
    <m/>
    <s v="101530914"/>
    <m/>
    <s v=""/>
    <m/>
    <m/>
    <s v="LMT"/>
    <m/>
    <m/>
    <s v="Long"/>
    <m/>
    <s v=""/>
    <n v="33132.625"/>
  </r>
  <r>
    <s v="O"/>
    <x v="0"/>
    <s v="VND"/>
    <m/>
    <s v="STK"/>
    <x v="4"/>
    <n v="5000"/>
    <s v="Power Engineering Consulting Joint Stock Company 2"/>
    <m/>
    <n v="1"/>
    <m/>
    <m/>
    <m/>
    <s v="07/23/2024 13:19:31"/>
    <d v="2024-07-23T00:00:00"/>
    <d v="2024-07-29T00:00:00"/>
    <s v="HOSE"/>
    <n v="32500"/>
    <n v="162500000"/>
    <n v="-162500000"/>
    <n v="0"/>
    <n v="-406250"/>
    <s v="VND"/>
    <n v="-162906250"/>
    <n v="32500"/>
    <n v="162906250"/>
    <s v=""/>
    <m/>
    <s v="Buy"/>
    <m/>
    <s v="101532014"/>
    <m/>
    <s v=""/>
    <m/>
    <m/>
    <s v="LMT"/>
    <m/>
    <m/>
    <s v="Long"/>
    <m/>
    <s v=""/>
    <n v="32581.25"/>
  </r>
  <r>
    <s v="O"/>
    <x v="0"/>
    <s v="VND"/>
    <m/>
    <s v="STK"/>
    <x v="0"/>
    <n v="7200"/>
    <s v="Tien Phong Commercial Joint Stock Bank (Tpb)"/>
    <m/>
    <n v="1"/>
    <m/>
    <m/>
    <m/>
    <s v="07/29/2024 09:17:56"/>
    <d v="2024-07-29T00:00:00"/>
    <d v="2024-07-31T00:00:00"/>
    <s v="HOSE"/>
    <n v="15000"/>
    <n v="108000000"/>
    <n v="-108000000"/>
    <n v="0"/>
    <n v="-270000"/>
    <s v="VND"/>
    <n v="-108270000"/>
    <n v="15083.333000000001"/>
    <n v="108270000"/>
    <s v=""/>
    <m/>
    <s v="Buy"/>
    <m/>
    <s v="101903848"/>
    <m/>
    <s v=""/>
    <m/>
    <m/>
    <s v="LMT"/>
    <m/>
    <m/>
    <s v="Long"/>
    <m/>
    <s v=""/>
    <n v="15037.5"/>
  </r>
  <r>
    <s v="O"/>
    <x v="0"/>
    <s v="VND"/>
    <m/>
    <s v="STK"/>
    <x v="7"/>
    <n v="29000"/>
    <s v="Dat Xanh Real Estate Services Joint Stock Company"/>
    <m/>
    <n v="1"/>
    <m/>
    <m/>
    <m/>
    <s v="07/29/2024 09:23:04"/>
    <d v="2024-07-29T00:00:00"/>
    <d v="2024-07-31T00:00:00"/>
    <s v="HOSE"/>
    <n v="5650"/>
    <n v="163850000"/>
    <n v="-163850000"/>
    <n v="0"/>
    <n v="-409625"/>
    <s v="VND"/>
    <n v="-164259625"/>
    <n v="5630"/>
    <n v="164259625"/>
    <s v=""/>
    <m/>
    <s v="Buy"/>
    <m/>
    <s v="101908276"/>
    <m/>
    <s v=""/>
    <m/>
    <m/>
    <s v="LMT"/>
    <m/>
    <m/>
    <s v="Long"/>
    <m/>
    <s v=""/>
    <n v="5664.125"/>
  </r>
  <r>
    <s v="O"/>
    <x v="0"/>
    <s v="VND"/>
    <m/>
    <s v="STK"/>
    <x v="7"/>
    <n v="10000"/>
    <s v="Dat Xanh Real Estate Services Joint Stock Company"/>
    <m/>
    <n v="1"/>
    <m/>
    <m/>
    <m/>
    <s v="07/29/2024 09:36:16"/>
    <d v="2024-07-29T00:00:00"/>
    <d v="2024-07-31T00:00:00"/>
    <s v="HOSE"/>
    <n v="5640"/>
    <n v="56400000"/>
    <n v="-56400000"/>
    <n v="0"/>
    <n v="-141000"/>
    <s v="VND"/>
    <n v="-56541000"/>
    <n v="5630"/>
    <n v="56541000"/>
    <s v=""/>
    <m/>
    <s v="Buy"/>
    <m/>
    <s v="101914810"/>
    <m/>
    <s v=""/>
    <m/>
    <m/>
    <s v="LMT"/>
    <m/>
    <m/>
    <s v="Long"/>
    <m/>
    <s v=""/>
    <n v="5654.1"/>
  </r>
  <r>
    <s v="O"/>
    <x v="0"/>
    <s v="VND"/>
    <m/>
    <s v="STK"/>
    <x v="1"/>
    <n v="3700"/>
    <s v="Vinhomes Joint Stock Company"/>
    <m/>
    <n v="1"/>
    <m/>
    <m/>
    <m/>
    <s v="07/29/2024 10:30:33"/>
    <d v="2024-07-29T00:00:00"/>
    <d v="2024-07-31T00:00:00"/>
    <s v="HOSE"/>
    <n v="37700"/>
    <n v="139490000"/>
    <n v="-139490000"/>
    <n v="0"/>
    <n v="-348725"/>
    <s v="VND"/>
    <n v="-139838725"/>
    <n v="37100"/>
    <n v="139838725"/>
    <s v=""/>
    <m/>
    <s v="Buy"/>
    <m/>
    <s v="101933999"/>
    <m/>
    <s v=""/>
    <m/>
    <m/>
    <s v="LMT"/>
    <m/>
    <m/>
    <s v="Long"/>
    <m/>
    <s v=""/>
    <n v="37794.25"/>
  </r>
  <r>
    <s v="O"/>
    <x v="0"/>
    <s v="VND"/>
    <m/>
    <s v="STK"/>
    <x v="2"/>
    <n v="9300"/>
    <s v="Phat Dat Real Estate Development Corp"/>
    <m/>
    <n v="1"/>
    <m/>
    <m/>
    <m/>
    <s v="08/06/2024 10:53:33"/>
    <d v="2024-08-06T00:00:00"/>
    <d v="2024-08-08T00:00:00"/>
    <s v="HOSE"/>
    <n v="17050"/>
    <n v="158565000"/>
    <n v="-158565000"/>
    <n v="0"/>
    <n v="-396412.5"/>
    <s v="VND"/>
    <n v="-158961412.5"/>
    <n v="17500"/>
    <n v="158961412.5"/>
    <s v=""/>
    <m/>
    <s v="Buy"/>
    <m/>
    <s v="102673952"/>
    <m/>
    <s v=""/>
    <m/>
    <m/>
    <s v="LMT"/>
    <m/>
    <m/>
    <s v="Long"/>
    <m/>
    <s v=""/>
    <n v="17092.625"/>
  </r>
  <r>
    <s v="O"/>
    <x v="0"/>
    <s v="VND"/>
    <m/>
    <s v="STK"/>
    <x v="2"/>
    <n v="9000"/>
    <s v="Phat Dat Real Estate Development Corp"/>
    <m/>
    <n v="1"/>
    <m/>
    <m/>
    <m/>
    <s v="08/06/2024 11:37:06"/>
    <d v="2024-08-06T00:00:00"/>
    <d v="2024-08-08T00:00:00"/>
    <s v="HOSE"/>
    <n v="17000"/>
    <n v="153000000"/>
    <n v="-153000000"/>
    <n v="0"/>
    <n v="-382500"/>
    <s v="VND"/>
    <n v="-153382500"/>
    <n v="17500"/>
    <n v="153382500"/>
    <s v=""/>
    <m/>
    <s v="Buy"/>
    <m/>
    <s v="102685040"/>
    <m/>
    <s v=""/>
    <m/>
    <m/>
    <s v="LMT"/>
    <m/>
    <m/>
    <s v="Long"/>
    <m/>
    <s v=""/>
    <n v="17042.5"/>
  </r>
  <r>
    <s v="O"/>
    <x v="0"/>
    <s v="VND"/>
    <m/>
    <s v="STK"/>
    <x v="2"/>
    <n v="20000"/>
    <s v="Phat Dat Real Estate Development Corp"/>
    <m/>
    <n v="1"/>
    <m/>
    <m/>
    <m/>
    <s v="08/08/2024 09:44:18"/>
    <d v="2024-08-08T00:00:00"/>
    <d v="2024-08-12T00:00:00"/>
    <s v="HOSE"/>
    <n v="17500"/>
    <n v="350000000"/>
    <n v="-350000000"/>
    <n v="0"/>
    <n v="-875000"/>
    <s v="VND"/>
    <n v="-350875000"/>
    <n v="17300"/>
    <n v="350875000"/>
    <s v=""/>
    <m/>
    <s v="Buy"/>
    <m/>
    <s v="102848273"/>
    <m/>
    <s v=""/>
    <m/>
    <m/>
    <s v="LMT"/>
    <m/>
    <m/>
    <s v="Long"/>
    <m/>
    <s v=""/>
    <n v="17543.75"/>
  </r>
  <r>
    <s v="O"/>
    <x v="0"/>
    <s v="VND"/>
    <m/>
    <s v="STK"/>
    <x v="0"/>
    <n v="32399"/>
    <s v="Tien Phong Commercial Joint Stock Bank (Tpb)"/>
    <m/>
    <n v="1"/>
    <m/>
    <m/>
    <m/>
    <s v="08/08/2024 09:50:52"/>
    <d v="2024-08-08T00:00:00"/>
    <d v="2024-08-12T00:00:00"/>
    <s v="HOSE"/>
    <n v="14250.439828389764"/>
    <n v="461700000"/>
    <n v="-461700000"/>
    <n v="0"/>
    <n v="-1154250"/>
    <s v="VND"/>
    <n v="-462854250"/>
    <n v="14083.333000000001"/>
    <n v="462854250"/>
    <s v=""/>
    <m/>
    <s v="Buy"/>
    <m/>
    <s v="102851107"/>
    <m/>
    <s v=""/>
    <m/>
    <m/>
    <s v="LMT"/>
    <m/>
    <m/>
    <s v="Long"/>
    <m/>
    <s v=""/>
    <n v="14286.065927960739"/>
  </r>
  <r>
    <s v="O"/>
    <x v="0"/>
    <s v="VND"/>
    <m/>
    <s v="STK"/>
    <x v="4"/>
    <n v="8000"/>
    <s v="Power Engineering Consulting Joint Stock Company 2"/>
    <m/>
    <n v="1"/>
    <m/>
    <m/>
    <m/>
    <s v="08/08/2024 10:25:59"/>
    <d v="2024-08-08T00:00:00"/>
    <d v="2024-08-12T00:00:00"/>
    <s v="HOSE"/>
    <n v="29753"/>
    <n v="238024000"/>
    <n v="-238024000"/>
    <n v="0"/>
    <n v="-595060"/>
    <s v="VND"/>
    <n v="-238619060"/>
    <n v="29200"/>
    <n v="238619060"/>
    <s v=""/>
    <m/>
    <s v="Buy"/>
    <m/>
    <s v="102863992"/>
    <m/>
    <s v=""/>
    <m/>
    <m/>
    <s v="LMT"/>
    <m/>
    <m/>
    <s v="Long"/>
    <m/>
    <s v=""/>
    <n v="29827.3825"/>
  </r>
  <r>
    <s v="O"/>
    <x v="0"/>
    <s v="VND"/>
    <m/>
    <s v="STK"/>
    <x v="2"/>
    <n v="10000"/>
    <s v="Phat Dat Real Estate Development Corp"/>
    <m/>
    <n v="1"/>
    <m/>
    <m/>
    <m/>
    <s v="08/08/2024 10:32:50"/>
    <d v="2024-08-08T00:00:00"/>
    <d v="2024-08-12T00:00:00"/>
    <s v="HOSE"/>
    <n v="17400"/>
    <n v="174000000"/>
    <n v="-174000000"/>
    <n v="0"/>
    <n v="-435000"/>
    <s v="VND"/>
    <n v="-174435000"/>
    <n v="17300"/>
    <n v="174435000"/>
    <s v=""/>
    <m/>
    <s v="Buy"/>
    <m/>
    <s v="102865965"/>
    <m/>
    <s v=""/>
    <m/>
    <m/>
    <s v="LMT"/>
    <m/>
    <m/>
    <s v="Long"/>
    <m/>
    <s v=""/>
    <n v="17443.5"/>
  </r>
  <r>
    <s v="O"/>
    <x v="0"/>
    <s v="VND"/>
    <m/>
    <s v="STK"/>
    <x v="0"/>
    <n v="29999"/>
    <s v="Tien Phong Commercial Joint Stock Bank (Tpb)"/>
    <m/>
    <n v="1"/>
    <m/>
    <m/>
    <m/>
    <s v="08/09/2024 09:35:03"/>
    <d v="2024-08-09T00:00:00"/>
    <d v="2024-08-13T00:00:00"/>
    <s v="HOSE"/>
    <n v="14292.143071435714"/>
    <n v="428750000"/>
    <n v="-428750000"/>
    <n v="0"/>
    <n v="-1071875"/>
    <s v="VND"/>
    <n v="-429821875"/>
    <n v="14250"/>
    <n v="429821875"/>
    <s v=""/>
    <m/>
    <s v="Buy"/>
    <m/>
    <s v="102950208"/>
    <m/>
    <s v=""/>
    <m/>
    <m/>
    <s v="LMT"/>
    <m/>
    <m/>
    <s v="Long"/>
    <m/>
    <s v=""/>
    <n v="14327.873429114305"/>
  </r>
  <r>
    <s v="O"/>
    <x v="0"/>
    <s v="VND"/>
    <m/>
    <s v="STK"/>
    <x v="2"/>
    <n v="20000"/>
    <s v="Phat Dat Real Estate Development Corp"/>
    <m/>
    <n v="1"/>
    <m/>
    <m/>
    <m/>
    <s v="08/09/2024 09:45:17"/>
    <d v="2024-08-09T00:00:00"/>
    <d v="2024-08-13T00:00:00"/>
    <s v="HOSE"/>
    <n v="17400"/>
    <n v="348000000"/>
    <n v="-348000000"/>
    <n v="0"/>
    <n v="-870000"/>
    <s v="VND"/>
    <n v="-348870000"/>
    <n v="17700"/>
    <n v="348870000"/>
    <s v=""/>
    <m/>
    <s v="Buy"/>
    <m/>
    <s v="102954220"/>
    <m/>
    <s v=""/>
    <m/>
    <m/>
    <s v="LMT"/>
    <m/>
    <m/>
    <s v="Long"/>
    <m/>
    <s v=""/>
    <n v="17443.5"/>
  </r>
  <r>
    <s v="O"/>
    <x v="0"/>
    <s v="VND"/>
    <m/>
    <s v="STK"/>
    <x v="7"/>
    <n v="35000"/>
    <s v="Dat Xanh Real Estate Services Joint Stock Company"/>
    <m/>
    <n v="1"/>
    <m/>
    <m/>
    <m/>
    <s v="10/03/2024 10:04:13"/>
    <d v="2024-10-03T00:00:00"/>
    <d v="2024-10-07T00:00:00"/>
    <s v="HOSE"/>
    <n v="5810"/>
    <n v="203350000"/>
    <n v="-203350000"/>
    <n v="0"/>
    <n v="-508375"/>
    <s v="VND"/>
    <n v="-203858375"/>
    <n v="5700"/>
    <n v="203858375"/>
    <s v=""/>
    <m/>
    <s v="Buy"/>
    <m/>
    <s v="106508295"/>
    <m/>
    <s v=""/>
    <m/>
    <m/>
    <s v="LMT"/>
    <m/>
    <m/>
    <s v="Long"/>
    <m/>
    <s v=""/>
    <n v="5824.5249999999996"/>
  </r>
  <r>
    <s v="O"/>
    <x v="0"/>
    <s v="VND"/>
    <m/>
    <s v="STK"/>
    <x v="4"/>
    <n v="3000"/>
    <s v="Power Engineering Consulting Joint Stock Company 2"/>
    <m/>
    <n v="1"/>
    <m/>
    <m/>
    <m/>
    <s v="10/03/2024 10:03:17"/>
    <d v="2024-10-03T00:00:00"/>
    <d v="2024-10-07T00:00:00"/>
    <s v="HOSE"/>
    <n v="30850"/>
    <n v="92550000"/>
    <n v="-92550000"/>
    <n v="0"/>
    <n v="-231375"/>
    <s v="VND"/>
    <n v="-92781375"/>
    <n v="30300"/>
    <n v="92781375"/>
    <s v=""/>
    <m/>
    <s v="Buy"/>
    <m/>
    <s v="106507931"/>
    <m/>
    <s v=""/>
    <m/>
    <m/>
    <s v="LMT"/>
    <m/>
    <m/>
    <s v="Long"/>
    <m/>
    <s v=""/>
    <n v="30927.125"/>
  </r>
  <r>
    <s v="O"/>
    <x v="0"/>
    <s v="VND"/>
    <m/>
    <s v="STK"/>
    <x v="4"/>
    <n v="1000"/>
    <s v="Power Engineering Consulting Joint Stock Company 2"/>
    <m/>
    <n v="1"/>
    <m/>
    <m/>
    <m/>
    <s v="10/03/2024 10:01:48"/>
    <d v="2024-10-03T00:00:00"/>
    <d v="2024-10-07T00:00:00"/>
    <s v="HOSE"/>
    <n v="30850"/>
    <n v="30850000"/>
    <n v="-30850000"/>
    <n v="0"/>
    <n v="-77125"/>
    <s v="VND"/>
    <n v="-30927125"/>
    <n v="30300"/>
    <n v="30927125"/>
    <s v=""/>
    <m/>
    <s v="Buy"/>
    <m/>
    <s v="106507268"/>
    <m/>
    <s v=""/>
    <m/>
    <m/>
    <s v="LMT"/>
    <m/>
    <m/>
    <s v="Long"/>
    <m/>
    <s v=""/>
    <n v="30927.125"/>
  </r>
  <r>
    <s v="O"/>
    <x v="0"/>
    <s v="VND"/>
    <m/>
    <s v="STK"/>
    <x v="2"/>
    <n v="40000"/>
    <s v="Phat Dat Real Estate Development Corp"/>
    <m/>
    <n v="1"/>
    <m/>
    <m/>
    <m/>
    <s v="10/03/2024 10:00:01"/>
    <d v="2024-10-03T00:00:00"/>
    <d v="2024-10-07T00:00:00"/>
    <s v="HOSE"/>
    <n v="20950"/>
    <n v="838000000"/>
    <n v="-838000000"/>
    <n v="0"/>
    <n v="-2095000"/>
    <s v="VND"/>
    <n v="-840095000"/>
    <n v="20600"/>
    <n v="840095000"/>
    <s v=""/>
    <m/>
    <s v="Buy"/>
    <m/>
    <s v="106506441"/>
    <m/>
    <s v=""/>
    <m/>
    <m/>
    <s v="LMT"/>
    <m/>
    <m/>
    <s v="Long"/>
    <m/>
    <s v=""/>
    <n v="21002.375"/>
  </r>
  <r>
    <s v="O"/>
    <x v="0"/>
    <s v="VND"/>
    <m/>
    <s v="STK"/>
    <x v="7"/>
    <n v="25000"/>
    <s v="Dat Xanh Real Estate Services Joint Stock Company"/>
    <m/>
    <n v="1"/>
    <m/>
    <m/>
    <m/>
    <s v="10/03/2024 09:58:05"/>
    <d v="2024-10-03T00:00:00"/>
    <d v="2024-10-07T00:00:00"/>
    <s v="HOSE"/>
    <n v="5810"/>
    <n v="145250000"/>
    <n v="-145250000"/>
    <n v="0"/>
    <n v="-363125"/>
    <s v="VND"/>
    <n v="-145613125"/>
    <n v="5700"/>
    <n v="145613125"/>
    <s v=""/>
    <m/>
    <s v="Buy"/>
    <m/>
    <s v="106505558"/>
    <m/>
    <s v=""/>
    <m/>
    <m/>
    <s v="LMT"/>
    <m/>
    <m/>
    <s v="Long"/>
    <m/>
    <s v=""/>
    <n v="5824.5249999999996"/>
  </r>
  <r>
    <s v="O"/>
    <x v="0"/>
    <s v="VND"/>
    <m/>
    <s v="STK"/>
    <x v="3"/>
    <n v="19000"/>
    <s v="Vietnam Dairy Products Joint Stock Company"/>
    <m/>
    <n v="1"/>
    <m/>
    <m/>
    <m/>
    <s v="11/20/2024 09:33:56"/>
    <d v="2024-11-20T00:00:00"/>
    <d v="2024-11-22T00:00:00"/>
    <s v="HOSE"/>
    <n v="63100"/>
    <n v="1198900000"/>
    <n v="-1198900000"/>
    <n v="0"/>
    <n v="-2997250"/>
    <s v="VND"/>
    <n v="-1201897250"/>
    <n v="63600"/>
    <n v="1201897250"/>
    <s v=""/>
    <m/>
    <s v="Buy"/>
    <m/>
    <s v="108887528"/>
    <m/>
    <s v=""/>
    <m/>
    <m/>
    <s v="LMT"/>
    <m/>
    <m/>
    <s v="Long"/>
    <m/>
    <s v=""/>
    <n v="63257.75"/>
  </r>
  <r>
    <s v="O"/>
    <x v="0"/>
    <s v="VND"/>
    <m/>
    <s v="STK"/>
    <x v="1"/>
    <n v="12000"/>
    <s v="Vinhomes Joint Stock Company"/>
    <m/>
    <n v="1"/>
    <m/>
    <m/>
    <m/>
    <s v="11/20/2024 09:24:03"/>
    <d v="2024-11-20T00:00:00"/>
    <d v="2024-11-22T00:00:00"/>
    <s v="HOSE"/>
    <n v="42100"/>
    <n v="505200000"/>
    <n v="-505200000"/>
    <n v="0"/>
    <n v="-1263000"/>
    <s v="VND"/>
    <n v="-506463000"/>
    <n v="43300"/>
    <n v="506463000"/>
    <s v=""/>
    <m/>
    <s v="Buy"/>
    <m/>
    <s v="108884314"/>
    <m/>
    <s v=""/>
    <m/>
    <m/>
    <s v="LMT"/>
    <m/>
    <m/>
    <s v="Long"/>
    <m/>
    <s v=""/>
    <n v="42205.25"/>
  </r>
  <r>
    <s v="O"/>
    <x v="0"/>
    <s v="VND"/>
    <m/>
    <s v="STK"/>
    <x v="4"/>
    <n v="8000"/>
    <s v="Power Engineering Consulting Joint Stock Company 2"/>
    <m/>
    <n v="1"/>
    <m/>
    <m/>
    <m/>
    <s v="11/20/2024 09:22:41"/>
    <d v="2024-11-20T00:00:00"/>
    <d v="2024-11-22T00:00:00"/>
    <s v="HOSE"/>
    <n v="29150"/>
    <n v="233200000"/>
    <n v="-233200000"/>
    <n v="0"/>
    <n v="-583000"/>
    <s v="VND"/>
    <n v="-233783000"/>
    <n v="29800"/>
    <n v="233783000"/>
    <s v=""/>
    <m/>
    <s v="Buy"/>
    <m/>
    <s v="108883922"/>
    <m/>
    <s v=""/>
    <m/>
    <m/>
    <s v="LMT"/>
    <m/>
    <m/>
    <s v="Long"/>
    <m/>
    <s v=""/>
    <n v="29222.875"/>
  </r>
  <r>
    <s v="O"/>
    <x v="0"/>
    <s v="VND"/>
    <m/>
    <s v="STK"/>
    <x v="4"/>
    <n v="8000"/>
    <s v="Power Engineering Consulting Joint Stock Company 2"/>
    <m/>
    <n v="1"/>
    <m/>
    <m/>
    <m/>
    <s v="11/12/2024 11:16:03"/>
    <d v="2024-11-12T00:00:00"/>
    <d v="2024-11-14T00:00:00"/>
    <s v="HOSE"/>
    <n v="30050"/>
    <n v="240400000"/>
    <n v="-240400000"/>
    <n v="0"/>
    <n v="-601000"/>
    <s v="VND"/>
    <n v="-241001000"/>
    <n v="30650"/>
    <n v="241001000"/>
    <s v=""/>
    <m/>
    <s v="Buy"/>
    <m/>
    <s v="108550150"/>
    <m/>
    <s v=""/>
    <m/>
    <m/>
    <s v="LMT"/>
    <m/>
    <m/>
    <s v="Long"/>
    <m/>
    <s v=""/>
    <n v="30125.125"/>
  </r>
  <r>
    <s v="O"/>
    <x v="0"/>
    <s v="VND"/>
    <m/>
    <s v="STK"/>
    <x v="7"/>
    <n v="20000"/>
    <s v="Dat Xanh Real Estate Services Joint Stock Company"/>
    <m/>
    <n v="1"/>
    <m/>
    <m/>
    <m/>
    <s v="11/12/2024 11:13:47"/>
    <d v="2024-11-12T00:00:00"/>
    <d v="2024-11-14T00:00:00"/>
    <s v="HOSE"/>
    <n v="6350"/>
    <n v="127000000"/>
    <n v="-127000000"/>
    <n v="0"/>
    <n v="-317500"/>
    <s v="VND"/>
    <n v="-127317500"/>
    <n v="6350"/>
    <n v="127317500"/>
    <s v=""/>
    <m/>
    <s v="Buy"/>
    <m/>
    <s v="108549857"/>
    <m/>
    <s v=""/>
    <m/>
    <m/>
    <s v="LMT"/>
    <m/>
    <m/>
    <s v="Long"/>
    <m/>
    <s v=""/>
    <n v="6365.875"/>
  </r>
  <r>
    <s v="O"/>
    <x v="0"/>
    <s v="VND"/>
    <m/>
    <s v="STK"/>
    <x v="7"/>
    <n v="20000"/>
    <s v="Dat Xanh Real Estate Services Joint Stock Company"/>
    <m/>
    <n v="1"/>
    <m/>
    <m/>
    <m/>
    <s v="11/12/2024 10:37:44"/>
    <d v="2024-11-12T00:00:00"/>
    <d v="2024-11-14T00:00:00"/>
    <s v="HOSE"/>
    <n v="6377"/>
    <n v="127540000"/>
    <n v="-127540000"/>
    <n v="0"/>
    <n v="-318850"/>
    <s v="VND"/>
    <n v="-127858850"/>
    <n v="6350"/>
    <n v="127858850"/>
    <s v=""/>
    <m/>
    <s v="Buy"/>
    <m/>
    <s v="108545211"/>
    <m/>
    <s v=""/>
    <m/>
    <m/>
    <s v="LMT"/>
    <m/>
    <m/>
    <s v="Long"/>
    <m/>
    <s v=""/>
    <n v="6392.9425000000001"/>
  </r>
  <r>
    <s v="O"/>
    <x v="0"/>
    <s v="VND"/>
    <m/>
    <s v="STK"/>
    <x v="1"/>
    <n v="20000"/>
    <s v="Vinhomes Joint Stock Company"/>
    <m/>
    <n v="1"/>
    <m/>
    <m/>
    <m/>
    <s v="11/12/2024 10:16:19"/>
    <d v="2024-11-12T00:00:00"/>
    <d v="2024-11-14T00:00:00"/>
    <s v="HOSE"/>
    <n v="40700"/>
    <n v="814000000"/>
    <n v="-814000000"/>
    <n v="0"/>
    <n v="-2035000"/>
    <s v="VND"/>
    <n v="-816035000"/>
    <n v="40300"/>
    <n v="816035000"/>
    <s v=""/>
    <m/>
    <s v="Buy"/>
    <m/>
    <s v="108541810"/>
    <m/>
    <s v=""/>
    <m/>
    <m/>
    <s v="LMT"/>
    <m/>
    <m/>
    <s v="Long"/>
    <m/>
    <s v=""/>
    <n v="40801.75"/>
  </r>
  <r>
    <m/>
    <x v="2"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"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"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"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"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"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"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"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"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"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"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"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"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9">
  <r>
    <s v="Long"/>
    <s v="LT"/>
    <s v="VND"/>
    <s v="STK"/>
    <x v="0"/>
    <n v="84"/>
    <s v="Tien Phong Commercial Joint Stock Bank (Tpb)"/>
    <n v="1"/>
    <m/>
    <m/>
    <s v="12/13/2022 09:20:49"/>
    <s v="12/13/2022 09:20:49"/>
    <m/>
    <n v="13601.190476190475"/>
    <n v="14216.830357142857"/>
    <n v="16200"/>
    <d v="2024-11-29T00:00:00"/>
  </r>
  <r>
    <s v="Long"/>
    <s v="LT"/>
    <s v="VND"/>
    <s v="STK"/>
    <x v="0"/>
    <n v="84"/>
    <s v="Tien Phong Commercial Joint Stock Bank (Tpb)"/>
    <n v="1"/>
    <m/>
    <m/>
    <s v="12/20/2022 09:43:18"/>
    <s v="12/20/2022 09:43:18"/>
    <m/>
    <n v="13154.761904761905"/>
    <n v="13769.732142857143"/>
    <n v="16200"/>
    <d v="2024-11-29T00:00:00"/>
  </r>
  <r>
    <s v="Long"/>
    <s v="LT"/>
    <s v="VND"/>
    <s v="STK"/>
    <x v="0"/>
    <n v="502"/>
    <s v="Tien Phong Commercial Joint Stock Bank (Tpb)"/>
    <n v="1"/>
    <m/>
    <m/>
    <s v="01/16/2023 13:23:41"/>
    <s v="01/16/2023 13:23:41"/>
    <m/>
    <n v="13266.932270916335"/>
    <n v="13300.099601593625"/>
    <n v="16200"/>
    <d v="2024-11-29T00:00:00"/>
  </r>
  <r>
    <s v="Long"/>
    <s v="LT"/>
    <s v="VND"/>
    <s v="STK"/>
    <x v="0"/>
    <n v="4176"/>
    <s v="Tien Phong Commercial Joint Stock Bank (Tpb)"/>
    <n v="1"/>
    <m/>
    <m/>
    <s v="01/16/2023 13:24:26"/>
    <s v="01/16/2023 13:24:26"/>
    <m/>
    <n v="13301.005747126437"/>
    <n v="13334.258261494253"/>
    <n v="16200"/>
    <d v="2024-11-29T00:00:00"/>
  </r>
  <r>
    <s v="Long"/>
    <s v="LT"/>
    <s v="VND"/>
    <s v="STK"/>
    <x v="0"/>
    <n v="5178"/>
    <s v="Tien Phong Commercial Joint Stock Bank (Tpb)"/>
    <n v="1"/>
    <m/>
    <m/>
    <s v="01/17/2023 09:06:43"/>
    <s v="01/17/2023 09:06:43"/>
    <m/>
    <n v="13350.714561606799"/>
    <n v="13384.091348010816"/>
    <n v="16200"/>
    <d v="2024-11-29T00:00:00"/>
  </r>
  <r>
    <s v="Long"/>
    <s v="LT"/>
    <s v="VND"/>
    <s v="STK"/>
    <x v="0"/>
    <n v="502"/>
    <s v="Tien Phong Commercial Joint Stock Bank (Tpb)"/>
    <n v="1"/>
    <m/>
    <m/>
    <s v="02/03/2023 09:27:02"/>
    <s v="02/03/2023 09:27:02"/>
    <m/>
    <n v="14223.107569721114"/>
    <n v="14344.043824701193"/>
    <n v="16200"/>
    <d v="2024-11-29T00:00:00"/>
  </r>
  <r>
    <s v="Long"/>
    <s v="LT"/>
    <s v="VND"/>
    <s v="STK"/>
    <x v="0"/>
    <n v="2004"/>
    <s v="Tien Phong Commercial Joint Stock Bank (Tpb)"/>
    <n v="1"/>
    <m/>
    <m/>
    <s v="02/06/2023 08:20:03"/>
    <s v="02/06/2023 08:20:03"/>
    <m/>
    <n v="14311.377245508982"/>
    <n v="14347.155688622754"/>
    <n v="16200"/>
    <d v="2024-11-29T00:00:00"/>
  </r>
  <r>
    <s v="Long"/>
    <s v="LT"/>
    <s v="VND"/>
    <s v="STK"/>
    <x v="0"/>
    <n v="3340"/>
    <s v="Tien Phong Commercial Joint Stock Bank (Tpb)"/>
    <n v="1"/>
    <m/>
    <m/>
    <s v="02/06/2023 08:20:54"/>
    <s v="02/06/2023 08:20:54"/>
    <m/>
    <n v="14251.497005988025"/>
    <n v="14287.125748502996"/>
    <n v="16200"/>
    <d v="2024-11-29T00:00:00"/>
  </r>
  <r>
    <s v="Long"/>
    <s v="LT"/>
    <s v="VND"/>
    <s v="STK"/>
    <x v="0"/>
    <n v="5010"/>
    <s v="Tien Phong Commercial Joint Stock Bank (Tpb)"/>
    <n v="1"/>
    <m/>
    <m/>
    <s v="02/06/2023 09:23:56"/>
    <s v="02/06/2023 09:23:56"/>
    <m/>
    <n v="14308.383233532933"/>
    <n v="14344.154191616766"/>
    <n v="16200"/>
    <d v="2024-11-29T00:00:00"/>
  </r>
  <r>
    <s v="Long"/>
    <s v="LT"/>
    <s v="VND"/>
    <s v="STK"/>
    <x v="0"/>
    <n v="10021"/>
    <s v="Tien Phong Commercial Joint Stock Bank (Tpb)"/>
    <n v="1"/>
    <m/>
    <m/>
    <s v="02/10/2023 13:42:18"/>
    <s v="02/10/2023 13:42:18"/>
    <m/>
    <n v="14519.509031034826"/>
    <n v="14555.807803612413"/>
    <n v="16200"/>
    <d v="2024-11-29T00:00:00"/>
  </r>
  <r>
    <s v="Long"/>
    <s v="LT"/>
    <s v="VND"/>
    <s v="STK"/>
    <x v="1"/>
    <n v="1000"/>
    <s v="Vinhomes Joint Stock Company"/>
    <n v="1"/>
    <m/>
    <m/>
    <s v="03/01/2023 10:03:12"/>
    <s v="03/01/2023 10:03:12"/>
    <m/>
    <n v="40600"/>
    <n v="40701.5"/>
    <n v="40800"/>
    <d v="2024-11-29T00:00:00"/>
  </r>
  <r>
    <s v="Long"/>
    <s v="LT"/>
    <s v="VND"/>
    <s v="STK"/>
    <x v="1"/>
    <n v="1000"/>
    <s v="Vinhomes Joint Stock Company"/>
    <n v="1"/>
    <m/>
    <m/>
    <s v="03/01/2023 14:02:16"/>
    <s v="03/01/2023 14:02:16"/>
    <m/>
    <n v="40000"/>
    <n v="40100"/>
    <n v="40800"/>
    <d v="2024-11-29T00:00:00"/>
  </r>
  <r>
    <s v="Long"/>
    <s v="LT"/>
    <s v="VND"/>
    <s v="STK"/>
    <x v="1"/>
    <n v="1000"/>
    <s v="Vinhomes Joint Stock Company"/>
    <n v="1"/>
    <m/>
    <m/>
    <s v="03/03/2023 11:17:27"/>
    <s v="03/03/2023 11:17:27"/>
    <m/>
    <n v="40600"/>
    <n v="40710.9"/>
    <n v="40800"/>
    <d v="2024-11-29T00:00:00"/>
  </r>
  <r>
    <s v="Long"/>
    <s v="LT"/>
    <s v="VND"/>
    <s v="STK"/>
    <x v="0"/>
    <n v="3341"/>
    <s v="Tien Phong Commercial Joint Stock Bank (Tpb)"/>
    <n v="1"/>
    <m/>
    <m/>
    <s v="03/13/2023 09:42:55"/>
    <s v="03/13/2023 09:42:55"/>
    <m/>
    <n v="14247.231367853936"/>
    <n v="14283.567794073631"/>
    <n v="16200"/>
    <d v="2024-11-29T00:00:00"/>
  </r>
  <r>
    <s v="Long"/>
    <s v="LT"/>
    <s v="VND"/>
    <s v="STK"/>
    <x v="0"/>
    <n v="3340"/>
    <s v="Tien Phong Commercial Joint Stock Bank (Tpb)"/>
    <n v="1"/>
    <m/>
    <m/>
    <s v="03/14/2023 09:21:24"/>
    <s v="03/14/2023 09:21:24"/>
    <m/>
    <n v="14610.778443113773"/>
    <n v="14647.664670658683"/>
    <n v="16200"/>
    <d v="2024-11-29T00:00:00"/>
  </r>
  <r>
    <s v="Long"/>
    <s v="LT"/>
    <s v="VND"/>
    <s v="STK"/>
    <x v="2"/>
    <n v="1000"/>
    <s v="Phat Dat Real Estate Development Corp"/>
    <n v="1"/>
    <m/>
    <m/>
    <s v="06/05/2023 09:07:29"/>
    <s v="06/05/2023 09:07:29"/>
    <m/>
    <n v="15050"/>
    <n v="15087.625"/>
    <n v="21200"/>
    <d v="2024-11-29T00:00:00"/>
  </r>
  <r>
    <s v="Long"/>
    <s v="LT"/>
    <s v="VND"/>
    <s v="STK"/>
    <x v="2"/>
    <n v="1000"/>
    <s v="Phat Dat Real Estate Development Corp"/>
    <n v="1"/>
    <m/>
    <m/>
    <s v="06/05/2023 09:11:33"/>
    <s v="06/05/2023 09:11:33"/>
    <m/>
    <n v="15150"/>
    <n v="15187.875"/>
    <n v="21200"/>
    <d v="2024-11-29T00:00:00"/>
  </r>
  <r>
    <s v="Long"/>
    <s v="LT"/>
    <s v="VND"/>
    <s v="STK"/>
    <x v="2"/>
    <n v="2000"/>
    <s v="Phat Dat Real Estate Development Corp"/>
    <n v="1"/>
    <m/>
    <m/>
    <s v="06/05/2023 09:18:03"/>
    <s v="06/05/2023 09:18:03"/>
    <m/>
    <n v="15150"/>
    <n v="15187.875"/>
    <n v="21200"/>
    <d v="2024-11-29T00:00:00"/>
  </r>
  <r>
    <s v="Long"/>
    <s v="LT"/>
    <s v="VND"/>
    <s v="STK"/>
    <x v="2"/>
    <n v="3000"/>
    <s v="Phat Dat Real Estate Development Corp"/>
    <n v="1"/>
    <m/>
    <m/>
    <s v="06/26/2023 09:56:33"/>
    <s v="06/26/2023 09:56:33"/>
    <m/>
    <n v="16700"/>
    <n v="16741.75"/>
    <n v="21200"/>
    <d v="2024-11-29T00:00:00"/>
  </r>
  <r>
    <s v="Long"/>
    <s v="LT"/>
    <s v="VND"/>
    <s v="STK"/>
    <x v="0"/>
    <n v="4200"/>
    <s v="Tien Phong Commercial Joint Stock Bank (Tpb)"/>
    <n v="1"/>
    <m/>
    <m/>
    <s v="06/26/2023 10:03:01"/>
    <s v="06/26/2023 10:03:01"/>
    <m/>
    <n v="15291.666666666666"/>
    <n v="15329.895833333334"/>
    <n v="16200"/>
    <d v="2024-11-29T00:00:00"/>
  </r>
  <r>
    <s v="Long"/>
    <s v="LT"/>
    <s v="VND"/>
    <s v="STK"/>
    <x v="2"/>
    <n v="3000"/>
    <s v="Phat Dat Real Estate Development Corp"/>
    <n v="1"/>
    <m/>
    <m/>
    <s v="06/26/2023 12:16:32"/>
    <s v="06/26/2023 12:16:32"/>
    <m/>
    <n v="16700"/>
    <n v="16741.75"/>
    <n v="21200"/>
    <d v="2024-11-29T00:00:00"/>
  </r>
  <r>
    <s v="Long"/>
    <s v="LT"/>
    <s v="VND"/>
    <s v="STK"/>
    <x v="2"/>
    <n v="3000"/>
    <s v="Phat Dat Real Estate Development Corp"/>
    <n v="1"/>
    <m/>
    <m/>
    <s v="06/29/2023 10:06:22"/>
    <s v="06/29/2023 10:06:22"/>
    <m/>
    <n v="16900"/>
    <n v="16942.25"/>
    <n v="21200"/>
    <d v="2024-11-29T00:00:00"/>
  </r>
  <r>
    <s v="Long"/>
    <s v="LT"/>
    <s v="VND"/>
    <s v="STK"/>
    <x v="2"/>
    <n v="3000"/>
    <s v="Phat Dat Real Estate Development Corp"/>
    <n v="1"/>
    <m/>
    <m/>
    <s v="06/29/2023 10:07:26"/>
    <s v="06/29/2023 10:07:26"/>
    <m/>
    <n v="16700"/>
    <n v="16741.75"/>
    <n v="21200"/>
    <d v="2024-11-29T00:00:00"/>
  </r>
  <r>
    <s v="Long"/>
    <s v="LT"/>
    <s v="VND"/>
    <s v="STK"/>
    <x v="0"/>
    <n v="4800"/>
    <s v="Tien Phong Commercial Joint Stock Bank (Tpb)"/>
    <n v="1"/>
    <m/>
    <m/>
    <s v="06/29/2023 10:09:46"/>
    <s v="06/29/2023 10:09:46"/>
    <m/>
    <n v="15250"/>
    <n v="15288.125"/>
    <n v="16200"/>
    <d v="2024-11-29T00:00:00"/>
  </r>
  <r>
    <s v="Long"/>
    <s v="LT"/>
    <s v="VND"/>
    <s v="STK"/>
    <x v="3"/>
    <n v="0"/>
    <s v="Vietnam Dairy Products Joint Stock Company"/>
    <n v="1"/>
    <m/>
    <m/>
    <s v="06/29/2023 10:18:29"/>
    <s v="06/29/2023 10:18:29"/>
    <m/>
    <n v="70400"/>
    <n v="70576"/>
    <s v=""/>
    <d v="2024-11-29T00:00:00"/>
  </r>
  <r>
    <s v="Long"/>
    <s v="LT"/>
    <s v="VND"/>
    <s v="STK"/>
    <x v="2"/>
    <n v="3000"/>
    <s v="Phat Dat Real Estate Development Corp"/>
    <n v="1"/>
    <m/>
    <m/>
    <s v="06/29/2023 10:19:36"/>
    <s v="06/29/2023 10:19:36"/>
    <m/>
    <n v="16500"/>
    <n v="16541.25"/>
    <n v="21200"/>
    <d v="2024-11-29T00:00:00"/>
  </r>
  <r>
    <s v="Long"/>
    <s v="LT"/>
    <s v="VND"/>
    <s v="STK"/>
    <x v="2"/>
    <n v="3000"/>
    <s v="Phat Dat Real Estate Development Corp"/>
    <n v="1"/>
    <m/>
    <m/>
    <s v="06/29/2023 11:29:43"/>
    <s v="06/29/2023 11:29:43"/>
    <m/>
    <n v="16850"/>
    <n v="16892.125"/>
    <n v="21200"/>
    <d v="2024-11-29T00:00:00"/>
  </r>
  <r>
    <s v="Long"/>
    <s v="LT"/>
    <s v="VND"/>
    <s v="STK"/>
    <x v="0"/>
    <n v="6000"/>
    <s v="Tien Phong Commercial Joint Stock Bank (Tpb)"/>
    <n v="1"/>
    <m/>
    <m/>
    <s v="07/06/2023 12:16:40"/>
    <s v="07/06/2023 12:16:40"/>
    <m/>
    <n v="15083.333333333334"/>
    <n v="15121.041666666666"/>
    <n v="16200"/>
    <d v="2024-11-29T00:00:00"/>
  </r>
  <r>
    <s v="Long"/>
    <s v="LT"/>
    <s v="VND"/>
    <s v="STK"/>
    <x v="2"/>
    <n v="4000"/>
    <s v="Phat Dat Real Estate Development Corp"/>
    <n v="1"/>
    <m/>
    <m/>
    <s v="07/06/2023 12:17:00"/>
    <s v="07/06/2023 12:17:00"/>
    <m/>
    <n v="17000"/>
    <n v="17042.5"/>
    <n v="21200"/>
    <d v="2024-11-29T00:00:00"/>
  </r>
  <r>
    <s v="Long"/>
    <s v="LT"/>
    <s v="VND"/>
    <s v="STK"/>
    <x v="2"/>
    <n v="4000"/>
    <s v="Phat Dat Real Estate Development Corp"/>
    <n v="1"/>
    <m/>
    <m/>
    <s v="07/06/2023 12:18:59"/>
    <s v="07/06/2023 12:18:59"/>
    <m/>
    <n v="17200"/>
    <n v="17243"/>
    <n v="21200"/>
    <d v="2024-11-29T00:00:00"/>
  </r>
  <r>
    <s v="Long"/>
    <s v="LT"/>
    <s v="VND"/>
    <s v="STK"/>
    <x v="2"/>
    <n v="4000"/>
    <s v="Phat Dat Real Estate Development Corp"/>
    <n v="1"/>
    <m/>
    <m/>
    <s v="07/07/2023 09:08:26"/>
    <s v="07/07/2023 09:08:26"/>
    <m/>
    <n v="16700"/>
    <n v="16741.75"/>
    <n v="21200"/>
    <d v="2024-11-29T00:00:00"/>
  </r>
  <r>
    <s v="Long"/>
    <s v="LT"/>
    <s v="VND"/>
    <s v="STK"/>
    <x v="4"/>
    <n v="2900"/>
    <s v="Power Engineering Consulting Joint Stock Company 2"/>
    <n v="1"/>
    <m/>
    <m/>
    <s v="07/31/2023 11:56:40"/>
    <s v="07/31/2023 11:56:40"/>
    <m/>
    <n v="35400"/>
    <n v="35488.5"/>
    <n v="32050"/>
    <d v="2024-11-29T00:00:00"/>
  </r>
  <r>
    <s v="Long"/>
    <s v="LT"/>
    <s v="VND"/>
    <s v="STK"/>
    <x v="4"/>
    <n v="3000"/>
    <s v="Power Engineering Consulting Joint Stock Company 2"/>
    <n v="1"/>
    <m/>
    <m/>
    <s v="07/31/2023 12:02:36"/>
    <s v="07/31/2023 12:02:36"/>
    <m/>
    <n v="35600"/>
    <n v="35689"/>
    <n v="32050"/>
    <d v="2024-11-29T00:00:00"/>
  </r>
  <r>
    <s v="Long"/>
    <s v="LT"/>
    <s v="VND"/>
    <s v="STK"/>
    <x v="2"/>
    <n v="3000"/>
    <s v="Phat Dat Real Estate Development Corp"/>
    <n v="1"/>
    <m/>
    <m/>
    <s v="08/01/2023 11:23:56"/>
    <s v="08/01/2023 11:23:56"/>
    <m/>
    <n v="20850"/>
    <n v="20902.125"/>
    <n v="21200"/>
    <d v="2024-11-29T00:00:00"/>
  </r>
  <r>
    <s v="Long"/>
    <s v="LT"/>
    <s v="VND"/>
    <s v="STK"/>
    <x v="4"/>
    <n v="2000"/>
    <s v="Power Engineering Consulting Joint Stock Company 2"/>
    <n v="1"/>
    <m/>
    <m/>
    <s v="08/01/2023 11:42:00"/>
    <s v="08/01/2023 11:42:00"/>
    <m/>
    <n v="38050"/>
    <n v="38145.125"/>
    <n v="32050"/>
    <d v="2024-11-29T00:00:00"/>
  </r>
  <r>
    <s v="Long"/>
    <s v="LT"/>
    <s v="VND"/>
    <s v="STK"/>
    <x v="4"/>
    <n v="2000"/>
    <s v="Power Engineering Consulting Joint Stock Company 2"/>
    <n v="1"/>
    <m/>
    <m/>
    <s v="08/02/2023 10:09:56"/>
    <s v="08/02/2023 10:09:56"/>
    <m/>
    <n v="38200"/>
    <n v="38295.5"/>
    <n v="32050"/>
    <d v="2024-11-29T00:00:00"/>
  </r>
  <r>
    <s v="Long"/>
    <s v="LT"/>
    <s v="VND"/>
    <s v="STK"/>
    <x v="4"/>
    <n v="2000"/>
    <s v="Power Engineering Consulting Joint Stock Company 2"/>
    <n v="1"/>
    <m/>
    <m/>
    <s v="08/02/2023 10:10:58"/>
    <s v="08/02/2023 10:10:58"/>
    <m/>
    <n v="37800"/>
    <n v="37894.5"/>
    <n v="32050"/>
    <d v="2024-11-29T00:00:00"/>
  </r>
  <r>
    <s v="Long"/>
    <s v="LT"/>
    <s v="VND"/>
    <s v="STK"/>
    <x v="4"/>
    <n v="2000"/>
    <s v="Power Engineering Consulting Joint Stock Company 2"/>
    <n v="1"/>
    <m/>
    <m/>
    <s v="08/02/2023 10:11:46"/>
    <s v="08/02/2023 10:11:46"/>
    <m/>
    <n v="38400"/>
    <n v="38496"/>
    <n v="32050"/>
    <d v="2024-11-29T00:00:00"/>
  </r>
  <r>
    <s v="Long"/>
    <s v="LT"/>
    <s v="VND"/>
    <s v="STK"/>
    <x v="0"/>
    <n v="7200"/>
    <s v="Tien Phong Commercial Joint Stock Bank (Tpb)"/>
    <n v="1"/>
    <m/>
    <m/>
    <s v="08/02/2023 10:24:30"/>
    <s v="08/02/2023 10:24:30"/>
    <m/>
    <n v="15750"/>
    <n v="15789.375"/>
    <n v="16200"/>
    <d v="2024-11-29T00:00:00"/>
  </r>
  <r>
    <s v="Long"/>
    <s v="LT"/>
    <s v="VND"/>
    <s v="STK"/>
    <x v="4"/>
    <n v="2000"/>
    <s v="Power Engineering Consulting Joint Stock Company 2"/>
    <n v="1"/>
    <m/>
    <m/>
    <s v="08/03/2023 09:18:14"/>
    <s v="08/03/2023 09:18:14"/>
    <m/>
    <n v="37500"/>
    <n v="37593.75"/>
    <n v="32050"/>
    <d v="2024-11-29T00:00:00"/>
  </r>
  <r>
    <s v="Long"/>
    <s v="LT"/>
    <s v="VND"/>
    <s v="STK"/>
    <x v="4"/>
    <n v="2000"/>
    <s v="Power Engineering Consulting Joint Stock Company 2"/>
    <n v="1"/>
    <m/>
    <m/>
    <s v="08/03/2023 09:22:35"/>
    <s v="08/03/2023 09:22:35"/>
    <m/>
    <n v="37603"/>
    <n v="37697.0075"/>
    <n v="32050"/>
    <d v="2024-11-29T00:00:00"/>
  </r>
  <r>
    <s v="Long"/>
    <s v="LT"/>
    <s v="VND"/>
    <s v="STK"/>
    <x v="2"/>
    <n v="3000"/>
    <s v="Phat Dat Real Estate Development Corp"/>
    <n v="1"/>
    <m/>
    <m/>
    <s v="08/03/2023 09:23:00"/>
    <s v="08/03/2023 09:23:00"/>
    <m/>
    <n v="21227"/>
    <n v="21280.067500000001"/>
    <n v="21200"/>
    <d v="2024-11-29T00:00:00"/>
  </r>
  <r>
    <s v="Long"/>
    <s v="LT"/>
    <s v="VND"/>
    <s v="STK"/>
    <x v="4"/>
    <n v="2000"/>
    <s v="Power Engineering Consulting Joint Stock Company 2"/>
    <n v="1"/>
    <m/>
    <m/>
    <s v="08/03/2023 09:27:33"/>
    <s v="08/03/2023 09:27:33"/>
    <m/>
    <n v="37600"/>
    <n v="37694"/>
    <n v="32050"/>
    <d v="2024-11-29T00:00:00"/>
  </r>
  <r>
    <s v="Long"/>
    <s v="LT"/>
    <s v="VND"/>
    <s v="STK"/>
    <x v="4"/>
    <n v="2000"/>
    <s v="Power Engineering Consulting Joint Stock Company 2"/>
    <n v="1"/>
    <m/>
    <m/>
    <s v="08/03/2023 09:28:09"/>
    <s v="08/03/2023 09:28:09"/>
    <m/>
    <n v="37800"/>
    <n v="37894.5"/>
    <n v="32050"/>
    <d v="2024-11-29T00:00:00"/>
  </r>
  <r>
    <s v="Long"/>
    <s v="LT"/>
    <s v="VND"/>
    <s v="STK"/>
    <x v="0"/>
    <n v="4800"/>
    <s v="Tien Phong Commercial Joint Stock Bank (Tpb)"/>
    <n v="1"/>
    <m/>
    <m/>
    <s v="08/03/2023 09:28:34"/>
    <s v="08/03/2023 09:28:34"/>
    <m/>
    <n v="15750"/>
    <n v="15789.375"/>
    <n v="16200"/>
    <d v="2024-11-29T00:00:00"/>
  </r>
  <r>
    <s v="Long"/>
    <s v="LT"/>
    <s v="VND"/>
    <s v="STK"/>
    <x v="5"/>
    <n v="3000"/>
    <s v="Mobile World Investment Corp"/>
    <n v="1"/>
    <m/>
    <m/>
    <s v="08/03/2023 09:33:16"/>
    <s v="08/03/2023 09:33:16"/>
    <m/>
    <n v="52200"/>
    <n v="52330.5"/>
    <n v="60500"/>
    <d v="2024-11-29T00:00:00"/>
  </r>
  <r>
    <s v="Long"/>
    <s v="LT"/>
    <s v="VND"/>
    <s v="STK"/>
    <x v="4"/>
    <n v="2000"/>
    <s v="Power Engineering Consulting Joint Stock Company 2"/>
    <n v="1"/>
    <m/>
    <m/>
    <s v="08/03/2023 09:35:16"/>
    <s v="08/03/2023 09:35:16"/>
    <m/>
    <n v="37400"/>
    <n v="37493.5"/>
    <n v="32050"/>
    <d v="2024-11-29T00:00:00"/>
  </r>
  <r>
    <s v="Long"/>
    <s v="LT"/>
    <s v="VND"/>
    <s v="STK"/>
    <x v="4"/>
    <n v="2000"/>
    <s v="Power Engineering Consulting Joint Stock Company 2"/>
    <n v="1"/>
    <m/>
    <m/>
    <s v="08/03/2023 09:42:06"/>
    <s v="08/03/2023 09:42:06"/>
    <m/>
    <n v="37500"/>
    <n v="37593.75"/>
    <n v="32050"/>
    <d v="2024-11-29T00:00:00"/>
  </r>
  <r>
    <s v="Long"/>
    <s v="LT"/>
    <s v="VND"/>
    <s v="STK"/>
    <x v="4"/>
    <n v="2000"/>
    <s v="Power Engineering Consulting Joint Stock Company 2"/>
    <n v="1"/>
    <m/>
    <m/>
    <s v="08/03/2023 09:42:41"/>
    <s v="08/03/2023 09:42:41"/>
    <m/>
    <n v="37600"/>
    <n v="37694"/>
    <n v="32050"/>
    <d v="2024-11-29T00:00:00"/>
  </r>
  <r>
    <s v="Long"/>
    <s v="LT"/>
    <s v="VND"/>
    <s v="STK"/>
    <x v="6"/>
    <n v="0"/>
    <s v="Hoa Phat Group Jsc"/>
    <n v="1"/>
    <m/>
    <m/>
    <s v="08/03/2023 09:44:20"/>
    <s v="08/03/2023 09:44:20"/>
    <m/>
    <n v="24954.545454545456"/>
    <n v="25016.93181818182"/>
    <s v=""/>
    <d v="2024-11-29T00:00:00"/>
  </r>
  <r>
    <s v="Long"/>
    <s v="LT"/>
    <s v="VND"/>
    <s v="STK"/>
    <x v="4"/>
    <n v="2000"/>
    <s v="Power Engineering Consulting Joint Stock Company 2"/>
    <n v="1"/>
    <m/>
    <m/>
    <s v="08/03/2023 09:56:25"/>
    <s v="08/03/2023 09:56:25"/>
    <m/>
    <n v="37800"/>
    <n v="37894.5"/>
    <n v="32050"/>
    <d v="2024-11-29T00:00:00"/>
  </r>
  <r>
    <s v="Long"/>
    <s v="LT"/>
    <s v="VND"/>
    <s v="STK"/>
    <x v="4"/>
    <n v="2000"/>
    <s v="Power Engineering Consulting Joint Stock Company 2"/>
    <n v="1"/>
    <m/>
    <m/>
    <s v="08/03/2023 09:57:34"/>
    <s v="08/03/2023 09:57:34"/>
    <m/>
    <n v="37600"/>
    <n v="37694"/>
    <n v="32050"/>
    <d v="2024-11-29T00:00:00"/>
  </r>
  <r>
    <s v="Long"/>
    <s v="LT"/>
    <s v="VND"/>
    <s v="STK"/>
    <x v="4"/>
    <n v="4000"/>
    <s v="Power Engineering Consulting Joint Stock Company 2"/>
    <n v="1"/>
    <m/>
    <m/>
    <s v="08/03/2023 10:01:05"/>
    <s v="08/03/2023 10:01:05"/>
    <m/>
    <n v="37200"/>
    <n v="37293"/>
    <n v="32050"/>
    <d v="2024-11-29T00:00:00"/>
  </r>
  <r>
    <s v="Long"/>
    <s v="LT"/>
    <s v="VND"/>
    <s v="STK"/>
    <x v="3"/>
    <n v="0"/>
    <s v="Vietnam Dairy Products Joint Stock Company"/>
    <n v="1"/>
    <m/>
    <m/>
    <s v="08/04/2023 09:42:59"/>
    <s v="08/04/2023 09:42:59"/>
    <m/>
    <n v="72300"/>
    <n v="72480.75"/>
    <s v=""/>
    <d v="2024-11-29T00:00:00"/>
  </r>
  <r>
    <s v="Long"/>
    <s v="LT"/>
    <s v="VND"/>
    <s v="STK"/>
    <x v="0"/>
    <n v="4800"/>
    <s v="Tien Phong Commercial Joint Stock Bank (Tpb)"/>
    <n v="1"/>
    <m/>
    <m/>
    <s v="08/04/2023 09:45:09"/>
    <s v="08/04/2023 09:45:09"/>
    <m/>
    <n v="15458.333333333334"/>
    <n v="15496.979166666666"/>
    <n v="16200"/>
    <d v="2024-11-29T00:00:00"/>
  </r>
  <r>
    <s v="Long"/>
    <s v="LT"/>
    <s v="VND"/>
    <s v="STK"/>
    <x v="4"/>
    <n v="400"/>
    <s v="Power Engineering Consulting Joint Stock Company 2"/>
    <n v="1"/>
    <m/>
    <m/>
    <s v="08/04/2023 09:46:52"/>
    <s v="08/04/2023 09:46:52"/>
    <m/>
    <n v="37500"/>
    <n v="37593.75"/>
    <n v="32050"/>
    <d v="2024-11-29T00:00:00"/>
  </r>
  <r>
    <s v="Long"/>
    <s v="LT"/>
    <s v="VND"/>
    <s v="STK"/>
    <x v="3"/>
    <n v="0"/>
    <s v="Vietnam Dairy Products Joint Stock Company"/>
    <n v="1"/>
    <m/>
    <m/>
    <s v="08/07/2023 09:59:25"/>
    <s v="08/07/2023 09:59:25"/>
    <m/>
    <n v="72600"/>
    <n v="72781.5"/>
    <s v=""/>
    <d v="2024-11-29T00:00:00"/>
  </r>
  <r>
    <s v="Long"/>
    <s v="LT"/>
    <s v="VND"/>
    <s v="STK"/>
    <x v="0"/>
    <n v="3600"/>
    <s v="Tien Phong Commercial Joint Stock Bank (Tpb)"/>
    <n v="1"/>
    <m/>
    <m/>
    <s v="08/14/2023 10:59:46"/>
    <s v="08/14/2023 10:59:46"/>
    <m/>
    <n v="15500"/>
    <n v="15538.75"/>
    <n v="16200"/>
    <d v="2024-11-29T00:00:00"/>
  </r>
  <r>
    <s v="Long"/>
    <s v="LT"/>
    <s v="VND"/>
    <s v="STK"/>
    <x v="4"/>
    <n v="3000"/>
    <s v="Power Engineering Consulting Joint Stock Company 2"/>
    <n v="1"/>
    <m/>
    <m/>
    <s v="08/14/2023 11:03:54"/>
    <s v="08/14/2023 11:03:54"/>
    <m/>
    <n v="37838"/>
    <n v="37932.595000000001"/>
    <n v="32050"/>
    <d v="2024-11-29T00:00:00"/>
  </r>
  <r>
    <s v="Long"/>
    <s v="LT"/>
    <s v="VND"/>
    <s v="STK"/>
    <x v="2"/>
    <n v="4000"/>
    <s v="Phat Dat Real Estate Development Corp"/>
    <n v="1"/>
    <m/>
    <m/>
    <s v="08/21/2023 10:11:48"/>
    <s v="08/21/2023 10:11:48"/>
    <m/>
    <n v="20300"/>
    <n v="20350.75"/>
    <n v="21200"/>
    <d v="2024-11-29T00:00:00"/>
  </r>
  <r>
    <s v="Long"/>
    <s v="LT"/>
    <s v="VND"/>
    <s v="STK"/>
    <x v="1"/>
    <n v="1000"/>
    <s v="Vinhomes Joint Stock Company"/>
    <n v="1"/>
    <m/>
    <m/>
    <s v="08/30/2023 09:56:48"/>
    <s v="08/30/2023 09:56:48"/>
    <m/>
    <n v="54600"/>
    <n v="54736.5"/>
    <n v="40800"/>
    <d v="2024-11-29T00:00:00"/>
  </r>
  <r>
    <s v="Long"/>
    <s v="LT"/>
    <s v="VND"/>
    <s v="STK"/>
    <x v="1"/>
    <n v="1000"/>
    <s v="Vinhomes Joint Stock Company"/>
    <n v="1"/>
    <m/>
    <m/>
    <s v="08/30/2023 10:19:55"/>
    <s v="08/30/2023 10:19:55"/>
    <m/>
    <n v="54600"/>
    <n v="54736.5"/>
    <n v="40800"/>
    <d v="2024-11-29T00:00:00"/>
  </r>
  <r>
    <s v="Long"/>
    <s v="LT"/>
    <s v="VND"/>
    <s v="STK"/>
    <x v="1"/>
    <n v="1000"/>
    <s v="Vinhomes Joint Stock Company"/>
    <n v="1"/>
    <m/>
    <m/>
    <s v="09/12/2023 10:40:18"/>
    <s v="09/12/2023 10:40:18"/>
    <m/>
    <n v="52600"/>
    <n v="52731.5"/>
    <n v="40800"/>
    <d v="2024-11-29T00:00:00"/>
  </r>
  <r>
    <s v="Long"/>
    <s v="LT"/>
    <s v="VND"/>
    <s v="STK"/>
    <x v="1"/>
    <n v="1000"/>
    <s v="Vinhomes Joint Stock Company"/>
    <n v="1"/>
    <m/>
    <m/>
    <s v="09/14/2023 10:57:17"/>
    <s v="09/14/2023 10:57:17"/>
    <m/>
    <n v="51100"/>
    <n v="51227.75"/>
    <n v="40800"/>
    <d v="2024-11-29T00:00:00"/>
  </r>
  <r>
    <s v="Long"/>
    <s v="LT"/>
    <s v="VND"/>
    <s v="STK"/>
    <x v="1"/>
    <n v="1000"/>
    <s v="Vinhomes Joint Stock Company"/>
    <n v="1"/>
    <m/>
    <m/>
    <s v="09/14/2023 10:58:02"/>
    <s v="09/14/2023 10:58:02"/>
    <m/>
    <n v="50600"/>
    <n v="50726.5"/>
    <n v="40800"/>
    <d v="2024-11-29T00:00:00"/>
  </r>
  <r>
    <s v="Long"/>
    <s v="LT"/>
    <s v="VND"/>
    <s v="STK"/>
    <x v="1"/>
    <n v="1000"/>
    <s v="Vinhomes Joint Stock Company"/>
    <n v="1"/>
    <m/>
    <m/>
    <s v="09/14/2023 11:03:14"/>
    <s v="09/14/2023 11:03:14"/>
    <m/>
    <n v="51400"/>
    <n v="51528.5"/>
    <n v="40800"/>
    <d v="2024-11-29T00:00:00"/>
  </r>
  <r>
    <s v="Long"/>
    <s v="LT"/>
    <s v="VND"/>
    <s v="STK"/>
    <x v="1"/>
    <n v="2000"/>
    <s v="Vinhomes Joint Stock Company"/>
    <n v="1"/>
    <m/>
    <m/>
    <s v="09/20/2023 09:58:38"/>
    <s v="09/20/2023 09:58:38"/>
    <m/>
    <n v="49800"/>
    <n v="49924.5"/>
    <n v="40800"/>
    <d v="2024-11-29T00:00:00"/>
  </r>
  <r>
    <s v="Long"/>
    <s v="LT"/>
    <s v="VND"/>
    <s v="STK"/>
    <x v="1"/>
    <n v="2000"/>
    <s v="Vinhomes Joint Stock Company"/>
    <n v="1"/>
    <m/>
    <m/>
    <s v="09/22/2023 10:16:08"/>
    <s v="09/22/2023 10:16:08"/>
    <m/>
    <n v="48700"/>
    <n v="48821.75"/>
    <n v="40800"/>
    <d v="2024-11-29T00:00:00"/>
  </r>
  <r>
    <s v="Long"/>
    <s v="LT"/>
    <s v="VND"/>
    <s v="STK"/>
    <x v="4"/>
    <n v="2700"/>
    <s v="Power Engineering Consulting Joint Stock Company 2"/>
    <n v="1"/>
    <m/>
    <m/>
    <s v="09/22/2023 10:16:52"/>
    <s v="09/22/2023 10:16:52"/>
    <m/>
    <n v="38700"/>
    <n v="38796.75"/>
    <n v="32050"/>
    <d v="2024-11-29T00:00:00"/>
  </r>
  <r>
    <s v="Long"/>
    <s v="LT"/>
    <s v="VND"/>
    <s v="STK"/>
    <x v="1"/>
    <n v="2000"/>
    <s v="Vinhomes Joint Stock Company"/>
    <n v="1"/>
    <m/>
    <m/>
    <s v="09/22/2023 10:19:22"/>
    <s v="09/22/2023 10:19:22"/>
    <m/>
    <n v="49000"/>
    <n v="49122.5"/>
    <n v="40800"/>
    <d v="2024-11-29T00:00:00"/>
  </r>
  <r>
    <s v="Long"/>
    <s v="LT"/>
    <s v="VND"/>
    <s v="STK"/>
    <x v="1"/>
    <n v="1000"/>
    <s v="Vinhomes Joint Stock Company"/>
    <n v="1"/>
    <m/>
    <m/>
    <s v="09/26/2023 09:09:33"/>
    <s v="09/26/2023 09:09:33"/>
    <m/>
    <n v="46100"/>
    <n v="46215.25"/>
    <n v="40800"/>
    <d v="2024-11-29T00:00:00"/>
  </r>
  <r>
    <s v="Long"/>
    <s v="LT"/>
    <s v="VND"/>
    <s v="STK"/>
    <x v="4"/>
    <n v="500"/>
    <s v="Power Engineering Consulting Joint Stock Company 2"/>
    <n v="1"/>
    <m/>
    <m/>
    <s v="09/26/2023 09:14:34"/>
    <s v="09/26/2023 09:14:34"/>
    <m/>
    <n v="37000"/>
    <n v="37092.5"/>
    <n v="32050"/>
    <d v="2024-11-29T00:00:00"/>
  </r>
  <r>
    <s v="Long"/>
    <s v="LT"/>
    <s v="VND"/>
    <s v="STK"/>
    <x v="4"/>
    <n v="500"/>
    <s v="Power Engineering Consulting Joint Stock Company 2"/>
    <n v="1"/>
    <m/>
    <m/>
    <s v="09/26/2023 09:17:58"/>
    <s v="09/26/2023 09:17:58"/>
    <m/>
    <n v="37900"/>
    <n v="37994.75"/>
    <n v="32050"/>
    <d v="2024-11-29T00:00:00"/>
  </r>
  <r>
    <s v="Long"/>
    <s v="LT"/>
    <s v="VND"/>
    <s v="STK"/>
    <x v="1"/>
    <n v="500"/>
    <s v="Vinhomes Joint Stock Company"/>
    <n v="1"/>
    <m/>
    <m/>
    <s v="09/26/2023 09:18:20"/>
    <s v="09/26/2023 09:18:20"/>
    <m/>
    <n v="47600"/>
    <n v="47719"/>
    <n v="40800"/>
    <d v="2024-11-29T00:00:00"/>
  </r>
  <r>
    <s v="Long"/>
    <s v="LT"/>
    <s v="VND"/>
    <s v="STK"/>
    <x v="1"/>
    <n v="1000"/>
    <s v="Vinhomes Joint Stock Company"/>
    <n v="1"/>
    <m/>
    <m/>
    <s v="09/26/2023 09:28:14"/>
    <s v="09/26/2023 09:28:14"/>
    <m/>
    <n v="47000"/>
    <n v="47117.5"/>
    <n v="40800"/>
    <d v="2024-11-29T00:00:00"/>
  </r>
  <r>
    <s v="Long"/>
    <s v="LT"/>
    <s v="VND"/>
    <s v="STK"/>
    <x v="1"/>
    <n v="1000"/>
    <s v="Vinhomes Joint Stock Company"/>
    <n v="1"/>
    <m/>
    <m/>
    <s v="09/26/2023 09:31:26"/>
    <s v="09/26/2023 09:31:26"/>
    <m/>
    <n v="45000"/>
    <n v="45112.5"/>
    <n v="40800"/>
    <d v="2024-11-29T00:00:00"/>
  </r>
  <r>
    <s v="Long"/>
    <s v="LT"/>
    <s v="VND"/>
    <s v="STK"/>
    <x v="4"/>
    <n v="1000"/>
    <s v="Power Engineering Consulting Joint Stock Company 2"/>
    <n v="1"/>
    <m/>
    <m/>
    <s v="09/27/2023 10:04:33"/>
    <s v="09/27/2023 10:04:33"/>
    <m/>
    <n v="37000"/>
    <n v="37092.5"/>
    <n v="32050"/>
    <d v="2024-11-29T00:00:00"/>
  </r>
  <r>
    <s v="Long"/>
    <s v="LT"/>
    <s v="VND"/>
    <s v="STK"/>
    <x v="4"/>
    <n v="1000"/>
    <s v="Power Engineering Consulting Joint Stock Company 2"/>
    <n v="1"/>
    <m/>
    <m/>
    <s v="09/27/2023 10:07:33"/>
    <s v="09/27/2023 10:07:33"/>
    <m/>
    <n v="36400"/>
    <n v="36491"/>
    <n v="32050"/>
    <d v="2024-11-29T00:00:00"/>
  </r>
  <r>
    <s v="Long"/>
    <s v="LT"/>
    <s v="VND"/>
    <s v="STK"/>
    <x v="1"/>
    <n v="2000"/>
    <s v="Vinhomes Joint Stock Company"/>
    <n v="1"/>
    <m/>
    <m/>
    <s v="09/27/2023 10:11:33"/>
    <s v="09/27/2023 10:11:33"/>
    <m/>
    <n v="44500"/>
    <n v="44611.25"/>
    <n v="40800"/>
    <d v="2024-11-29T00:00:00"/>
  </r>
  <r>
    <s v="Long"/>
    <s v="LT"/>
    <s v="VND"/>
    <s v="STK"/>
    <x v="0"/>
    <n v="3600"/>
    <s v="Tien Phong Commercial Joint Stock Bank (Tpb)"/>
    <n v="1"/>
    <m/>
    <m/>
    <s v="09/27/2023 10:49:21"/>
    <s v="09/27/2023 10:49:21"/>
    <m/>
    <n v="14750"/>
    <n v="14786.875"/>
    <n v="16200"/>
    <d v="2024-11-29T00:00:00"/>
  </r>
  <r>
    <s v="Long"/>
    <s v="LT"/>
    <s v="VND"/>
    <s v="STK"/>
    <x v="4"/>
    <n v="1000"/>
    <s v="Power Engineering Consulting Joint Stock Company 2"/>
    <n v="1"/>
    <m/>
    <m/>
    <s v="09/28/2023 09:11:40"/>
    <s v="09/28/2023 09:11:40"/>
    <m/>
    <n v="38100"/>
    <n v="38195.25"/>
    <n v="32050"/>
    <d v="2024-11-29T00:00:00"/>
  </r>
  <r>
    <s v="Long"/>
    <s v="LT"/>
    <s v="VND"/>
    <s v="STK"/>
    <x v="1"/>
    <n v="1000"/>
    <s v="Vinhomes Joint Stock Company"/>
    <n v="1"/>
    <m/>
    <m/>
    <s v="09/28/2023 09:11:55"/>
    <s v="09/28/2023 09:11:55"/>
    <m/>
    <n v="44100"/>
    <n v="44210.25"/>
    <n v="40800"/>
    <d v="2024-11-29T00:00:00"/>
  </r>
  <r>
    <s v="Long"/>
    <s v="LT"/>
    <s v="VND"/>
    <s v="STK"/>
    <x v="1"/>
    <n v="1000"/>
    <s v="Vinhomes Joint Stock Company"/>
    <n v="1"/>
    <m/>
    <m/>
    <s v="09/28/2023 09:14:34"/>
    <s v="09/28/2023 09:14:34"/>
    <m/>
    <n v="45100"/>
    <n v="45212.75"/>
    <n v="40800"/>
    <d v="2024-11-29T00:00:00"/>
  </r>
  <r>
    <s v="Long"/>
    <s v="LT"/>
    <s v="VND"/>
    <s v="STK"/>
    <x v="1"/>
    <n v="1000"/>
    <s v="Vinhomes Joint Stock Company"/>
    <n v="1"/>
    <m/>
    <m/>
    <s v="10/02/2023 09:15:14"/>
    <s v="10/02/2023 09:15:14"/>
    <m/>
    <n v="45850"/>
    <n v="45964.625"/>
    <n v="40800"/>
    <d v="2024-11-29T00:00:00"/>
  </r>
  <r>
    <s v="Long"/>
    <s v="LT"/>
    <s v="VND"/>
    <s v="STK"/>
    <x v="1"/>
    <n v="1000"/>
    <s v="Vinhomes Joint Stock Company"/>
    <n v="1"/>
    <m/>
    <m/>
    <s v="10/02/2023 10:10:11"/>
    <s v="10/02/2023 10:10:11"/>
    <m/>
    <n v="45600"/>
    <n v="45714"/>
    <n v="40800"/>
    <d v="2024-11-29T00:00:00"/>
  </r>
  <r>
    <s v="Long"/>
    <s v="LT"/>
    <s v="VND"/>
    <s v="STK"/>
    <x v="1"/>
    <n v="1000"/>
    <s v="Vinhomes Joint Stock Company"/>
    <n v="1"/>
    <m/>
    <m/>
    <s v="10/03/2023 09:47:01"/>
    <s v="10/03/2023 09:47:01"/>
    <m/>
    <n v="45100"/>
    <n v="45212.75"/>
    <n v="40800"/>
    <d v="2024-11-29T00:00:00"/>
  </r>
  <r>
    <s v="Long"/>
    <s v="LT"/>
    <s v="VND"/>
    <s v="STK"/>
    <x v="0"/>
    <n v="3600"/>
    <s v="Tien Phong Commercial Joint Stock Bank (Tpb)"/>
    <n v="1"/>
    <m/>
    <m/>
    <s v="10/03/2023 09:47:41"/>
    <s v="10/03/2023 09:47:41"/>
    <m/>
    <n v="14416.666666666666"/>
    <n v="14452.708333333334"/>
    <n v="16200"/>
    <d v="2024-11-29T00:00:00"/>
  </r>
  <r>
    <s v="Long"/>
    <s v="LT"/>
    <s v="VND"/>
    <s v="STK"/>
    <x v="1"/>
    <n v="1000"/>
    <s v="Vinhomes Joint Stock Company"/>
    <n v="1"/>
    <m/>
    <m/>
    <s v="10/03/2023 09:48:30"/>
    <s v="10/03/2023 09:48:30"/>
    <m/>
    <n v="44500"/>
    <n v="44611.25"/>
    <n v="40800"/>
    <d v="2024-11-29T00:00:00"/>
  </r>
  <r>
    <s v="Long"/>
    <s v="LT"/>
    <s v="VND"/>
    <s v="STK"/>
    <x v="4"/>
    <n v="1500"/>
    <s v="Power Engineering Consulting Joint Stock Company 2"/>
    <n v="1"/>
    <m/>
    <m/>
    <s v="10/03/2023 09:49:59"/>
    <s v="10/03/2023 09:49:59"/>
    <m/>
    <n v="37500"/>
    <n v="37593.75"/>
    <n v="32050"/>
    <d v="2024-11-29T00:00:00"/>
  </r>
  <r>
    <s v="Long"/>
    <s v="LT"/>
    <s v="VND"/>
    <s v="STK"/>
    <x v="1"/>
    <n v="1000"/>
    <s v="Vinhomes Joint Stock Company"/>
    <n v="1"/>
    <m/>
    <m/>
    <s v="10/03/2023 09:51:57"/>
    <s v="10/03/2023 09:51:57"/>
    <m/>
    <n v="44200"/>
    <n v="44310.5"/>
    <n v="40800"/>
    <d v="2024-11-29T00:00:00"/>
  </r>
  <r>
    <s v="Long"/>
    <s v="LT"/>
    <s v="VND"/>
    <s v="STK"/>
    <x v="1"/>
    <n v="1000"/>
    <s v="Vinhomes Joint Stock Company"/>
    <n v="1"/>
    <m/>
    <m/>
    <s v="10/03/2023 10:06:29"/>
    <s v="10/03/2023 10:06:29"/>
    <m/>
    <n v="44950"/>
    <n v="45062.375"/>
    <n v="40800"/>
    <d v="2024-11-29T00:00:00"/>
  </r>
  <r>
    <s v="Long"/>
    <s v="LT"/>
    <s v="VND"/>
    <s v="STK"/>
    <x v="1"/>
    <n v="1000"/>
    <s v="Vinhomes Joint Stock Company"/>
    <n v="1"/>
    <m/>
    <m/>
    <s v="10/04/2023 09:19:07"/>
    <s v="10/04/2023 09:19:07"/>
    <m/>
    <n v="43400"/>
    <n v="43508.5"/>
    <n v="40800"/>
    <d v="2024-11-29T00:00:00"/>
  </r>
  <r>
    <s v="Long"/>
    <s v="LT"/>
    <s v="VND"/>
    <s v="STK"/>
    <x v="1"/>
    <n v="1000"/>
    <s v="Vinhomes Joint Stock Company"/>
    <n v="1"/>
    <m/>
    <m/>
    <s v="10/04/2023 09:21:04"/>
    <s v="10/04/2023 09:21:04"/>
    <m/>
    <n v="43600"/>
    <n v="43709"/>
    <n v="40800"/>
    <d v="2024-11-29T00:00:00"/>
  </r>
  <r>
    <s v="Long"/>
    <s v="LT"/>
    <s v="VND"/>
    <s v="STK"/>
    <x v="1"/>
    <n v="2000"/>
    <s v="Vinhomes Joint Stock Company"/>
    <n v="1"/>
    <m/>
    <m/>
    <s v="10/04/2023 09:23:43"/>
    <s v="10/04/2023 09:23:43"/>
    <m/>
    <n v="43750"/>
    <n v="43859.375"/>
    <n v="40800"/>
    <d v="2024-11-29T00:00:00"/>
  </r>
  <r>
    <s v="Long"/>
    <s v="LT"/>
    <s v="VND"/>
    <s v="STK"/>
    <x v="1"/>
    <n v="1000"/>
    <s v="Vinhomes Joint Stock Company"/>
    <n v="1"/>
    <m/>
    <m/>
    <s v="10/04/2023 09:24:29"/>
    <s v="10/04/2023 09:24:29"/>
    <m/>
    <n v="43400"/>
    <n v="43508.5"/>
    <n v="40800"/>
    <d v="2024-11-29T00:00:00"/>
  </r>
  <r>
    <s v="Long"/>
    <s v="LT"/>
    <s v="VND"/>
    <s v="STK"/>
    <x v="0"/>
    <n v="3600"/>
    <s v="Tien Phong Commercial Joint Stock Bank (Tpb)"/>
    <n v="1"/>
    <m/>
    <m/>
    <s v="10/04/2023 09:25:33"/>
    <s v="10/04/2023 09:25:33"/>
    <m/>
    <n v="13833.333333333332"/>
    <n v="13867.916666666664"/>
    <n v="16200"/>
    <d v="2024-11-29T00:00:00"/>
  </r>
  <r>
    <s v="Long"/>
    <s v="LT"/>
    <s v="VND"/>
    <s v="STK"/>
    <x v="1"/>
    <n v="1000"/>
    <s v="Vinhomes Joint Stock Company"/>
    <n v="1"/>
    <m/>
    <m/>
    <s v="10/04/2023 09:34:47"/>
    <s v="10/04/2023 09:34:47"/>
    <m/>
    <n v="43750"/>
    <n v="43859.375"/>
    <n v="40800"/>
    <d v="2024-11-29T00:00:00"/>
  </r>
  <r>
    <s v="Long"/>
    <s v="LT"/>
    <s v="VND"/>
    <s v="STK"/>
    <x v="4"/>
    <n v="2000"/>
    <s v="Power Engineering Consulting Joint Stock Company 2"/>
    <n v="1"/>
    <m/>
    <m/>
    <s v="10/18/2023 10:53:58"/>
    <s v="10/18/2023 10:53:58"/>
    <m/>
    <n v="37100"/>
    <n v="37192.75"/>
    <n v="32050"/>
    <d v="2024-11-29T00:00:00"/>
  </r>
  <r>
    <s v="Long"/>
    <s v="LT"/>
    <s v="VND"/>
    <s v="STK"/>
    <x v="4"/>
    <n v="1500"/>
    <s v="Power Engineering Consulting Joint Stock Company 2"/>
    <n v="1"/>
    <m/>
    <m/>
    <s v="10/18/2023 10:57:19"/>
    <s v="10/18/2023 10:57:19"/>
    <m/>
    <n v="37900"/>
    <n v="37994.75"/>
    <n v="32050"/>
    <d v="2024-11-29T00:00:00"/>
  </r>
  <r>
    <s v="Long"/>
    <s v="LT"/>
    <s v="VND"/>
    <s v="STK"/>
    <x v="1"/>
    <n v="400"/>
    <s v="Vinhomes Joint Stock Company"/>
    <n v="1"/>
    <m/>
    <m/>
    <s v="10/30/2023 10:57:02"/>
    <s v="10/30/2023 10:57:02"/>
    <m/>
    <n v="38600"/>
    <n v="38696.5"/>
    <n v="40800"/>
    <d v="2024-11-29T00:00:00"/>
  </r>
  <r>
    <s v="Long"/>
    <s v="LT"/>
    <s v="VND"/>
    <s v="STK"/>
    <x v="4"/>
    <n v="2000"/>
    <s v="Power Engineering Consulting Joint Stock Company 2"/>
    <n v="1"/>
    <m/>
    <m/>
    <s v="10/30/2023 10:58:02"/>
    <s v="10/30/2023 10:58:02"/>
    <m/>
    <n v="31900"/>
    <n v="31979.75"/>
    <n v="32050"/>
    <d v="2024-11-29T00:00:00"/>
  </r>
  <r>
    <s v="Long"/>
    <s v="LT"/>
    <s v="VND"/>
    <s v="STK"/>
    <x v="1"/>
    <n v="3200"/>
    <s v="Vinhomes Joint Stock Company"/>
    <n v="1"/>
    <m/>
    <m/>
    <s v="11/02/2023 10:20:03"/>
    <s v="11/02/2023 10:20:03"/>
    <m/>
    <n v="38050"/>
    <n v="38145.125"/>
    <n v="40800"/>
    <d v="2024-11-29T00:00:00"/>
  </r>
  <r>
    <s v="Long"/>
    <s v="LT"/>
    <s v="VND"/>
    <s v="STK"/>
    <x v="1"/>
    <n v="5000"/>
    <s v="Vinhomes Joint Stock Company"/>
    <n v="1"/>
    <m/>
    <m/>
    <s v="11/02/2023 10:53:47"/>
    <s v="11/02/2023 10:53:47"/>
    <m/>
    <n v="38000"/>
    <n v="38095"/>
    <n v="40800"/>
    <d v="2024-11-29T00:00:00"/>
  </r>
  <r>
    <s v="Long"/>
    <s v="LT"/>
    <s v="VND"/>
    <s v="STK"/>
    <x v="0"/>
    <n v="7200"/>
    <s v="Tien Phong Commercial Joint Stock Bank (Tpb)"/>
    <n v="1"/>
    <m/>
    <m/>
    <s v="11/06/2023 10:23:19"/>
    <s v="11/06/2023 10:23:19"/>
    <m/>
    <n v="13750"/>
    <n v="13784.375"/>
    <n v="16200"/>
    <d v="2024-11-29T00:00:00"/>
  </r>
  <r>
    <s v="Long"/>
    <s v="LT"/>
    <s v="VND"/>
    <s v="STK"/>
    <x v="4"/>
    <n v="7000"/>
    <s v="Power Engineering Consulting Joint Stock Company 2"/>
    <n v="1"/>
    <m/>
    <m/>
    <s v="11/06/2023 10:24:35"/>
    <s v="11/06/2023 10:24:35"/>
    <m/>
    <n v="32000"/>
    <n v="32080"/>
    <n v="32050"/>
    <d v="2024-11-29T00:00:00"/>
  </r>
  <r>
    <s v="Long"/>
    <s v="LT"/>
    <s v="VND"/>
    <s v="STK"/>
    <x v="4"/>
    <n v="1000"/>
    <s v="Power Engineering Consulting Joint Stock Company 2"/>
    <n v="1"/>
    <m/>
    <m/>
    <s v="11/06/2023 10:27:04"/>
    <s v="11/06/2023 10:27:04"/>
    <m/>
    <n v="31850"/>
    <n v="31929.625"/>
    <n v="32050"/>
    <d v="2024-11-29T00:00:00"/>
  </r>
  <r>
    <s v="Long"/>
    <s v="LT"/>
    <s v="VND"/>
    <s v="STK"/>
    <x v="4"/>
    <n v="7000"/>
    <s v="Power Engineering Consulting Joint Stock Company 2"/>
    <n v="1"/>
    <m/>
    <m/>
    <s v="11/06/2023 10:47:37"/>
    <s v="11/06/2023 10:47:37"/>
    <m/>
    <n v="32150"/>
    <n v="32230.375"/>
    <n v="32050"/>
    <d v="2024-11-29T00:00:00"/>
  </r>
  <r>
    <s v="Long"/>
    <s v="LT"/>
    <s v="VND"/>
    <s v="STK"/>
    <x v="0"/>
    <n v="7320"/>
    <s v="Tien Phong Commercial Joint Stock Bank (Tpb)"/>
    <n v="1"/>
    <m/>
    <m/>
    <s v="11/06/2023 11:03:09"/>
    <s v="11/06/2023 11:03:09"/>
    <m/>
    <n v="13833.333333333334"/>
    <n v="13867.916666666666"/>
    <n v="16200"/>
    <d v="2024-11-29T00:00:00"/>
  </r>
  <r>
    <s v="Long"/>
    <s v="LT"/>
    <s v="VND"/>
    <s v="STK"/>
    <x v="0"/>
    <n v="8400"/>
    <s v="Tien Phong Commercial Joint Stock Bank (Tpb)"/>
    <n v="1"/>
    <m/>
    <m/>
    <s v="11/16/2023 10:20:12"/>
    <s v="11/16/2023 10:20:12"/>
    <m/>
    <n v="14583.333333333334"/>
    <n v="14619.791666666666"/>
    <n v="16200"/>
    <d v="2024-11-29T00:00:00"/>
  </r>
  <r>
    <s v="Long"/>
    <s v="LT"/>
    <s v="VND"/>
    <s v="STK"/>
    <x v="5"/>
    <n v="3000"/>
    <s v="Mobile World Investment Corp"/>
    <n v="1"/>
    <m/>
    <m/>
    <s v="11/27/2023 12:44:17"/>
    <s v="11/27/2023 12:44:17"/>
    <m/>
    <n v="38050"/>
    <n v="38145.125"/>
    <n v="60500"/>
    <d v="2024-11-29T00:00:00"/>
  </r>
  <r>
    <s v="Long"/>
    <s v="LT"/>
    <s v="VND"/>
    <s v="STK"/>
    <x v="5"/>
    <n v="3000"/>
    <s v="Mobile World Investment Corp"/>
    <n v="1"/>
    <m/>
    <m/>
    <s v="11/27/2023 12:44:35"/>
    <s v="11/27/2023 12:44:35"/>
    <m/>
    <n v="38175"/>
    <n v="38270.4375"/>
    <n v="60500"/>
    <d v="2024-11-29T00:00:00"/>
  </r>
  <r>
    <s v="Long"/>
    <s v="LT"/>
    <s v="VND"/>
    <s v="STK"/>
    <x v="0"/>
    <n v="8400"/>
    <s v="Tien Phong Commercial Joint Stock Bank (Tpb)"/>
    <n v="1"/>
    <m/>
    <m/>
    <s v="11/27/2023 13:12:10"/>
    <s v="11/27/2023 13:12:10"/>
    <m/>
    <n v="14000"/>
    <n v="14035"/>
    <n v="16200"/>
    <d v="2024-11-29T00:00:00"/>
  </r>
  <r>
    <s v="Long"/>
    <s v="LT"/>
    <s v="VND"/>
    <s v="STK"/>
    <x v="0"/>
    <n v="9600"/>
    <s v="Tien Phong Commercial Joint Stock Bank (Tpb)"/>
    <n v="1"/>
    <m/>
    <m/>
    <s v="11/28/2023 12:06:05"/>
    <s v="11/28/2023 12:06:05"/>
    <m/>
    <n v="13833.333333333334"/>
    <n v="13867.916666666666"/>
    <n v="16200"/>
    <d v="2024-11-29T00:00:00"/>
  </r>
  <r>
    <s v="Long"/>
    <s v="LT"/>
    <s v="VND"/>
    <s v="STK"/>
    <x v="5"/>
    <n v="3000"/>
    <s v="Mobile World Investment Corp"/>
    <n v="1"/>
    <m/>
    <m/>
    <s v="11/28/2023 13:11:28"/>
    <s v="11/28/2023 13:11:28"/>
    <m/>
    <n v="37550"/>
    <n v="37643.875"/>
    <n v="60500"/>
    <d v="2024-11-29T00:00:00"/>
  </r>
  <r>
    <s v="Long"/>
    <s v="LT"/>
    <s v="VND"/>
    <s v="STK"/>
    <x v="5"/>
    <n v="4000"/>
    <s v="Mobile World Investment Corp"/>
    <n v="1"/>
    <m/>
    <m/>
    <s v="11/28/2023 13:13:19"/>
    <s v="11/28/2023 13:13:19"/>
    <m/>
    <n v="37450"/>
    <n v="37543.625"/>
    <n v="60500"/>
    <d v="2024-11-29T00:00:00"/>
  </r>
  <r>
    <s v="Long"/>
    <s v="ST"/>
    <s v="VND"/>
    <s v="STK"/>
    <x v="3"/>
    <n v="0"/>
    <s v="Vietnam Dairy Products Joint Stock Company"/>
    <n v="1"/>
    <m/>
    <m/>
    <s v="12/18/2023 13:24:38"/>
    <s v="12/18/2023 13:24:38"/>
    <m/>
    <n v="67500"/>
    <n v="67668.75"/>
    <s v=""/>
    <d v="2024-11-29T00:00:00"/>
  </r>
  <r>
    <s v="Long"/>
    <s v="ST"/>
    <s v="VND"/>
    <s v="STK"/>
    <x v="5"/>
    <n v="5000"/>
    <s v="Mobile World Investment Corp"/>
    <n v="1"/>
    <m/>
    <m/>
    <s v="12/18/2023 13:26:36"/>
    <s v="12/18/2023 13:26:36"/>
    <m/>
    <n v="39750"/>
    <n v="39849.375"/>
    <n v="60500"/>
    <d v="2024-11-29T00:00:00"/>
  </r>
  <r>
    <s v="Long"/>
    <s v="ST"/>
    <s v="VND"/>
    <s v="STK"/>
    <x v="4"/>
    <n v="5000"/>
    <s v="Power Engineering Consulting Joint Stock Company 2"/>
    <n v="1"/>
    <m/>
    <m/>
    <s v="12/22/2023 09:34:42"/>
    <s v="12/22/2023 09:34:42"/>
    <m/>
    <n v="38900"/>
    <n v="38997.25"/>
    <n v="32050"/>
    <d v="2024-11-29T00:00:00"/>
  </r>
  <r>
    <s v="Long"/>
    <s v="ST"/>
    <s v="VND"/>
    <s v="STK"/>
    <x v="5"/>
    <n v="1000"/>
    <s v="Mobile World Investment Corp"/>
    <n v="1"/>
    <m/>
    <m/>
    <s v="12/22/2023 09:38:30"/>
    <s v="12/22/2023 09:38:30"/>
    <m/>
    <n v="42050"/>
    <n v="42155.125"/>
    <n v="60500"/>
    <d v="2024-11-29T00:00:00"/>
  </r>
  <r>
    <s v="Long"/>
    <s v="ST"/>
    <s v="VND"/>
    <s v="STK"/>
    <x v="5"/>
    <n v="1000"/>
    <s v="Mobile World Investment Corp"/>
    <n v="1"/>
    <m/>
    <m/>
    <s v="12/22/2023 09:42:24"/>
    <s v="12/22/2023 09:42:24"/>
    <m/>
    <n v="42150"/>
    <n v="42255.375"/>
    <n v="60500"/>
    <d v="2024-11-29T00:00:00"/>
  </r>
  <r>
    <s v="Long"/>
    <s v="ST"/>
    <s v="VND"/>
    <s v="STK"/>
    <x v="5"/>
    <n v="1000"/>
    <s v="Mobile World Investment Corp"/>
    <n v="1"/>
    <m/>
    <m/>
    <s v="12/22/2023 09:43:34"/>
    <s v="12/22/2023 09:43:34"/>
    <m/>
    <n v="42250"/>
    <n v="42355.625"/>
    <n v="60500"/>
    <d v="2024-11-29T00:00:00"/>
  </r>
  <r>
    <s v="Long"/>
    <s v="ST"/>
    <s v="VND"/>
    <s v="STK"/>
    <x v="5"/>
    <n v="1000"/>
    <s v="Mobile World Investment Corp"/>
    <n v="1"/>
    <m/>
    <m/>
    <s v="12/22/2023 09:44:05"/>
    <s v="12/22/2023 09:44:05"/>
    <m/>
    <n v="42350"/>
    <n v="42455.875"/>
    <n v="60500"/>
    <d v="2024-11-29T00:00:00"/>
  </r>
  <r>
    <s v="Long"/>
    <s v="ST"/>
    <s v="VND"/>
    <s v="STK"/>
    <x v="5"/>
    <n v="5000"/>
    <s v="Mobile World Investment Corp"/>
    <n v="1"/>
    <m/>
    <m/>
    <s v="12/22/2023 09:44:58"/>
    <s v="12/22/2023 09:44:58"/>
    <m/>
    <n v="42450"/>
    <n v="42556.125"/>
    <n v="60500"/>
    <d v="2024-11-29T00:00:00"/>
  </r>
  <r>
    <s v="Long"/>
    <s v="ST"/>
    <s v="VND"/>
    <s v="STK"/>
    <x v="4"/>
    <n v="5000"/>
    <s v="Power Engineering Consulting Joint Stock Company 2"/>
    <n v="1"/>
    <m/>
    <m/>
    <s v="12/22/2023 09:48:25"/>
    <s v="12/22/2023 09:48:25"/>
    <m/>
    <n v="38900"/>
    <n v="38997.25"/>
    <n v="32050"/>
    <d v="2024-11-29T00:00:00"/>
  </r>
  <r>
    <s v="Long"/>
    <s v="ST"/>
    <s v="VND"/>
    <s v="STK"/>
    <x v="1"/>
    <n v="2000"/>
    <s v="Vinhomes Joint Stock Company"/>
    <n v="1"/>
    <m/>
    <m/>
    <s v="12/29/2023 09:53:10"/>
    <s v="12/29/2023 09:53:10"/>
    <m/>
    <n v="43750"/>
    <n v="43859.375"/>
    <n v="40800"/>
    <d v="2024-11-29T00:00:00"/>
  </r>
  <r>
    <s v="Long"/>
    <s v="ST"/>
    <s v="VND"/>
    <s v="STK"/>
    <x v="1"/>
    <n v="2000"/>
    <s v="Vinhomes Joint Stock Company"/>
    <n v="1"/>
    <m/>
    <m/>
    <s v="12/29/2023 09:56:00"/>
    <s v="12/29/2023 09:56:00"/>
    <m/>
    <n v="43750"/>
    <n v="43859.375"/>
    <n v="40800"/>
    <d v="2024-11-29T00:00:00"/>
  </r>
  <r>
    <s v="Long"/>
    <s v="ST"/>
    <s v="VND"/>
    <s v="STK"/>
    <x v="4"/>
    <n v="5000"/>
    <s v="Power Engineering Consulting Joint Stock Company 2"/>
    <n v="1"/>
    <m/>
    <m/>
    <s v="01/02/2024 10:23:58"/>
    <s v="01/02/2024 10:23:58"/>
    <m/>
    <n v="39200"/>
    <n v="39298"/>
    <n v="32050"/>
    <d v="2024-11-29T00:00:00"/>
  </r>
  <r>
    <s v="Long"/>
    <s v="ST"/>
    <s v="VND"/>
    <s v="STK"/>
    <x v="1"/>
    <n v="4000"/>
    <s v="Vinhomes Joint Stock Company"/>
    <n v="1"/>
    <m/>
    <m/>
    <s v="01/02/2024 10:26:56"/>
    <s v="01/02/2024 10:26:56"/>
    <m/>
    <n v="42700"/>
    <n v="42806.75"/>
    <n v="40800"/>
    <d v="2024-11-29T00:00:00"/>
  </r>
  <r>
    <s v="Long"/>
    <s v="ST"/>
    <s v="VND"/>
    <s v="STK"/>
    <x v="1"/>
    <n v="4000"/>
    <s v="Vinhomes Joint Stock Company"/>
    <n v="1"/>
    <m/>
    <m/>
    <s v="01/02/2024 10:27:46"/>
    <s v="01/02/2024 10:27:46"/>
    <m/>
    <n v="42900"/>
    <n v="43007.25"/>
    <n v="40800"/>
    <d v="2024-11-29T00:00:00"/>
  </r>
  <r>
    <s v="Long"/>
    <s v="ST"/>
    <s v="VND"/>
    <s v="STK"/>
    <x v="1"/>
    <n v="4000"/>
    <s v="Vinhomes Joint Stock Company"/>
    <n v="1"/>
    <m/>
    <m/>
    <s v="01/02/2024 10:30:36"/>
    <s v="01/02/2024 10:30:36"/>
    <m/>
    <n v="43150"/>
    <n v="43257.875"/>
    <n v="40800"/>
    <d v="2024-11-29T00:00:00"/>
  </r>
  <r>
    <s v="Long"/>
    <s v="ST"/>
    <s v="VND"/>
    <s v="STK"/>
    <x v="4"/>
    <n v="5000"/>
    <s v="Power Engineering Consulting Joint Stock Company 2"/>
    <n v="1"/>
    <m/>
    <m/>
    <s v="01/02/2024 10:33:46"/>
    <s v="01/02/2024 10:33:46"/>
    <m/>
    <n v="38900"/>
    <n v="38997.25"/>
    <n v="32050"/>
    <d v="2024-11-29T00:00:00"/>
  </r>
  <r>
    <s v="Long"/>
    <s v="ST"/>
    <s v="VND"/>
    <s v="STK"/>
    <x v="5"/>
    <n v="5000"/>
    <s v="Mobile World Investment Corp"/>
    <n v="1"/>
    <m/>
    <m/>
    <s v="01/02/2024 10:36:41"/>
    <s v="01/02/2024 10:36:41"/>
    <m/>
    <n v="42500"/>
    <n v="42606.25"/>
    <n v="60500"/>
    <d v="2024-11-29T00:00:00"/>
  </r>
  <r>
    <s v="Long"/>
    <s v="ST"/>
    <s v="VND"/>
    <s v="STK"/>
    <x v="3"/>
    <n v="0"/>
    <s v="Vietnam Dairy Products Joint Stock Company"/>
    <n v="1"/>
    <m/>
    <m/>
    <s v="01/02/2024 10:51:21"/>
    <s v="01/02/2024 10:51:21"/>
    <m/>
    <n v="68100"/>
    <n v="68270.25"/>
    <s v=""/>
    <d v="2024-11-29T00:00:00"/>
  </r>
  <r>
    <s v="Long"/>
    <s v="ST"/>
    <s v="VND"/>
    <s v="STK"/>
    <x v="4"/>
    <n v="7000"/>
    <s v="Power Engineering Consulting Joint Stock Company 2"/>
    <n v="1"/>
    <m/>
    <m/>
    <s v="01/02/2024 10:55:24"/>
    <s v="01/02/2024 10:55:24"/>
    <m/>
    <n v="39483"/>
    <n v="39581.707499999997"/>
    <n v="32050"/>
    <d v="2024-11-29T00:00:00"/>
  </r>
  <r>
    <s v="Long"/>
    <s v="ST"/>
    <s v="VND"/>
    <s v="STK"/>
    <x v="1"/>
    <n v="4000"/>
    <s v="Vinhomes Joint Stock Company"/>
    <n v="1"/>
    <m/>
    <m/>
    <s v="01/02/2024 10:56:17"/>
    <s v="01/02/2024 10:56:17"/>
    <m/>
    <n v="43350"/>
    <n v="43458.375"/>
    <n v="40800"/>
    <d v="2024-11-29T00:00:00"/>
  </r>
  <r>
    <s v="Long"/>
    <s v="ST"/>
    <s v="VND"/>
    <s v="STK"/>
    <x v="0"/>
    <n v="13200"/>
    <s v="Tien Phong Commercial Joint Stock Bank (Tpb)"/>
    <n v="1"/>
    <m/>
    <m/>
    <s v="01/02/2024 10:58:34"/>
    <s v="01/02/2024 10:58:34"/>
    <m/>
    <n v="14500"/>
    <n v="14536.25"/>
    <n v="16200"/>
    <d v="2024-11-29T00:00:00"/>
  </r>
  <r>
    <s v="Long"/>
    <s v="ST"/>
    <s v="VND"/>
    <s v="STK"/>
    <x v="1"/>
    <n v="7900"/>
    <s v="Vinhomes Joint Stock Company"/>
    <n v="1"/>
    <m/>
    <m/>
    <s v="01/02/2024 11:02:52"/>
    <s v="01/02/2024 11:02:52"/>
    <m/>
    <n v="43250"/>
    <n v="43358.125"/>
    <n v="40800"/>
    <d v="2024-11-29T00:00:00"/>
  </r>
  <r>
    <s v="Long"/>
    <s v="ST"/>
    <s v="VND"/>
    <s v="STK"/>
    <x v="1"/>
    <n v="4000"/>
    <s v="Vinhomes Joint Stock Company"/>
    <n v="1"/>
    <m/>
    <m/>
    <s v="01/04/2024 10:45:34"/>
    <s v="01/04/2024 10:45:34"/>
    <m/>
    <n v="43350"/>
    <n v="43458.375"/>
    <n v="40800"/>
    <d v="2024-11-29T00:00:00"/>
  </r>
  <r>
    <s v="Long"/>
    <s v="ST"/>
    <s v="VND"/>
    <s v="STK"/>
    <x v="4"/>
    <n v="8000"/>
    <s v="Power Engineering Consulting Joint Stock Company 2"/>
    <n v="1"/>
    <m/>
    <m/>
    <s v="01/11/2024 12:22:51"/>
    <s v="01/11/2024 12:22:51"/>
    <m/>
    <n v="37731"/>
    <n v="37825.327499999999"/>
    <n v="32050"/>
    <d v="2024-11-29T00:00:00"/>
  </r>
  <r>
    <s v="Long"/>
    <s v="ST"/>
    <s v="VND"/>
    <s v="STK"/>
    <x v="1"/>
    <n v="5000"/>
    <s v="Vinhomes Joint Stock Company"/>
    <n v="1"/>
    <m/>
    <m/>
    <s v="01/11/2024 12:23:34"/>
    <s v="01/11/2024 12:23:34"/>
    <m/>
    <n v="42500"/>
    <n v="42606.25"/>
    <n v="40800"/>
    <d v="2024-11-29T00:00:00"/>
  </r>
  <r>
    <s v="Long"/>
    <s v="ST"/>
    <s v="VND"/>
    <s v="STK"/>
    <x v="4"/>
    <n v="10000"/>
    <s v="Power Engineering Consulting Joint Stock Company 2"/>
    <n v="1"/>
    <m/>
    <m/>
    <s v="01/12/2024 10:53:59"/>
    <s v="01/12/2024 10:53:59"/>
    <m/>
    <n v="37350"/>
    <n v="37443.375"/>
    <n v="32050"/>
    <d v="2024-11-29T00:00:00"/>
  </r>
  <r>
    <s v="Long"/>
    <s v="ST"/>
    <s v="VND"/>
    <s v="STK"/>
    <x v="1"/>
    <n v="8000"/>
    <s v="Vinhomes Joint Stock Company"/>
    <n v="1"/>
    <m/>
    <m/>
    <s v="01/12/2024 10:56:53"/>
    <s v="01/12/2024 10:56:53"/>
    <m/>
    <n v="41500"/>
    <n v="41603.75"/>
    <n v="40800"/>
    <d v="2024-11-29T00:00:00"/>
  </r>
  <r>
    <s v="Long"/>
    <s v="ST"/>
    <s v="VND"/>
    <s v="STK"/>
    <x v="5"/>
    <n v="10000"/>
    <s v="Mobile World Investment Corp"/>
    <n v="1"/>
    <m/>
    <m/>
    <s v="02/23/2024 10:16:55"/>
    <s v="02/23/2024 10:16:55"/>
    <m/>
    <n v="44750"/>
    <n v="44861.875"/>
    <n v="60500"/>
    <d v="2024-11-29T00:00:00"/>
  </r>
  <r>
    <s v="Long"/>
    <s v="ST"/>
    <s v="VND"/>
    <s v="STK"/>
    <x v="7"/>
    <n v="30000"/>
    <s v="Dat Xanh Real Estate Services Joint Stock Company"/>
    <n v="1"/>
    <m/>
    <m/>
    <s v="02/23/2024 10:21:28"/>
    <s v="02/23/2024 10:21:28"/>
    <m/>
    <n v="7110"/>
    <n v="7127.7749999999996"/>
    <n v="7700"/>
    <d v="2024-11-29T00:00:00"/>
  </r>
  <r>
    <s v="Long"/>
    <s v="ST"/>
    <s v="VND"/>
    <s v="STK"/>
    <x v="7"/>
    <n v="30000"/>
    <s v="Dat Xanh Real Estate Services Joint Stock Company"/>
    <n v="1"/>
    <m/>
    <m/>
    <s v="02/23/2024 10:24:55"/>
    <s v="02/23/2024 10:24:55"/>
    <m/>
    <n v="7130"/>
    <n v="7147.8249999999998"/>
    <n v="7700"/>
    <d v="2024-11-29T00:00:00"/>
  </r>
  <r>
    <s v="Long"/>
    <s v="ST"/>
    <s v="VND"/>
    <s v="STK"/>
    <x v="1"/>
    <n v="5000"/>
    <s v="Vinhomes Joint Stock Company"/>
    <n v="1"/>
    <m/>
    <m/>
    <s v="02/23/2024 10:26:28"/>
    <s v="02/23/2024 10:26:28"/>
    <m/>
    <n v="44100"/>
    <n v="44210.25"/>
    <n v="40800"/>
    <d v="2024-11-29T00:00:00"/>
  </r>
  <r>
    <s v="Long"/>
    <s v="ST"/>
    <s v="VND"/>
    <s v="STK"/>
    <x v="1"/>
    <n v="5000"/>
    <s v="Vinhomes Joint Stock Company"/>
    <n v="1"/>
    <m/>
    <m/>
    <s v="02/23/2024 10:30:23"/>
    <s v="02/23/2024 10:30:23"/>
    <m/>
    <n v="44350"/>
    <n v="44460.875"/>
    <n v="40800"/>
    <d v="2024-11-29T00:00:00"/>
  </r>
  <r>
    <s v="Long"/>
    <s v="ST"/>
    <s v="VND"/>
    <s v="STK"/>
    <x v="5"/>
    <n v="10000"/>
    <s v="Mobile World Investment Corp"/>
    <n v="1"/>
    <m/>
    <m/>
    <s v="02/23/2024 10:33:47"/>
    <s v="02/23/2024 10:33:47"/>
    <m/>
    <n v="44950"/>
    <n v="45062.375"/>
    <n v="60500"/>
    <d v="2024-11-29T00:00:00"/>
  </r>
  <r>
    <s v="Long"/>
    <s v="ST"/>
    <s v="VND"/>
    <s v="STK"/>
    <x v="7"/>
    <n v="29300"/>
    <s v="Dat Xanh Real Estate Services Joint Stock Company"/>
    <n v="1"/>
    <m/>
    <m/>
    <s v="02/23/2024 10:34:37"/>
    <s v="02/23/2024 10:34:37"/>
    <m/>
    <n v="6950"/>
    <n v="6967.375"/>
    <n v="7700"/>
    <d v="2024-11-29T00:00:00"/>
  </r>
  <r>
    <s v="Long"/>
    <s v="ST"/>
    <s v="VND"/>
    <s v="STK"/>
    <x v="1"/>
    <n v="5000"/>
    <s v="Vinhomes Joint Stock Company"/>
    <n v="1"/>
    <m/>
    <m/>
    <s v="02/23/2024 10:35:19"/>
    <s v="02/23/2024 10:35:19"/>
    <m/>
    <n v="43900"/>
    <n v="44009.75"/>
    <n v="40800"/>
    <d v="2024-11-29T00:00:00"/>
  </r>
  <r>
    <s v="Long"/>
    <s v="ST"/>
    <s v="VND"/>
    <s v="STK"/>
    <x v="7"/>
    <n v="50000"/>
    <s v="Dat Xanh Real Estate Services Joint Stock Company"/>
    <n v="1"/>
    <m/>
    <m/>
    <s v="02/23/2024 10:41:33"/>
    <s v="02/23/2024 10:41:33"/>
    <m/>
    <n v="7128"/>
    <n v="7145.82"/>
    <n v="7700"/>
    <d v="2024-11-29T00:00:00"/>
  </r>
  <r>
    <s v="Long"/>
    <s v="ST"/>
    <s v="VND"/>
    <s v="STK"/>
    <x v="3"/>
    <n v="0"/>
    <s v="Vietnam Dairy Products Joint Stock Company"/>
    <n v="1"/>
    <m/>
    <m/>
    <s v="02/23/2024 13:11:34"/>
    <s v="02/23/2024 13:11:34"/>
    <m/>
    <n v="71700"/>
    <n v="71879.25"/>
    <s v=""/>
    <d v="2024-11-29T00:00:00"/>
  </r>
  <r>
    <s v="Long"/>
    <s v="ST"/>
    <s v="VND"/>
    <s v="STK"/>
    <x v="1"/>
    <n v="7000"/>
    <s v="Vinhomes Joint Stock Company"/>
    <n v="1"/>
    <m/>
    <m/>
    <s v="02/23/2024 13:12:50"/>
    <s v="02/23/2024 13:12:50"/>
    <m/>
    <n v="44350"/>
    <n v="44460.875"/>
    <n v="40800"/>
    <d v="2024-11-29T00:00:00"/>
  </r>
  <r>
    <s v="Long"/>
    <s v="ST"/>
    <s v="VND"/>
    <s v="STK"/>
    <x v="7"/>
    <n v="50000"/>
    <s v="Dat Xanh Real Estate Services Joint Stock Company"/>
    <n v="1"/>
    <m/>
    <m/>
    <s v="02/26/2024 09:57:09"/>
    <s v="02/26/2024 09:57:09"/>
    <m/>
    <n v="6950"/>
    <n v="6967.375"/>
    <n v="7700"/>
    <d v="2024-11-29T00:00:00"/>
  </r>
  <r>
    <s v="Long"/>
    <s v="ST"/>
    <s v="VND"/>
    <s v="STK"/>
    <x v="1"/>
    <n v="10000"/>
    <s v="Vinhomes Joint Stock Company"/>
    <n v="1"/>
    <m/>
    <m/>
    <s v="02/26/2024 09:58:39"/>
    <s v="02/26/2024 09:58:39"/>
    <m/>
    <n v="43650"/>
    <n v="43759.125"/>
    <n v="40800"/>
    <d v="2024-11-29T00:00:00"/>
  </r>
  <r>
    <s v="Long"/>
    <s v="ST"/>
    <s v="VND"/>
    <s v="STK"/>
    <x v="7"/>
    <n v="50000"/>
    <s v="Dat Xanh Real Estate Services Joint Stock Company"/>
    <n v="1"/>
    <m/>
    <m/>
    <s v="02/26/2024 10:50:08"/>
    <s v="02/26/2024 10:50:08"/>
    <m/>
    <n v="6960"/>
    <n v="6977.4"/>
    <n v="7700"/>
    <d v="2024-11-29T00:00:00"/>
  </r>
  <r>
    <s v="Long"/>
    <s v="ST"/>
    <s v="VND"/>
    <s v="STK"/>
    <x v="4"/>
    <n v="10000"/>
    <s v="Power Engineering Consulting Joint Stock Company 2"/>
    <n v="1"/>
    <m/>
    <m/>
    <s v="02/26/2024 10:52:18"/>
    <s v="02/26/2024 10:52:18"/>
    <m/>
    <n v="39100"/>
    <n v="39197.75"/>
    <n v="32050"/>
    <d v="2024-11-29T00:00:00"/>
  </r>
  <r>
    <s v="Long"/>
    <s v="ST"/>
    <s v="VND"/>
    <s v="STK"/>
    <x v="7"/>
    <n v="21000"/>
    <s v="Dat Xanh Real Estate Services Joint Stock Company"/>
    <n v="1"/>
    <m/>
    <m/>
    <s v="03/13/2024 09:27:24"/>
    <s v="03/13/2024 09:27:24"/>
    <m/>
    <n v="6919"/>
    <n v="6936.2974999999997"/>
    <n v="7700"/>
    <d v="2024-11-29T00:00:00"/>
  </r>
  <r>
    <s v="Long"/>
    <s v="ST"/>
    <s v="VND"/>
    <s v="STK"/>
    <x v="4"/>
    <n v="5000"/>
    <s v="Power Engineering Consulting Joint Stock Company 2"/>
    <n v="1"/>
    <m/>
    <m/>
    <s v="04/26/2024 09:12:23"/>
    <s v="04/26/2024 09:12:23"/>
    <m/>
    <n v="34800"/>
    <n v="34887"/>
    <n v="32050"/>
    <d v="2024-11-29T00:00:00"/>
  </r>
  <r>
    <s v="Long"/>
    <s v="ST"/>
    <s v="VND"/>
    <s v="STK"/>
    <x v="4"/>
    <n v="5000"/>
    <s v="Power Engineering Consulting Joint Stock Company 2"/>
    <n v="1"/>
    <m/>
    <m/>
    <s v="04/26/2024 09:22:30"/>
    <s v="04/26/2024 09:22:30"/>
    <m/>
    <n v="35350"/>
    <n v="35438.375"/>
    <n v="32050"/>
    <d v="2024-11-29T00:00:00"/>
  </r>
  <r>
    <s v="Long"/>
    <s v="ST"/>
    <s v="VND"/>
    <s v="STK"/>
    <x v="1"/>
    <n v="5000"/>
    <s v="Vinhomes Joint Stock Company"/>
    <n v="1"/>
    <m/>
    <m/>
    <s v="04/26/2024 09:44:30"/>
    <s v="04/26/2024 09:44:30"/>
    <m/>
    <n v="40900"/>
    <n v="41002.25"/>
    <n v="40800"/>
    <d v="2024-11-29T00:00:00"/>
  </r>
  <r>
    <s v="Long"/>
    <s v="ST"/>
    <s v="VND"/>
    <s v="STK"/>
    <x v="7"/>
    <n v="10000"/>
    <s v="Dat Xanh Real Estate Services Joint Stock Company"/>
    <n v="1"/>
    <m/>
    <m/>
    <s v="04/26/2024 09:48:01"/>
    <s v="04/26/2024 09:48:01"/>
    <m/>
    <n v="7080"/>
    <n v="7097.7"/>
    <n v="7700"/>
    <d v="2024-11-29T00:00:00"/>
  </r>
  <r>
    <s v="Long"/>
    <s v="ST"/>
    <s v="VND"/>
    <s v="STK"/>
    <x v="4"/>
    <n v="4500"/>
    <s v="Power Engineering Consulting Joint Stock Company 2"/>
    <n v="1"/>
    <m/>
    <m/>
    <s v="04/26/2024 09:53:43"/>
    <s v="04/26/2024 09:53:43"/>
    <m/>
    <n v="35408"/>
    <n v="35496.519999999997"/>
    <n v="32050"/>
    <d v="2024-11-29T00:00:00"/>
  </r>
  <r>
    <s v="Long"/>
    <s v="ST"/>
    <s v="VND"/>
    <s v="STK"/>
    <x v="1"/>
    <n v="5000"/>
    <s v="Vinhomes Joint Stock Company"/>
    <n v="1"/>
    <m/>
    <m/>
    <s v="04/26/2024 10:56:56"/>
    <s v="04/26/2024 10:56:56"/>
    <m/>
    <n v="40500"/>
    <n v="40601.25"/>
    <n v="40800"/>
    <d v="2024-11-29T00:00:00"/>
  </r>
  <r>
    <s v="Long"/>
    <s v="ST"/>
    <s v="VND"/>
    <s v="STK"/>
    <x v="4"/>
    <n v="5000"/>
    <s v="Power Engineering Consulting Joint Stock Company 2"/>
    <n v="1"/>
    <m/>
    <m/>
    <s v="04/26/2024 10:57:35"/>
    <s v="04/26/2024 10:57:35"/>
    <m/>
    <n v="35150"/>
    <n v="35237.875"/>
    <n v="32050"/>
    <d v="2024-11-29T00:00:00"/>
  </r>
  <r>
    <s v="Long"/>
    <s v="ST"/>
    <s v="VND"/>
    <s v="STK"/>
    <x v="2"/>
    <n v="8000"/>
    <s v="Phat Dat Real Estate Development Corp"/>
    <n v="1"/>
    <m/>
    <m/>
    <s v="06/04/2024 00:00:00"/>
    <s v="06/04/2024 00:00:00"/>
    <m/>
    <n v="10000"/>
    <n v="10000"/>
    <n v="21200"/>
    <d v="2024-11-29T00:00:00"/>
  </r>
  <r>
    <s v=""/>
    <s v=""/>
    <s v=""/>
    <s v=""/>
    <x v="8"/>
    <s v=""/>
    <s v=""/>
    <s v=""/>
    <m/>
    <m/>
    <s v=""/>
    <s v=""/>
    <m/>
    <s v=""/>
    <s v=""/>
    <s v=""/>
    <s v=""/>
  </r>
  <r>
    <s v=""/>
    <s v=""/>
    <s v=""/>
    <s v=""/>
    <x v="8"/>
    <s v=""/>
    <s v=""/>
    <s v=""/>
    <m/>
    <m/>
    <s v=""/>
    <s v=""/>
    <m/>
    <s v=""/>
    <s v=""/>
    <s v=""/>
    <s v=""/>
  </r>
  <r>
    <s v="Long"/>
    <s v="ST"/>
    <s v="VND"/>
    <s v="STK"/>
    <x v="4"/>
    <n v="2000"/>
    <s v="Power Engineering Consulting Joint Stock Company 2"/>
    <n v="1"/>
    <m/>
    <m/>
    <s v="06/10/2024 09:25:37"/>
    <s v="06/10/2024 09:25:37"/>
    <m/>
    <n v="52500"/>
    <n v="52631.25"/>
    <n v="32050"/>
    <d v="2024-11-29T00:00:00"/>
  </r>
  <r>
    <s v="Long"/>
    <s v="ST"/>
    <s v="VND"/>
    <s v="STK"/>
    <x v="4"/>
    <n v="2000"/>
    <s v="Power Engineering Consulting Joint Stock Company 2"/>
    <n v="1"/>
    <m/>
    <m/>
    <s v="06/10/2024 09:28:14"/>
    <s v="06/10/2024 09:28:14"/>
    <m/>
    <n v="52600"/>
    <n v="52731.5"/>
    <n v="32050"/>
    <d v="2024-11-29T00:00:00"/>
  </r>
  <r>
    <s v="Long"/>
    <s v="ST"/>
    <s v="VND"/>
    <s v="STK"/>
    <x v="1"/>
    <n v="10000"/>
    <s v="Vinhomes Joint Stock Company"/>
    <n v="1"/>
    <m/>
    <m/>
    <s v="06/11/2024 09:49:57"/>
    <s v="06/11/2024 09:49:57"/>
    <m/>
    <n v="38400"/>
    <n v="38496"/>
    <n v="40800"/>
    <d v="2024-11-29T00:00:00"/>
  </r>
  <r>
    <s v="Long"/>
    <s v="ST"/>
    <s v="VND"/>
    <s v="STK"/>
    <x v="4"/>
    <n v="2000"/>
    <s v="Power Engineering Consulting Joint Stock Company 2"/>
    <n v="1"/>
    <m/>
    <m/>
    <s v="06/11/2024 09:50:17"/>
    <s v="06/11/2024 09:50:17"/>
    <m/>
    <n v="52100"/>
    <n v="52230.25"/>
    <n v="32050"/>
    <d v="2024-11-29T00:00:00"/>
  </r>
  <r>
    <s v="Long"/>
    <s v="ST"/>
    <s v="VND"/>
    <s v="STK"/>
    <x v="4"/>
    <n v="4000"/>
    <s v="Power Engineering Consulting Joint Stock Company 2"/>
    <n v="1"/>
    <m/>
    <m/>
    <s v="06/11/2024 09:52:07"/>
    <s v="06/11/2024 09:52:07"/>
    <m/>
    <n v="51800"/>
    <n v="51929.5"/>
    <n v="32050"/>
    <d v="2024-11-29T00:00:00"/>
  </r>
  <r>
    <s v="Long"/>
    <s v="ST"/>
    <s v="VND"/>
    <s v="STK"/>
    <x v="4"/>
    <n v="4000"/>
    <s v="Power Engineering Consulting Joint Stock Company 2"/>
    <n v="1"/>
    <m/>
    <m/>
    <s v="06/11/2024 09:56:22"/>
    <s v="06/11/2024 09:56:22"/>
    <m/>
    <n v="52400"/>
    <n v="52531"/>
    <n v="32050"/>
    <d v="2024-11-29T00:00:00"/>
  </r>
  <r>
    <s v="Long"/>
    <s v="ST"/>
    <s v="VND"/>
    <s v="STK"/>
    <x v="4"/>
    <n v="8000"/>
    <s v="Power Engineering Consulting Joint Stock Company 2"/>
    <n v="1"/>
    <m/>
    <m/>
    <s v="06/12/2024 13:37:00"/>
    <s v="06/12/2024 13:37:00"/>
    <m/>
    <n v="50478"/>
    <n v="50604.195"/>
    <n v="32050"/>
    <d v="2024-11-29T00:00:00"/>
  </r>
  <r>
    <s v="Long"/>
    <s v="ST"/>
    <s v="VND"/>
    <s v="STK"/>
    <x v="1"/>
    <n v="10000"/>
    <s v="Vinhomes Joint Stock Company"/>
    <n v="1"/>
    <m/>
    <m/>
    <s v="06/21/2024 10:20:43"/>
    <s v="06/21/2024 10:20:43"/>
    <m/>
    <n v="37550"/>
    <n v="37643.875"/>
    <n v="40800"/>
    <d v="2024-11-29T00:00:00"/>
  </r>
  <r>
    <s v="Long"/>
    <s v="ST"/>
    <s v="VND"/>
    <s v="STK"/>
    <x v="1"/>
    <n v="8700"/>
    <s v="Vinhomes Joint Stock Company"/>
    <n v="1"/>
    <m/>
    <m/>
    <s v="06/21/2024 10:22:08"/>
    <s v="06/21/2024 10:22:08"/>
    <m/>
    <n v="37529"/>
    <n v="37622.822500000002"/>
    <n v="40800"/>
    <d v="2024-11-29T00:00:00"/>
  </r>
  <r>
    <s v=""/>
    <s v=""/>
    <s v=""/>
    <s v=""/>
    <x v="8"/>
    <s v=""/>
    <s v=""/>
    <s v=""/>
    <m/>
    <m/>
    <s v=""/>
    <s v=""/>
    <m/>
    <s v=""/>
    <s v=""/>
    <s v=""/>
    <s v=""/>
  </r>
  <r>
    <s v=""/>
    <s v=""/>
    <s v=""/>
    <s v=""/>
    <x v="8"/>
    <s v=""/>
    <s v=""/>
    <s v=""/>
    <m/>
    <m/>
    <s v=""/>
    <s v=""/>
    <m/>
    <s v=""/>
    <s v=""/>
    <s v=""/>
    <s v=""/>
  </r>
  <r>
    <s v=""/>
    <s v=""/>
    <s v=""/>
    <s v=""/>
    <x v="8"/>
    <s v=""/>
    <s v=""/>
    <s v=""/>
    <m/>
    <m/>
    <s v=""/>
    <s v=""/>
    <m/>
    <s v=""/>
    <s v=""/>
    <s v=""/>
    <s v=""/>
  </r>
  <r>
    <s v="Long"/>
    <s v="ST"/>
    <s v="VND"/>
    <s v="STK"/>
    <x v="4"/>
    <n v="4000"/>
    <s v="Power Engineering Consulting Joint Stock Company 2"/>
    <n v="1"/>
    <m/>
    <m/>
    <s v="07/01/2024 13:31:44"/>
    <s v="07/01/2024 13:31:44"/>
    <m/>
    <n v="47650"/>
    <n v="47769.125"/>
    <n v="32050"/>
    <d v="2024-11-29T00:00:00"/>
  </r>
  <r>
    <s v="Long"/>
    <s v="ST"/>
    <s v="VND"/>
    <s v="STK"/>
    <x v="4"/>
    <n v="5000"/>
    <s v="Power Engineering Consulting Joint Stock Company 2"/>
    <n v="1"/>
    <m/>
    <m/>
    <s v="07/02/2024 10:20:06"/>
    <s v="07/02/2024 10:20:06"/>
    <m/>
    <n v="47386"/>
    <n v="47504.464999999997"/>
    <n v="32050"/>
    <d v="2024-11-29T00:00:00"/>
  </r>
  <r>
    <s v=""/>
    <s v=""/>
    <s v=""/>
    <s v=""/>
    <x v="8"/>
    <s v=""/>
    <s v=""/>
    <s v=""/>
    <m/>
    <m/>
    <s v=""/>
    <s v=""/>
    <m/>
    <s v=""/>
    <s v=""/>
    <s v=""/>
    <s v=""/>
  </r>
  <r>
    <s v=""/>
    <s v=""/>
    <s v=""/>
    <s v=""/>
    <x v="8"/>
    <s v=""/>
    <s v=""/>
    <s v=""/>
    <m/>
    <m/>
    <s v=""/>
    <s v=""/>
    <m/>
    <s v=""/>
    <s v=""/>
    <s v=""/>
    <s v=""/>
  </r>
  <r>
    <s v=""/>
    <s v=""/>
    <s v=""/>
    <s v=""/>
    <x v="8"/>
    <s v=""/>
    <s v=""/>
    <s v=""/>
    <m/>
    <m/>
    <s v=""/>
    <s v=""/>
    <m/>
    <s v=""/>
    <s v=""/>
    <s v=""/>
    <s v=""/>
  </r>
  <r>
    <s v=""/>
    <s v=""/>
    <s v=""/>
    <s v=""/>
    <x v="8"/>
    <s v=""/>
    <s v=""/>
    <s v=""/>
    <m/>
    <m/>
    <s v=""/>
    <s v=""/>
    <m/>
    <s v=""/>
    <s v=""/>
    <s v=""/>
    <s v=""/>
  </r>
  <r>
    <s v="Long"/>
    <s v="ST"/>
    <s v="VND"/>
    <s v="STK"/>
    <x v="4"/>
    <n v="4900"/>
    <s v="Power Engineering Consulting Joint Stock Company 2"/>
    <n v="1"/>
    <m/>
    <m/>
    <s v="07/02/2024 10:23:34"/>
    <s v="07/02/2024 10:23:34"/>
    <m/>
    <n v="46700"/>
    <n v="46816.75"/>
    <n v="32050"/>
    <d v="2024-11-29T00:00:00"/>
  </r>
  <r>
    <s v="Long"/>
    <s v="ST"/>
    <s v="VND"/>
    <s v="STK"/>
    <x v="7"/>
    <n v="20000"/>
    <s v="Dat Xanh Real Estate Services Joint Stock Company"/>
    <n v="1"/>
    <m/>
    <m/>
    <s v="07/10/2024 09:23:26"/>
    <s v="07/10/2024 09:23:26"/>
    <m/>
    <n v="6390"/>
    <n v="6405.9750000000004"/>
    <n v="7700"/>
    <d v="2024-11-29T00:00:00"/>
  </r>
  <r>
    <s v=""/>
    <s v=""/>
    <s v=""/>
    <s v=""/>
    <x v="8"/>
    <s v=""/>
    <s v=""/>
    <s v=""/>
    <m/>
    <m/>
    <s v=""/>
    <s v=""/>
    <m/>
    <s v=""/>
    <s v=""/>
    <s v=""/>
    <s v=""/>
  </r>
  <r>
    <s v=""/>
    <s v=""/>
    <s v=""/>
    <s v=""/>
    <x v="8"/>
    <s v=""/>
    <s v=""/>
    <s v=""/>
    <m/>
    <m/>
    <s v=""/>
    <s v=""/>
    <m/>
    <s v=""/>
    <s v=""/>
    <s v=""/>
    <s v=""/>
  </r>
  <r>
    <s v=""/>
    <s v=""/>
    <s v=""/>
    <s v=""/>
    <x v="8"/>
    <s v=""/>
    <s v=""/>
    <s v=""/>
    <m/>
    <m/>
    <s v=""/>
    <s v=""/>
    <m/>
    <s v=""/>
    <s v=""/>
    <s v=""/>
    <s v=""/>
  </r>
  <r>
    <s v=""/>
    <s v=""/>
    <s v=""/>
    <s v=""/>
    <x v="8"/>
    <s v=""/>
    <s v=""/>
    <s v=""/>
    <m/>
    <m/>
    <s v=""/>
    <s v=""/>
    <m/>
    <s v=""/>
    <s v=""/>
    <s v=""/>
    <s v=""/>
  </r>
  <r>
    <s v=""/>
    <s v=""/>
    <s v=""/>
    <s v=""/>
    <x v="8"/>
    <s v=""/>
    <s v=""/>
    <s v=""/>
    <m/>
    <m/>
    <s v=""/>
    <s v=""/>
    <m/>
    <s v=""/>
    <s v=""/>
    <s v=""/>
    <s v=""/>
  </r>
  <r>
    <s v=""/>
    <s v=""/>
    <s v=""/>
    <s v=""/>
    <x v="8"/>
    <s v=""/>
    <s v=""/>
    <s v=""/>
    <m/>
    <m/>
    <s v=""/>
    <s v=""/>
    <m/>
    <s v=""/>
    <s v=""/>
    <s v=""/>
    <s v=""/>
  </r>
  <r>
    <s v="Long"/>
    <s v="ST"/>
    <s v="VND"/>
    <s v="STK"/>
    <x v="4"/>
    <n v="2000"/>
    <s v="Power Engineering Consulting Joint Stock Company 2"/>
    <n v="1"/>
    <m/>
    <m/>
    <s v="07/10/2024 10:33:04"/>
    <s v="07/10/2024 10:33:04"/>
    <m/>
    <n v="36850"/>
    <n v="36942.125"/>
    <n v="32050"/>
    <d v="2024-11-29T00:00:00"/>
  </r>
  <r>
    <s v="Long"/>
    <s v="ST"/>
    <s v="VND"/>
    <s v="STK"/>
    <x v="7"/>
    <n v="20000"/>
    <s v="Dat Xanh Real Estate Services Joint Stock Company"/>
    <n v="1"/>
    <m/>
    <m/>
    <s v="07/16/2024 12:14:01"/>
    <s v="07/16/2024 12:14:01"/>
    <m/>
    <n v="5878"/>
    <n v="5892.6949999999997"/>
    <n v="7700"/>
    <d v="2024-11-29T00:00:00"/>
  </r>
  <r>
    <s v="Long"/>
    <s v="ST"/>
    <s v="VND"/>
    <s v="STK"/>
    <x v="7"/>
    <n v="10000"/>
    <s v="Dat Xanh Real Estate Services Joint Stock Company"/>
    <n v="1"/>
    <m/>
    <m/>
    <s v="07/16/2024 12:15:38"/>
    <s v="07/16/2024 12:15:38"/>
    <m/>
    <n v="5891"/>
    <n v="5905.7275"/>
    <n v="7700"/>
    <d v="2024-11-29T00:00:00"/>
  </r>
  <r>
    <s v="Long"/>
    <s v="ST"/>
    <s v="VND"/>
    <s v="STK"/>
    <x v="4"/>
    <n v="9600"/>
    <s v="Power Engineering Consulting Joint Stock Company 2"/>
    <n v="1"/>
    <m/>
    <m/>
    <s v="07/16/2024 12:18:48"/>
    <s v="07/16/2024 12:18:48"/>
    <m/>
    <n v="36797"/>
    <n v="36888.9925"/>
    <n v="32050"/>
    <d v="2024-11-29T00:00:00"/>
  </r>
  <r>
    <s v="Long"/>
    <s v="ST"/>
    <s v="VND"/>
    <s v="STK"/>
    <x v="1"/>
    <n v="11300"/>
    <s v="Vinhomes Joint Stock Company"/>
    <n v="1"/>
    <m/>
    <m/>
    <s v="07/16/2024 12:20:42"/>
    <s v="07/16/2024 12:20:42"/>
    <m/>
    <n v="37850"/>
    <n v="37944.625"/>
    <n v="40800"/>
    <d v="2024-11-29T00:00:00"/>
  </r>
  <r>
    <s v="Long"/>
    <s v="ST"/>
    <s v="VND"/>
    <s v="STK"/>
    <x v="4"/>
    <n v="4000"/>
    <s v="Power Engineering Consulting Joint Stock Company 2"/>
    <n v="1"/>
    <m/>
    <m/>
    <s v="07/18/2024 09:31:58"/>
    <s v="07/18/2024 09:31:58"/>
    <m/>
    <n v="35734"/>
    <n v="35823.334999999999"/>
    <n v="32050"/>
    <d v="2024-11-29T00:00:00"/>
  </r>
  <r>
    <s v="Long"/>
    <s v="ST"/>
    <s v="VND"/>
    <s v="STK"/>
    <x v="4"/>
    <n v="5000"/>
    <s v="Power Engineering Consulting Joint Stock Company 2"/>
    <n v="1"/>
    <m/>
    <m/>
    <s v="07/18/2024 09:34:59"/>
    <s v="07/18/2024 09:34:59"/>
    <m/>
    <n v="35200"/>
    <n v="35288"/>
    <n v="32050"/>
    <d v="2024-11-29T00:00:00"/>
  </r>
  <r>
    <s v="Long"/>
    <s v="ST"/>
    <s v="VND"/>
    <s v="STK"/>
    <x v="7"/>
    <n v="30700"/>
    <s v="Dat Xanh Real Estate Services Joint Stock Company"/>
    <n v="1"/>
    <m/>
    <m/>
    <s v="07/18/2024 09:36:25"/>
    <s v="07/18/2024 09:36:25"/>
    <m/>
    <n v="5538"/>
    <n v="5551.8450000000003"/>
    <n v="7700"/>
    <d v="2024-11-29T00:00:00"/>
  </r>
  <r>
    <s v="Long"/>
    <s v="ST"/>
    <s v="VND"/>
    <s v="STK"/>
    <x v="1"/>
    <n v="6300"/>
    <s v="Vinhomes Joint Stock Company"/>
    <n v="1"/>
    <m/>
    <m/>
    <s v="07/18/2024 09:38:27"/>
    <s v="07/18/2024 09:38:27"/>
    <m/>
    <n v="37100"/>
    <n v="37192.75"/>
    <n v="40800"/>
    <d v="2024-11-29T00:00:00"/>
  </r>
  <r>
    <s v="Long"/>
    <s v="ST"/>
    <s v="VND"/>
    <s v="STK"/>
    <x v="4"/>
    <n v="2600"/>
    <s v="Power Engineering Consulting Joint Stock Company 2"/>
    <n v="1"/>
    <m/>
    <m/>
    <s v="07/18/2024 09:39:58"/>
    <s v="07/18/2024 09:39:58"/>
    <m/>
    <n v="35700"/>
    <n v="35789.25"/>
    <n v="32050"/>
    <d v="2024-11-29T00:00:00"/>
  </r>
  <r>
    <s v="Long"/>
    <s v="ST"/>
    <s v="VND"/>
    <s v="STK"/>
    <x v="7"/>
    <n v="20000"/>
    <s v="Dat Xanh Real Estate Services Joint Stock Company"/>
    <n v="1"/>
    <m/>
    <m/>
    <s v="07/18/2024 09:47:11"/>
    <s v="07/18/2024 09:47:11"/>
    <m/>
    <n v="5540"/>
    <n v="5553.85"/>
    <n v="7700"/>
    <d v="2024-11-29T00:00:00"/>
  </r>
  <r>
    <s v="Long"/>
    <s v="ST"/>
    <s v="VND"/>
    <s v="STK"/>
    <x v="4"/>
    <n v="5000"/>
    <s v="Power Engineering Consulting Joint Stock Company 2"/>
    <n v="1"/>
    <m/>
    <m/>
    <s v="07/18/2024 10:46:22"/>
    <s v="07/18/2024 10:46:22"/>
    <m/>
    <n v="35350"/>
    <n v="35438.375"/>
    <n v="32050"/>
    <d v="2024-11-29T00:00:00"/>
  </r>
  <r>
    <s v="Long"/>
    <s v="ST"/>
    <s v="VND"/>
    <s v="STK"/>
    <x v="7"/>
    <n v="10000"/>
    <s v="Dat Xanh Real Estate Services Joint Stock Company"/>
    <n v="1"/>
    <m/>
    <m/>
    <s v="07/18/2024 10:47:36"/>
    <s v="07/18/2024 10:47:36"/>
    <m/>
    <n v="5530"/>
    <n v="5543.8249999999998"/>
    <n v="7700"/>
    <d v="2024-11-29T00:00:00"/>
  </r>
  <r>
    <s v="Long"/>
    <s v="ST"/>
    <s v="VND"/>
    <s v="STK"/>
    <x v="7"/>
    <n v="20000"/>
    <s v="Dat Xanh Real Estate Services Joint Stock Company"/>
    <n v="1"/>
    <m/>
    <m/>
    <s v="07/18/2024 10:50:21"/>
    <s v="07/18/2024 10:50:21"/>
    <m/>
    <n v="5500"/>
    <n v="5513.75"/>
    <n v="7700"/>
    <d v="2024-11-29T00:00:00"/>
  </r>
  <r>
    <s v="Long"/>
    <s v="ST"/>
    <s v="VND"/>
    <s v="STK"/>
    <x v="4"/>
    <n v="8400"/>
    <s v="Power Engineering Consulting Joint Stock Company 2"/>
    <n v="1"/>
    <m/>
    <m/>
    <s v="07/23/2024 10:44:48"/>
    <s v="07/23/2024 10:44:48"/>
    <m/>
    <n v="33300"/>
    <n v="33383.25"/>
    <n v="32050"/>
    <d v="2024-11-29T00:00:00"/>
  </r>
  <r>
    <s v="Long"/>
    <s v="ST"/>
    <s v="VND"/>
    <s v="STK"/>
    <x v="4"/>
    <n v="8000"/>
    <s v="Power Engineering Consulting Joint Stock Company 2"/>
    <n v="1"/>
    <m/>
    <m/>
    <s v="07/23/2024 13:10:00"/>
    <s v="07/23/2024 13:10:00"/>
    <m/>
    <n v="33050"/>
    <n v="33132.625"/>
    <n v="32050"/>
    <d v="2024-11-29T00:00:00"/>
  </r>
  <r>
    <s v="Long"/>
    <s v="ST"/>
    <s v="VND"/>
    <s v="STK"/>
    <x v="4"/>
    <n v="4000"/>
    <s v="Power Engineering Consulting Joint Stock Company 2"/>
    <n v="1"/>
    <m/>
    <m/>
    <s v="07/23/2024 13:16:57"/>
    <s v="07/23/2024 13:16:57"/>
    <m/>
    <n v="33050"/>
    <n v="33132.625"/>
    <n v="32050"/>
    <d v="2024-11-29T00:00:00"/>
  </r>
  <r>
    <s v="Long"/>
    <s v="ST"/>
    <s v="VND"/>
    <s v="STK"/>
    <x v="4"/>
    <n v="5000"/>
    <s v="Power Engineering Consulting Joint Stock Company 2"/>
    <n v="1"/>
    <m/>
    <m/>
    <s v="07/23/2024 13:19:31"/>
    <s v="07/23/2024 13:19:31"/>
    <m/>
    <n v="32500"/>
    <n v="32581.25"/>
    <n v="32050"/>
    <d v="2024-11-29T00:00:00"/>
  </r>
  <r>
    <s v="Long"/>
    <s v="ST"/>
    <s v="VND"/>
    <s v="STK"/>
    <x v="0"/>
    <n v="7200"/>
    <s v="Tien Phong Commercial Joint Stock Bank (Tpb)"/>
    <n v="1"/>
    <m/>
    <m/>
    <s v="07/29/2024 09:17:56"/>
    <s v="07/29/2024 09:17:56"/>
    <m/>
    <n v="15000"/>
    <n v="15037.5"/>
    <n v="16200"/>
    <d v="2024-11-29T00:00:00"/>
  </r>
  <r>
    <s v="Long"/>
    <s v="ST"/>
    <s v="VND"/>
    <s v="STK"/>
    <x v="7"/>
    <n v="29000"/>
    <s v="Dat Xanh Real Estate Services Joint Stock Company"/>
    <n v="1"/>
    <m/>
    <m/>
    <s v="07/29/2024 09:23:04"/>
    <s v="07/29/2024 09:23:04"/>
    <m/>
    <n v="5650"/>
    <n v="5664.125"/>
    <n v="7700"/>
    <d v="2024-11-29T00:00:00"/>
  </r>
  <r>
    <s v="Long"/>
    <s v="ST"/>
    <s v="VND"/>
    <s v="STK"/>
    <x v="7"/>
    <n v="10000"/>
    <s v="Dat Xanh Real Estate Services Joint Stock Company"/>
    <n v="1"/>
    <m/>
    <m/>
    <s v="07/29/2024 09:36:16"/>
    <s v="07/29/2024 09:36:16"/>
    <m/>
    <n v="5640"/>
    <n v="5654.1"/>
    <n v="7700"/>
    <d v="2024-11-29T00:00:00"/>
  </r>
  <r>
    <s v="Long"/>
    <s v="ST"/>
    <s v="VND"/>
    <s v="STK"/>
    <x v="1"/>
    <n v="3700"/>
    <s v="Vinhomes Joint Stock Company"/>
    <n v="1"/>
    <m/>
    <m/>
    <s v="07/29/2024 10:30:33"/>
    <s v="07/29/2024 10:30:33"/>
    <m/>
    <n v="37700"/>
    <n v="37794.25"/>
    <n v="40800"/>
    <d v="2024-11-29T00:00:00"/>
  </r>
  <r>
    <s v="Long"/>
    <s v="ST"/>
    <s v="VND"/>
    <s v="STK"/>
    <x v="2"/>
    <n v="9300"/>
    <s v="Phat Dat Real Estate Development Corp"/>
    <n v="1"/>
    <m/>
    <m/>
    <s v="08/06/2024 10:53:33"/>
    <s v="08/06/2024 10:53:33"/>
    <m/>
    <n v="17050"/>
    <n v="17092.625"/>
    <n v="21200"/>
    <d v="2024-11-29T00:00:00"/>
  </r>
  <r>
    <s v="Long"/>
    <s v="ST"/>
    <s v="VND"/>
    <s v="STK"/>
    <x v="2"/>
    <n v="9000"/>
    <s v="Phat Dat Real Estate Development Corp"/>
    <n v="1"/>
    <m/>
    <m/>
    <s v="08/06/2024 11:37:06"/>
    <s v="08/06/2024 11:37:06"/>
    <m/>
    <n v="17000"/>
    <n v="17042.5"/>
    <n v="21200"/>
    <d v="2024-11-29T00:00:00"/>
  </r>
  <r>
    <s v="Long"/>
    <s v="ST"/>
    <s v="VND"/>
    <s v="STK"/>
    <x v="2"/>
    <n v="20000"/>
    <s v="Phat Dat Real Estate Development Corp"/>
    <n v="1"/>
    <m/>
    <m/>
    <s v="08/08/2024 09:44:18"/>
    <s v="08/08/2024 09:44:18"/>
    <m/>
    <n v="17500"/>
    <n v="17543.75"/>
    <n v="21200"/>
    <d v="2024-11-29T00:00:00"/>
  </r>
  <r>
    <s v="Long"/>
    <s v="ST"/>
    <s v="VND"/>
    <s v="STK"/>
    <x v="0"/>
    <n v="32399"/>
    <s v="Tien Phong Commercial Joint Stock Bank (Tpb)"/>
    <n v="1"/>
    <m/>
    <m/>
    <s v="08/08/2024 09:50:52"/>
    <s v="08/08/2024 09:50:52"/>
    <m/>
    <n v="14250.439828389764"/>
    <n v="14286.065927960739"/>
    <n v="16200"/>
    <d v="2024-11-29T00:00:00"/>
  </r>
  <r>
    <s v="Long"/>
    <s v="ST"/>
    <s v="VND"/>
    <s v="STK"/>
    <x v="4"/>
    <n v="8000"/>
    <s v="Power Engineering Consulting Joint Stock Company 2"/>
    <n v="1"/>
    <m/>
    <m/>
    <s v="08/08/2024 10:25:59"/>
    <s v="08/08/2024 10:25:59"/>
    <m/>
    <n v="29753"/>
    <n v="29827.3825"/>
    <n v="32050"/>
    <d v="2024-11-29T00:00:00"/>
  </r>
  <r>
    <s v="Long"/>
    <s v="ST"/>
    <s v="VND"/>
    <s v="STK"/>
    <x v="2"/>
    <n v="10000"/>
    <s v="Phat Dat Real Estate Development Corp"/>
    <n v="1"/>
    <m/>
    <m/>
    <s v="08/08/2024 10:32:50"/>
    <s v="08/08/2024 10:32:50"/>
    <m/>
    <n v="17400"/>
    <n v="17443.5"/>
    <n v="21200"/>
    <d v="2024-11-29T00:00:00"/>
  </r>
  <r>
    <s v="Long"/>
    <s v="ST"/>
    <s v="VND"/>
    <s v="STK"/>
    <x v="0"/>
    <n v="29999"/>
    <s v="Tien Phong Commercial Joint Stock Bank (Tpb)"/>
    <n v="1"/>
    <m/>
    <m/>
    <s v="08/09/2024 09:35:03"/>
    <s v="08/09/2024 09:35:03"/>
    <m/>
    <n v="14292.143071435714"/>
    <n v="14327.873429114305"/>
    <n v="16200"/>
    <d v="2024-11-29T00:00:00"/>
  </r>
  <r>
    <s v="Long"/>
    <s v="ST"/>
    <s v="VND"/>
    <s v="STK"/>
    <x v="2"/>
    <n v="20000"/>
    <s v="Phat Dat Real Estate Development Corp"/>
    <n v="1"/>
    <m/>
    <m/>
    <s v="08/09/2024 09:45:17"/>
    <s v="08/09/2024 09:45:17"/>
    <m/>
    <n v="17400"/>
    <n v="17443.5"/>
    <n v="21200"/>
    <d v="2024-11-29T00:00:00"/>
  </r>
  <r>
    <s v="Long"/>
    <s v="ST"/>
    <s v="VND"/>
    <s v="STK"/>
    <x v="7"/>
    <n v="35000"/>
    <s v="Dat Xanh Real Estate Services Joint Stock Company"/>
    <n v="1"/>
    <m/>
    <m/>
    <s v="10/03/2024 10:04:13"/>
    <s v="10/03/2024 10:04:13"/>
    <m/>
    <n v="5810"/>
    <n v="5824.5249999999996"/>
    <n v="7700"/>
    <d v="2024-11-29T00:00:00"/>
  </r>
  <r>
    <s v="Long"/>
    <s v="ST"/>
    <s v="VND"/>
    <s v="STK"/>
    <x v="4"/>
    <n v="3000"/>
    <s v="Power Engineering Consulting Joint Stock Company 2"/>
    <n v="1"/>
    <m/>
    <m/>
    <s v="10/03/2024 10:03:17"/>
    <s v="10/03/2024 10:03:17"/>
    <m/>
    <n v="30850"/>
    <n v="30927.125"/>
    <n v="32050"/>
    <d v="2024-11-29T00:00:00"/>
  </r>
  <r>
    <s v="Long"/>
    <s v="ST"/>
    <s v="VND"/>
    <s v="STK"/>
    <x v="4"/>
    <n v="1000"/>
    <s v="Power Engineering Consulting Joint Stock Company 2"/>
    <n v="1"/>
    <m/>
    <m/>
    <s v="10/03/2024 10:01:48"/>
    <s v="10/03/2024 10:01:48"/>
    <m/>
    <n v="30850"/>
    <n v="30927.125"/>
    <n v="32050"/>
    <d v="2024-11-29T00:00:00"/>
  </r>
  <r>
    <s v="Long"/>
    <s v="ST"/>
    <s v="VND"/>
    <s v="STK"/>
    <x v="2"/>
    <n v="40000"/>
    <s v="Phat Dat Real Estate Development Corp"/>
    <n v="1"/>
    <m/>
    <m/>
    <s v="10/03/2024 10:00:01"/>
    <s v="10/03/2024 10:00:01"/>
    <m/>
    <n v="20950"/>
    <n v="21002.375"/>
    <n v="21200"/>
    <d v="2024-11-29T00:00:00"/>
  </r>
  <r>
    <s v="Long"/>
    <s v="ST"/>
    <s v="VND"/>
    <s v="STK"/>
    <x v="7"/>
    <n v="25000"/>
    <s v="Dat Xanh Real Estate Services Joint Stock Company"/>
    <n v="1"/>
    <m/>
    <m/>
    <s v="10/03/2024 09:58:05"/>
    <s v="10/03/2024 09:58:05"/>
    <m/>
    <n v="5810"/>
    <n v="5824.5249999999996"/>
    <n v="7700"/>
    <d v="2024-11-29T00:00:00"/>
  </r>
  <r>
    <s v="Long"/>
    <s v="ST"/>
    <s v="VND"/>
    <s v="STK"/>
    <x v="3"/>
    <n v="19000"/>
    <s v="Vietnam Dairy Products Joint Stock Company"/>
    <n v="1"/>
    <m/>
    <m/>
    <s v="11/20/2024 09:33:56"/>
    <s v="11/20/2024 09:33:56"/>
    <m/>
    <n v="63100"/>
    <n v="63257.75"/>
    <n v="64600"/>
    <d v="2024-11-29T00:00:00"/>
  </r>
  <r>
    <s v="Long"/>
    <s v="ST"/>
    <s v="VND"/>
    <s v="STK"/>
    <x v="1"/>
    <n v="12000"/>
    <s v="Vinhomes Joint Stock Company"/>
    <n v="1"/>
    <m/>
    <m/>
    <s v="11/20/2024 09:24:03"/>
    <s v="11/20/2024 09:24:03"/>
    <m/>
    <n v="42100"/>
    <n v="42205.25"/>
    <n v="40800"/>
    <d v="2024-11-29T00:00:00"/>
  </r>
  <r>
    <s v="Long"/>
    <s v="ST"/>
    <s v="VND"/>
    <s v="STK"/>
    <x v="4"/>
    <n v="8000"/>
    <s v="Power Engineering Consulting Joint Stock Company 2"/>
    <n v="1"/>
    <m/>
    <m/>
    <s v="11/20/2024 09:22:41"/>
    <s v="11/20/2024 09:22:41"/>
    <m/>
    <n v="29150"/>
    <n v="29222.875"/>
    <n v="32050"/>
    <d v="2024-11-29T00:00:00"/>
  </r>
  <r>
    <s v="Long"/>
    <s v="ST"/>
    <s v="VND"/>
    <s v="STK"/>
    <x v="4"/>
    <n v="8000"/>
    <s v="Power Engineering Consulting Joint Stock Company 2"/>
    <n v="1"/>
    <m/>
    <m/>
    <s v="11/12/2024 11:16:03"/>
    <s v="11/12/2024 11:16:03"/>
    <m/>
    <n v="30050"/>
    <n v="30125.125"/>
    <n v="32050"/>
    <d v="2024-11-29T00:00:00"/>
  </r>
  <r>
    <s v="Long"/>
    <s v="ST"/>
    <s v="VND"/>
    <s v="STK"/>
    <x v="7"/>
    <n v="20000"/>
    <s v="Dat Xanh Real Estate Services Joint Stock Company"/>
    <n v="1"/>
    <m/>
    <m/>
    <s v="11/12/2024 11:13:47"/>
    <s v="11/12/2024 11:13:47"/>
    <m/>
    <n v="6350"/>
    <n v="6365.875"/>
    <n v="7700"/>
    <d v="2024-11-29T00:00:00"/>
  </r>
  <r>
    <s v="Long"/>
    <s v="ST"/>
    <s v="VND"/>
    <s v="STK"/>
    <x v="7"/>
    <n v="20000"/>
    <s v="Dat Xanh Real Estate Services Joint Stock Company"/>
    <n v="1"/>
    <m/>
    <m/>
    <s v="11/12/2024 10:37:44"/>
    <s v="11/12/2024 10:37:44"/>
    <m/>
    <n v="6377"/>
    <n v="6392.9425000000001"/>
    <n v="7700"/>
    <d v="2024-11-29T00:00:00"/>
  </r>
  <r>
    <s v="Long"/>
    <s v="ST"/>
    <s v="VND"/>
    <s v="STK"/>
    <x v="1"/>
    <n v="20000"/>
    <s v="Vinhomes Joint Stock Company"/>
    <n v="1"/>
    <m/>
    <m/>
    <s v="11/12/2024 10:16:19"/>
    <s v="11/12/2024 10:16:19"/>
    <m/>
    <n v="40700"/>
    <n v="40801.75"/>
    <n v="40800"/>
    <d v="2024-11-29T00:00:00"/>
  </r>
  <r>
    <m/>
    <m/>
    <m/>
    <m/>
    <x v="9"/>
    <m/>
    <m/>
    <m/>
    <m/>
    <m/>
    <m/>
    <m/>
    <m/>
    <m/>
    <m/>
    <m/>
    <m/>
  </r>
  <r>
    <m/>
    <m/>
    <m/>
    <m/>
    <x v="9"/>
    <m/>
    <m/>
    <m/>
    <m/>
    <m/>
    <m/>
    <m/>
    <m/>
    <m/>
    <m/>
    <m/>
    <m/>
  </r>
  <r>
    <m/>
    <m/>
    <m/>
    <m/>
    <x v="9"/>
    <m/>
    <m/>
    <m/>
    <m/>
    <m/>
    <m/>
    <m/>
    <m/>
    <m/>
    <m/>
    <m/>
    <m/>
  </r>
  <r>
    <m/>
    <m/>
    <m/>
    <m/>
    <x v="9"/>
    <m/>
    <m/>
    <m/>
    <m/>
    <m/>
    <m/>
    <m/>
    <m/>
    <m/>
    <m/>
    <m/>
    <m/>
  </r>
  <r>
    <m/>
    <m/>
    <m/>
    <m/>
    <x v="9"/>
    <m/>
    <m/>
    <m/>
    <m/>
    <m/>
    <m/>
    <m/>
    <m/>
    <m/>
    <m/>
    <m/>
    <m/>
  </r>
  <r>
    <m/>
    <m/>
    <m/>
    <m/>
    <x v="9"/>
    <m/>
    <m/>
    <m/>
    <m/>
    <m/>
    <m/>
    <m/>
    <m/>
    <m/>
    <m/>
    <m/>
    <m/>
  </r>
  <r>
    <m/>
    <m/>
    <m/>
    <m/>
    <x v="9"/>
    <m/>
    <m/>
    <m/>
    <m/>
    <m/>
    <m/>
    <m/>
    <m/>
    <m/>
    <m/>
    <m/>
    <m/>
  </r>
  <r>
    <m/>
    <m/>
    <m/>
    <m/>
    <x v="9"/>
    <m/>
    <m/>
    <m/>
    <m/>
    <m/>
    <m/>
    <m/>
    <m/>
    <m/>
    <m/>
    <m/>
    <m/>
  </r>
  <r>
    <m/>
    <m/>
    <m/>
    <m/>
    <x v="9"/>
    <m/>
    <m/>
    <m/>
    <m/>
    <m/>
    <m/>
    <m/>
    <m/>
    <m/>
    <m/>
    <m/>
    <m/>
  </r>
  <r>
    <m/>
    <m/>
    <m/>
    <m/>
    <x v="9"/>
    <m/>
    <m/>
    <m/>
    <m/>
    <m/>
    <m/>
    <m/>
    <m/>
    <m/>
    <m/>
    <m/>
    <m/>
  </r>
  <r>
    <m/>
    <m/>
    <m/>
    <m/>
    <x v="9"/>
    <m/>
    <m/>
    <m/>
    <m/>
    <m/>
    <m/>
    <m/>
    <m/>
    <m/>
    <m/>
    <m/>
    <m/>
  </r>
  <r>
    <m/>
    <m/>
    <m/>
    <m/>
    <x v="9"/>
    <m/>
    <m/>
    <m/>
    <m/>
    <m/>
    <m/>
    <m/>
    <m/>
    <m/>
    <m/>
    <m/>
    <m/>
  </r>
  <r>
    <m/>
    <m/>
    <m/>
    <m/>
    <x v="9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511DBC-B6BA-46AE-8A2D-4E4D3ED46F2E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8:R17" firstHeaderRow="1" firstDataRow="1" firstDataCol="1"/>
  <pivotFields count="17">
    <pivotField showAll="0"/>
    <pivotField showAll="0"/>
    <pivotField showAll="0"/>
    <pivotField showAll="0"/>
    <pivotField axis="axisRow" showAll="0">
      <items count="11">
        <item h="1" x="8"/>
        <item x="7"/>
        <item x="6"/>
        <item x="5"/>
        <item x="2"/>
        <item x="0"/>
        <item x="4"/>
        <item x="1"/>
        <item x="3"/>
        <item h="1" x="9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5" baseField="4" baseItem="0"/>
  </dataFields>
  <formats count="2">
    <format dxfId="1">
      <pivotArea collapsedLevelsAreSubtotals="1" fieldPosition="0">
        <references count="1">
          <reference field="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CF4C26-A1CD-4346-A965-E5E3491C514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T8:V12" firstHeaderRow="1" firstDataRow="2" firstDataCol="1"/>
  <pivotFields count="42">
    <pivotField showAll="0"/>
    <pivotField axis="axisCol" showAll="0">
      <items count="4">
        <item h="1" x="0"/>
        <item x="1"/>
        <item h="1" x="2"/>
        <item t="default"/>
      </items>
    </pivotField>
    <pivotField showAll="0"/>
    <pivotField showAll="0"/>
    <pivotField showAll="0"/>
    <pivotField axis="axisRow" showAll="0">
      <items count="10">
        <item x="7"/>
        <item x="6"/>
        <item x="5"/>
        <item x="2"/>
        <item x="0"/>
        <item x="4"/>
        <item x="1"/>
        <item x="3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3">
    <i>
      <x v="1"/>
    </i>
    <i>
      <x v="7"/>
    </i>
    <i t="grand">
      <x/>
    </i>
  </rowItems>
  <colFields count="1">
    <field x="1"/>
  </colFields>
  <colItems count="2">
    <i>
      <x v="1"/>
    </i>
    <i t="grand">
      <x/>
    </i>
  </colItems>
  <dataFields count="1">
    <dataField name="Sum of FifoPnlRealized" fld="26" baseField="5" baseItem="0" numFmtId="43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1271407-D89E-4387-8584-6EA1CCAAF442}">
  <we:reference id="wa200006513" version="1.0.0.1" store="en-US" storeType="OMEX"/>
  <we:alternateReferences>
    <we:reference id="wa200006513" version="1.0.0.1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_xldudf_SNT</we:customFunctionIds>
        <we:customFunctionIds>_xldudf_AS</we:customFunctionIds>
        <we:customFunctionIds>_xldudf_ASQ</we:customFunctionIds>
        <we:customFunctionIds>_xldudf_ASTODAY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16B1D-9856-4BEC-A017-632F2AC0FEC0}">
  <dimension ref="A1:C10"/>
  <sheetViews>
    <sheetView workbookViewId="0">
      <selection activeCell="B4" sqref="B4"/>
    </sheetView>
  </sheetViews>
  <sheetFormatPr defaultRowHeight="14.4"/>
  <cols>
    <col min="1" max="1" width="28.33203125" bestFit="1" customWidth="1"/>
    <col min="2" max="2" width="94" customWidth="1"/>
    <col min="3" max="3" width="23.5546875" customWidth="1"/>
  </cols>
  <sheetData>
    <row r="1" spans="1:3">
      <c r="A1" t="s">
        <v>754</v>
      </c>
      <c r="B1" t="s">
        <v>755</v>
      </c>
    </row>
    <row r="2" spans="1:3">
      <c r="A2" t="s">
        <v>25</v>
      </c>
      <c r="B2" t="s">
        <v>79</v>
      </c>
    </row>
    <row r="3" spans="1:3">
      <c r="A3" t="s">
        <v>828</v>
      </c>
      <c r="B3" s="82">
        <v>45473</v>
      </c>
    </row>
    <row r="4" spans="1:3">
      <c r="A4" t="s">
        <v>838</v>
      </c>
      <c r="B4" s="82">
        <v>45471</v>
      </c>
    </row>
    <row r="5" spans="1:3">
      <c r="A5" t="s">
        <v>133</v>
      </c>
      <c r="B5" t="s">
        <v>142</v>
      </c>
    </row>
    <row r="6" spans="1:3">
      <c r="A6" t="s">
        <v>124</v>
      </c>
      <c r="B6" t="s">
        <v>143</v>
      </c>
    </row>
    <row r="7" spans="1:3">
      <c r="A7" t="s">
        <v>125</v>
      </c>
      <c r="B7" t="s">
        <v>126</v>
      </c>
    </row>
    <row r="8" spans="1:3">
      <c r="A8" t="s">
        <v>127</v>
      </c>
      <c r="B8" t="s">
        <v>144</v>
      </c>
      <c r="C8" s="17" t="s">
        <v>128</v>
      </c>
    </row>
    <row r="9" spans="1:3">
      <c r="A9" t="s">
        <v>129</v>
      </c>
      <c r="B9" t="s">
        <v>130</v>
      </c>
      <c r="C9" s="18" t="s">
        <v>131</v>
      </c>
    </row>
    <row r="10" spans="1:3">
      <c r="A10" t="s">
        <v>132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02994-3B74-4D27-A93C-05E890C678BB}">
  <dimension ref="A1:Y22"/>
  <sheetViews>
    <sheetView workbookViewId="0">
      <selection activeCell="I39" sqref="I39"/>
    </sheetView>
  </sheetViews>
  <sheetFormatPr defaultRowHeight="14.4"/>
  <cols>
    <col min="1" max="1" width="3.21875" customWidth="1"/>
    <col min="2" max="2" width="9.77734375" customWidth="1"/>
    <col min="3" max="3" width="16.77734375" customWidth="1"/>
    <col min="4" max="4" width="8.21875" customWidth="1"/>
    <col min="5" max="5" width="16.77734375" customWidth="1"/>
    <col min="6" max="6" width="18.21875" customWidth="1"/>
    <col min="7" max="7" width="2.77734375" customWidth="1"/>
    <col min="8" max="8" width="12.77734375" customWidth="1"/>
    <col min="9" max="9" width="1.21875" customWidth="1"/>
    <col min="10" max="10" width="13.77734375" customWidth="1"/>
    <col min="11" max="11" width="11.21875" customWidth="1"/>
    <col min="12" max="12" width="1.77734375" customWidth="1"/>
    <col min="13" max="17" width="13" customWidth="1"/>
    <col min="18" max="18" width="9.77734375" customWidth="1"/>
    <col min="19" max="19" width="3.21875" customWidth="1"/>
    <col min="20" max="22" width="13" customWidth="1"/>
    <col min="23" max="23" width="19.44140625" customWidth="1"/>
    <col min="24" max="24" width="1.77734375" customWidth="1"/>
    <col min="25" max="25" width="3.21875" customWidth="1"/>
  </cols>
  <sheetData>
    <row r="1" spans="1:25" ht="14.55" customHeight="1">
      <c r="A1" s="9"/>
      <c r="B1" s="9"/>
      <c r="C1" s="117" t="s">
        <v>69</v>
      </c>
      <c r="D1" s="118"/>
      <c r="E1" s="118"/>
      <c r="F1" s="118"/>
      <c r="G1" s="118"/>
      <c r="H1" s="118"/>
      <c r="I1" s="118"/>
      <c r="J1" s="118"/>
      <c r="K1" s="118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>
      <c r="A2" s="9"/>
      <c r="B2" s="119"/>
      <c r="C2" s="118"/>
      <c r="D2" s="118"/>
      <c r="E2" s="118"/>
      <c r="F2" s="118"/>
      <c r="G2" s="118"/>
      <c r="H2" s="118"/>
      <c r="I2" s="118"/>
      <c r="J2" s="118"/>
      <c r="K2" s="118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ht="14.55" customHeight="1">
      <c r="A3" s="9"/>
      <c r="B3" s="119"/>
      <c r="C3" s="120" t="s">
        <v>70</v>
      </c>
      <c r="D3" s="121"/>
      <c r="E3" s="121"/>
      <c r="F3" s="121"/>
      <c r="G3" s="121"/>
      <c r="H3" s="121"/>
      <c r="I3" s="121"/>
      <c r="J3" s="121"/>
      <c r="K3" s="121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>
      <c r="A4" s="9"/>
      <c r="B4" s="11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ht="15" customHeight="1">
      <c r="A5" s="9"/>
      <c r="B5" s="9"/>
      <c r="C5" s="113" t="s">
        <v>71</v>
      </c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9"/>
    </row>
    <row r="6" spans="1:25" ht="15" customHeight="1">
      <c r="A6" s="9"/>
      <c r="B6" s="9"/>
      <c r="C6" s="113" t="s">
        <v>72</v>
      </c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9"/>
    </row>
    <row r="7" spans="1:25" ht="14.55" customHeight="1">
      <c r="A7" s="9"/>
      <c r="B7" s="9"/>
      <c r="C7" s="111" t="s">
        <v>839</v>
      </c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9"/>
    </row>
    <row r="8" spans="1:25" ht="14.5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124" t="s">
        <v>840</v>
      </c>
      <c r="T8" s="125"/>
      <c r="U8" s="125"/>
      <c r="V8" s="125"/>
      <c r="W8" s="125"/>
      <c r="X8" s="125"/>
      <c r="Y8" s="9"/>
    </row>
    <row r="9" spans="1:25" ht="25.95" customHeight="1">
      <c r="A9" s="9"/>
      <c r="B9" s="10" t="s">
        <v>73</v>
      </c>
      <c r="C9" s="115" t="s">
        <v>74</v>
      </c>
      <c r="D9" s="116"/>
      <c r="E9" s="10" t="s">
        <v>75</v>
      </c>
      <c r="F9" s="115" t="s">
        <v>76</v>
      </c>
      <c r="G9" s="116"/>
      <c r="H9" s="115" t="s">
        <v>77</v>
      </c>
      <c r="I9" s="116"/>
      <c r="J9" s="115" t="s">
        <v>78</v>
      </c>
      <c r="K9" s="116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ht="14.55" customHeight="1">
      <c r="A10" s="9"/>
      <c r="B10" s="11">
        <v>1</v>
      </c>
      <c r="C10" s="107" t="s">
        <v>24</v>
      </c>
      <c r="D10" s="108"/>
      <c r="E10" s="11" t="s">
        <v>79</v>
      </c>
      <c r="F10" s="107" t="s">
        <v>80</v>
      </c>
      <c r="G10" s="108"/>
      <c r="H10" s="107" t="s">
        <v>44</v>
      </c>
      <c r="I10" s="108"/>
      <c r="J10" s="109">
        <v>710697297</v>
      </c>
      <c r="K10" s="110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ht="15.6">
      <c r="A11" s="9"/>
      <c r="B11" s="113" t="s">
        <v>81</v>
      </c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9"/>
    </row>
    <row r="12" spans="1:25" ht="14.55" customHeight="1">
      <c r="A12" s="9"/>
      <c r="B12" s="115" t="s">
        <v>82</v>
      </c>
      <c r="C12" s="115" t="s">
        <v>75</v>
      </c>
      <c r="D12" s="115" t="s">
        <v>74</v>
      </c>
      <c r="E12" s="116"/>
      <c r="F12" s="115" t="s">
        <v>83</v>
      </c>
      <c r="G12" s="115" t="s">
        <v>84</v>
      </c>
      <c r="H12" s="116"/>
      <c r="I12" s="115" t="s">
        <v>85</v>
      </c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5" t="s">
        <v>86</v>
      </c>
      <c r="X12" s="9"/>
      <c r="Y12" s="9"/>
    </row>
    <row r="13" spans="1:25" ht="91.05" customHeight="1">
      <c r="A13" s="9"/>
      <c r="B13" s="116"/>
      <c r="C13" s="116"/>
      <c r="D13" s="116"/>
      <c r="E13" s="116"/>
      <c r="F13" s="116"/>
      <c r="G13" s="116"/>
      <c r="H13" s="116"/>
      <c r="I13" s="115" t="s">
        <v>87</v>
      </c>
      <c r="J13" s="116"/>
      <c r="K13" s="115" t="s">
        <v>88</v>
      </c>
      <c r="L13" s="116"/>
      <c r="M13" s="10" t="s">
        <v>89</v>
      </c>
      <c r="N13" s="10" t="s">
        <v>90</v>
      </c>
      <c r="O13" s="10" t="s">
        <v>91</v>
      </c>
      <c r="P13" s="10" t="s">
        <v>92</v>
      </c>
      <c r="Q13" s="10" t="s">
        <v>93</v>
      </c>
      <c r="R13" s="115" t="s">
        <v>94</v>
      </c>
      <c r="S13" s="116"/>
      <c r="T13" s="10" t="s">
        <v>95</v>
      </c>
      <c r="U13" s="10" t="s">
        <v>96</v>
      </c>
      <c r="V13" s="10" t="s">
        <v>97</v>
      </c>
      <c r="W13" s="116"/>
      <c r="X13" s="9"/>
      <c r="Y13" s="9"/>
    </row>
    <row r="14" spans="1:25" ht="14.55" customHeight="1">
      <c r="A14" s="9"/>
      <c r="B14" s="11">
        <v>1</v>
      </c>
      <c r="C14" s="11" t="s">
        <v>79</v>
      </c>
      <c r="D14" s="107" t="s">
        <v>24</v>
      </c>
      <c r="E14" s="108"/>
      <c r="F14" s="11" t="s">
        <v>98</v>
      </c>
      <c r="G14" s="107" t="s">
        <v>52</v>
      </c>
      <c r="H14" s="108"/>
      <c r="I14" s="109">
        <v>500</v>
      </c>
      <c r="J14" s="110"/>
      <c r="K14" s="109">
        <v>0</v>
      </c>
      <c r="L14" s="110"/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09">
        <v>0</v>
      </c>
      <c r="S14" s="110"/>
      <c r="T14" s="12">
        <v>0</v>
      </c>
      <c r="U14" s="12">
        <v>0</v>
      </c>
      <c r="V14" s="12">
        <v>0</v>
      </c>
      <c r="W14" s="12">
        <v>500</v>
      </c>
      <c r="X14" s="9"/>
      <c r="Y14" s="9"/>
    </row>
    <row r="15" spans="1:25" ht="14.55" customHeight="1">
      <c r="A15" s="9"/>
      <c r="B15" s="11">
        <v>2</v>
      </c>
      <c r="C15" s="11" t="s">
        <v>79</v>
      </c>
      <c r="D15" s="107" t="s">
        <v>24</v>
      </c>
      <c r="E15" s="108"/>
      <c r="F15" s="11" t="s">
        <v>98</v>
      </c>
      <c r="G15" s="107" t="s">
        <v>22</v>
      </c>
      <c r="H15" s="108"/>
      <c r="I15" s="109">
        <v>55000</v>
      </c>
      <c r="J15" s="110"/>
      <c r="K15" s="109">
        <v>0</v>
      </c>
      <c r="L15" s="110"/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09">
        <v>0</v>
      </c>
      <c r="S15" s="110"/>
      <c r="T15" s="12">
        <v>0</v>
      </c>
      <c r="U15" s="12">
        <v>0</v>
      </c>
      <c r="V15" s="12">
        <v>0</v>
      </c>
      <c r="W15" s="12">
        <v>55000</v>
      </c>
      <c r="X15" s="9"/>
      <c r="Y15" s="9"/>
    </row>
    <row r="16" spans="1:25" ht="14.55" customHeight="1">
      <c r="A16" s="9"/>
      <c r="B16" s="11">
        <v>3</v>
      </c>
      <c r="C16" s="11" t="s">
        <v>79</v>
      </c>
      <c r="D16" s="107" t="s">
        <v>24</v>
      </c>
      <c r="E16" s="108"/>
      <c r="F16" s="11" t="s">
        <v>98</v>
      </c>
      <c r="G16" s="107" t="s">
        <v>56</v>
      </c>
      <c r="H16" s="108"/>
      <c r="I16" s="109">
        <v>44000</v>
      </c>
      <c r="J16" s="110"/>
      <c r="K16" s="109">
        <v>0</v>
      </c>
      <c r="L16" s="110"/>
      <c r="M16" s="12">
        <v>0</v>
      </c>
      <c r="N16" s="12">
        <v>0</v>
      </c>
      <c r="O16" s="12">
        <v>0</v>
      </c>
      <c r="P16" s="12">
        <v>8000</v>
      </c>
      <c r="Q16" s="12">
        <v>0</v>
      </c>
      <c r="R16" s="109">
        <v>0</v>
      </c>
      <c r="S16" s="110"/>
      <c r="T16" s="12">
        <v>0</v>
      </c>
      <c r="U16" s="12">
        <v>0</v>
      </c>
      <c r="V16" s="12">
        <v>0</v>
      </c>
      <c r="W16" s="12">
        <v>52000</v>
      </c>
      <c r="X16" s="9"/>
      <c r="Y16" s="9"/>
    </row>
    <row r="17" spans="1:25" ht="14.55" customHeight="1">
      <c r="A17" s="9"/>
      <c r="B17" s="11">
        <v>4</v>
      </c>
      <c r="C17" s="11" t="s">
        <v>79</v>
      </c>
      <c r="D17" s="107" t="s">
        <v>24</v>
      </c>
      <c r="E17" s="108"/>
      <c r="F17" s="11" t="s">
        <v>98</v>
      </c>
      <c r="G17" s="107" t="s">
        <v>19</v>
      </c>
      <c r="H17" s="108"/>
      <c r="I17" s="109">
        <v>270300</v>
      </c>
      <c r="J17" s="110"/>
      <c r="K17" s="109">
        <v>0</v>
      </c>
      <c r="L17" s="110"/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09">
        <v>0</v>
      </c>
      <c r="S17" s="110"/>
      <c r="T17" s="12">
        <v>0</v>
      </c>
      <c r="U17" s="12">
        <v>0</v>
      </c>
      <c r="V17" s="12">
        <v>0</v>
      </c>
      <c r="W17" s="12">
        <v>270300</v>
      </c>
      <c r="X17" s="9"/>
      <c r="Y17" s="9"/>
    </row>
    <row r="18" spans="1:25" ht="14.55" customHeight="1">
      <c r="A18" s="9"/>
      <c r="B18" s="11">
        <v>5</v>
      </c>
      <c r="C18" s="11" t="s">
        <v>79</v>
      </c>
      <c r="D18" s="107" t="s">
        <v>24</v>
      </c>
      <c r="E18" s="108"/>
      <c r="F18" s="11" t="s">
        <v>98</v>
      </c>
      <c r="G18" s="107" t="s">
        <v>21</v>
      </c>
      <c r="H18" s="108"/>
      <c r="I18" s="109">
        <v>164500</v>
      </c>
      <c r="J18" s="110"/>
      <c r="K18" s="109">
        <v>0</v>
      </c>
      <c r="L18" s="110"/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09">
        <v>0</v>
      </c>
      <c r="S18" s="110"/>
      <c r="T18" s="12">
        <v>0</v>
      </c>
      <c r="U18" s="12">
        <v>0</v>
      </c>
      <c r="V18" s="12">
        <v>0</v>
      </c>
      <c r="W18" s="12">
        <v>164500</v>
      </c>
      <c r="X18" s="9"/>
      <c r="Y18" s="9"/>
    </row>
    <row r="19" spans="1:25" ht="14.55" customHeight="1">
      <c r="A19" s="9"/>
      <c r="B19" s="11">
        <v>6</v>
      </c>
      <c r="C19" s="11" t="s">
        <v>79</v>
      </c>
      <c r="D19" s="107" t="s">
        <v>24</v>
      </c>
      <c r="E19" s="108"/>
      <c r="F19" s="11" t="s">
        <v>98</v>
      </c>
      <c r="G19" s="107" t="s">
        <v>20</v>
      </c>
      <c r="H19" s="108"/>
      <c r="I19" s="109">
        <v>158700</v>
      </c>
      <c r="J19" s="110"/>
      <c r="K19" s="109">
        <v>0</v>
      </c>
      <c r="L19" s="110"/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09">
        <v>0</v>
      </c>
      <c r="S19" s="110"/>
      <c r="T19" s="12">
        <v>0</v>
      </c>
      <c r="U19" s="12">
        <v>0</v>
      </c>
      <c r="V19" s="12">
        <v>0</v>
      </c>
      <c r="W19" s="12">
        <v>158700</v>
      </c>
      <c r="X19" s="9"/>
      <c r="Y19" s="9"/>
    </row>
    <row r="20" spans="1:25" ht="14.55" customHeight="1">
      <c r="A20" s="9"/>
      <c r="B20" s="11">
        <v>7</v>
      </c>
      <c r="C20" s="11" t="s">
        <v>79</v>
      </c>
      <c r="D20" s="107" t="s">
        <v>24</v>
      </c>
      <c r="E20" s="108"/>
      <c r="F20" s="11" t="s">
        <v>98</v>
      </c>
      <c r="G20" s="107" t="s">
        <v>23</v>
      </c>
      <c r="H20" s="108"/>
      <c r="I20" s="109">
        <v>20900</v>
      </c>
      <c r="J20" s="110"/>
      <c r="K20" s="109">
        <v>0</v>
      </c>
      <c r="L20" s="110"/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09">
        <v>0</v>
      </c>
      <c r="S20" s="110"/>
      <c r="T20" s="12">
        <v>0</v>
      </c>
      <c r="U20" s="12">
        <v>0</v>
      </c>
      <c r="V20" s="12">
        <v>0</v>
      </c>
      <c r="W20" s="12">
        <v>20900</v>
      </c>
      <c r="X20" s="9"/>
      <c r="Y20" s="9"/>
    </row>
    <row r="21" spans="1:25" ht="14.55" customHeight="1">
      <c r="A21" s="9"/>
      <c r="B21" s="11">
        <v>8</v>
      </c>
      <c r="C21" s="11" t="s">
        <v>79</v>
      </c>
      <c r="D21" s="107" t="s">
        <v>24</v>
      </c>
      <c r="E21" s="108"/>
      <c r="F21" s="11" t="s">
        <v>98</v>
      </c>
      <c r="G21" s="107" t="s">
        <v>47</v>
      </c>
      <c r="H21" s="108"/>
      <c r="I21" s="109">
        <v>114917</v>
      </c>
      <c r="J21" s="110"/>
      <c r="K21" s="109">
        <v>0</v>
      </c>
      <c r="L21" s="110"/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09">
        <v>0</v>
      </c>
      <c r="S21" s="110"/>
      <c r="T21" s="12">
        <v>0</v>
      </c>
      <c r="U21" s="12">
        <v>0</v>
      </c>
      <c r="V21" s="12">
        <v>0</v>
      </c>
      <c r="W21" s="12">
        <v>114917</v>
      </c>
      <c r="X21" s="9"/>
    </row>
    <row r="22" spans="1:25" ht="14.55" customHeight="1">
      <c r="A22" s="9"/>
      <c r="B22" s="9"/>
      <c r="C22" s="122" t="s">
        <v>99</v>
      </c>
      <c r="D22" s="123"/>
      <c r="E22" s="12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122" t="s">
        <v>100</v>
      </c>
      <c r="R22" s="123"/>
      <c r="S22" s="123"/>
      <c r="T22" s="123"/>
      <c r="U22" s="9"/>
      <c r="V22" s="9"/>
      <c r="W22" s="9"/>
      <c r="X22" s="9"/>
    </row>
  </sheetData>
  <mergeCells count="68">
    <mergeCell ref="R21:S21"/>
    <mergeCell ref="C22:E22"/>
    <mergeCell ref="Q22:T22"/>
    <mergeCell ref="S8:X8"/>
    <mergeCell ref="C9:D9"/>
    <mergeCell ref="F9:G9"/>
    <mergeCell ref="H9:I9"/>
    <mergeCell ref="J9:K9"/>
    <mergeCell ref="C10:D10"/>
    <mergeCell ref="F10:G10"/>
    <mergeCell ref="H10:I10"/>
    <mergeCell ref="J10:K10"/>
    <mergeCell ref="D14:E14"/>
    <mergeCell ref="G14:H14"/>
    <mergeCell ref="I14:J14"/>
    <mergeCell ref="K14:L14"/>
    <mergeCell ref="C1:K2"/>
    <mergeCell ref="B2:B4"/>
    <mergeCell ref="C3:K3"/>
    <mergeCell ref="C5:X5"/>
    <mergeCell ref="C6:X6"/>
    <mergeCell ref="C7:X7"/>
    <mergeCell ref="B11:X11"/>
    <mergeCell ref="B12:B13"/>
    <mergeCell ref="C12:C13"/>
    <mergeCell ref="D12:E13"/>
    <mergeCell ref="F12:F13"/>
    <mergeCell ref="G12:H13"/>
    <mergeCell ref="I12:V12"/>
    <mergeCell ref="W12:W13"/>
    <mergeCell ref="I13:J13"/>
    <mergeCell ref="K13:L13"/>
    <mergeCell ref="R13:S13"/>
    <mergeCell ref="R14:S14"/>
    <mergeCell ref="D16:E16"/>
    <mergeCell ref="G16:H16"/>
    <mergeCell ref="I16:J16"/>
    <mergeCell ref="K16:L16"/>
    <mergeCell ref="R16:S16"/>
    <mergeCell ref="D15:E15"/>
    <mergeCell ref="G15:H15"/>
    <mergeCell ref="I15:J15"/>
    <mergeCell ref="K15:L15"/>
    <mergeCell ref="R15:S15"/>
    <mergeCell ref="R17:S17"/>
    <mergeCell ref="D18:E18"/>
    <mergeCell ref="I18:J18"/>
    <mergeCell ref="K18:L18"/>
    <mergeCell ref="R18:S18"/>
    <mergeCell ref="D17:E17"/>
    <mergeCell ref="G17:H17"/>
    <mergeCell ref="I17:J17"/>
    <mergeCell ref="K17:L17"/>
    <mergeCell ref="G18:H18"/>
    <mergeCell ref="R20:S20"/>
    <mergeCell ref="R19:S19"/>
    <mergeCell ref="D19:E19"/>
    <mergeCell ref="G19:H19"/>
    <mergeCell ref="I19:J19"/>
    <mergeCell ref="K19:L19"/>
    <mergeCell ref="D21:E21"/>
    <mergeCell ref="G21:H21"/>
    <mergeCell ref="I21:J21"/>
    <mergeCell ref="K21:L21"/>
    <mergeCell ref="D20:E20"/>
    <mergeCell ref="G20:H20"/>
    <mergeCell ref="I20:J20"/>
    <mergeCell ref="K20:L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C759D-43A6-4832-A47A-DD1C88625938}">
  <sheetPr filterMode="1"/>
  <dimension ref="A1:CU273"/>
  <sheetViews>
    <sheetView tabSelected="1" topLeftCell="AA1" zoomScaleNormal="100" workbookViewId="0">
      <selection activeCell="AL188" sqref="AL188:AL189"/>
    </sheetView>
  </sheetViews>
  <sheetFormatPr defaultRowHeight="14.4"/>
  <cols>
    <col min="1" max="1" width="20" customWidth="1"/>
    <col min="2" max="2" width="16.44140625" customWidth="1"/>
    <col min="3" max="3" width="10.21875" customWidth="1"/>
    <col min="4" max="4" width="12.44140625" customWidth="1"/>
    <col min="5" max="7" width="12.21875" customWidth="1"/>
    <col min="8" max="8" width="13" customWidth="1"/>
    <col min="9" max="9" width="13.21875" customWidth="1"/>
    <col min="10" max="10" width="15.5546875" customWidth="1"/>
    <col min="11" max="11" width="15" customWidth="1"/>
    <col min="12" max="12" width="12.77734375" customWidth="1"/>
    <col min="13" max="13" width="13.5546875" customWidth="1"/>
    <col min="14" max="14" width="15.21875" customWidth="1"/>
    <col min="15" max="15" width="11.88671875" customWidth="1"/>
    <col min="17" max="17" width="13.21875" bestFit="1" customWidth="1"/>
    <col min="18" max="18" width="14.21875" bestFit="1" customWidth="1"/>
    <col min="20" max="20" width="20.44140625" bestFit="1" customWidth="1"/>
    <col min="21" max="21" width="16.21875" bestFit="1" customWidth="1"/>
    <col min="22" max="22" width="15.21875" bestFit="1" customWidth="1"/>
    <col min="23" max="23" width="6.77734375" bestFit="1" customWidth="1"/>
    <col min="24" max="24" width="6.77734375" customWidth="1"/>
    <col min="25" max="25" width="15.21875" customWidth="1"/>
    <col min="26" max="26" width="20.21875" customWidth="1"/>
    <col min="27" max="27" width="24.109375" customWidth="1"/>
    <col min="28" max="29" width="26.21875" customWidth="1"/>
    <col min="30" max="30" width="23.77734375" customWidth="1"/>
    <col min="31" max="31" width="17.6640625" bestFit="1" customWidth="1"/>
    <col min="32" max="32" width="16.6640625" customWidth="1"/>
    <col min="33" max="33" width="12.5546875" customWidth="1"/>
    <col min="34" max="34" width="19" customWidth="1"/>
    <col min="35" max="35" width="10.77734375" customWidth="1"/>
    <col min="36" max="36" width="14.21875" customWidth="1"/>
    <col min="37" max="37" width="10.5546875" customWidth="1"/>
    <col min="38" max="38" width="13.33203125" customWidth="1"/>
    <col min="39" max="39" width="10.77734375" customWidth="1"/>
    <col min="40" max="40" width="18.21875" customWidth="1"/>
    <col min="41" max="41" width="13.88671875" bestFit="1" customWidth="1"/>
    <col min="42" max="42" width="17.6640625" bestFit="1" customWidth="1"/>
    <col min="43" max="43" width="15.77734375" bestFit="1" customWidth="1"/>
    <col min="44" max="44" width="13.21875" bestFit="1" customWidth="1"/>
    <col min="45" max="45" width="22.21875" bestFit="1" customWidth="1"/>
    <col min="46" max="46" width="10.77734375" bestFit="1" customWidth="1"/>
    <col min="47" max="47" width="52.21875" bestFit="1" customWidth="1"/>
    <col min="48" max="48" width="13.6640625" customWidth="1"/>
    <col min="49" max="49" width="11.77734375" bestFit="1" customWidth="1"/>
    <col min="50" max="50" width="8.5546875" bestFit="1" customWidth="1"/>
    <col min="51" max="51" width="14.77734375" bestFit="1" customWidth="1"/>
    <col min="52" max="52" width="10.33203125" bestFit="1" customWidth="1"/>
    <col min="53" max="53" width="20.21875" customWidth="1"/>
    <col min="54" max="54" width="13.88671875" bestFit="1" customWidth="1"/>
    <col min="55" max="55" width="17.88671875" customWidth="1"/>
    <col min="56" max="56" width="11.109375" customWidth="1"/>
    <col min="57" max="57" width="12.77734375" customWidth="1"/>
    <col min="58" max="58" width="18.109375" customWidth="1"/>
    <col min="59" max="59" width="17.33203125" customWidth="1"/>
    <col min="60" max="60" width="13.77734375" customWidth="1"/>
    <col min="61" max="61" width="14.33203125" customWidth="1"/>
    <col min="62" max="62" width="22.109375" customWidth="1"/>
    <col min="63" max="63" width="17.77734375" customWidth="1"/>
    <col min="64" max="64" width="12.77734375" customWidth="1"/>
    <col min="65" max="65" width="16.77734375" customWidth="1"/>
    <col min="66" max="66" width="17.109375" bestFit="1" customWidth="1"/>
    <col min="67" max="67" width="16.44140625" customWidth="1"/>
    <col min="68" max="68" width="10.6640625" bestFit="1" customWidth="1"/>
    <col min="69" max="69" width="12.77734375" bestFit="1" customWidth="1"/>
    <col min="70" max="70" width="15.21875" bestFit="1" customWidth="1"/>
    <col min="71" max="71" width="22" bestFit="1" customWidth="1"/>
    <col min="72" max="72" width="23.88671875" bestFit="1" customWidth="1"/>
    <col min="73" max="73" width="15.77734375" bestFit="1" customWidth="1"/>
    <col min="74" max="74" width="17.21875" bestFit="1" customWidth="1"/>
    <col min="75" max="75" width="12.33203125" bestFit="1" customWidth="1"/>
    <col min="76" max="76" width="17.21875" bestFit="1" customWidth="1"/>
    <col min="77" max="77" width="18.88671875" bestFit="1" customWidth="1"/>
    <col min="78" max="78" width="7.33203125" bestFit="1" customWidth="1"/>
    <col min="79" max="79" width="19.88671875" bestFit="1" customWidth="1"/>
    <col min="80" max="80" width="19.88671875" customWidth="1"/>
    <col min="81" max="81" width="13.44140625" bestFit="1" customWidth="1"/>
    <col min="83" max="83" width="7.33203125" bestFit="1" customWidth="1"/>
    <col min="84" max="84" width="7.44140625" bestFit="1" customWidth="1"/>
    <col min="85" max="85" width="10" customWidth="1"/>
    <col min="86" max="86" width="9.77734375" bestFit="1" customWidth="1"/>
    <col min="87" max="87" width="22.77734375" bestFit="1" customWidth="1"/>
    <col min="88" max="88" width="10.21875" bestFit="1" customWidth="1"/>
    <col min="89" max="89" width="44" bestFit="1" customWidth="1"/>
    <col min="90" max="90" width="11.109375" bestFit="1" customWidth="1"/>
    <col min="91" max="91" width="8" bestFit="1" customWidth="1"/>
    <col min="92" max="92" width="10.44140625" bestFit="1" customWidth="1"/>
    <col min="93" max="93" width="21.6640625" customWidth="1"/>
    <col min="94" max="94" width="20.77734375" bestFit="1" customWidth="1"/>
    <col min="95" max="95" width="18.77734375" bestFit="1" customWidth="1"/>
    <col min="96" max="96" width="11.77734375" bestFit="1" customWidth="1"/>
    <col min="97" max="97" width="16.33203125" bestFit="1" customWidth="1"/>
    <col min="98" max="98" width="13.77734375" bestFit="1" customWidth="1"/>
    <col min="99" max="99" width="14.77734375" bestFit="1" customWidth="1"/>
    <col min="100" max="100" width="10.77734375" bestFit="1" customWidth="1"/>
  </cols>
  <sheetData>
    <row r="1" spans="1:99" ht="17.399999999999999">
      <c r="A1" s="1"/>
      <c r="B1" s="1"/>
      <c r="C1" s="1"/>
      <c r="D1" s="1"/>
      <c r="E1" s="1"/>
      <c r="F1" s="24" t="s">
        <v>0</v>
      </c>
      <c r="G1" s="1"/>
      <c r="H1" s="1"/>
      <c r="I1" s="1"/>
      <c r="J1" s="1"/>
      <c r="K1" s="2"/>
      <c r="L1" s="1"/>
      <c r="M1" s="1"/>
      <c r="N1" s="1"/>
      <c r="BN1" s="45"/>
    </row>
    <row r="2" spans="1:99">
      <c r="A2" s="1"/>
      <c r="B2" s="1"/>
      <c r="C2" s="1"/>
      <c r="D2" s="1"/>
      <c r="E2" s="1"/>
      <c r="F2" s="1"/>
      <c r="G2" s="1"/>
      <c r="H2" s="1"/>
      <c r="I2" s="1"/>
      <c r="J2" s="1"/>
      <c r="K2" s="2"/>
      <c r="L2" s="1"/>
      <c r="M2" s="1"/>
      <c r="N2" s="1"/>
      <c r="O2" s="32"/>
    </row>
    <row r="3" spans="1:99">
      <c r="A3" s="1"/>
      <c r="B3" s="1" t="s">
        <v>1</v>
      </c>
      <c r="C3" s="1"/>
      <c r="D3" s="1"/>
      <c r="E3" s="1"/>
      <c r="F3" s="25" t="s">
        <v>2</v>
      </c>
      <c r="G3" s="1"/>
      <c r="H3" s="1"/>
      <c r="I3" s="1"/>
      <c r="J3" s="1"/>
      <c r="K3" s="2"/>
      <c r="L3" s="1"/>
      <c r="M3" s="1"/>
      <c r="N3" s="1"/>
      <c r="O3" s="69"/>
      <c r="BM3" t="s">
        <v>902</v>
      </c>
    </row>
    <row r="4" spans="1:99">
      <c r="A4" s="1"/>
      <c r="B4" s="1" t="s">
        <v>3</v>
      </c>
      <c r="C4" s="1"/>
      <c r="D4" s="1"/>
      <c r="E4" s="1"/>
      <c r="F4" s="71">
        <v>9438911</v>
      </c>
      <c r="G4" s="1"/>
      <c r="H4" s="1"/>
      <c r="I4" s="1"/>
      <c r="J4" s="1"/>
      <c r="K4" s="2"/>
      <c r="L4" s="1"/>
      <c r="M4" s="1"/>
      <c r="N4" s="1"/>
    </row>
    <row r="5" spans="1:99">
      <c r="A5" s="1"/>
      <c r="B5" s="1" t="s">
        <v>4</v>
      </c>
      <c r="C5" s="1"/>
      <c r="D5" s="1"/>
      <c r="E5" s="1"/>
      <c r="F5" s="25"/>
      <c r="G5" s="1"/>
      <c r="H5" s="1"/>
      <c r="I5" s="1"/>
      <c r="J5" s="1"/>
      <c r="K5" s="2"/>
      <c r="L5" s="1"/>
      <c r="M5" s="1"/>
      <c r="N5" s="1"/>
      <c r="AD5" s="14"/>
      <c r="AL5" s="43" t="s">
        <v>834</v>
      </c>
      <c r="CE5" s="43" t="s">
        <v>893</v>
      </c>
    </row>
    <row r="6" spans="1:99">
      <c r="A6" s="1"/>
      <c r="B6" s="1"/>
      <c r="C6" s="1"/>
      <c r="D6" s="76"/>
      <c r="E6" s="1"/>
      <c r="F6" s="1"/>
      <c r="G6" s="1"/>
      <c r="H6" s="76"/>
      <c r="I6" s="1"/>
      <c r="J6" s="76"/>
      <c r="K6" s="2"/>
      <c r="L6" s="1"/>
      <c r="M6" s="1"/>
      <c r="N6" s="1"/>
      <c r="AP6" t="s">
        <v>44</v>
      </c>
      <c r="BA6" t="s">
        <v>820</v>
      </c>
      <c r="BB6" t="s">
        <v>819</v>
      </c>
      <c r="BD6" t="s">
        <v>602</v>
      </c>
      <c r="BH6" s="32">
        <v>1E-3</v>
      </c>
      <c r="BJ6" t="s">
        <v>44</v>
      </c>
    </row>
    <row r="7" spans="1:99" ht="15" thickBot="1">
      <c r="A7" s="1"/>
      <c r="B7" s="1"/>
      <c r="C7" s="1"/>
      <c r="D7" s="1"/>
      <c r="E7" s="1"/>
      <c r="F7" s="1"/>
      <c r="G7" s="1"/>
      <c r="H7" s="1"/>
      <c r="I7" s="1"/>
      <c r="J7" s="1"/>
      <c r="K7" s="2"/>
      <c r="L7" s="1"/>
      <c r="M7" s="1"/>
      <c r="N7" s="1"/>
      <c r="AD7" s="18">
        <f>SUM(AD9:AD3002)</f>
        <v>22545918800</v>
      </c>
      <c r="AE7" s="18">
        <f>SUM(AE9:AE3002)</f>
        <v>-22699531.300000001</v>
      </c>
      <c r="AF7" s="18">
        <f>SUM(AF9:AF3002)</f>
        <v>-33818878.200000003</v>
      </c>
      <c r="AG7" s="19"/>
      <c r="AH7" s="19"/>
      <c r="AL7">
        <v>1</v>
      </c>
      <c r="AM7">
        <v>2</v>
      </c>
      <c r="AN7">
        <v>3</v>
      </c>
      <c r="AO7">
        <v>4</v>
      </c>
      <c r="AP7">
        <v>5</v>
      </c>
      <c r="AQ7">
        <v>6</v>
      </c>
      <c r="AR7">
        <v>7</v>
      </c>
      <c r="AS7">
        <v>8</v>
      </c>
      <c r="AT7">
        <v>9</v>
      </c>
      <c r="AU7">
        <v>10</v>
      </c>
      <c r="AV7">
        <v>11</v>
      </c>
      <c r="AW7">
        <v>12</v>
      </c>
      <c r="AX7">
        <v>13</v>
      </c>
      <c r="AY7">
        <v>14</v>
      </c>
      <c r="AZ7">
        <v>15</v>
      </c>
      <c r="BA7">
        <v>16</v>
      </c>
      <c r="BB7">
        <v>17</v>
      </c>
      <c r="BC7">
        <v>18</v>
      </c>
      <c r="BD7">
        <v>19</v>
      </c>
      <c r="BE7">
        <v>20</v>
      </c>
      <c r="BF7">
        <v>21</v>
      </c>
      <c r="BG7">
        <v>22</v>
      </c>
      <c r="BH7">
        <v>23</v>
      </c>
      <c r="BI7">
        <v>24</v>
      </c>
      <c r="BJ7">
        <v>25</v>
      </c>
      <c r="BK7">
        <v>26</v>
      </c>
      <c r="BL7">
        <v>27</v>
      </c>
      <c r="BM7">
        <v>28</v>
      </c>
      <c r="BN7">
        <v>29</v>
      </c>
      <c r="BO7">
        <v>30</v>
      </c>
      <c r="BP7">
        <v>31</v>
      </c>
      <c r="BQ7">
        <v>32</v>
      </c>
      <c r="BR7">
        <v>33</v>
      </c>
      <c r="BS7">
        <v>34</v>
      </c>
      <c r="BT7">
        <v>35</v>
      </c>
      <c r="BU7">
        <v>36</v>
      </c>
      <c r="BV7">
        <v>37</v>
      </c>
      <c r="BW7">
        <v>38</v>
      </c>
      <c r="BX7">
        <v>39</v>
      </c>
      <c r="BY7">
        <v>40</v>
      </c>
      <c r="BZ7">
        <v>41</v>
      </c>
      <c r="CA7">
        <v>42</v>
      </c>
      <c r="CC7">
        <v>43</v>
      </c>
      <c r="CD7">
        <v>44</v>
      </c>
      <c r="CE7">
        <v>45</v>
      </c>
      <c r="CF7">
        <v>46</v>
      </c>
      <c r="CG7">
        <v>47</v>
      </c>
      <c r="CH7">
        <v>48</v>
      </c>
      <c r="CI7">
        <v>49</v>
      </c>
      <c r="CJ7">
        <v>50</v>
      </c>
      <c r="CK7">
        <v>51</v>
      </c>
      <c r="CL7">
        <v>52</v>
      </c>
      <c r="CM7">
        <v>53</v>
      </c>
      <c r="CN7">
        <v>54</v>
      </c>
      <c r="CO7">
        <v>55</v>
      </c>
      <c r="CP7">
        <v>56</v>
      </c>
      <c r="CQ7">
        <v>57</v>
      </c>
      <c r="CR7">
        <v>58</v>
      </c>
      <c r="CS7">
        <v>59</v>
      </c>
      <c r="CT7">
        <v>60</v>
      </c>
      <c r="CU7">
        <v>61</v>
      </c>
    </row>
    <row r="8" spans="1:99" ht="39.6">
      <c r="A8" s="51" t="s">
        <v>5</v>
      </c>
      <c r="B8" s="52" t="s">
        <v>6</v>
      </c>
      <c r="C8" s="52" t="s">
        <v>7</v>
      </c>
      <c r="D8" s="52" t="s">
        <v>8</v>
      </c>
      <c r="E8" s="52" t="s">
        <v>9</v>
      </c>
      <c r="F8" s="52" t="s">
        <v>10</v>
      </c>
      <c r="G8" s="52" t="s">
        <v>11</v>
      </c>
      <c r="H8" s="52" t="s">
        <v>12</v>
      </c>
      <c r="I8" s="52" t="s">
        <v>13</v>
      </c>
      <c r="J8" s="52" t="s">
        <v>14</v>
      </c>
      <c r="K8" s="52" t="s">
        <v>15</v>
      </c>
      <c r="L8" s="52" t="s">
        <v>16</v>
      </c>
      <c r="M8" s="52" t="s">
        <v>17</v>
      </c>
      <c r="N8" s="53" t="s">
        <v>18</v>
      </c>
      <c r="Q8" s="84" t="s">
        <v>829</v>
      </c>
      <c r="R8" t="s">
        <v>831</v>
      </c>
      <c r="T8" s="84" t="s">
        <v>836</v>
      </c>
      <c r="U8" s="84" t="s">
        <v>835</v>
      </c>
      <c r="Y8" s="70" t="s">
        <v>815</v>
      </c>
      <c r="Z8" s="70" t="s">
        <v>814</v>
      </c>
      <c r="AA8" s="58" t="s">
        <v>783</v>
      </c>
      <c r="AB8" s="58" t="s">
        <v>784</v>
      </c>
      <c r="AC8" s="58" t="s">
        <v>785</v>
      </c>
      <c r="AD8" s="58" t="s">
        <v>145</v>
      </c>
      <c r="AE8" s="58" t="s">
        <v>121</v>
      </c>
      <c r="AF8" s="58" t="s">
        <v>122</v>
      </c>
      <c r="AG8" s="58" t="s">
        <v>42</v>
      </c>
      <c r="AH8" s="58" t="s">
        <v>827</v>
      </c>
      <c r="AI8" s="58" t="s">
        <v>742</v>
      </c>
      <c r="AJ8" s="58" t="s">
        <v>809</v>
      </c>
      <c r="AL8" s="81" t="s">
        <v>822</v>
      </c>
      <c r="AM8" s="81" t="s">
        <v>733</v>
      </c>
      <c r="AN8" s="49" t="s">
        <v>40</v>
      </c>
      <c r="AO8" s="49" t="s">
        <v>43</v>
      </c>
      <c r="AP8" s="49" t="s">
        <v>27</v>
      </c>
      <c r="AQ8" s="49" t="s">
        <v>28</v>
      </c>
      <c r="AR8" s="49" t="s">
        <v>106</v>
      </c>
      <c r="AS8" s="49" t="s">
        <v>29</v>
      </c>
      <c r="AT8" s="49" t="s">
        <v>34</v>
      </c>
      <c r="AU8" s="49" t="s">
        <v>30</v>
      </c>
      <c r="AV8" s="49" t="s">
        <v>614</v>
      </c>
      <c r="AW8" s="49" t="s">
        <v>137</v>
      </c>
      <c r="AX8" s="49" t="s">
        <v>580</v>
      </c>
      <c r="AY8" s="49" t="s">
        <v>103</v>
      </c>
      <c r="AZ8" s="49" t="s">
        <v>581</v>
      </c>
      <c r="BA8" s="49" t="s">
        <v>32</v>
      </c>
      <c r="BB8" s="49" t="s">
        <v>31</v>
      </c>
      <c r="BC8" s="49" t="s">
        <v>33</v>
      </c>
      <c r="BD8" s="49" t="s">
        <v>138</v>
      </c>
      <c r="BE8" s="49" t="s">
        <v>35</v>
      </c>
      <c r="BF8" s="49" t="s">
        <v>615</v>
      </c>
      <c r="BG8" s="49" t="s">
        <v>36</v>
      </c>
      <c r="BH8" s="49" t="s">
        <v>37</v>
      </c>
      <c r="BI8" s="49" t="s">
        <v>38</v>
      </c>
      <c r="BJ8" s="49" t="s">
        <v>39</v>
      </c>
      <c r="BK8" s="49" t="s">
        <v>616</v>
      </c>
      <c r="BL8" s="49" t="s">
        <v>617</v>
      </c>
      <c r="BM8" s="49" t="s">
        <v>139</v>
      </c>
      <c r="BN8" s="49" t="s">
        <v>41</v>
      </c>
      <c r="BO8" s="49" t="s">
        <v>140</v>
      </c>
      <c r="BP8" s="49" t="s">
        <v>26</v>
      </c>
      <c r="BQ8" s="49" t="s">
        <v>821</v>
      </c>
      <c r="BR8" s="49" t="s">
        <v>42</v>
      </c>
      <c r="BS8" s="49" t="s">
        <v>618</v>
      </c>
      <c r="BT8" s="49" t="s">
        <v>141</v>
      </c>
      <c r="BU8" s="49" t="s">
        <v>619</v>
      </c>
      <c r="BV8" s="49" t="s">
        <v>620</v>
      </c>
      <c r="BW8" s="49" t="s">
        <v>621</v>
      </c>
      <c r="BX8" s="49" t="s">
        <v>622</v>
      </c>
      <c r="BY8" s="49" t="s">
        <v>623</v>
      </c>
      <c r="BZ8" s="50" t="s">
        <v>568</v>
      </c>
      <c r="CA8" s="50" t="s">
        <v>624</v>
      </c>
      <c r="CB8" s="50" t="s">
        <v>837</v>
      </c>
      <c r="CC8" s="50" t="s">
        <v>734</v>
      </c>
      <c r="CE8" s="49" t="s">
        <v>568</v>
      </c>
      <c r="CF8" s="49" t="s">
        <v>736</v>
      </c>
      <c r="CG8" s="49" t="s">
        <v>27</v>
      </c>
      <c r="CH8" s="49" t="s">
        <v>106</v>
      </c>
      <c r="CI8" s="49" t="s">
        <v>29</v>
      </c>
      <c r="CJ8" s="49" t="s">
        <v>34</v>
      </c>
      <c r="CK8" s="49" t="s">
        <v>30</v>
      </c>
      <c r="CL8" s="49" t="s">
        <v>137</v>
      </c>
      <c r="CM8" s="49" t="s">
        <v>580</v>
      </c>
      <c r="CN8" s="49" t="s">
        <v>581</v>
      </c>
      <c r="CO8" s="49" t="s">
        <v>104</v>
      </c>
      <c r="CP8" s="49" t="s">
        <v>141</v>
      </c>
      <c r="CQ8" s="49" t="s">
        <v>622</v>
      </c>
      <c r="CR8" s="49" t="s">
        <v>737</v>
      </c>
      <c r="CS8" s="49" t="s">
        <v>734</v>
      </c>
      <c r="CT8" s="49" t="s">
        <v>105</v>
      </c>
      <c r="CU8" s="49" t="s">
        <v>103</v>
      </c>
    </row>
    <row r="9" spans="1:99" hidden="1">
      <c r="A9" s="26" t="s">
        <v>227</v>
      </c>
      <c r="B9" s="27" t="s">
        <v>47</v>
      </c>
      <c r="C9" s="27" t="s">
        <v>222</v>
      </c>
      <c r="D9" s="28">
        <v>50</v>
      </c>
      <c r="E9" s="28" t="s">
        <v>228</v>
      </c>
      <c r="F9" s="68">
        <v>50</v>
      </c>
      <c r="G9" s="28">
        <v>22850</v>
      </c>
      <c r="H9" s="28">
        <v>1714</v>
      </c>
      <c r="I9" s="28" t="s">
        <v>224</v>
      </c>
      <c r="J9" s="28">
        <v>1144214</v>
      </c>
      <c r="K9" s="27" t="s">
        <v>162</v>
      </c>
      <c r="L9" s="27" t="s">
        <v>225</v>
      </c>
      <c r="M9" s="27" t="s">
        <v>163</v>
      </c>
      <c r="N9" s="29" t="s">
        <v>229</v>
      </c>
      <c r="O9" s="47"/>
      <c r="Q9" s="85" t="s">
        <v>19</v>
      </c>
      <c r="R9" s="45">
        <v>540000</v>
      </c>
      <c r="T9" s="84" t="s">
        <v>829</v>
      </c>
      <c r="U9" t="s">
        <v>741</v>
      </c>
      <c r="V9" t="s">
        <v>830</v>
      </c>
      <c r="Y9" s="43">
        <f>1.39198*1.2</f>
        <v>1.6703759999999999</v>
      </c>
      <c r="Z9" s="56">
        <v>84</v>
      </c>
      <c r="AA9" s="55">
        <f t="shared" ref="AA9:AA40" si="0">IF(AND(BA9&gt;VLOOKUP(YEAR(BA9),dst,4,FALSE),BA9&lt;=VLOOKUP(YEAR(BA9),dst,5,FALSE)),BA9-(14/24),BA9-(15/24))</f>
        <v>44907.764456018522</v>
      </c>
      <c r="AB9" s="8">
        <f t="shared" ref="AB9:AB72" si="1">INT(AA9)</f>
        <v>44907</v>
      </c>
      <c r="AC9" s="8">
        <f t="shared" ref="AC9:AC40" si="2">IF(AND(BC9&gt;VLOOKUP(YEAR(BC9),dst,4,FALSE),BC9&lt;=VLOOKUP(YEAR(BC9),dst,5,FALSE)),BC9-(14/24),BC9-(15/24))</f>
        <v>44909.375</v>
      </c>
      <c r="AD9" s="6">
        <f t="shared" ref="AD9:AD40" si="3">F9*G9</f>
        <v>1142500</v>
      </c>
      <c r="AE9" s="6">
        <f t="shared" ref="AE9:AE40" si="4">-IF(SUMIF(BB$9:BB$5012,BB9,AD$9:AD$5012)&lt;50000000,AD9/SUMIF(BB$9:BB$512,BB9,AD$9:AD$5012)*50000,AD9*0.1%)</f>
        <v>-50000</v>
      </c>
      <c r="AF9" s="6">
        <f t="shared" ref="AF9:AF72" si="5">-AD9*0.15%</f>
        <v>-1713.75</v>
      </c>
      <c r="AG9" s="6" t="str">
        <f t="shared" ref="AG9:AG40" si="6">N9</f>
        <v>63956230</v>
      </c>
      <c r="AH9" s="75" t="str">
        <f t="shared" ref="AH9:AH40" si="7">IF(AN9="O","",IF(AND(AN9="C",BE9=""),VLOOKUP(BS9&amp;"C",trades,BK$7,FALSE)/(-VLOOKUP(BS9&amp;"C",trades,AT$7,FALSE))*AT9-BM9,""))</f>
        <v/>
      </c>
      <c r="AI9" t="str">
        <f t="shared" ref="AI9:AI40" si="8">IF(AN9="O",IF(SUMIFS($AT$9:$AT$238,$BR$9:$BR$238,BR9,$AN$9:$AN$238,"O")-SUMIFS($AT$9:$AT$238,$BR$9:$BR$238,BR9,$AN$9:$AN$238,"C")=0,"Fully Closed",IF(SUMIFS($AT$9:$AT$238,$BR$9:$BR$238,BR9,$AN$9:$AN$238,"C")&gt;0,"Partly Closed","")),"")</f>
        <v/>
      </c>
      <c r="AK9" s="8"/>
      <c r="AL9" s="78" t="str">
        <f>AG9&amp;AN9</f>
        <v>63956230O</v>
      </c>
      <c r="AM9" s="43">
        <v>22439125</v>
      </c>
      <c r="AN9" s="6" t="str">
        <f t="shared" ref="AN9:AN40" si="9">IF(OR(AND(C9="Buy",BZ9="Long"),AND(C9="Div",BZ9="Long"),(AND(C9="Sell",BZ9="Short"))),"O",IF(OR(AND(C9="Sell",BZ9="Long"),(AND(C9="Buy",BZ9="Short"))),"C",""))</f>
        <v>O</v>
      </c>
      <c r="AO9" t="str">
        <f t="shared" ref="AO9:AO72" si="10">IF(AND(AN9="C",BE9=""),IF(VLOOKUP(BR9&amp;"O",trades,$BA$7,FALSE)-VLOOKUP(BS9&amp;"C",trades,$BA$7,FALSE)&gt;=365,"LT","ST"),"")</f>
        <v/>
      </c>
      <c r="AP9" s="77" t="str">
        <f>$AP$6</f>
        <v>VND</v>
      </c>
      <c r="AR9" t="s">
        <v>220</v>
      </c>
      <c r="AS9" s="43" t="str">
        <f t="shared" ref="AS9:AS40" si="11">B9</f>
        <v>TPB</v>
      </c>
      <c r="AT9" s="44">
        <f t="shared" ref="AT9:AT40" si="12">IF(OR(C9="Buy",C9="Div"),Z9,IF(C9="Sell",-Z9,""))</f>
        <v>84</v>
      </c>
      <c r="AU9" t="str">
        <f>VLOOKUP(AS9,specs,Specs!$D$2,FALSE)</f>
        <v>Tien Phong Commercial Joint Stock Bank (Tpb)</v>
      </c>
      <c r="AW9">
        <f>VLOOKUP(AS9,specs,Specs!$S$2,FALSE)</f>
        <v>1</v>
      </c>
      <c r="BA9" s="4" t="str">
        <f t="shared" ref="BA9:BA40" si="13">MID(A9,4,3)&amp;LEFT(A9,3)&amp;MID(A9,7,4)&amp;" "&amp;MID(A9,12,8)</f>
        <v>12/13/2022 09:20:49</v>
      </c>
      <c r="BB9" s="8">
        <f t="shared" ref="BB9:BB72" si="14">DATEVALUE(BA9)</f>
        <v>44908</v>
      </c>
      <c r="BC9" s="8">
        <f>IF(C9="Div",BB9,VLOOKUP(VLOOKUP(DATEVALUE(BA9),DataRef!$N$2:$O$2001,2,FALSE)+2,DataRef!$M$2:$O$2001,2,FALSE))</f>
        <v>44910</v>
      </c>
      <c r="BD9" t="str">
        <f>BD$6</f>
        <v>HOSE</v>
      </c>
      <c r="BE9" s="19">
        <f t="shared" ref="BE9:BE40" si="15">IF(Y9=0,G9,G9/Z9*F9)</f>
        <v>13601.190476190475</v>
      </c>
      <c r="BF9" s="22">
        <f>AT9*BE9</f>
        <v>1142500</v>
      </c>
      <c r="BG9" s="21">
        <f>-BF9</f>
        <v>-1142500</v>
      </c>
      <c r="BH9" s="6">
        <f t="shared" ref="BH9:BH40" si="16">IF(AND(BZ9="Long",C9="Sell"),-AD9*$BH$6,0)</f>
        <v>0</v>
      </c>
      <c r="BI9" s="6">
        <f t="shared" ref="BI9:BI40" si="17">AE9+AF9</f>
        <v>-51713.75</v>
      </c>
      <c r="BJ9" t="str">
        <f>BJ$6</f>
        <v>VND</v>
      </c>
      <c r="BK9" s="45">
        <f>BG9+BH9+BI9</f>
        <v>-1194213.75</v>
      </c>
      <c r="BL9" s="77">
        <f t="shared" ref="BL9:BL72" si="18">IF(AND(AN9="C",BE9=""),"",VLOOKUP(AS9&amp;BB9,historicalprice,4,FALSE))</f>
        <v>13770.146000000001</v>
      </c>
      <c r="BM9" s="6">
        <f t="shared" ref="BM9:BM72" si="19">IF(AN9="O",-BK9,IF(AND(AN9="C",BE9=""),VLOOKUP(BR9&amp;"O",trades,BM$7,FALSE)/VLOOKUP(BR9&amp;"O",trades,AT$7,FALSE)*AT9,""))</f>
        <v>1194213.75</v>
      </c>
      <c r="BN9" s="54" t="str">
        <f t="shared" ref="BN9:BN40" si="20">IF(AN9="O","",IF(AND(AN9="C",BE9=""),VLOOKUP(BS9&amp;"C",trades,BK$7,FALSE)/(-VLOOKUP(BS9&amp;"C",trades,AT$7,FALSE))*AT9-BM9,IF(AND(AN9="C",BE9&lt;&gt;""),SUMIF($BS$9:$BS$5002,BR9,$AH$9:$AH$5002),"")))</f>
        <v/>
      </c>
      <c r="BP9" t="str">
        <f t="shared" ref="BP9:BP40" si="21">C9</f>
        <v>Buy</v>
      </c>
      <c r="BR9" s="14" t="str">
        <f t="shared" ref="BR9:BR40" si="22">AG9</f>
        <v>63956230</v>
      </c>
      <c r="BT9" t="str">
        <f t="shared" ref="BT9:BT40" si="23">IF(AND(AN9="C",BE9=""),VLOOKUP(BR9&amp;"O",trades,$BA$7,FALSE),"")</f>
        <v/>
      </c>
      <c r="BW9" s="6" t="str">
        <f t="shared" ref="BW9:BW40" si="24">IFERROR(VLOOKUP(K9,ordertype,2,FALSE),"")</f>
        <v>LMT</v>
      </c>
      <c r="BZ9" t="s">
        <v>569</v>
      </c>
      <c r="CB9" s="74" t="str">
        <f t="shared" ref="CB9:CB72" si="25">IF(AND(AN9="C",BE9=""),VLOOKUP(BS9&amp;"C",trades,$BB$7,FALSE),"")</f>
        <v/>
      </c>
      <c r="CC9" s="6">
        <f t="shared" ref="CC9:CC40" si="26">IF(OR(C9="Sell",C9="Div"),0,BM9/AT9)</f>
        <v>14216.830357142857</v>
      </c>
      <c r="CE9" t="str">
        <f>IF(AN9="O",BZ9,"")</f>
        <v>Long</v>
      </c>
      <c r="CF9" t="str">
        <f>IF(AN9="O",IF(CU9-CO9&gt;=365,"LT","ST"),"")</f>
        <v>LT</v>
      </c>
      <c r="CG9" s="45" t="str">
        <f>IF(AN9="O",AP9,"")</f>
        <v>VND</v>
      </c>
      <c r="CH9" t="str">
        <f>IF(AN9="O",AR9,"")</f>
        <v>STK</v>
      </c>
      <c r="CI9" t="str">
        <f>IF(AN9="O",AS9,"")</f>
        <v>TPB</v>
      </c>
      <c r="CJ9" s="83">
        <f>IF(AN9="C","",AT9-SUMIF($AL$9:$AL$238,BR9&amp;"C",$AT$9:$AT$238))</f>
        <v>84</v>
      </c>
      <c r="CK9" t="str">
        <f>IF(AN9="O",AU9,"")</f>
        <v>Tien Phong Commercial Joint Stock Bank (Tpb)</v>
      </c>
      <c r="CL9">
        <f>IF(AN9="O",AW9,"")</f>
        <v>1</v>
      </c>
      <c r="CO9" t="str">
        <f>IF(AN9="O",BA9,"")</f>
        <v>12/13/2022 09:20:49</v>
      </c>
      <c r="CP9" t="str">
        <f>IF(AN9="O",CO9,"")</f>
        <v>12/13/2022 09:20:49</v>
      </c>
      <c r="CR9" s="5">
        <f>IF(AN9="O",BE9,"")</f>
        <v>13601.190476190475</v>
      </c>
      <c r="CS9" s="5">
        <f>IF(AN9="O",BM9/AT9,"")</f>
        <v>14216.830357142857</v>
      </c>
      <c r="CT9" s="22">
        <f>IF(AND(AN9="O",CJ9&lt;&gt;0),VLOOKUP(CI9&amp;Readme!$B$4,historicalprice,4,FALSE),"")</f>
        <v>14333.333000000001</v>
      </c>
      <c r="CU9" s="8">
        <f>IF(AN9="O",Readme!$B$4,"")</f>
        <v>45471</v>
      </c>
    </row>
    <row r="10" spans="1:99" hidden="1">
      <c r="A10" s="26" t="s">
        <v>221</v>
      </c>
      <c r="B10" s="27" t="s">
        <v>47</v>
      </c>
      <c r="C10" s="27" t="s">
        <v>222</v>
      </c>
      <c r="D10" s="28">
        <v>50</v>
      </c>
      <c r="E10" s="28" t="s">
        <v>223</v>
      </c>
      <c r="F10" s="68">
        <v>50</v>
      </c>
      <c r="G10" s="28">
        <v>22100</v>
      </c>
      <c r="H10" s="28">
        <v>1657</v>
      </c>
      <c r="I10" s="28" t="s">
        <v>224</v>
      </c>
      <c r="J10" s="28">
        <v>1106657</v>
      </c>
      <c r="K10" s="27" t="s">
        <v>162</v>
      </c>
      <c r="L10" s="27" t="s">
        <v>225</v>
      </c>
      <c r="M10" s="27" t="s">
        <v>163</v>
      </c>
      <c r="N10" s="29" t="s">
        <v>226</v>
      </c>
      <c r="O10" s="47"/>
      <c r="Q10" s="85" t="s">
        <v>52</v>
      </c>
      <c r="R10" s="45">
        <v>0</v>
      </c>
      <c r="T10" s="85" t="s">
        <v>52</v>
      </c>
      <c r="U10" s="45">
        <v>22644074.999999996</v>
      </c>
      <c r="V10" s="45">
        <v>22644074.999999996</v>
      </c>
      <c r="Y10" s="43">
        <f t="shared" ref="Y10:Y18" si="27">1.39198*1.2</f>
        <v>1.6703759999999999</v>
      </c>
      <c r="Z10" s="56">
        <v>84</v>
      </c>
      <c r="AA10" s="55">
        <f t="shared" si="0"/>
        <v>44914.780069444445</v>
      </c>
      <c r="AB10" s="8">
        <f t="shared" si="1"/>
        <v>44914</v>
      </c>
      <c r="AC10" s="8">
        <f t="shared" si="2"/>
        <v>44916.375</v>
      </c>
      <c r="AD10" s="6">
        <f t="shared" si="3"/>
        <v>1105000</v>
      </c>
      <c r="AE10" s="6">
        <f t="shared" si="4"/>
        <v>-50000</v>
      </c>
      <c r="AF10" s="6">
        <f t="shared" si="5"/>
        <v>-1657.5</v>
      </c>
      <c r="AG10" s="6" t="str">
        <f t="shared" si="6"/>
        <v>64339480</v>
      </c>
      <c r="AH10" s="75" t="str">
        <f t="shared" si="7"/>
        <v/>
      </c>
      <c r="AI10" t="str">
        <f t="shared" si="8"/>
        <v/>
      </c>
      <c r="AK10" s="8"/>
      <c r="AL10" s="78" t="str">
        <f t="shared" ref="AL10:AL40" si="28">AG10&amp;AN10</f>
        <v>64339480O</v>
      </c>
      <c r="AM10" s="43">
        <v>22439112</v>
      </c>
      <c r="AN10" s="6" t="str">
        <f t="shared" si="9"/>
        <v>O</v>
      </c>
      <c r="AO10" t="str">
        <f t="shared" si="10"/>
        <v/>
      </c>
      <c r="AP10" s="77" t="str">
        <f t="shared" ref="AP10:AP73" si="29">$AP$6</f>
        <v>VND</v>
      </c>
      <c r="AR10" t="s">
        <v>220</v>
      </c>
      <c r="AS10" s="43" t="str">
        <f t="shared" si="11"/>
        <v>TPB</v>
      </c>
      <c r="AT10" s="44">
        <f t="shared" si="12"/>
        <v>84</v>
      </c>
      <c r="AU10" t="str">
        <f>VLOOKUP(AS10,specs,Specs!$D$2,FALSE)</f>
        <v>Tien Phong Commercial Joint Stock Bank (Tpb)</v>
      </c>
      <c r="AW10">
        <f>VLOOKUP(AS10,specs,Specs!$S$2,FALSE)</f>
        <v>1</v>
      </c>
      <c r="BA10" s="4" t="str">
        <f t="shared" si="13"/>
        <v>12/20/2022 09:43:18</v>
      </c>
      <c r="BB10" s="8">
        <f t="shared" si="14"/>
        <v>44915</v>
      </c>
      <c r="BC10" s="8">
        <f>IF(C10="Div",BB10,VLOOKUP(VLOOKUP(DATEVALUE(BA10),DataRef!$N$2:$O$2001,2,FALSE)+2,DataRef!$M$2:$O$2001,2,FALSE))</f>
        <v>44917</v>
      </c>
      <c r="BD10" t="str">
        <f t="shared" ref="BD10:BD73" si="30">BD$6</f>
        <v>HOSE</v>
      </c>
      <c r="BE10" s="19">
        <f t="shared" si="15"/>
        <v>13154.761904761905</v>
      </c>
      <c r="BF10" s="22">
        <f t="shared" ref="BF10:BF73" si="31">AT10*BE10</f>
        <v>1105000</v>
      </c>
      <c r="BG10" s="21">
        <f t="shared" ref="BG10:BG73" si="32">-BF10</f>
        <v>-1105000</v>
      </c>
      <c r="BH10" s="6">
        <f t="shared" si="16"/>
        <v>0</v>
      </c>
      <c r="BI10" s="6">
        <f t="shared" si="17"/>
        <v>-51657.5</v>
      </c>
      <c r="BJ10" t="str">
        <f t="shared" ref="BJ10:BJ73" si="33">BJ$6</f>
        <v>VND</v>
      </c>
      <c r="BK10" s="45">
        <f t="shared" ref="BK10:BK73" si="34">BG10+BH10+BI10</f>
        <v>-1156657.5</v>
      </c>
      <c r="BL10" s="77">
        <f t="shared" si="18"/>
        <v>13171.444</v>
      </c>
      <c r="BM10" s="6">
        <f t="shared" si="19"/>
        <v>1156657.5</v>
      </c>
      <c r="BN10" s="54" t="str">
        <f t="shared" si="20"/>
        <v/>
      </c>
      <c r="BP10" t="str">
        <f t="shared" si="21"/>
        <v>Buy</v>
      </c>
      <c r="BR10" s="14" t="str">
        <f t="shared" si="22"/>
        <v>64339480</v>
      </c>
      <c r="BT10" t="str">
        <f t="shared" si="23"/>
        <v/>
      </c>
      <c r="BW10" s="6" t="str">
        <f t="shared" si="24"/>
        <v>LMT</v>
      </c>
      <c r="BZ10" t="s">
        <v>569</v>
      </c>
      <c r="CB10" s="74" t="str">
        <f t="shared" si="25"/>
        <v/>
      </c>
      <c r="CC10" s="6">
        <f t="shared" si="26"/>
        <v>13769.732142857143</v>
      </c>
      <c r="CE10" t="str">
        <f t="shared" ref="CE10:CE73" si="35">IF(AN10="O",BZ10,"")</f>
        <v>Long</v>
      </c>
      <c r="CF10" t="str">
        <f t="shared" ref="CF10:CF73" si="36">IF(AN10="O",IF(CU10-CO10&gt;=365,"LT","ST"),"")</f>
        <v>LT</v>
      </c>
      <c r="CG10" s="45" t="str">
        <f t="shared" ref="CG10:CG73" si="37">IF(AN10="O",AP10,"")</f>
        <v>VND</v>
      </c>
      <c r="CH10" t="str">
        <f t="shared" ref="CH10:CH73" si="38">IF(AN10="O",AR10,"")</f>
        <v>STK</v>
      </c>
      <c r="CI10" t="str">
        <f t="shared" ref="CI10:CI73" si="39">IF(AN10="O",AS10,"")</f>
        <v>TPB</v>
      </c>
      <c r="CJ10" s="83">
        <f t="shared" ref="CJ10:CJ73" si="40">IF(AN10="C","",AT10-SUMIF($AL$9:$AL$238,BR10&amp;"C",$AT$9:$AT$238))</f>
        <v>84</v>
      </c>
      <c r="CK10" t="str">
        <f t="shared" ref="CK10:CK73" si="41">IF(AN10="O",AU10,"")</f>
        <v>Tien Phong Commercial Joint Stock Bank (Tpb)</v>
      </c>
      <c r="CL10">
        <f t="shared" ref="CL10:CL73" si="42">IF(AN10="O",AW10,"")</f>
        <v>1</v>
      </c>
      <c r="CO10" t="str">
        <f t="shared" ref="CO10:CO73" si="43">IF(AN10="O",BA10,"")</f>
        <v>12/20/2022 09:43:18</v>
      </c>
      <c r="CP10" t="str">
        <f t="shared" ref="CP10:CP73" si="44">IF(AN10="O",CO10,"")</f>
        <v>12/20/2022 09:43:18</v>
      </c>
      <c r="CR10" s="5">
        <f t="shared" ref="CR10:CR73" si="45">IF(AN10="O",BE10,"")</f>
        <v>13154.761904761905</v>
      </c>
      <c r="CS10" s="5">
        <f t="shared" ref="CS10:CS73" si="46">IF(AN10="O",BM10/AT10,"")</f>
        <v>13769.732142857143</v>
      </c>
      <c r="CT10" s="22">
        <f>IF(AND(AN10="O",CJ10&lt;&gt;0),VLOOKUP(CI10&amp;Readme!$B$4,historicalprice,4,FALSE),"")</f>
        <v>14333.333000000001</v>
      </c>
      <c r="CU10" s="8">
        <f>IF(AN10="O",Readme!$B$4,"")</f>
        <v>45471</v>
      </c>
    </row>
    <row r="11" spans="1:99" hidden="1">
      <c r="A11" s="26" t="s">
        <v>237</v>
      </c>
      <c r="B11" s="27" t="s">
        <v>47</v>
      </c>
      <c r="C11" s="27" t="s">
        <v>222</v>
      </c>
      <c r="D11" s="28">
        <v>500</v>
      </c>
      <c r="E11" s="28" t="s">
        <v>234</v>
      </c>
      <c r="F11" s="68">
        <v>300</v>
      </c>
      <c r="G11" s="28">
        <v>22200</v>
      </c>
      <c r="H11" s="28">
        <v>9990</v>
      </c>
      <c r="I11" s="28" t="s">
        <v>224</v>
      </c>
      <c r="J11" s="28">
        <v>6669990</v>
      </c>
      <c r="K11" s="27" t="s">
        <v>234</v>
      </c>
      <c r="L11" s="27" t="s">
        <v>235</v>
      </c>
      <c r="M11" s="27" t="s">
        <v>163</v>
      </c>
      <c r="N11" s="29" t="s">
        <v>236</v>
      </c>
      <c r="O11" s="47"/>
      <c r="Q11" s="85" t="s">
        <v>22</v>
      </c>
      <c r="R11" s="45">
        <v>55000</v>
      </c>
      <c r="T11" s="85" t="s">
        <v>23</v>
      </c>
      <c r="U11" s="45">
        <v>-84819204.999999955</v>
      </c>
      <c r="V11" s="45">
        <v>-84819204.999999955</v>
      </c>
      <c r="Y11" s="43">
        <f t="shared" si="27"/>
        <v>1.6703759999999999</v>
      </c>
      <c r="Z11" s="56">
        <v>502</v>
      </c>
      <c r="AA11" s="55">
        <f t="shared" si="0"/>
        <v>44941.933113425926</v>
      </c>
      <c r="AB11" s="8">
        <f t="shared" si="1"/>
        <v>44941</v>
      </c>
      <c r="AC11" s="8">
        <f t="shared" si="2"/>
        <v>44943.375</v>
      </c>
      <c r="AD11" s="6">
        <f t="shared" si="3"/>
        <v>6660000</v>
      </c>
      <c r="AE11" s="6">
        <f t="shared" si="4"/>
        <v>-6660</v>
      </c>
      <c r="AF11" s="6">
        <f t="shared" si="5"/>
        <v>-9990</v>
      </c>
      <c r="AG11" s="6" t="str">
        <f t="shared" si="6"/>
        <v>65354698</v>
      </c>
      <c r="AH11" s="75" t="str">
        <f t="shared" si="7"/>
        <v/>
      </c>
      <c r="AI11" t="str">
        <f t="shared" si="8"/>
        <v/>
      </c>
      <c r="AK11" s="8"/>
      <c r="AL11" s="78" t="str">
        <f t="shared" si="28"/>
        <v>65354698O</v>
      </c>
      <c r="AM11" s="43">
        <v>22648801</v>
      </c>
      <c r="AN11" s="6" t="str">
        <f t="shared" si="9"/>
        <v>O</v>
      </c>
      <c r="AO11" t="str">
        <f t="shared" si="10"/>
        <v/>
      </c>
      <c r="AP11" s="77" t="str">
        <f t="shared" si="29"/>
        <v>VND</v>
      </c>
      <c r="AR11" t="s">
        <v>220</v>
      </c>
      <c r="AS11" s="43" t="str">
        <f t="shared" si="11"/>
        <v>TPB</v>
      </c>
      <c r="AT11" s="44">
        <f t="shared" si="12"/>
        <v>502</v>
      </c>
      <c r="AU11" t="str">
        <f>VLOOKUP(AS11,specs,Specs!$D$2,FALSE)</f>
        <v>Tien Phong Commercial Joint Stock Bank (Tpb)</v>
      </c>
      <c r="AW11">
        <f>VLOOKUP(AS11,specs,Specs!$S$2,FALSE)</f>
        <v>1</v>
      </c>
      <c r="BA11" s="4" t="str">
        <f t="shared" si="13"/>
        <v>01/16/2023 13:23:41</v>
      </c>
      <c r="BB11" s="8">
        <f t="shared" si="14"/>
        <v>44942</v>
      </c>
      <c r="BC11" s="8">
        <f>IF(C11="Div",BB11,VLOOKUP(VLOOKUP(DATEVALUE(BA11),DataRef!$N$2:$O$2001,2,FALSE)+2,DataRef!$M$2:$O$2001,2,FALSE))</f>
        <v>44944</v>
      </c>
      <c r="BD11" t="str">
        <f t="shared" si="30"/>
        <v>HOSE</v>
      </c>
      <c r="BE11" s="19">
        <f t="shared" si="15"/>
        <v>13266.932270916335</v>
      </c>
      <c r="BF11" s="22">
        <f t="shared" si="31"/>
        <v>6660000</v>
      </c>
      <c r="BG11" s="21">
        <f t="shared" si="32"/>
        <v>-6660000</v>
      </c>
      <c r="BH11" s="6">
        <f t="shared" si="16"/>
        <v>0</v>
      </c>
      <c r="BI11" s="6">
        <f t="shared" si="17"/>
        <v>-16650</v>
      </c>
      <c r="BJ11" t="str">
        <f t="shared" si="33"/>
        <v>VND</v>
      </c>
      <c r="BK11" s="45">
        <f t="shared" si="34"/>
        <v>-6676650</v>
      </c>
      <c r="BL11" s="77">
        <f t="shared" si="18"/>
        <v>13171.444</v>
      </c>
      <c r="BM11" s="6">
        <f t="shared" si="19"/>
        <v>6676650</v>
      </c>
      <c r="BN11" s="54" t="str">
        <f t="shared" si="20"/>
        <v/>
      </c>
      <c r="BP11" t="str">
        <f t="shared" si="21"/>
        <v>Buy</v>
      </c>
      <c r="BR11" s="14" t="str">
        <f t="shared" si="22"/>
        <v>65354698</v>
      </c>
      <c r="BT11" t="str">
        <f t="shared" si="23"/>
        <v/>
      </c>
      <c r="BW11" s="6" t="str">
        <f t="shared" si="24"/>
        <v>MKT</v>
      </c>
      <c r="BZ11" t="s">
        <v>569</v>
      </c>
      <c r="CB11" s="74" t="str">
        <f t="shared" si="25"/>
        <v/>
      </c>
      <c r="CC11" s="6">
        <f t="shared" si="26"/>
        <v>13300.099601593625</v>
      </c>
      <c r="CE11" t="str">
        <f t="shared" si="35"/>
        <v>Long</v>
      </c>
      <c r="CF11" t="str">
        <f t="shared" si="36"/>
        <v>LT</v>
      </c>
      <c r="CG11" s="45" t="str">
        <f t="shared" si="37"/>
        <v>VND</v>
      </c>
      <c r="CH11" t="str">
        <f t="shared" si="38"/>
        <v>STK</v>
      </c>
      <c r="CI11" t="str">
        <f t="shared" si="39"/>
        <v>TPB</v>
      </c>
      <c r="CJ11" s="83">
        <f t="shared" si="40"/>
        <v>502</v>
      </c>
      <c r="CK11" t="str">
        <f t="shared" si="41"/>
        <v>Tien Phong Commercial Joint Stock Bank (Tpb)</v>
      </c>
      <c r="CL11">
        <f t="shared" si="42"/>
        <v>1</v>
      </c>
      <c r="CO11" t="str">
        <f t="shared" si="43"/>
        <v>01/16/2023 13:23:41</v>
      </c>
      <c r="CP11" t="str">
        <f t="shared" si="44"/>
        <v>01/16/2023 13:23:41</v>
      </c>
      <c r="CR11" s="5">
        <f t="shared" si="45"/>
        <v>13266.932270916335</v>
      </c>
      <c r="CS11" s="5">
        <f t="shared" si="46"/>
        <v>13300.099601593625</v>
      </c>
      <c r="CT11" s="22">
        <f>IF(AND(AN11="O",CJ11&lt;&gt;0),VLOOKUP(CI11&amp;Readme!$B$4,historicalprice,4,FALSE),"")</f>
        <v>14333.333000000001</v>
      </c>
      <c r="CU11" s="8">
        <f>IF(AN11="O",Readme!$B$4,"")</f>
        <v>45471</v>
      </c>
    </row>
    <row r="12" spans="1:99" hidden="1">
      <c r="A12" s="26" t="s">
        <v>233</v>
      </c>
      <c r="B12" s="27" t="s">
        <v>47</v>
      </c>
      <c r="C12" s="27" t="s">
        <v>222</v>
      </c>
      <c r="D12" s="28">
        <v>2500</v>
      </c>
      <c r="E12" s="28" t="s">
        <v>238</v>
      </c>
      <c r="F12" s="68">
        <v>2500</v>
      </c>
      <c r="G12" s="28">
        <v>22218</v>
      </c>
      <c r="H12" s="28">
        <v>83318</v>
      </c>
      <c r="I12" s="28" t="s">
        <v>224</v>
      </c>
      <c r="J12" s="28">
        <v>55628318</v>
      </c>
      <c r="K12" s="27" t="s">
        <v>162</v>
      </c>
      <c r="L12" s="27" t="s">
        <v>225</v>
      </c>
      <c r="M12" s="27" t="s">
        <v>163</v>
      </c>
      <c r="N12" s="29" t="s">
        <v>239</v>
      </c>
      <c r="O12" s="47"/>
      <c r="Q12" s="85" t="s">
        <v>56</v>
      </c>
      <c r="R12" s="45">
        <v>160300</v>
      </c>
      <c r="T12" s="85" t="s">
        <v>830</v>
      </c>
      <c r="U12" s="45">
        <v>-62175129.999999955</v>
      </c>
      <c r="V12" s="45">
        <v>-62175129.999999955</v>
      </c>
      <c r="Y12" s="43">
        <f t="shared" si="27"/>
        <v>1.6703759999999999</v>
      </c>
      <c r="Z12" s="56">
        <v>4176</v>
      </c>
      <c r="AA12" s="55">
        <f t="shared" si="0"/>
        <v>44941.933634259258</v>
      </c>
      <c r="AB12" s="8">
        <f t="shared" si="1"/>
        <v>44941</v>
      </c>
      <c r="AC12" s="8">
        <f t="shared" si="2"/>
        <v>44943.375</v>
      </c>
      <c r="AD12" s="6">
        <f t="shared" si="3"/>
        <v>55545000</v>
      </c>
      <c r="AE12" s="6">
        <f t="shared" si="4"/>
        <v>-55545</v>
      </c>
      <c r="AF12" s="6">
        <f t="shared" si="5"/>
        <v>-83317.5</v>
      </c>
      <c r="AG12" s="6" t="str">
        <f t="shared" si="6"/>
        <v>65354557</v>
      </c>
      <c r="AH12" s="75" t="str">
        <f t="shared" si="7"/>
        <v/>
      </c>
      <c r="AI12" t="str">
        <f t="shared" si="8"/>
        <v/>
      </c>
      <c r="AK12" s="8"/>
      <c r="AL12" s="78" t="str">
        <f t="shared" si="28"/>
        <v>65354557O</v>
      </c>
      <c r="AM12" s="43">
        <v>22648800</v>
      </c>
      <c r="AN12" s="6" t="str">
        <f t="shared" si="9"/>
        <v>O</v>
      </c>
      <c r="AO12" t="str">
        <f t="shared" si="10"/>
        <v/>
      </c>
      <c r="AP12" s="77" t="str">
        <f t="shared" si="29"/>
        <v>VND</v>
      </c>
      <c r="AR12" t="s">
        <v>220</v>
      </c>
      <c r="AS12" s="43" t="str">
        <f t="shared" si="11"/>
        <v>TPB</v>
      </c>
      <c r="AT12" s="44">
        <f t="shared" si="12"/>
        <v>4176</v>
      </c>
      <c r="AU12" t="str">
        <f>VLOOKUP(AS12,specs,Specs!$D$2,FALSE)</f>
        <v>Tien Phong Commercial Joint Stock Bank (Tpb)</v>
      </c>
      <c r="AW12">
        <f>VLOOKUP(AS12,specs,Specs!$S$2,FALSE)</f>
        <v>1</v>
      </c>
      <c r="BA12" s="4" t="str">
        <f t="shared" si="13"/>
        <v>01/16/2023 13:24:26</v>
      </c>
      <c r="BB12" s="8">
        <f t="shared" si="14"/>
        <v>44942</v>
      </c>
      <c r="BC12" s="8">
        <f>IF(C12="Div",BB12,VLOOKUP(VLOOKUP(DATEVALUE(BA12),DataRef!$N$2:$O$2001,2,FALSE)+2,DataRef!$M$2:$O$2001,2,FALSE))</f>
        <v>44944</v>
      </c>
      <c r="BD12" t="str">
        <f t="shared" si="30"/>
        <v>HOSE</v>
      </c>
      <c r="BE12" s="19">
        <f t="shared" si="15"/>
        <v>13301.005747126437</v>
      </c>
      <c r="BF12" s="22">
        <f t="shared" si="31"/>
        <v>55545000</v>
      </c>
      <c r="BG12" s="21">
        <f t="shared" si="32"/>
        <v>-55545000</v>
      </c>
      <c r="BH12" s="6">
        <f t="shared" si="16"/>
        <v>0</v>
      </c>
      <c r="BI12" s="6">
        <f t="shared" si="17"/>
        <v>-138862.5</v>
      </c>
      <c r="BJ12" t="str">
        <f t="shared" si="33"/>
        <v>VND</v>
      </c>
      <c r="BK12" s="45">
        <f t="shared" si="34"/>
        <v>-55683862.5</v>
      </c>
      <c r="BL12" s="77">
        <f t="shared" si="18"/>
        <v>13171.444</v>
      </c>
      <c r="BM12" s="6">
        <f t="shared" si="19"/>
        <v>55683862.5</v>
      </c>
      <c r="BN12" s="54" t="str">
        <f t="shared" si="20"/>
        <v/>
      </c>
      <c r="BP12" t="str">
        <f t="shared" si="21"/>
        <v>Buy</v>
      </c>
      <c r="BR12" s="14" t="str">
        <f t="shared" si="22"/>
        <v>65354557</v>
      </c>
      <c r="BT12" t="str">
        <f t="shared" si="23"/>
        <v/>
      </c>
      <c r="BW12" s="6" t="str">
        <f t="shared" si="24"/>
        <v>LMT</v>
      </c>
      <c r="BZ12" t="s">
        <v>569</v>
      </c>
      <c r="CB12" s="74" t="str">
        <f t="shared" si="25"/>
        <v/>
      </c>
      <c r="CC12" s="6">
        <f t="shared" si="26"/>
        <v>13334.258261494253</v>
      </c>
      <c r="CE12" t="str">
        <f t="shared" si="35"/>
        <v>Long</v>
      </c>
      <c r="CF12" t="str">
        <f t="shared" si="36"/>
        <v>LT</v>
      </c>
      <c r="CG12" s="45" t="str">
        <f t="shared" si="37"/>
        <v>VND</v>
      </c>
      <c r="CH12" t="str">
        <f t="shared" si="38"/>
        <v>STK</v>
      </c>
      <c r="CI12" t="str">
        <f t="shared" si="39"/>
        <v>TPB</v>
      </c>
      <c r="CJ12" s="83">
        <f t="shared" si="40"/>
        <v>4176</v>
      </c>
      <c r="CK12" t="str">
        <f t="shared" si="41"/>
        <v>Tien Phong Commercial Joint Stock Bank (Tpb)</v>
      </c>
      <c r="CL12">
        <f t="shared" si="42"/>
        <v>1</v>
      </c>
      <c r="CO12" t="str">
        <f t="shared" si="43"/>
        <v>01/16/2023 13:24:26</v>
      </c>
      <c r="CP12" t="str">
        <f t="shared" si="44"/>
        <v>01/16/2023 13:24:26</v>
      </c>
      <c r="CR12" s="5">
        <f t="shared" si="45"/>
        <v>13301.005747126437</v>
      </c>
      <c r="CS12" s="5">
        <f t="shared" si="46"/>
        <v>13334.258261494253</v>
      </c>
      <c r="CT12" s="22">
        <f>IF(AND(AN12="O",CJ12&lt;&gt;0),VLOOKUP(CI12&amp;Readme!$B$4,historicalprice,4,FALSE),"")</f>
        <v>14333.333000000001</v>
      </c>
      <c r="CU12" s="8">
        <f>IF(AN12="O",Readme!$B$4,"")</f>
        <v>45471</v>
      </c>
    </row>
    <row r="13" spans="1:99" hidden="1">
      <c r="A13" s="26" t="s">
        <v>230</v>
      </c>
      <c r="B13" s="27" t="s">
        <v>47</v>
      </c>
      <c r="C13" s="27" t="s">
        <v>222</v>
      </c>
      <c r="D13" s="28">
        <v>3100</v>
      </c>
      <c r="E13" s="28" t="s">
        <v>231</v>
      </c>
      <c r="F13" s="68">
        <v>3100</v>
      </c>
      <c r="G13" s="28">
        <v>22300</v>
      </c>
      <c r="H13" s="28">
        <v>103695</v>
      </c>
      <c r="I13" s="28" t="s">
        <v>224</v>
      </c>
      <c r="J13" s="28">
        <v>69233695</v>
      </c>
      <c r="K13" s="27" t="s">
        <v>162</v>
      </c>
      <c r="L13" s="27" t="s">
        <v>225</v>
      </c>
      <c r="M13" s="27" t="s">
        <v>163</v>
      </c>
      <c r="N13" s="29" t="s">
        <v>232</v>
      </c>
      <c r="O13" s="47"/>
      <c r="Q13" s="85" t="s">
        <v>47</v>
      </c>
      <c r="R13" s="45">
        <v>207500</v>
      </c>
      <c r="Y13" s="43">
        <f t="shared" si="27"/>
        <v>1.6703759999999999</v>
      </c>
      <c r="Z13" s="56">
        <v>5178</v>
      </c>
      <c r="AA13" s="55">
        <f t="shared" si="0"/>
        <v>44942.754664351851</v>
      </c>
      <c r="AB13" s="8">
        <f t="shared" si="1"/>
        <v>44942</v>
      </c>
      <c r="AC13" s="8">
        <f t="shared" si="2"/>
        <v>44944.375</v>
      </c>
      <c r="AD13" s="6">
        <f t="shared" si="3"/>
        <v>69130000</v>
      </c>
      <c r="AE13" s="6">
        <f t="shared" si="4"/>
        <v>-69130</v>
      </c>
      <c r="AF13" s="6">
        <f t="shared" si="5"/>
        <v>-103695</v>
      </c>
      <c r="AG13" s="6" t="str">
        <f t="shared" si="6"/>
        <v>65375348</v>
      </c>
      <c r="AH13" s="75" t="str">
        <f t="shared" si="7"/>
        <v/>
      </c>
      <c r="AI13" t="str">
        <f t="shared" si="8"/>
        <v/>
      </c>
      <c r="AL13" s="78" t="str">
        <f t="shared" si="28"/>
        <v>65375348O</v>
      </c>
      <c r="AM13" s="43">
        <v>22648803</v>
      </c>
      <c r="AN13" s="6" t="str">
        <f t="shared" si="9"/>
        <v>O</v>
      </c>
      <c r="AO13" t="str">
        <f t="shared" si="10"/>
        <v/>
      </c>
      <c r="AP13" s="77" t="str">
        <f t="shared" si="29"/>
        <v>VND</v>
      </c>
      <c r="AR13" t="s">
        <v>220</v>
      </c>
      <c r="AS13" s="43" t="str">
        <f t="shared" si="11"/>
        <v>TPB</v>
      </c>
      <c r="AT13" s="44">
        <f t="shared" si="12"/>
        <v>5178</v>
      </c>
      <c r="AU13" t="str">
        <f>VLOOKUP(AS13,specs,Specs!$D$2,FALSE)</f>
        <v>Tien Phong Commercial Joint Stock Bank (Tpb)</v>
      </c>
      <c r="AW13">
        <f>VLOOKUP(AS13,specs,Specs!$S$2,FALSE)</f>
        <v>1</v>
      </c>
      <c r="BA13" s="4" t="str">
        <f t="shared" si="13"/>
        <v>01/17/2023 09:06:43</v>
      </c>
      <c r="BB13" s="8">
        <f t="shared" si="14"/>
        <v>44943</v>
      </c>
      <c r="BC13" s="8">
        <f>IF(C13="Div",BB13,VLOOKUP(VLOOKUP(DATEVALUE(BA13),DataRef!$N$2:$O$2001,2,FALSE)+2,DataRef!$M$2:$O$2001,2,FALSE))</f>
        <v>44945</v>
      </c>
      <c r="BD13" t="str">
        <f t="shared" si="30"/>
        <v>HOSE</v>
      </c>
      <c r="BE13" s="19">
        <f t="shared" si="15"/>
        <v>13350.714561606799</v>
      </c>
      <c r="BF13" s="22">
        <f t="shared" si="31"/>
        <v>69130000</v>
      </c>
      <c r="BG13" s="21">
        <f t="shared" si="32"/>
        <v>-69130000</v>
      </c>
      <c r="BH13" s="6">
        <f t="shared" si="16"/>
        <v>0</v>
      </c>
      <c r="BI13" s="6">
        <f t="shared" si="17"/>
        <v>-172825</v>
      </c>
      <c r="BJ13" t="str">
        <f t="shared" si="33"/>
        <v>VND</v>
      </c>
      <c r="BK13" s="45">
        <f t="shared" si="34"/>
        <v>-69302825</v>
      </c>
      <c r="BL13" s="77">
        <f t="shared" si="18"/>
        <v>13770.146000000001</v>
      </c>
      <c r="BM13" s="6">
        <f t="shared" si="19"/>
        <v>69302825</v>
      </c>
      <c r="BN13" s="54" t="str">
        <f t="shared" si="20"/>
        <v/>
      </c>
      <c r="BP13" t="str">
        <f t="shared" si="21"/>
        <v>Buy</v>
      </c>
      <c r="BR13" s="14" t="str">
        <f t="shared" si="22"/>
        <v>65375348</v>
      </c>
      <c r="BT13" t="str">
        <f t="shared" si="23"/>
        <v/>
      </c>
      <c r="BW13" s="6" t="str">
        <f t="shared" si="24"/>
        <v>LMT</v>
      </c>
      <c r="BZ13" t="s">
        <v>569</v>
      </c>
      <c r="CB13" s="74" t="str">
        <f t="shared" si="25"/>
        <v/>
      </c>
      <c r="CC13" s="6">
        <f t="shared" si="26"/>
        <v>13384.091348010816</v>
      </c>
      <c r="CE13" t="str">
        <f t="shared" si="35"/>
        <v>Long</v>
      </c>
      <c r="CF13" t="str">
        <f t="shared" si="36"/>
        <v>LT</v>
      </c>
      <c r="CG13" s="45" t="str">
        <f t="shared" si="37"/>
        <v>VND</v>
      </c>
      <c r="CH13" t="str">
        <f t="shared" si="38"/>
        <v>STK</v>
      </c>
      <c r="CI13" t="str">
        <f t="shared" si="39"/>
        <v>TPB</v>
      </c>
      <c r="CJ13" s="83">
        <f t="shared" si="40"/>
        <v>5178</v>
      </c>
      <c r="CK13" t="str">
        <f t="shared" si="41"/>
        <v>Tien Phong Commercial Joint Stock Bank (Tpb)</v>
      </c>
      <c r="CL13">
        <f t="shared" si="42"/>
        <v>1</v>
      </c>
      <c r="CO13" t="str">
        <f t="shared" si="43"/>
        <v>01/17/2023 09:06:43</v>
      </c>
      <c r="CP13" t="str">
        <f t="shared" si="44"/>
        <v>01/17/2023 09:06:43</v>
      </c>
      <c r="CR13" s="5">
        <f t="shared" si="45"/>
        <v>13350.714561606799</v>
      </c>
      <c r="CS13" s="5">
        <f t="shared" si="46"/>
        <v>13384.091348010816</v>
      </c>
      <c r="CT13" s="22">
        <f>IF(AND(AN13="O",CJ13&lt;&gt;0),VLOOKUP(CI13&amp;Readme!$B$4,historicalprice,4,FALSE),"")</f>
        <v>14333.333000000001</v>
      </c>
      <c r="CU13" s="8">
        <f>IF(AN13="O",Readme!$B$4,"")</f>
        <v>45471</v>
      </c>
    </row>
    <row r="14" spans="1:99" hidden="1">
      <c r="A14" s="26" t="s">
        <v>252</v>
      </c>
      <c r="B14" s="27" t="s">
        <v>47</v>
      </c>
      <c r="C14" s="27" t="s">
        <v>222</v>
      </c>
      <c r="D14" s="28">
        <v>300</v>
      </c>
      <c r="E14" s="28" t="s">
        <v>248</v>
      </c>
      <c r="F14" s="68">
        <v>300</v>
      </c>
      <c r="G14" s="28">
        <v>23800</v>
      </c>
      <c r="H14" s="28">
        <v>10710</v>
      </c>
      <c r="I14" s="28" t="s">
        <v>224</v>
      </c>
      <c r="J14" s="28">
        <v>7150710</v>
      </c>
      <c r="K14" s="27" t="s">
        <v>162</v>
      </c>
      <c r="L14" s="27" t="s">
        <v>225</v>
      </c>
      <c r="M14" s="27" t="s">
        <v>163</v>
      </c>
      <c r="N14" s="29" t="s">
        <v>253</v>
      </c>
      <c r="O14" s="47"/>
      <c r="Q14" s="85" t="s">
        <v>21</v>
      </c>
      <c r="R14" s="45">
        <v>260000</v>
      </c>
      <c r="Y14" s="43">
        <f t="shared" si="27"/>
        <v>1.6703759999999999</v>
      </c>
      <c r="Z14" s="56">
        <v>502</v>
      </c>
      <c r="AA14" s="55">
        <f t="shared" si="0"/>
        <v>44959.768773148149</v>
      </c>
      <c r="AB14" s="8">
        <f t="shared" si="1"/>
        <v>44959</v>
      </c>
      <c r="AC14" s="8">
        <f t="shared" si="2"/>
        <v>44963.375</v>
      </c>
      <c r="AD14" s="6">
        <f t="shared" si="3"/>
        <v>7140000</v>
      </c>
      <c r="AE14" s="6">
        <f t="shared" si="4"/>
        <v>-50000</v>
      </c>
      <c r="AF14" s="6">
        <f t="shared" si="5"/>
        <v>-10710</v>
      </c>
      <c r="AG14" s="6" t="str">
        <f t="shared" si="6"/>
        <v>65914655</v>
      </c>
      <c r="AH14" s="75" t="str">
        <f t="shared" si="7"/>
        <v/>
      </c>
      <c r="AI14" t="str">
        <f t="shared" si="8"/>
        <v/>
      </c>
      <c r="AL14" s="78" t="str">
        <f t="shared" si="28"/>
        <v>65914655O</v>
      </c>
      <c r="AM14" s="43">
        <v>22776505</v>
      </c>
      <c r="AN14" s="6" t="str">
        <f t="shared" si="9"/>
        <v>O</v>
      </c>
      <c r="AO14" t="str">
        <f t="shared" si="10"/>
        <v/>
      </c>
      <c r="AP14" s="77" t="str">
        <f t="shared" si="29"/>
        <v>VND</v>
      </c>
      <c r="AR14" t="s">
        <v>220</v>
      </c>
      <c r="AS14" s="43" t="str">
        <f t="shared" si="11"/>
        <v>TPB</v>
      </c>
      <c r="AT14" s="44">
        <f t="shared" si="12"/>
        <v>502</v>
      </c>
      <c r="AU14" t="str">
        <f>VLOOKUP(AS14,specs,Specs!$D$2,FALSE)</f>
        <v>Tien Phong Commercial Joint Stock Bank (Tpb)</v>
      </c>
      <c r="AW14">
        <f>VLOOKUP(AS14,specs,Specs!$S$2,FALSE)</f>
        <v>1</v>
      </c>
      <c r="BA14" s="4" t="str">
        <f t="shared" si="13"/>
        <v>02/03/2023 09:27:02</v>
      </c>
      <c r="BB14" s="8">
        <f t="shared" si="14"/>
        <v>44960</v>
      </c>
      <c r="BC14" s="8">
        <f>IF(C14="Div",BB14,VLOOKUP(VLOOKUP(DATEVALUE(BA14),DataRef!$N$2:$O$2001,2,FALSE)+2,DataRef!$M$2:$O$2001,2,FALSE))</f>
        <v>44964</v>
      </c>
      <c r="BD14" t="str">
        <f t="shared" si="30"/>
        <v>HOSE</v>
      </c>
      <c r="BE14" s="19">
        <f t="shared" si="15"/>
        <v>14223.107569721114</v>
      </c>
      <c r="BF14" s="22">
        <f t="shared" si="31"/>
        <v>7139999.9999999991</v>
      </c>
      <c r="BG14" s="21">
        <f t="shared" si="32"/>
        <v>-7139999.9999999991</v>
      </c>
      <c r="BH14" s="6">
        <f t="shared" si="16"/>
        <v>0</v>
      </c>
      <c r="BI14" s="6">
        <f t="shared" si="17"/>
        <v>-60710</v>
      </c>
      <c r="BJ14" t="str">
        <f t="shared" si="33"/>
        <v>VND</v>
      </c>
      <c r="BK14" s="45">
        <f t="shared" si="34"/>
        <v>-7200709.9999999991</v>
      </c>
      <c r="BL14" s="77">
        <f t="shared" si="18"/>
        <v>14368.848</v>
      </c>
      <c r="BM14" s="6">
        <f t="shared" si="19"/>
        <v>7200709.9999999991</v>
      </c>
      <c r="BN14" s="54" t="str">
        <f t="shared" si="20"/>
        <v/>
      </c>
      <c r="BP14" t="str">
        <f t="shared" si="21"/>
        <v>Buy</v>
      </c>
      <c r="BR14" s="14" t="str">
        <f t="shared" si="22"/>
        <v>65914655</v>
      </c>
      <c r="BT14" t="str">
        <f t="shared" si="23"/>
        <v/>
      </c>
      <c r="BW14" s="6" t="str">
        <f t="shared" si="24"/>
        <v>LMT</v>
      </c>
      <c r="BZ14" t="s">
        <v>569</v>
      </c>
      <c r="CB14" s="74" t="str">
        <f t="shared" si="25"/>
        <v/>
      </c>
      <c r="CC14" s="6">
        <f t="shared" si="26"/>
        <v>14344.043824701193</v>
      </c>
      <c r="CE14" t="str">
        <f t="shared" si="35"/>
        <v>Long</v>
      </c>
      <c r="CF14" t="str">
        <f t="shared" si="36"/>
        <v>LT</v>
      </c>
      <c r="CG14" s="45" t="str">
        <f t="shared" si="37"/>
        <v>VND</v>
      </c>
      <c r="CH14" t="str">
        <f t="shared" si="38"/>
        <v>STK</v>
      </c>
      <c r="CI14" t="str">
        <f t="shared" si="39"/>
        <v>TPB</v>
      </c>
      <c r="CJ14" s="83">
        <f t="shared" si="40"/>
        <v>502</v>
      </c>
      <c r="CK14" t="str">
        <f t="shared" si="41"/>
        <v>Tien Phong Commercial Joint Stock Bank (Tpb)</v>
      </c>
      <c r="CL14">
        <f t="shared" si="42"/>
        <v>1</v>
      </c>
      <c r="CO14" t="str">
        <f t="shared" si="43"/>
        <v>02/03/2023 09:27:02</v>
      </c>
      <c r="CP14" t="str">
        <f t="shared" si="44"/>
        <v>02/03/2023 09:27:02</v>
      </c>
      <c r="CR14" s="5">
        <f t="shared" si="45"/>
        <v>14223.107569721114</v>
      </c>
      <c r="CS14" s="5">
        <f t="shared" si="46"/>
        <v>14344.043824701193</v>
      </c>
      <c r="CT14" s="22">
        <f>IF(AND(AN14="O",CJ14&lt;&gt;0),VLOOKUP(CI14&amp;Readme!$B$4,historicalprice,4,FALSE),"")</f>
        <v>14333.333000000001</v>
      </c>
      <c r="CU14" s="8">
        <f>IF(AN14="O",Readme!$B$4,"")</f>
        <v>45471</v>
      </c>
    </row>
    <row r="15" spans="1:99" hidden="1">
      <c r="A15" s="26" t="s">
        <v>250</v>
      </c>
      <c r="B15" s="27" t="s">
        <v>47</v>
      </c>
      <c r="C15" s="27" t="s">
        <v>222</v>
      </c>
      <c r="D15" s="28">
        <v>2000</v>
      </c>
      <c r="E15" s="28" t="s">
        <v>244</v>
      </c>
      <c r="F15" s="68">
        <v>1200</v>
      </c>
      <c r="G15" s="28">
        <v>23900</v>
      </c>
      <c r="H15" s="28">
        <v>43020</v>
      </c>
      <c r="I15" s="28" t="s">
        <v>224</v>
      </c>
      <c r="J15" s="28">
        <v>28723020</v>
      </c>
      <c r="K15" s="27" t="s">
        <v>162</v>
      </c>
      <c r="L15" s="27" t="s">
        <v>235</v>
      </c>
      <c r="M15" s="27" t="s">
        <v>163</v>
      </c>
      <c r="N15" s="29" t="s">
        <v>245</v>
      </c>
      <c r="O15" s="47"/>
      <c r="Q15" s="85" t="s">
        <v>20</v>
      </c>
      <c r="R15" s="45">
        <v>212000</v>
      </c>
      <c r="Y15" s="43">
        <f t="shared" si="27"/>
        <v>1.6703759999999999</v>
      </c>
      <c r="Z15" s="56">
        <v>2004</v>
      </c>
      <c r="AA15" s="55">
        <f t="shared" si="0"/>
        <v>44962.722256944442</v>
      </c>
      <c r="AB15" s="8">
        <f t="shared" si="1"/>
        <v>44962</v>
      </c>
      <c r="AC15" s="8">
        <f t="shared" si="2"/>
        <v>44964.375</v>
      </c>
      <c r="AD15" s="6">
        <f t="shared" si="3"/>
        <v>28680000</v>
      </c>
      <c r="AE15" s="6">
        <f t="shared" si="4"/>
        <v>-28680</v>
      </c>
      <c r="AF15" s="6">
        <f t="shared" si="5"/>
        <v>-43020</v>
      </c>
      <c r="AG15" s="6" t="str">
        <f t="shared" si="6"/>
        <v>65969927</v>
      </c>
      <c r="AH15" s="75" t="str">
        <f t="shared" si="7"/>
        <v/>
      </c>
      <c r="AI15" t="str">
        <f t="shared" si="8"/>
        <v/>
      </c>
      <c r="AL15" s="78" t="str">
        <f t="shared" si="28"/>
        <v>65969927O</v>
      </c>
      <c r="AM15" s="43">
        <v>22776516</v>
      </c>
      <c r="AN15" s="6" t="str">
        <f t="shared" si="9"/>
        <v>O</v>
      </c>
      <c r="AO15" t="str">
        <f t="shared" si="10"/>
        <v/>
      </c>
      <c r="AP15" s="77" t="str">
        <f t="shared" si="29"/>
        <v>VND</v>
      </c>
      <c r="AR15" t="s">
        <v>220</v>
      </c>
      <c r="AS15" s="43" t="str">
        <f t="shared" si="11"/>
        <v>TPB</v>
      </c>
      <c r="AT15" s="44">
        <f t="shared" si="12"/>
        <v>2004</v>
      </c>
      <c r="AU15" t="str">
        <f>VLOOKUP(AS15,specs,Specs!$D$2,FALSE)</f>
        <v>Tien Phong Commercial Joint Stock Bank (Tpb)</v>
      </c>
      <c r="AW15">
        <f>VLOOKUP(AS15,specs,Specs!$S$2,FALSE)</f>
        <v>1</v>
      </c>
      <c r="BA15" s="4" t="str">
        <f t="shared" si="13"/>
        <v>02/06/2023 08:20:03</v>
      </c>
      <c r="BB15" s="8">
        <f t="shared" si="14"/>
        <v>44963</v>
      </c>
      <c r="BC15" s="8">
        <f>IF(C15="Div",BB15,VLOOKUP(VLOOKUP(DATEVALUE(BA15),DataRef!$N$2:$O$2001,2,FALSE)+2,DataRef!$M$2:$O$2001,2,FALSE))</f>
        <v>44965</v>
      </c>
      <c r="BD15" t="str">
        <f t="shared" si="30"/>
        <v>HOSE</v>
      </c>
      <c r="BE15" s="19">
        <f t="shared" si="15"/>
        <v>14311.377245508982</v>
      </c>
      <c r="BF15" s="22">
        <f t="shared" si="31"/>
        <v>28680000</v>
      </c>
      <c r="BG15" s="21">
        <f t="shared" si="32"/>
        <v>-28680000</v>
      </c>
      <c r="BH15" s="6">
        <f t="shared" si="16"/>
        <v>0</v>
      </c>
      <c r="BI15" s="6">
        <f t="shared" si="17"/>
        <v>-71700</v>
      </c>
      <c r="BJ15" t="str">
        <f t="shared" si="33"/>
        <v>VND</v>
      </c>
      <c r="BK15" s="45">
        <f t="shared" si="34"/>
        <v>-28751700</v>
      </c>
      <c r="BL15" s="77">
        <f t="shared" si="18"/>
        <v>14428.718999999999</v>
      </c>
      <c r="BM15" s="6">
        <f t="shared" si="19"/>
        <v>28751700</v>
      </c>
      <c r="BN15" s="54" t="str">
        <f t="shared" si="20"/>
        <v/>
      </c>
      <c r="BP15" t="str">
        <f t="shared" si="21"/>
        <v>Buy</v>
      </c>
      <c r="BR15" s="14" t="str">
        <f t="shared" si="22"/>
        <v>65969927</v>
      </c>
      <c r="BT15" t="str">
        <f t="shared" si="23"/>
        <v/>
      </c>
      <c r="BW15" s="6" t="str">
        <f t="shared" si="24"/>
        <v>LMT</v>
      </c>
      <c r="BZ15" t="s">
        <v>569</v>
      </c>
      <c r="CB15" s="74" t="str">
        <f t="shared" si="25"/>
        <v/>
      </c>
      <c r="CC15" s="6">
        <f t="shared" si="26"/>
        <v>14347.155688622754</v>
      </c>
      <c r="CE15" t="str">
        <f t="shared" si="35"/>
        <v>Long</v>
      </c>
      <c r="CF15" t="str">
        <f t="shared" si="36"/>
        <v>LT</v>
      </c>
      <c r="CG15" s="45" t="str">
        <f t="shared" si="37"/>
        <v>VND</v>
      </c>
      <c r="CH15" t="str">
        <f t="shared" si="38"/>
        <v>STK</v>
      </c>
      <c r="CI15" t="str">
        <f t="shared" si="39"/>
        <v>TPB</v>
      </c>
      <c r="CJ15" s="83">
        <f t="shared" si="40"/>
        <v>2004</v>
      </c>
      <c r="CK15" t="str">
        <f t="shared" si="41"/>
        <v>Tien Phong Commercial Joint Stock Bank (Tpb)</v>
      </c>
      <c r="CL15">
        <f t="shared" si="42"/>
        <v>1</v>
      </c>
      <c r="CO15" t="str">
        <f t="shared" si="43"/>
        <v>02/06/2023 08:20:03</v>
      </c>
      <c r="CP15" t="str">
        <f t="shared" si="44"/>
        <v>02/06/2023 08:20:03</v>
      </c>
      <c r="CR15" s="5">
        <f t="shared" si="45"/>
        <v>14311.377245508982</v>
      </c>
      <c r="CS15" s="5">
        <f t="shared" si="46"/>
        <v>14347.155688622754</v>
      </c>
      <c r="CT15" s="22">
        <f>IF(AND(AN15="O",CJ15&lt;&gt;0),VLOOKUP(CI15&amp;Readme!$B$4,historicalprice,4,FALSE),"")</f>
        <v>14333.333000000001</v>
      </c>
      <c r="CU15" s="8">
        <f>IF(AN15="O",Readme!$B$4,"")</f>
        <v>45471</v>
      </c>
    </row>
    <row r="16" spans="1:99" hidden="1">
      <c r="A16" s="26" t="s">
        <v>246</v>
      </c>
      <c r="B16" s="27" t="s">
        <v>47</v>
      </c>
      <c r="C16" s="27" t="s">
        <v>222</v>
      </c>
      <c r="D16" s="28">
        <v>2000</v>
      </c>
      <c r="E16" s="28" t="s">
        <v>247</v>
      </c>
      <c r="F16" s="68">
        <v>2000</v>
      </c>
      <c r="G16" s="28">
        <v>23800</v>
      </c>
      <c r="H16" s="28">
        <v>71400</v>
      </c>
      <c r="I16" s="28" t="s">
        <v>224</v>
      </c>
      <c r="J16" s="28">
        <v>47671400</v>
      </c>
      <c r="K16" s="27" t="s">
        <v>162</v>
      </c>
      <c r="L16" s="27" t="s">
        <v>225</v>
      </c>
      <c r="M16" s="27" t="s">
        <v>163</v>
      </c>
      <c r="N16" s="29" t="s">
        <v>249</v>
      </c>
      <c r="O16" s="47"/>
      <c r="Q16" s="85" t="s">
        <v>23</v>
      </c>
      <c r="R16" s="45">
        <v>19000</v>
      </c>
      <c r="Y16" s="43">
        <f t="shared" si="27"/>
        <v>1.6703759999999999</v>
      </c>
      <c r="Z16" s="56">
        <v>3340</v>
      </c>
      <c r="AA16" s="55">
        <f t="shared" si="0"/>
        <v>44962.72284722222</v>
      </c>
      <c r="AB16" s="8">
        <f t="shared" si="1"/>
        <v>44962</v>
      </c>
      <c r="AC16" s="8">
        <f t="shared" si="2"/>
        <v>44964.375</v>
      </c>
      <c r="AD16" s="6">
        <f t="shared" si="3"/>
        <v>47600000</v>
      </c>
      <c r="AE16" s="6">
        <f t="shared" si="4"/>
        <v>-47600</v>
      </c>
      <c r="AF16" s="6">
        <f t="shared" si="5"/>
        <v>-71400</v>
      </c>
      <c r="AG16" s="6" t="str">
        <f t="shared" si="6"/>
        <v>65961921</v>
      </c>
      <c r="AH16" s="75" t="str">
        <f t="shared" si="7"/>
        <v/>
      </c>
      <c r="AI16" t="str">
        <f t="shared" si="8"/>
        <v/>
      </c>
      <c r="AL16" s="78" t="str">
        <f t="shared" si="28"/>
        <v>65961921O</v>
      </c>
      <c r="AM16" s="43">
        <v>22776508</v>
      </c>
      <c r="AN16" s="6" t="str">
        <f t="shared" si="9"/>
        <v>O</v>
      </c>
      <c r="AO16" t="str">
        <f t="shared" si="10"/>
        <v/>
      </c>
      <c r="AP16" s="77" t="str">
        <f t="shared" si="29"/>
        <v>VND</v>
      </c>
      <c r="AR16" t="s">
        <v>220</v>
      </c>
      <c r="AS16" s="43" t="str">
        <f t="shared" si="11"/>
        <v>TPB</v>
      </c>
      <c r="AT16" s="44">
        <f t="shared" si="12"/>
        <v>3340</v>
      </c>
      <c r="AU16" t="str">
        <f>VLOOKUP(AS16,specs,Specs!$D$2,FALSE)</f>
        <v>Tien Phong Commercial Joint Stock Bank (Tpb)</v>
      </c>
      <c r="AW16">
        <f>VLOOKUP(AS16,specs,Specs!$S$2,FALSE)</f>
        <v>1</v>
      </c>
      <c r="BA16" s="4" t="str">
        <f t="shared" si="13"/>
        <v>02/06/2023 08:20:54</v>
      </c>
      <c r="BB16" s="8">
        <f t="shared" si="14"/>
        <v>44963</v>
      </c>
      <c r="BC16" s="8">
        <f>IF(C16="Div",BB16,VLOOKUP(VLOOKUP(DATEVALUE(BA16),DataRef!$N$2:$O$2001,2,FALSE)+2,DataRef!$M$2:$O$2001,2,FALSE))</f>
        <v>44965</v>
      </c>
      <c r="BD16" t="str">
        <f t="shared" si="30"/>
        <v>HOSE</v>
      </c>
      <c r="BE16" s="19">
        <f t="shared" si="15"/>
        <v>14251.497005988025</v>
      </c>
      <c r="BF16" s="22">
        <f t="shared" si="31"/>
        <v>47600000.000000007</v>
      </c>
      <c r="BG16" s="21">
        <f t="shared" si="32"/>
        <v>-47600000.000000007</v>
      </c>
      <c r="BH16" s="6">
        <f t="shared" si="16"/>
        <v>0</v>
      </c>
      <c r="BI16" s="6">
        <f t="shared" si="17"/>
        <v>-119000</v>
      </c>
      <c r="BJ16" t="str">
        <f t="shared" si="33"/>
        <v>VND</v>
      </c>
      <c r="BK16" s="45">
        <f t="shared" si="34"/>
        <v>-47719000.000000007</v>
      </c>
      <c r="BL16" s="77">
        <f t="shared" si="18"/>
        <v>14428.718999999999</v>
      </c>
      <c r="BM16" s="6">
        <f t="shared" si="19"/>
        <v>47719000.000000007</v>
      </c>
      <c r="BN16" s="54" t="str">
        <f t="shared" si="20"/>
        <v/>
      </c>
      <c r="BP16" t="str">
        <f t="shared" si="21"/>
        <v>Buy</v>
      </c>
      <c r="BR16" s="14" t="str">
        <f t="shared" si="22"/>
        <v>65961921</v>
      </c>
      <c r="BT16" t="str">
        <f t="shared" si="23"/>
        <v/>
      </c>
      <c r="BW16" s="6" t="str">
        <f t="shared" si="24"/>
        <v>LMT</v>
      </c>
      <c r="BZ16" t="s">
        <v>569</v>
      </c>
      <c r="CB16" s="74" t="str">
        <f t="shared" si="25"/>
        <v/>
      </c>
      <c r="CC16" s="6">
        <f t="shared" si="26"/>
        <v>14287.125748502996</v>
      </c>
      <c r="CE16" t="str">
        <f t="shared" si="35"/>
        <v>Long</v>
      </c>
      <c r="CF16" t="str">
        <f t="shared" si="36"/>
        <v>LT</v>
      </c>
      <c r="CG16" s="45" t="str">
        <f t="shared" si="37"/>
        <v>VND</v>
      </c>
      <c r="CH16" t="str">
        <f t="shared" si="38"/>
        <v>STK</v>
      </c>
      <c r="CI16" t="str">
        <f t="shared" si="39"/>
        <v>TPB</v>
      </c>
      <c r="CJ16" s="83">
        <f t="shared" si="40"/>
        <v>3340</v>
      </c>
      <c r="CK16" t="str">
        <f t="shared" si="41"/>
        <v>Tien Phong Commercial Joint Stock Bank (Tpb)</v>
      </c>
      <c r="CL16">
        <f t="shared" si="42"/>
        <v>1</v>
      </c>
      <c r="CO16" t="str">
        <f t="shared" si="43"/>
        <v>02/06/2023 08:20:54</v>
      </c>
      <c r="CP16" t="str">
        <f t="shared" si="44"/>
        <v>02/06/2023 08:20:54</v>
      </c>
      <c r="CR16" s="5">
        <f t="shared" si="45"/>
        <v>14251.497005988025</v>
      </c>
      <c r="CS16" s="5">
        <f t="shared" si="46"/>
        <v>14287.125748502996</v>
      </c>
      <c r="CT16" s="22">
        <f>IF(AND(AN16="O",CJ16&lt;&gt;0),VLOOKUP(CI16&amp;Readme!$B$4,historicalprice,4,FALSE),"")</f>
        <v>14333.333000000001</v>
      </c>
      <c r="CU16" s="8">
        <f>IF(AN16="O",Readme!$B$4,"")</f>
        <v>45471</v>
      </c>
    </row>
    <row r="17" spans="1:99" hidden="1">
      <c r="A17" s="26" t="s">
        <v>243</v>
      </c>
      <c r="B17" s="27" t="s">
        <v>47</v>
      </c>
      <c r="C17" s="27" t="s">
        <v>222</v>
      </c>
      <c r="D17" s="28">
        <v>3000</v>
      </c>
      <c r="E17" s="28" t="s">
        <v>244</v>
      </c>
      <c r="F17" s="68">
        <v>3000</v>
      </c>
      <c r="G17" s="28">
        <v>23895</v>
      </c>
      <c r="H17" s="28">
        <v>107528</v>
      </c>
      <c r="I17" s="28" t="s">
        <v>224</v>
      </c>
      <c r="J17" s="28">
        <v>71792528</v>
      </c>
      <c r="K17" s="27" t="s">
        <v>162</v>
      </c>
      <c r="L17" s="27" t="s">
        <v>225</v>
      </c>
      <c r="M17" s="27" t="s">
        <v>163</v>
      </c>
      <c r="N17" s="29" t="s">
        <v>251</v>
      </c>
      <c r="O17" s="47"/>
      <c r="Q17" s="85" t="s">
        <v>830</v>
      </c>
      <c r="R17" s="45">
        <v>1453800</v>
      </c>
      <c r="Y17" s="43">
        <f t="shared" si="27"/>
        <v>1.6703759999999999</v>
      </c>
      <c r="Z17" s="56">
        <v>5010</v>
      </c>
      <c r="AA17" s="55">
        <f t="shared" si="0"/>
        <v>44962.76662037037</v>
      </c>
      <c r="AB17" s="8">
        <f t="shared" si="1"/>
        <v>44962</v>
      </c>
      <c r="AC17" s="8">
        <f t="shared" si="2"/>
        <v>44964.375</v>
      </c>
      <c r="AD17" s="6">
        <f t="shared" si="3"/>
        <v>71685000</v>
      </c>
      <c r="AE17" s="6">
        <f t="shared" si="4"/>
        <v>-71685</v>
      </c>
      <c r="AF17" s="6">
        <f t="shared" si="5"/>
        <v>-107527.5</v>
      </c>
      <c r="AG17" s="6" t="str">
        <f t="shared" si="6"/>
        <v>65961903</v>
      </c>
      <c r="AH17" s="75" t="str">
        <f t="shared" si="7"/>
        <v/>
      </c>
      <c r="AI17" t="str">
        <f t="shared" si="8"/>
        <v/>
      </c>
      <c r="AL17" s="78" t="str">
        <f t="shared" si="28"/>
        <v>65961903O</v>
      </c>
      <c r="AM17" s="43">
        <v>22776507</v>
      </c>
      <c r="AN17" s="6" t="str">
        <f t="shared" si="9"/>
        <v>O</v>
      </c>
      <c r="AO17" t="str">
        <f t="shared" si="10"/>
        <v/>
      </c>
      <c r="AP17" s="77" t="str">
        <f t="shared" si="29"/>
        <v>VND</v>
      </c>
      <c r="AR17" t="s">
        <v>220</v>
      </c>
      <c r="AS17" s="43" t="str">
        <f t="shared" si="11"/>
        <v>TPB</v>
      </c>
      <c r="AT17" s="44">
        <f t="shared" si="12"/>
        <v>5010</v>
      </c>
      <c r="AU17" t="str">
        <f>VLOOKUP(AS17,specs,Specs!$D$2,FALSE)</f>
        <v>Tien Phong Commercial Joint Stock Bank (Tpb)</v>
      </c>
      <c r="AW17">
        <f>VLOOKUP(AS17,specs,Specs!$S$2,FALSE)</f>
        <v>1</v>
      </c>
      <c r="BA17" s="4" t="str">
        <f t="shared" si="13"/>
        <v>02/06/2023 09:23:56</v>
      </c>
      <c r="BB17" s="8">
        <f t="shared" si="14"/>
        <v>44963</v>
      </c>
      <c r="BC17" s="8">
        <f>IF(C17="Div",BB17,VLOOKUP(VLOOKUP(DATEVALUE(BA17),DataRef!$N$2:$O$2001,2,FALSE)+2,DataRef!$M$2:$O$2001,2,FALSE))</f>
        <v>44965</v>
      </c>
      <c r="BD17" t="str">
        <f t="shared" si="30"/>
        <v>HOSE</v>
      </c>
      <c r="BE17" s="19">
        <f t="shared" si="15"/>
        <v>14308.383233532933</v>
      </c>
      <c r="BF17" s="22">
        <f t="shared" si="31"/>
        <v>71685000</v>
      </c>
      <c r="BG17" s="21">
        <f t="shared" si="32"/>
        <v>-71685000</v>
      </c>
      <c r="BH17" s="6">
        <f t="shared" si="16"/>
        <v>0</v>
      </c>
      <c r="BI17" s="6">
        <f t="shared" si="17"/>
        <v>-179212.5</v>
      </c>
      <c r="BJ17" t="str">
        <f t="shared" si="33"/>
        <v>VND</v>
      </c>
      <c r="BK17" s="45">
        <f t="shared" si="34"/>
        <v>-71864212.5</v>
      </c>
      <c r="BL17" s="77">
        <f t="shared" si="18"/>
        <v>14428.718999999999</v>
      </c>
      <c r="BM17" s="6">
        <f t="shared" si="19"/>
        <v>71864212.5</v>
      </c>
      <c r="BN17" s="54" t="str">
        <f t="shared" si="20"/>
        <v/>
      </c>
      <c r="BP17" t="str">
        <f t="shared" si="21"/>
        <v>Buy</v>
      </c>
      <c r="BR17" s="14" t="str">
        <f t="shared" si="22"/>
        <v>65961903</v>
      </c>
      <c r="BT17" t="str">
        <f t="shared" si="23"/>
        <v/>
      </c>
      <c r="BW17" s="6" t="str">
        <f t="shared" si="24"/>
        <v>LMT</v>
      </c>
      <c r="BZ17" t="s">
        <v>569</v>
      </c>
      <c r="CB17" s="74" t="str">
        <f t="shared" si="25"/>
        <v/>
      </c>
      <c r="CC17" s="6">
        <f t="shared" si="26"/>
        <v>14344.154191616766</v>
      </c>
      <c r="CE17" t="str">
        <f t="shared" si="35"/>
        <v>Long</v>
      </c>
      <c r="CF17" t="str">
        <f t="shared" si="36"/>
        <v>LT</v>
      </c>
      <c r="CG17" s="45" t="str">
        <f t="shared" si="37"/>
        <v>VND</v>
      </c>
      <c r="CH17" t="str">
        <f t="shared" si="38"/>
        <v>STK</v>
      </c>
      <c r="CI17" t="str">
        <f t="shared" si="39"/>
        <v>TPB</v>
      </c>
      <c r="CJ17" s="83">
        <f t="shared" si="40"/>
        <v>5010</v>
      </c>
      <c r="CK17" t="str">
        <f t="shared" si="41"/>
        <v>Tien Phong Commercial Joint Stock Bank (Tpb)</v>
      </c>
      <c r="CL17">
        <f t="shared" si="42"/>
        <v>1</v>
      </c>
      <c r="CO17" t="str">
        <f t="shared" si="43"/>
        <v>02/06/2023 09:23:56</v>
      </c>
      <c r="CP17" t="str">
        <f t="shared" si="44"/>
        <v>02/06/2023 09:23:56</v>
      </c>
      <c r="CR17" s="5">
        <f t="shared" si="45"/>
        <v>14308.383233532933</v>
      </c>
      <c r="CS17" s="5">
        <f t="shared" si="46"/>
        <v>14344.154191616766</v>
      </c>
      <c r="CT17" s="22">
        <f>IF(AND(AN17="O",CJ17&lt;&gt;0),VLOOKUP(CI17&amp;Readme!$B$4,historicalprice,4,FALSE),"")</f>
        <v>14333.333000000001</v>
      </c>
      <c r="CU17" s="8">
        <f>IF(AN17="O",Readme!$B$4,"")</f>
        <v>45471</v>
      </c>
    </row>
    <row r="18" spans="1:99" hidden="1">
      <c r="A18" s="26" t="s">
        <v>240</v>
      </c>
      <c r="B18" s="27" t="s">
        <v>47</v>
      </c>
      <c r="C18" s="27" t="s">
        <v>222</v>
      </c>
      <c r="D18" s="28">
        <v>6000</v>
      </c>
      <c r="E18" s="28" t="s">
        <v>241</v>
      </c>
      <c r="F18" s="68">
        <v>6000</v>
      </c>
      <c r="G18" s="28">
        <v>24250</v>
      </c>
      <c r="H18" s="28">
        <v>218251</v>
      </c>
      <c r="I18" s="28" t="s">
        <v>224</v>
      </c>
      <c r="J18" s="28">
        <v>145718251</v>
      </c>
      <c r="K18" s="27" t="s">
        <v>162</v>
      </c>
      <c r="L18" s="27" t="s">
        <v>225</v>
      </c>
      <c r="M18" s="27" t="s">
        <v>163</v>
      </c>
      <c r="N18" s="29" t="s">
        <v>242</v>
      </c>
      <c r="O18" s="47"/>
      <c r="Y18" s="43">
        <f t="shared" si="27"/>
        <v>1.6703759999999999</v>
      </c>
      <c r="Z18" s="56">
        <v>10021</v>
      </c>
      <c r="AA18" s="55">
        <f t="shared" si="0"/>
        <v>44966.94604166667</v>
      </c>
      <c r="AB18" s="8">
        <f t="shared" si="1"/>
        <v>44966</v>
      </c>
      <c r="AC18" s="8">
        <f t="shared" si="2"/>
        <v>44970.375</v>
      </c>
      <c r="AD18" s="6">
        <f t="shared" si="3"/>
        <v>145500000</v>
      </c>
      <c r="AE18" s="6">
        <f t="shared" si="4"/>
        <v>-145500</v>
      </c>
      <c r="AF18" s="6">
        <f t="shared" si="5"/>
        <v>-218250</v>
      </c>
      <c r="AG18" s="6" t="str">
        <f t="shared" si="6"/>
        <v>66222237</v>
      </c>
      <c r="AH18" s="75" t="str">
        <f t="shared" si="7"/>
        <v/>
      </c>
      <c r="AI18" t="str">
        <f t="shared" si="8"/>
        <v/>
      </c>
      <c r="AL18" s="78" t="str">
        <f t="shared" si="28"/>
        <v>66222237O</v>
      </c>
      <c r="AM18" s="43">
        <v>22776517</v>
      </c>
      <c r="AN18" s="6" t="str">
        <f t="shared" si="9"/>
        <v>O</v>
      </c>
      <c r="AO18" t="str">
        <f t="shared" si="10"/>
        <v/>
      </c>
      <c r="AP18" s="77" t="str">
        <f t="shared" si="29"/>
        <v>VND</v>
      </c>
      <c r="AR18" t="s">
        <v>220</v>
      </c>
      <c r="AS18" s="43" t="str">
        <f t="shared" si="11"/>
        <v>TPB</v>
      </c>
      <c r="AT18" s="44">
        <f t="shared" si="12"/>
        <v>10021</v>
      </c>
      <c r="AU18" t="str">
        <f>VLOOKUP(AS18,specs,Specs!$D$2,FALSE)</f>
        <v>Tien Phong Commercial Joint Stock Bank (Tpb)</v>
      </c>
      <c r="AW18">
        <f>VLOOKUP(AS18,specs,Specs!$S$2,FALSE)</f>
        <v>1</v>
      </c>
      <c r="BA18" s="4" t="str">
        <f t="shared" si="13"/>
        <v>02/10/2023 13:42:18</v>
      </c>
      <c r="BB18" s="8">
        <f t="shared" si="14"/>
        <v>44967</v>
      </c>
      <c r="BC18" s="8">
        <f>IF(C18="Div",BB18,VLOOKUP(VLOOKUP(DATEVALUE(BA18),DataRef!$N$2:$O$2001,2,FALSE)+2,DataRef!$M$2:$O$2001,2,FALSE))</f>
        <v>44971</v>
      </c>
      <c r="BD18" t="str">
        <f t="shared" si="30"/>
        <v>HOSE</v>
      </c>
      <c r="BE18" s="19">
        <f t="shared" si="15"/>
        <v>14519.509031034826</v>
      </c>
      <c r="BF18" s="22">
        <f t="shared" si="31"/>
        <v>145500000</v>
      </c>
      <c r="BG18" s="21">
        <f t="shared" si="32"/>
        <v>-145500000</v>
      </c>
      <c r="BH18" s="6">
        <f t="shared" si="16"/>
        <v>0</v>
      </c>
      <c r="BI18" s="6">
        <f t="shared" si="17"/>
        <v>-363750</v>
      </c>
      <c r="BJ18" t="str">
        <f t="shared" si="33"/>
        <v>VND</v>
      </c>
      <c r="BK18" s="45">
        <f t="shared" si="34"/>
        <v>-145863750</v>
      </c>
      <c r="BL18" s="77">
        <f t="shared" si="18"/>
        <v>14099.432000000001</v>
      </c>
      <c r="BM18" s="6">
        <f t="shared" si="19"/>
        <v>145863750</v>
      </c>
      <c r="BN18" s="54" t="str">
        <f t="shared" si="20"/>
        <v/>
      </c>
      <c r="BP18" t="str">
        <f t="shared" si="21"/>
        <v>Buy</v>
      </c>
      <c r="BR18" s="14" t="str">
        <f t="shared" si="22"/>
        <v>66222237</v>
      </c>
      <c r="BT18" t="str">
        <f t="shared" si="23"/>
        <v/>
      </c>
      <c r="BW18" s="6" t="str">
        <f t="shared" si="24"/>
        <v>LMT</v>
      </c>
      <c r="BZ18" t="s">
        <v>569</v>
      </c>
      <c r="CB18" s="74" t="str">
        <f t="shared" si="25"/>
        <v/>
      </c>
      <c r="CC18" s="6">
        <f t="shared" si="26"/>
        <v>14555.807803612413</v>
      </c>
      <c r="CE18" t="str">
        <f t="shared" si="35"/>
        <v>Long</v>
      </c>
      <c r="CF18" t="str">
        <f t="shared" si="36"/>
        <v>LT</v>
      </c>
      <c r="CG18" s="45" t="str">
        <f t="shared" si="37"/>
        <v>VND</v>
      </c>
      <c r="CH18" t="str">
        <f t="shared" si="38"/>
        <v>STK</v>
      </c>
      <c r="CI18" t="str">
        <f t="shared" si="39"/>
        <v>TPB</v>
      </c>
      <c r="CJ18" s="83">
        <f t="shared" si="40"/>
        <v>10021</v>
      </c>
      <c r="CK18" t="str">
        <f t="shared" si="41"/>
        <v>Tien Phong Commercial Joint Stock Bank (Tpb)</v>
      </c>
      <c r="CL18">
        <f t="shared" si="42"/>
        <v>1</v>
      </c>
      <c r="CO18" t="str">
        <f t="shared" si="43"/>
        <v>02/10/2023 13:42:18</v>
      </c>
      <c r="CP18" t="str">
        <f t="shared" si="44"/>
        <v>02/10/2023 13:42:18</v>
      </c>
      <c r="CR18" s="5">
        <f t="shared" si="45"/>
        <v>14519.509031034826</v>
      </c>
      <c r="CS18" s="5">
        <f t="shared" si="46"/>
        <v>14555.807803612413</v>
      </c>
      <c r="CT18" s="22">
        <f>IF(AND(AN18="O",CJ18&lt;&gt;0),VLOOKUP(CI18&amp;Readme!$B$4,historicalprice,4,FALSE),"")</f>
        <v>14333.333000000001</v>
      </c>
      <c r="CU18" s="8">
        <f>IF(AN18="O",Readme!$B$4,"")</f>
        <v>45471</v>
      </c>
    </row>
    <row r="19" spans="1:99" hidden="1">
      <c r="A19" s="26" t="s">
        <v>264</v>
      </c>
      <c r="B19" s="27" t="s">
        <v>20</v>
      </c>
      <c r="C19" s="27" t="s">
        <v>222</v>
      </c>
      <c r="D19" s="28">
        <v>1000</v>
      </c>
      <c r="E19" s="28" t="s">
        <v>260</v>
      </c>
      <c r="F19" s="68">
        <v>1000</v>
      </c>
      <c r="G19" s="28">
        <v>40600</v>
      </c>
      <c r="H19" s="28">
        <v>60900</v>
      </c>
      <c r="I19" s="28" t="s">
        <v>224</v>
      </c>
      <c r="J19" s="28">
        <v>40660900</v>
      </c>
      <c r="K19" s="27" t="s">
        <v>162</v>
      </c>
      <c r="L19" s="27" t="s">
        <v>225</v>
      </c>
      <c r="M19" s="27" t="s">
        <v>163</v>
      </c>
      <c r="N19" s="29" t="s">
        <v>263</v>
      </c>
      <c r="Z19" s="43">
        <f>F19</f>
        <v>1000</v>
      </c>
      <c r="AA19" s="55">
        <f t="shared" si="0"/>
        <v>44985.793888888889</v>
      </c>
      <c r="AB19" s="8">
        <f t="shared" si="1"/>
        <v>44985</v>
      </c>
      <c r="AC19" s="8">
        <f t="shared" si="2"/>
        <v>44987.375</v>
      </c>
      <c r="AD19" s="6">
        <f t="shared" si="3"/>
        <v>40600000</v>
      </c>
      <c r="AE19" s="6">
        <f t="shared" si="4"/>
        <v>-40600</v>
      </c>
      <c r="AF19" s="6">
        <f t="shared" si="5"/>
        <v>-60900</v>
      </c>
      <c r="AG19" s="6" t="str">
        <f t="shared" si="6"/>
        <v>66974070</v>
      </c>
      <c r="AH19" s="75" t="str">
        <f t="shared" si="7"/>
        <v/>
      </c>
      <c r="AI19" t="str">
        <f t="shared" si="8"/>
        <v/>
      </c>
      <c r="AL19" s="78" t="str">
        <f t="shared" si="28"/>
        <v>66974070O</v>
      </c>
      <c r="AM19" s="92">
        <v>22881242</v>
      </c>
      <c r="AN19" s="6" t="str">
        <f t="shared" si="9"/>
        <v>O</v>
      </c>
      <c r="AO19" t="str">
        <f t="shared" si="10"/>
        <v/>
      </c>
      <c r="AP19" s="77" t="str">
        <f t="shared" si="29"/>
        <v>VND</v>
      </c>
      <c r="AR19" t="s">
        <v>220</v>
      </c>
      <c r="AS19" s="43" t="str">
        <f t="shared" si="11"/>
        <v>VHM</v>
      </c>
      <c r="AT19" s="44">
        <f t="shared" si="12"/>
        <v>1000</v>
      </c>
      <c r="AU19" t="str">
        <f>VLOOKUP(AS19,specs,Specs!$D$2,FALSE)</f>
        <v>Vinhomes Joint Stock Company</v>
      </c>
      <c r="AW19">
        <f>VLOOKUP(AS19,specs,Specs!$S$2,FALSE)</f>
        <v>1</v>
      </c>
      <c r="BA19" s="4" t="str">
        <f t="shared" si="13"/>
        <v>03/01/2023 10:03:12</v>
      </c>
      <c r="BB19" s="8">
        <f t="shared" si="14"/>
        <v>44986</v>
      </c>
      <c r="BC19" s="8">
        <f>IF(C19="Div",BB19,VLOOKUP(VLOOKUP(DATEVALUE(BA19),DataRef!$N$2:$O$2001,2,FALSE)+2,DataRef!$M$2:$O$2001,2,FALSE))</f>
        <v>44988</v>
      </c>
      <c r="BD19" t="str">
        <f t="shared" si="30"/>
        <v>HOSE</v>
      </c>
      <c r="BE19" s="44">
        <f t="shared" si="15"/>
        <v>40600</v>
      </c>
      <c r="BF19" s="22">
        <f t="shared" si="31"/>
        <v>40600000</v>
      </c>
      <c r="BG19" s="21">
        <f t="shared" si="32"/>
        <v>-40600000</v>
      </c>
      <c r="BH19" s="6">
        <f t="shared" si="16"/>
        <v>0</v>
      </c>
      <c r="BI19" s="6">
        <f t="shared" si="17"/>
        <v>-101500</v>
      </c>
      <c r="BJ19" t="str">
        <f t="shared" si="33"/>
        <v>VND</v>
      </c>
      <c r="BK19" s="45">
        <f t="shared" si="34"/>
        <v>-40701500</v>
      </c>
      <c r="BL19" s="77">
        <f t="shared" si="18"/>
        <v>41200</v>
      </c>
      <c r="BM19" s="6">
        <f t="shared" si="19"/>
        <v>40701500</v>
      </c>
      <c r="BN19" s="54" t="str">
        <f t="shared" si="20"/>
        <v/>
      </c>
      <c r="BP19" t="str">
        <f t="shared" si="21"/>
        <v>Buy</v>
      </c>
      <c r="BR19" s="14" t="str">
        <f t="shared" si="22"/>
        <v>66974070</v>
      </c>
      <c r="BT19" t="str">
        <f t="shared" si="23"/>
        <v/>
      </c>
      <c r="BW19" s="6" t="str">
        <f t="shared" si="24"/>
        <v>LMT</v>
      </c>
      <c r="BZ19" t="s">
        <v>569</v>
      </c>
      <c r="CB19" s="74" t="str">
        <f t="shared" si="25"/>
        <v/>
      </c>
      <c r="CC19" s="6">
        <f t="shared" si="26"/>
        <v>40701.5</v>
      </c>
      <c r="CE19" t="str">
        <f t="shared" si="35"/>
        <v>Long</v>
      </c>
      <c r="CF19" t="str">
        <f t="shared" si="36"/>
        <v>LT</v>
      </c>
      <c r="CG19" s="45" t="str">
        <f t="shared" si="37"/>
        <v>VND</v>
      </c>
      <c r="CH19" t="str">
        <f t="shared" si="38"/>
        <v>STK</v>
      </c>
      <c r="CI19" t="str">
        <f t="shared" si="39"/>
        <v>VHM</v>
      </c>
      <c r="CJ19" s="83">
        <f t="shared" si="40"/>
        <v>1000</v>
      </c>
      <c r="CK19" t="str">
        <f t="shared" si="41"/>
        <v>Vinhomes Joint Stock Company</v>
      </c>
      <c r="CL19">
        <f t="shared" si="42"/>
        <v>1</v>
      </c>
      <c r="CO19" t="str">
        <f t="shared" si="43"/>
        <v>03/01/2023 10:03:12</v>
      </c>
      <c r="CP19" t="str">
        <f t="shared" si="44"/>
        <v>03/01/2023 10:03:12</v>
      </c>
      <c r="CR19" s="5">
        <f t="shared" si="45"/>
        <v>40600</v>
      </c>
      <c r="CS19" s="5">
        <f t="shared" si="46"/>
        <v>40701.5</v>
      </c>
      <c r="CT19" s="22">
        <f>IF(AND(AN19="O",CJ19&lt;&gt;0),VLOOKUP(CI19&amp;Readme!$B$4,historicalprice,4,FALSE),"")</f>
        <v>37650</v>
      </c>
      <c r="CU19" s="8">
        <f>IF(AN19="O",Readme!$B$4,"")</f>
        <v>45471</v>
      </c>
    </row>
    <row r="20" spans="1:99" hidden="1">
      <c r="A20" s="26" t="s">
        <v>262</v>
      </c>
      <c r="B20" s="27" t="s">
        <v>20</v>
      </c>
      <c r="C20" s="27" t="s">
        <v>222</v>
      </c>
      <c r="D20" s="28">
        <v>1000</v>
      </c>
      <c r="E20" s="28" t="s">
        <v>265</v>
      </c>
      <c r="F20" s="68">
        <v>1000</v>
      </c>
      <c r="G20" s="28">
        <v>40000</v>
      </c>
      <c r="H20" s="28">
        <v>60000</v>
      </c>
      <c r="I20" s="28" t="s">
        <v>224</v>
      </c>
      <c r="J20" s="28">
        <v>40060000</v>
      </c>
      <c r="K20" s="27" t="s">
        <v>162</v>
      </c>
      <c r="L20" s="27" t="s">
        <v>225</v>
      </c>
      <c r="M20" s="27" t="s">
        <v>163</v>
      </c>
      <c r="N20" s="29" t="s">
        <v>266</v>
      </c>
      <c r="Z20" s="43">
        <f>F20</f>
        <v>1000</v>
      </c>
      <c r="AA20" s="55">
        <f t="shared" si="0"/>
        <v>44985.959907407407</v>
      </c>
      <c r="AB20" s="8">
        <f t="shared" si="1"/>
        <v>44985</v>
      </c>
      <c r="AC20" s="8">
        <f t="shared" si="2"/>
        <v>44987.375</v>
      </c>
      <c r="AD20" s="6">
        <f t="shared" si="3"/>
        <v>40000000</v>
      </c>
      <c r="AE20" s="6">
        <f t="shared" si="4"/>
        <v>-40000</v>
      </c>
      <c r="AF20" s="6">
        <f t="shared" si="5"/>
        <v>-60000</v>
      </c>
      <c r="AG20" s="6" t="str">
        <f t="shared" si="6"/>
        <v>66946949</v>
      </c>
      <c r="AH20" s="75" t="str">
        <f t="shared" si="7"/>
        <v/>
      </c>
      <c r="AI20" t="str">
        <f t="shared" si="8"/>
        <v/>
      </c>
      <c r="AL20" s="78" t="str">
        <f t="shared" si="28"/>
        <v>66946949O</v>
      </c>
      <c r="AM20" s="92">
        <v>22881241</v>
      </c>
      <c r="AN20" s="6" t="str">
        <f t="shared" si="9"/>
        <v>O</v>
      </c>
      <c r="AO20" t="str">
        <f t="shared" si="10"/>
        <v/>
      </c>
      <c r="AP20" s="77" t="str">
        <f t="shared" si="29"/>
        <v>VND</v>
      </c>
      <c r="AR20" t="s">
        <v>220</v>
      </c>
      <c r="AS20" s="43" t="str">
        <f t="shared" si="11"/>
        <v>VHM</v>
      </c>
      <c r="AT20" s="44">
        <f t="shared" si="12"/>
        <v>1000</v>
      </c>
      <c r="AU20" t="str">
        <f>VLOOKUP(AS20,specs,Specs!$D$2,FALSE)</f>
        <v>Vinhomes Joint Stock Company</v>
      </c>
      <c r="AW20">
        <f>VLOOKUP(AS20,specs,Specs!$S$2,FALSE)</f>
        <v>1</v>
      </c>
      <c r="BA20" s="4" t="str">
        <f t="shared" si="13"/>
        <v>03/01/2023 14:02:16</v>
      </c>
      <c r="BB20" s="8">
        <f t="shared" si="14"/>
        <v>44986</v>
      </c>
      <c r="BC20" s="8">
        <f>IF(C20="Div",BB20,VLOOKUP(VLOOKUP(DATEVALUE(BA20),DataRef!$N$2:$O$2001,2,FALSE)+2,DataRef!$M$2:$O$2001,2,FALSE))</f>
        <v>44988</v>
      </c>
      <c r="BD20" t="str">
        <f t="shared" si="30"/>
        <v>HOSE</v>
      </c>
      <c r="BE20" s="44">
        <f t="shared" si="15"/>
        <v>40000</v>
      </c>
      <c r="BF20" s="22">
        <f t="shared" si="31"/>
        <v>40000000</v>
      </c>
      <c r="BG20" s="21">
        <f t="shared" si="32"/>
        <v>-40000000</v>
      </c>
      <c r="BH20" s="6">
        <f t="shared" si="16"/>
        <v>0</v>
      </c>
      <c r="BI20" s="6">
        <f t="shared" si="17"/>
        <v>-100000</v>
      </c>
      <c r="BJ20" t="str">
        <f t="shared" si="33"/>
        <v>VND</v>
      </c>
      <c r="BK20" s="45">
        <f t="shared" si="34"/>
        <v>-40100000</v>
      </c>
      <c r="BL20" s="77">
        <f t="shared" si="18"/>
        <v>41200</v>
      </c>
      <c r="BM20" s="6">
        <f t="shared" si="19"/>
        <v>40100000</v>
      </c>
      <c r="BN20" s="54" t="str">
        <f t="shared" si="20"/>
        <v/>
      </c>
      <c r="BP20" t="str">
        <f t="shared" si="21"/>
        <v>Buy</v>
      </c>
      <c r="BR20" s="14" t="str">
        <f t="shared" si="22"/>
        <v>66946949</v>
      </c>
      <c r="BT20" t="str">
        <f t="shared" si="23"/>
        <v/>
      </c>
      <c r="BW20" s="6" t="str">
        <f t="shared" si="24"/>
        <v>LMT</v>
      </c>
      <c r="BZ20" t="s">
        <v>569</v>
      </c>
      <c r="CB20" s="74" t="str">
        <f t="shared" si="25"/>
        <v/>
      </c>
      <c r="CC20" s="6">
        <f t="shared" si="26"/>
        <v>40100</v>
      </c>
      <c r="CE20" t="str">
        <f t="shared" si="35"/>
        <v>Long</v>
      </c>
      <c r="CF20" t="str">
        <f t="shared" si="36"/>
        <v>LT</v>
      </c>
      <c r="CG20" s="45" t="str">
        <f t="shared" si="37"/>
        <v>VND</v>
      </c>
      <c r="CH20" t="str">
        <f t="shared" si="38"/>
        <v>STK</v>
      </c>
      <c r="CI20" t="str">
        <f t="shared" si="39"/>
        <v>VHM</v>
      </c>
      <c r="CJ20" s="83">
        <f t="shared" si="40"/>
        <v>1000</v>
      </c>
      <c r="CK20" t="str">
        <f t="shared" si="41"/>
        <v>Vinhomes Joint Stock Company</v>
      </c>
      <c r="CL20">
        <f t="shared" si="42"/>
        <v>1</v>
      </c>
      <c r="CO20" t="str">
        <f t="shared" si="43"/>
        <v>03/01/2023 14:02:16</v>
      </c>
      <c r="CP20" t="str">
        <f t="shared" si="44"/>
        <v>03/01/2023 14:02:16</v>
      </c>
      <c r="CR20" s="5">
        <f t="shared" si="45"/>
        <v>40000</v>
      </c>
      <c r="CS20" s="5">
        <f t="shared" si="46"/>
        <v>40100</v>
      </c>
      <c r="CT20" s="22">
        <f>IF(AND(AN20="O",CJ20&lt;&gt;0),VLOOKUP(CI20&amp;Readme!$B$4,historicalprice,4,FALSE),"")</f>
        <v>37650</v>
      </c>
      <c r="CU20" s="8">
        <f>IF(AN20="O",Readme!$B$4,"")</f>
        <v>45471</v>
      </c>
    </row>
    <row r="21" spans="1:99" hidden="1">
      <c r="A21" s="26" t="s">
        <v>259</v>
      </c>
      <c r="B21" s="27" t="s">
        <v>20</v>
      </c>
      <c r="C21" s="27" t="s">
        <v>222</v>
      </c>
      <c r="D21" s="28">
        <v>1000</v>
      </c>
      <c r="E21" s="28" t="s">
        <v>260</v>
      </c>
      <c r="F21" s="68">
        <v>1000</v>
      </c>
      <c r="G21" s="28">
        <v>40600</v>
      </c>
      <c r="H21" s="28">
        <v>60900</v>
      </c>
      <c r="I21" s="28" t="s">
        <v>224</v>
      </c>
      <c r="J21" s="28">
        <v>40660900</v>
      </c>
      <c r="K21" s="27" t="s">
        <v>162</v>
      </c>
      <c r="L21" s="27" t="s">
        <v>225</v>
      </c>
      <c r="M21" s="27" t="s">
        <v>163</v>
      </c>
      <c r="N21" s="29" t="s">
        <v>261</v>
      </c>
      <c r="Z21" s="43">
        <f>F21</f>
        <v>1000</v>
      </c>
      <c r="AA21" s="55">
        <f t="shared" si="0"/>
        <v>44987.845451388886</v>
      </c>
      <c r="AB21" s="8">
        <f t="shared" si="1"/>
        <v>44987</v>
      </c>
      <c r="AC21" s="8">
        <f t="shared" si="2"/>
        <v>44991.375</v>
      </c>
      <c r="AD21" s="6">
        <f t="shared" si="3"/>
        <v>40600000</v>
      </c>
      <c r="AE21" s="6">
        <f t="shared" si="4"/>
        <v>-50000</v>
      </c>
      <c r="AF21" s="6">
        <f t="shared" si="5"/>
        <v>-60900</v>
      </c>
      <c r="AG21" s="6" t="str">
        <f t="shared" si="6"/>
        <v>67053694</v>
      </c>
      <c r="AH21" s="75" t="str">
        <f t="shared" si="7"/>
        <v/>
      </c>
      <c r="AI21" t="str">
        <f t="shared" si="8"/>
        <v/>
      </c>
      <c r="AL21" s="78" t="str">
        <f t="shared" si="28"/>
        <v>67053694O</v>
      </c>
      <c r="AM21" s="92">
        <v>22881243</v>
      </c>
      <c r="AN21" s="6" t="str">
        <f t="shared" si="9"/>
        <v>O</v>
      </c>
      <c r="AO21" t="str">
        <f t="shared" si="10"/>
        <v/>
      </c>
      <c r="AP21" s="77" t="str">
        <f t="shared" si="29"/>
        <v>VND</v>
      </c>
      <c r="AR21" t="s">
        <v>220</v>
      </c>
      <c r="AS21" s="43" t="str">
        <f t="shared" si="11"/>
        <v>VHM</v>
      </c>
      <c r="AT21" s="44">
        <f t="shared" si="12"/>
        <v>1000</v>
      </c>
      <c r="AU21" t="str">
        <f>VLOOKUP(AS21,specs,Specs!$D$2,FALSE)</f>
        <v>Vinhomes Joint Stock Company</v>
      </c>
      <c r="AW21">
        <f>VLOOKUP(AS21,specs,Specs!$S$2,FALSE)</f>
        <v>1</v>
      </c>
      <c r="BA21" s="4" t="str">
        <f t="shared" si="13"/>
        <v>03/03/2023 11:17:27</v>
      </c>
      <c r="BB21" s="8">
        <f t="shared" si="14"/>
        <v>44988</v>
      </c>
      <c r="BC21" s="8">
        <f>IF(C21="Div",BB21,VLOOKUP(VLOOKUP(DATEVALUE(BA21),DataRef!$N$2:$O$2001,2,FALSE)+2,DataRef!$M$2:$O$2001,2,FALSE))</f>
        <v>44992</v>
      </c>
      <c r="BD21" t="str">
        <f t="shared" si="30"/>
        <v>HOSE</v>
      </c>
      <c r="BE21" s="44">
        <f t="shared" si="15"/>
        <v>40600</v>
      </c>
      <c r="BF21" s="22">
        <f t="shared" si="31"/>
        <v>40600000</v>
      </c>
      <c r="BG21" s="21">
        <f t="shared" si="32"/>
        <v>-40600000</v>
      </c>
      <c r="BH21" s="6">
        <f t="shared" si="16"/>
        <v>0</v>
      </c>
      <c r="BI21" s="6">
        <f t="shared" si="17"/>
        <v>-110900</v>
      </c>
      <c r="BJ21" t="str">
        <f t="shared" si="33"/>
        <v>VND</v>
      </c>
      <c r="BK21" s="45">
        <f t="shared" si="34"/>
        <v>-40710900</v>
      </c>
      <c r="BL21" s="77">
        <f t="shared" si="18"/>
        <v>40950</v>
      </c>
      <c r="BM21" s="6">
        <f t="shared" si="19"/>
        <v>40710900</v>
      </c>
      <c r="BN21" s="54" t="str">
        <f t="shared" si="20"/>
        <v/>
      </c>
      <c r="BP21" t="str">
        <f t="shared" si="21"/>
        <v>Buy</v>
      </c>
      <c r="BR21" s="14" t="str">
        <f t="shared" si="22"/>
        <v>67053694</v>
      </c>
      <c r="BT21" t="str">
        <f t="shared" si="23"/>
        <v/>
      </c>
      <c r="BW21" s="6" t="str">
        <f t="shared" si="24"/>
        <v>LMT</v>
      </c>
      <c r="BZ21" t="s">
        <v>569</v>
      </c>
      <c r="CB21" s="74" t="str">
        <f t="shared" si="25"/>
        <v/>
      </c>
      <c r="CC21" s="6">
        <f t="shared" si="26"/>
        <v>40710.9</v>
      </c>
      <c r="CE21" t="str">
        <f t="shared" si="35"/>
        <v>Long</v>
      </c>
      <c r="CF21" t="str">
        <f t="shared" si="36"/>
        <v>LT</v>
      </c>
      <c r="CG21" s="45" t="str">
        <f t="shared" si="37"/>
        <v>VND</v>
      </c>
      <c r="CH21" t="str">
        <f t="shared" si="38"/>
        <v>STK</v>
      </c>
      <c r="CI21" t="str">
        <f t="shared" si="39"/>
        <v>VHM</v>
      </c>
      <c r="CJ21" s="83">
        <f t="shared" si="40"/>
        <v>1000</v>
      </c>
      <c r="CK21" t="str">
        <f t="shared" si="41"/>
        <v>Vinhomes Joint Stock Company</v>
      </c>
      <c r="CL21">
        <f t="shared" si="42"/>
        <v>1</v>
      </c>
      <c r="CO21" t="str">
        <f t="shared" si="43"/>
        <v>03/03/2023 11:17:27</v>
      </c>
      <c r="CP21" t="str">
        <f t="shared" si="44"/>
        <v>03/03/2023 11:17:27</v>
      </c>
      <c r="CR21" s="5">
        <f t="shared" si="45"/>
        <v>40600</v>
      </c>
      <c r="CS21" s="5">
        <f t="shared" si="46"/>
        <v>40710.9</v>
      </c>
      <c r="CT21" s="22">
        <f>IF(AND(AN21="O",CJ21&lt;&gt;0),VLOOKUP(CI21&amp;Readme!$B$4,historicalprice,4,FALSE),"")</f>
        <v>37650</v>
      </c>
      <c r="CU21" s="8">
        <f>IF(AN21="O",Readme!$B$4,"")</f>
        <v>45471</v>
      </c>
    </row>
    <row r="22" spans="1:99" hidden="1">
      <c r="A22" s="26" t="s">
        <v>257</v>
      </c>
      <c r="B22" s="27" t="s">
        <v>47</v>
      </c>
      <c r="C22" s="27" t="s">
        <v>222</v>
      </c>
      <c r="D22" s="28">
        <v>2000</v>
      </c>
      <c r="E22" s="28" t="s">
        <v>248</v>
      </c>
      <c r="F22" s="68">
        <v>2000</v>
      </c>
      <c r="G22" s="28">
        <v>23800</v>
      </c>
      <c r="H22" s="28" t="s">
        <v>224</v>
      </c>
      <c r="I22" s="28" t="s">
        <v>224</v>
      </c>
      <c r="J22" s="28">
        <v>47600000</v>
      </c>
      <c r="K22" s="27" t="s">
        <v>162</v>
      </c>
      <c r="L22" s="27" t="s">
        <v>225</v>
      </c>
      <c r="M22" s="27" t="s">
        <v>163</v>
      </c>
      <c r="N22" s="29" t="s">
        <v>258</v>
      </c>
      <c r="O22" s="47"/>
      <c r="Y22" s="43">
        <f>1.39198*1.2</f>
        <v>1.6703759999999999</v>
      </c>
      <c r="Z22" s="56">
        <v>3341</v>
      </c>
      <c r="AA22" s="55">
        <f t="shared" si="0"/>
        <v>44997.779803240737</v>
      </c>
      <c r="AB22" s="8">
        <f t="shared" si="1"/>
        <v>44997</v>
      </c>
      <c r="AC22" s="8">
        <f t="shared" si="2"/>
        <v>44999.416666666664</v>
      </c>
      <c r="AD22" s="6">
        <f t="shared" si="3"/>
        <v>47600000</v>
      </c>
      <c r="AE22" s="6">
        <f t="shared" si="4"/>
        <v>-50000</v>
      </c>
      <c r="AF22" s="6">
        <f t="shared" si="5"/>
        <v>-71400</v>
      </c>
      <c r="AG22" s="6" t="str">
        <f t="shared" si="6"/>
        <v>67360686</v>
      </c>
      <c r="AH22" s="75" t="str">
        <f t="shared" si="7"/>
        <v/>
      </c>
      <c r="AI22" t="str">
        <f t="shared" si="8"/>
        <v/>
      </c>
      <c r="AL22" s="78" t="str">
        <f t="shared" si="28"/>
        <v>67360686O</v>
      </c>
      <c r="AM22" s="43">
        <v>22881244</v>
      </c>
      <c r="AN22" s="6" t="str">
        <f t="shared" si="9"/>
        <v>O</v>
      </c>
      <c r="AO22" t="str">
        <f t="shared" si="10"/>
        <v/>
      </c>
      <c r="AP22" s="77" t="str">
        <f t="shared" si="29"/>
        <v>VND</v>
      </c>
      <c r="AR22" t="s">
        <v>220</v>
      </c>
      <c r="AS22" s="43" t="str">
        <f t="shared" si="11"/>
        <v>TPB</v>
      </c>
      <c r="AT22" s="44">
        <f t="shared" si="12"/>
        <v>3341</v>
      </c>
      <c r="AU22" t="str">
        <f>VLOOKUP(AS22,specs,Specs!$D$2,FALSE)</f>
        <v>Tien Phong Commercial Joint Stock Bank (Tpb)</v>
      </c>
      <c r="AW22">
        <f>VLOOKUP(AS22,specs,Specs!$S$2,FALSE)</f>
        <v>1</v>
      </c>
      <c r="BA22" s="4" t="str">
        <f t="shared" si="13"/>
        <v>03/13/2023 09:42:55</v>
      </c>
      <c r="BB22" s="8">
        <f t="shared" si="14"/>
        <v>44998</v>
      </c>
      <c r="BC22" s="8">
        <f>IF(C22="Div",BB22,VLOOKUP(VLOOKUP(DATEVALUE(BA22),DataRef!$N$2:$O$2001,2,FALSE)+2,DataRef!$M$2:$O$2001,2,FALSE))</f>
        <v>45000</v>
      </c>
      <c r="BD22" t="str">
        <f t="shared" si="30"/>
        <v>HOSE</v>
      </c>
      <c r="BE22" s="19">
        <f t="shared" si="15"/>
        <v>14247.231367853936</v>
      </c>
      <c r="BF22" s="22">
        <f t="shared" si="31"/>
        <v>47600000</v>
      </c>
      <c r="BG22" s="21">
        <f t="shared" si="32"/>
        <v>-47600000</v>
      </c>
      <c r="BH22" s="6">
        <f t="shared" si="16"/>
        <v>0</v>
      </c>
      <c r="BI22" s="6">
        <f t="shared" si="17"/>
        <v>-121400</v>
      </c>
      <c r="BJ22" t="str">
        <f t="shared" si="33"/>
        <v>VND</v>
      </c>
      <c r="BK22" s="45">
        <f t="shared" si="34"/>
        <v>-47721400</v>
      </c>
      <c r="BL22" s="77">
        <f t="shared" si="18"/>
        <v>14548.459000000001</v>
      </c>
      <c r="BM22" s="6">
        <f t="shared" si="19"/>
        <v>47721400</v>
      </c>
      <c r="BN22" s="54" t="str">
        <f t="shared" si="20"/>
        <v/>
      </c>
      <c r="BP22" t="str">
        <f t="shared" si="21"/>
        <v>Buy</v>
      </c>
      <c r="BR22" s="14" t="str">
        <f t="shared" si="22"/>
        <v>67360686</v>
      </c>
      <c r="BT22" t="str">
        <f t="shared" si="23"/>
        <v/>
      </c>
      <c r="BW22" s="6" t="str">
        <f t="shared" si="24"/>
        <v>LMT</v>
      </c>
      <c r="BZ22" t="s">
        <v>569</v>
      </c>
      <c r="CB22" s="74" t="str">
        <f t="shared" si="25"/>
        <v/>
      </c>
      <c r="CC22" s="6">
        <f t="shared" si="26"/>
        <v>14283.567794073631</v>
      </c>
      <c r="CE22" t="str">
        <f t="shared" si="35"/>
        <v>Long</v>
      </c>
      <c r="CF22" t="str">
        <f t="shared" si="36"/>
        <v>LT</v>
      </c>
      <c r="CG22" s="45" t="str">
        <f t="shared" si="37"/>
        <v>VND</v>
      </c>
      <c r="CH22" t="str">
        <f t="shared" si="38"/>
        <v>STK</v>
      </c>
      <c r="CI22" t="str">
        <f t="shared" si="39"/>
        <v>TPB</v>
      </c>
      <c r="CJ22" s="83">
        <f t="shared" si="40"/>
        <v>3341</v>
      </c>
      <c r="CK22" t="str">
        <f t="shared" si="41"/>
        <v>Tien Phong Commercial Joint Stock Bank (Tpb)</v>
      </c>
      <c r="CL22">
        <f t="shared" si="42"/>
        <v>1</v>
      </c>
      <c r="CO22" t="str">
        <f t="shared" si="43"/>
        <v>03/13/2023 09:42:55</v>
      </c>
      <c r="CP22" t="str">
        <f t="shared" si="44"/>
        <v>03/13/2023 09:42:55</v>
      </c>
      <c r="CR22" s="5">
        <f t="shared" si="45"/>
        <v>14247.231367853936</v>
      </c>
      <c r="CS22" s="5">
        <f t="shared" si="46"/>
        <v>14283.567794073631</v>
      </c>
      <c r="CT22" s="22">
        <f>IF(AND(AN22="O",CJ22&lt;&gt;0),VLOOKUP(CI22&amp;Readme!$B$4,historicalprice,4,FALSE),"")</f>
        <v>14333.333000000001</v>
      </c>
      <c r="CU22" s="8">
        <f>IF(AN22="O",Readme!$B$4,"")</f>
        <v>45471</v>
      </c>
    </row>
    <row r="23" spans="1:99" hidden="1">
      <c r="A23" s="26" t="s">
        <v>254</v>
      </c>
      <c r="B23" s="27" t="s">
        <v>47</v>
      </c>
      <c r="C23" s="27" t="s">
        <v>222</v>
      </c>
      <c r="D23" s="28">
        <v>2000</v>
      </c>
      <c r="E23" s="28" t="s">
        <v>255</v>
      </c>
      <c r="F23" s="68">
        <v>2000</v>
      </c>
      <c r="G23" s="28">
        <v>24400</v>
      </c>
      <c r="H23" s="28" t="s">
        <v>224</v>
      </c>
      <c r="I23" s="28" t="s">
        <v>224</v>
      </c>
      <c r="J23" s="28">
        <v>48800000</v>
      </c>
      <c r="K23" s="27" t="s">
        <v>162</v>
      </c>
      <c r="L23" s="27" t="s">
        <v>225</v>
      </c>
      <c r="M23" s="27" t="s">
        <v>163</v>
      </c>
      <c r="N23" s="29" t="s">
        <v>256</v>
      </c>
      <c r="O23" s="47"/>
      <c r="Y23" s="43">
        <f>1.39198*1.2</f>
        <v>1.6703759999999999</v>
      </c>
      <c r="Z23" s="56">
        <v>3340</v>
      </c>
      <c r="AA23" s="55">
        <f t="shared" si="0"/>
        <v>44998.764861111114</v>
      </c>
      <c r="AB23" s="8">
        <f t="shared" si="1"/>
        <v>44998</v>
      </c>
      <c r="AC23" s="8">
        <f t="shared" si="2"/>
        <v>45000.416666666664</v>
      </c>
      <c r="AD23" s="6">
        <f t="shared" si="3"/>
        <v>48800000</v>
      </c>
      <c r="AE23" s="6">
        <f t="shared" si="4"/>
        <v>-50000</v>
      </c>
      <c r="AF23" s="6">
        <f t="shared" si="5"/>
        <v>-73200</v>
      </c>
      <c r="AG23" s="6" t="str">
        <f t="shared" si="6"/>
        <v>67409689</v>
      </c>
      <c r="AH23" s="75" t="str">
        <f t="shared" si="7"/>
        <v/>
      </c>
      <c r="AI23" t="str">
        <f t="shared" si="8"/>
        <v/>
      </c>
      <c r="AL23" s="78" t="str">
        <f t="shared" si="28"/>
        <v>67409689O</v>
      </c>
      <c r="AM23" s="43">
        <v>22881245</v>
      </c>
      <c r="AN23" s="6" t="str">
        <f t="shared" si="9"/>
        <v>O</v>
      </c>
      <c r="AO23" t="str">
        <f t="shared" si="10"/>
        <v/>
      </c>
      <c r="AP23" s="77" t="str">
        <f t="shared" si="29"/>
        <v>VND</v>
      </c>
      <c r="AR23" t="s">
        <v>220</v>
      </c>
      <c r="AS23" s="43" t="str">
        <f t="shared" si="11"/>
        <v>TPB</v>
      </c>
      <c r="AT23" s="44">
        <f t="shared" si="12"/>
        <v>3340</v>
      </c>
      <c r="AU23" t="str">
        <f>VLOOKUP(AS23,specs,Specs!$D$2,FALSE)</f>
        <v>Tien Phong Commercial Joint Stock Bank (Tpb)</v>
      </c>
      <c r="AW23">
        <f>VLOOKUP(AS23,specs,Specs!$S$2,FALSE)</f>
        <v>1</v>
      </c>
      <c r="BA23" s="4" t="str">
        <f t="shared" si="13"/>
        <v>03/14/2023 09:21:24</v>
      </c>
      <c r="BB23" s="8">
        <f t="shared" si="14"/>
        <v>44999</v>
      </c>
      <c r="BC23" s="8">
        <f>IF(C23="Div",BB23,VLOOKUP(VLOOKUP(DATEVALUE(BA23),DataRef!$N$2:$O$2001,2,FALSE)+2,DataRef!$M$2:$O$2001,2,FALSE))</f>
        <v>45001</v>
      </c>
      <c r="BD23" t="str">
        <f t="shared" si="30"/>
        <v>HOSE</v>
      </c>
      <c r="BE23" s="19">
        <f t="shared" si="15"/>
        <v>14610.778443113773</v>
      </c>
      <c r="BF23" s="22">
        <f t="shared" si="31"/>
        <v>48800000</v>
      </c>
      <c r="BG23" s="21">
        <f t="shared" si="32"/>
        <v>-48800000</v>
      </c>
      <c r="BH23" s="6">
        <f t="shared" si="16"/>
        <v>0</v>
      </c>
      <c r="BI23" s="6">
        <f t="shared" si="17"/>
        <v>-123200</v>
      </c>
      <c r="BJ23" t="str">
        <f t="shared" si="33"/>
        <v>VND</v>
      </c>
      <c r="BK23" s="45">
        <f t="shared" si="34"/>
        <v>-48923200</v>
      </c>
      <c r="BL23" s="77">
        <f t="shared" si="18"/>
        <v>14488.589</v>
      </c>
      <c r="BM23" s="6">
        <f t="shared" si="19"/>
        <v>48923200</v>
      </c>
      <c r="BN23" s="54" t="str">
        <f t="shared" si="20"/>
        <v/>
      </c>
      <c r="BP23" t="str">
        <f t="shared" si="21"/>
        <v>Buy</v>
      </c>
      <c r="BR23" s="14" t="str">
        <f t="shared" si="22"/>
        <v>67409689</v>
      </c>
      <c r="BT23" t="str">
        <f t="shared" si="23"/>
        <v/>
      </c>
      <c r="BW23" s="6" t="str">
        <f t="shared" si="24"/>
        <v>LMT</v>
      </c>
      <c r="BZ23" t="s">
        <v>569</v>
      </c>
      <c r="CB23" s="74" t="str">
        <f t="shared" si="25"/>
        <v/>
      </c>
      <c r="CC23" s="6">
        <f t="shared" si="26"/>
        <v>14647.664670658683</v>
      </c>
      <c r="CE23" t="str">
        <f t="shared" si="35"/>
        <v>Long</v>
      </c>
      <c r="CF23" t="str">
        <f t="shared" si="36"/>
        <v>LT</v>
      </c>
      <c r="CG23" s="45" t="str">
        <f t="shared" si="37"/>
        <v>VND</v>
      </c>
      <c r="CH23" t="str">
        <f t="shared" si="38"/>
        <v>STK</v>
      </c>
      <c r="CI23" t="str">
        <f t="shared" si="39"/>
        <v>TPB</v>
      </c>
      <c r="CJ23" s="83">
        <f t="shared" si="40"/>
        <v>3340</v>
      </c>
      <c r="CK23" t="str">
        <f t="shared" si="41"/>
        <v>Tien Phong Commercial Joint Stock Bank (Tpb)</v>
      </c>
      <c r="CL23">
        <f t="shared" si="42"/>
        <v>1</v>
      </c>
      <c r="CO23" t="str">
        <f t="shared" si="43"/>
        <v>03/14/2023 09:21:24</v>
      </c>
      <c r="CP23" t="str">
        <f t="shared" si="44"/>
        <v>03/14/2023 09:21:24</v>
      </c>
      <c r="CR23" s="5">
        <f t="shared" si="45"/>
        <v>14610.778443113773</v>
      </c>
      <c r="CS23" s="5">
        <f t="shared" si="46"/>
        <v>14647.664670658683</v>
      </c>
      <c r="CT23" s="22">
        <f>IF(AND(AN23="O",CJ23&lt;&gt;0),VLOOKUP(CI23&amp;Readme!$B$4,historicalprice,4,FALSE),"")</f>
        <v>14333.333000000001</v>
      </c>
      <c r="CU23" s="8">
        <f>IF(AN23="O",Readme!$B$4,"")</f>
        <v>45471</v>
      </c>
    </row>
    <row r="24" spans="1:99" hidden="1">
      <c r="A24" s="26" t="s">
        <v>299</v>
      </c>
      <c r="B24" s="27" t="s">
        <v>56</v>
      </c>
      <c r="C24" s="27" t="s">
        <v>222</v>
      </c>
      <c r="D24" s="28">
        <v>1000</v>
      </c>
      <c r="E24" s="28" t="s">
        <v>293</v>
      </c>
      <c r="F24" s="68">
        <v>1000</v>
      </c>
      <c r="G24" s="28">
        <v>15050</v>
      </c>
      <c r="H24" s="28">
        <v>22575</v>
      </c>
      <c r="I24" s="28" t="s">
        <v>224</v>
      </c>
      <c r="J24" s="28">
        <v>15072575</v>
      </c>
      <c r="K24" s="27" t="s">
        <v>162</v>
      </c>
      <c r="L24" s="27" t="s">
        <v>225</v>
      </c>
      <c r="M24" s="27" t="s">
        <v>163</v>
      </c>
      <c r="N24" s="29" t="s">
        <v>294</v>
      </c>
      <c r="O24" s="1"/>
      <c r="Z24" s="43">
        <f>F24</f>
        <v>1000</v>
      </c>
      <c r="AA24" s="55">
        <f t="shared" si="0"/>
        <v>45081.755196759259</v>
      </c>
      <c r="AB24" s="8">
        <f t="shared" si="1"/>
        <v>45081</v>
      </c>
      <c r="AC24" s="8">
        <f t="shared" si="2"/>
        <v>45083.416666666664</v>
      </c>
      <c r="AD24" s="6">
        <f t="shared" si="3"/>
        <v>15050000</v>
      </c>
      <c r="AE24" s="6">
        <f t="shared" si="4"/>
        <v>-15050</v>
      </c>
      <c r="AF24" s="6">
        <f t="shared" si="5"/>
        <v>-22575</v>
      </c>
      <c r="AG24" s="6" t="str">
        <f t="shared" si="6"/>
        <v>71028650</v>
      </c>
      <c r="AH24" s="75" t="str">
        <f t="shared" si="7"/>
        <v/>
      </c>
      <c r="AI24" t="str">
        <f t="shared" si="8"/>
        <v/>
      </c>
      <c r="AL24" s="78" t="str">
        <f t="shared" si="28"/>
        <v>71028650O</v>
      </c>
      <c r="AM24" s="92">
        <v>23169022</v>
      </c>
      <c r="AN24" s="6" t="str">
        <f t="shared" si="9"/>
        <v>O</v>
      </c>
      <c r="AO24" t="str">
        <f t="shared" si="10"/>
        <v/>
      </c>
      <c r="AP24" s="77" t="str">
        <f t="shared" si="29"/>
        <v>VND</v>
      </c>
      <c r="AR24" t="s">
        <v>220</v>
      </c>
      <c r="AS24" s="43" t="str">
        <f t="shared" si="11"/>
        <v>PDR</v>
      </c>
      <c r="AT24" s="44">
        <f t="shared" si="12"/>
        <v>1000</v>
      </c>
      <c r="AU24" t="str">
        <f>VLOOKUP(AS24,specs,Specs!$D$2,FALSE)</f>
        <v>Phat Dat Real Estate Development Corp</v>
      </c>
      <c r="AW24">
        <f>VLOOKUP(AS24,specs,Specs!$S$2,FALSE)</f>
        <v>1</v>
      </c>
      <c r="BA24" s="4" t="str">
        <f t="shared" si="13"/>
        <v>06/05/2023 09:07:29</v>
      </c>
      <c r="BB24" s="8">
        <f t="shared" si="14"/>
        <v>45082</v>
      </c>
      <c r="BC24" s="8">
        <f>IF(C24="Div",BB24,VLOOKUP(VLOOKUP(DATEVALUE(BA24),DataRef!$N$2:$O$2001,2,FALSE)+2,DataRef!$M$2:$O$2001,2,FALSE))</f>
        <v>45084</v>
      </c>
      <c r="BD24" t="str">
        <f t="shared" si="30"/>
        <v>HOSE</v>
      </c>
      <c r="BE24" s="44">
        <f t="shared" si="15"/>
        <v>15050</v>
      </c>
      <c r="BF24" s="22">
        <f t="shared" si="31"/>
        <v>15050000</v>
      </c>
      <c r="BG24" s="21">
        <f t="shared" si="32"/>
        <v>-15050000</v>
      </c>
      <c r="BH24" s="6">
        <f t="shared" si="16"/>
        <v>0</v>
      </c>
      <c r="BI24" s="6">
        <f t="shared" si="17"/>
        <v>-37625</v>
      </c>
      <c r="BJ24" t="str">
        <f t="shared" si="33"/>
        <v>VND</v>
      </c>
      <c r="BK24" s="45">
        <f t="shared" si="34"/>
        <v>-15087625</v>
      </c>
      <c r="BL24" s="77">
        <f t="shared" si="18"/>
        <v>13280.744000000001</v>
      </c>
      <c r="BM24" s="6">
        <f t="shared" si="19"/>
        <v>15087625</v>
      </c>
      <c r="BN24" s="54" t="str">
        <f t="shared" si="20"/>
        <v/>
      </c>
      <c r="BP24" t="str">
        <f t="shared" si="21"/>
        <v>Buy</v>
      </c>
      <c r="BR24" s="14" t="str">
        <f t="shared" si="22"/>
        <v>71028650</v>
      </c>
      <c r="BT24" t="str">
        <f t="shared" si="23"/>
        <v/>
      </c>
      <c r="BW24" s="6" t="str">
        <f t="shared" si="24"/>
        <v>LMT</v>
      </c>
      <c r="BZ24" t="s">
        <v>569</v>
      </c>
      <c r="CB24" s="74" t="str">
        <f t="shared" si="25"/>
        <v/>
      </c>
      <c r="CC24" s="6">
        <f t="shared" si="26"/>
        <v>15087.625</v>
      </c>
      <c r="CE24" t="str">
        <f t="shared" si="35"/>
        <v>Long</v>
      </c>
      <c r="CF24" t="str">
        <f t="shared" si="36"/>
        <v>LT</v>
      </c>
      <c r="CG24" s="45" t="str">
        <f t="shared" si="37"/>
        <v>VND</v>
      </c>
      <c r="CH24" t="str">
        <f t="shared" si="38"/>
        <v>STK</v>
      </c>
      <c r="CI24" t="str">
        <f t="shared" si="39"/>
        <v>PDR</v>
      </c>
      <c r="CJ24" s="83">
        <f t="shared" si="40"/>
        <v>1000</v>
      </c>
      <c r="CK24" t="str">
        <f t="shared" si="41"/>
        <v>Phat Dat Real Estate Development Corp</v>
      </c>
      <c r="CL24">
        <f t="shared" si="42"/>
        <v>1</v>
      </c>
      <c r="CO24" t="str">
        <f t="shared" si="43"/>
        <v>06/05/2023 09:07:29</v>
      </c>
      <c r="CP24" t="str">
        <f t="shared" si="44"/>
        <v>06/05/2023 09:07:29</v>
      </c>
      <c r="CR24" s="5">
        <f t="shared" si="45"/>
        <v>15050</v>
      </c>
      <c r="CS24" s="5">
        <f t="shared" si="46"/>
        <v>15087.625</v>
      </c>
      <c r="CT24" s="22">
        <f>IF(AND(AN24="O",CJ24&lt;&gt;0),VLOOKUP(CI24&amp;Readme!$B$4,historicalprice,4,FALSE),"")</f>
        <v>23700</v>
      </c>
      <c r="CU24" s="8">
        <f>IF(AN24="O",Readme!$B$4,"")</f>
        <v>45471</v>
      </c>
    </row>
    <row r="25" spans="1:99" hidden="1">
      <c r="A25" s="26" t="s">
        <v>295</v>
      </c>
      <c r="B25" s="27" t="s">
        <v>56</v>
      </c>
      <c r="C25" s="27" t="s">
        <v>222</v>
      </c>
      <c r="D25" s="28">
        <v>1000</v>
      </c>
      <c r="E25" s="28" t="s">
        <v>296</v>
      </c>
      <c r="F25" s="68">
        <v>1000</v>
      </c>
      <c r="G25" s="28">
        <v>15150</v>
      </c>
      <c r="H25" s="28">
        <v>22725</v>
      </c>
      <c r="I25" s="28" t="s">
        <v>224</v>
      </c>
      <c r="J25" s="28">
        <v>15172725</v>
      </c>
      <c r="K25" s="27" t="s">
        <v>296</v>
      </c>
      <c r="L25" s="27" t="s">
        <v>225</v>
      </c>
      <c r="M25" s="27" t="s">
        <v>163</v>
      </c>
      <c r="N25" s="29" t="s">
        <v>298</v>
      </c>
      <c r="O25" s="1"/>
      <c r="Z25" s="43">
        <f>F25</f>
        <v>1000</v>
      </c>
      <c r="AA25" s="55">
        <f t="shared" si="0"/>
        <v>45081.758020833331</v>
      </c>
      <c r="AB25" s="8">
        <f t="shared" si="1"/>
        <v>45081</v>
      </c>
      <c r="AC25" s="8">
        <f t="shared" si="2"/>
        <v>45083.416666666664</v>
      </c>
      <c r="AD25" s="6">
        <f t="shared" si="3"/>
        <v>15150000</v>
      </c>
      <c r="AE25" s="6">
        <f t="shared" si="4"/>
        <v>-15150</v>
      </c>
      <c r="AF25" s="6">
        <f t="shared" si="5"/>
        <v>-22725</v>
      </c>
      <c r="AG25" s="6" t="str">
        <f t="shared" si="6"/>
        <v>71025503</v>
      </c>
      <c r="AH25" s="75" t="str">
        <f t="shared" si="7"/>
        <v/>
      </c>
      <c r="AI25" t="str">
        <f t="shared" si="8"/>
        <v/>
      </c>
      <c r="AL25" s="78" t="str">
        <f t="shared" si="28"/>
        <v>71025503O</v>
      </c>
      <c r="AM25" s="92">
        <v>23169023</v>
      </c>
      <c r="AN25" s="6" t="str">
        <f t="shared" si="9"/>
        <v>O</v>
      </c>
      <c r="AO25" t="str">
        <f t="shared" si="10"/>
        <v/>
      </c>
      <c r="AP25" s="77" t="str">
        <f t="shared" si="29"/>
        <v>VND</v>
      </c>
      <c r="AR25" t="s">
        <v>220</v>
      </c>
      <c r="AS25" s="43" t="str">
        <f t="shared" si="11"/>
        <v>PDR</v>
      </c>
      <c r="AT25" s="44">
        <f t="shared" si="12"/>
        <v>1000</v>
      </c>
      <c r="AU25" t="str">
        <f>VLOOKUP(AS25,specs,Specs!$D$2,FALSE)</f>
        <v>Phat Dat Real Estate Development Corp</v>
      </c>
      <c r="AW25">
        <f>VLOOKUP(AS25,specs,Specs!$S$2,FALSE)</f>
        <v>1</v>
      </c>
      <c r="BA25" s="4" t="str">
        <f t="shared" si="13"/>
        <v>06/05/2023 09:11:33</v>
      </c>
      <c r="BB25" s="8">
        <f t="shared" si="14"/>
        <v>45082</v>
      </c>
      <c r="BC25" s="8">
        <f>IF(C25="Div",BB25,VLOOKUP(VLOOKUP(DATEVALUE(BA25),DataRef!$N$2:$O$2001,2,FALSE)+2,DataRef!$M$2:$O$2001,2,FALSE))</f>
        <v>45084</v>
      </c>
      <c r="BD25" t="str">
        <f t="shared" si="30"/>
        <v>HOSE</v>
      </c>
      <c r="BE25" s="44">
        <f t="shared" si="15"/>
        <v>15150</v>
      </c>
      <c r="BF25" s="22">
        <f t="shared" si="31"/>
        <v>15150000</v>
      </c>
      <c r="BG25" s="21">
        <f t="shared" si="32"/>
        <v>-15150000</v>
      </c>
      <c r="BH25" s="6">
        <f t="shared" si="16"/>
        <v>0</v>
      </c>
      <c r="BI25" s="6">
        <f t="shared" si="17"/>
        <v>-37875</v>
      </c>
      <c r="BJ25" t="str">
        <f t="shared" si="33"/>
        <v>VND</v>
      </c>
      <c r="BK25" s="45">
        <f t="shared" si="34"/>
        <v>-15187875</v>
      </c>
      <c r="BL25" s="77">
        <f t="shared" si="18"/>
        <v>13280.744000000001</v>
      </c>
      <c r="BM25" s="6">
        <f t="shared" si="19"/>
        <v>15187875</v>
      </c>
      <c r="BN25" s="54" t="str">
        <f t="shared" si="20"/>
        <v/>
      </c>
      <c r="BP25" t="str">
        <f t="shared" si="21"/>
        <v>Buy</v>
      </c>
      <c r="BR25" s="14" t="str">
        <f t="shared" si="22"/>
        <v>71025503</v>
      </c>
      <c r="BT25" t="str">
        <f t="shared" si="23"/>
        <v/>
      </c>
      <c r="BW25" s="6" t="str">
        <f t="shared" si="24"/>
        <v>ATO</v>
      </c>
      <c r="BZ25" t="s">
        <v>569</v>
      </c>
      <c r="CB25" s="74" t="str">
        <f t="shared" si="25"/>
        <v/>
      </c>
      <c r="CC25" s="6">
        <f t="shared" si="26"/>
        <v>15187.875</v>
      </c>
      <c r="CE25" t="str">
        <f t="shared" si="35"/>
        <v>Long</v>
      </c>
      <c r="CF25" t="str">
        <f t="shared" si="36"/>
        <v>LT</v>
      </c>
      <c r="CG25" s="45" t="str">
        <f t="shared" si="37"/>
        <v>VND</v>
      </c>
      <c r="CH25" t="str">
        <f t="shared" si="38"/>
        <v>STK</v>
      </c>
      <c r="CI25" t="str">
        <f t="shared" si="39"/>
        <v>PDR</v>
      </c>
      <c r="CJ25" s="83">
        <f t="shared" si="40"/>
        <v>1000</v>
      </c>
      <c r="CK25" t="str">
        <f t="shared" si="41"/>
        <v>Phat Dat Real Estate Development Corp</v>
      </c>
      <c r="CL25">
        <f t="shared" si="42"/>
        <v>1</v>
      </c>
      <c r="CO25" t="str">
        <f t="shared" si="43"/>
        <v>06/05/2023 09:11:33</v>
      </c>
      <c r="CP25" t="str">
        <f t="shared" si="44"/>
        <v>06/05/2023 09:11:33</v>
      </c>
      <c r="CR25" s="5">
        <f t="shared" si="45"/>
        <v>15150</v>
      </c>
      <c r="CS25" s="5">
        <f t="shared" si="46"/>
        <v>15187.875</v>
      </c>
      <c r="CT25" s="22">
        <f>IF(AND(AN25="O",CJ25&lt;&gt;0),VLOOKUP(CI25&amp;Readme!$B$4,historicalprice,4,FALSE),"")</f>
        <v>23700</v>
      </c>
      <c r="CU25" s="8">
        <f>IF(AN25="O",Readme!$B$4,"")</f>
        <v>45471</v>
      </c>
    </row>
    <row r="26" spans="1:99" hidden="1">
      <c r="A26" s="26" t="s">
        <v>292</v>
      </c>
      <c r="B26" s="27" t="s">
        <v>56</v>
      </c>
      <c r="C26" s="27" t="s">
        <v>222</v>
      </c>
      <c r="D26" s="28">
        <v>2000</v>
      </c>
      <c r="E26" s="28" t="s">
        <v>297</v>
      </c>
      <c r="F26" s="68">
        <v>2000</v>
      </c>
      <c r="G26" s="28">
        <v>15150</v>
      </c>
      <c r="H26" s="28">
        <v>45450</v>
      </c>
      <c r="I26" s="28" t="s">
        <v>224</v>
      </c>
      <c r="J26" s="28">
        <v>30345450</v>
      </c>
      <c r="K26" s="27" t="s">
        <v>162</v>
      </c>
      <c r="L26" s="27" t="s">
        <v>225</v>
      </c>
      <c r="M26" s="27" t="s">
        <v>163</v>
      </c>
      <c r="N26" s="29" t="s">
        <v>300</v>
      </c>
      <c r="O26" s="1"/>
      <c r="Z26" s="43">
        <f>F26</f>
        <v>2000</v>
      </c>
      <c r="AA26" s="55">
        <f t="shared" si="0"/>
        <v>45081.76253472222</v>
      </c>
      <c r="AB26" s="8">
        <f t="shared" si="1"/>
        <v>45081</v>
      </c>
      <c r="AC26" s="8">
        <f t="shared" si="2"/>
        <v>45083.416666666664</v>
      </c>
      <c r="AD26" s="6">
        <f t="shared" si="3"/>
        <v>30300000</v>
      </c>
      <c r="AE26" s="6">
        <f t="shared" si="4"/>
        <v>-30300</v>
      </c>
      <c r="AF26" s="6">
        <f t="shared" si="5"/>
        <v>-45450</v>
      </c>
      <c r="AG26" s="6" t="str">
        <f t="shared" si="6"/>
        <v>71024300</v>
      </c>
      <c r="AH26" s="75" t="str">
        <f t="shared" si="7"/>
        <v/>
      </c>
      <c r="AI26" t="str">
        <f t="shared" si="8"/>
        <v/>
      </c>
      <c r="AL26" s="78" t="str">
        <f t="shared" si="28"/>
        <v>71024300O</v>
      </c>
      <c r="AM26" s="92">
        <v>23169011</v>
      </c>
      <c r="AN26" s="6" t="str">
        <f t="shared" si="9"/>
        <v>O</v>
      </c>
      <c r="AO26" t="str">
        <f t="shared" si="10"/>
        <v/>
      </c>
      <c r="AP26" s="77" t="str">
        <f t="shared" si="29"/>
        <v>VND</v>
      </c>
      <c r="AR26" t="s">
        <v>220</v>
      </c>
      <c r="AS26" s="43" t="str">
        <f t="shared" si="11"/>
        <v>PDR</v>
      </c>
      <c r="AT26" s="44">
        <f t="shared" si="12"/>
        <v>2000</v>
      </c>
      <c r="AU26" t="str">
        <f>VLOOKUP(AS26,specs,Specs!$D$2,FALSE)</f>
        <v>Phat Dat Real Estate Development Corp</v>
      </c>
      <c r="AW26">
        <f>VLOOKUP(AS26,specs,Specs!$S$2,FALSE)</f>
        <v>1</v>
      </c>
      <c r="BA26" s="4" t="str">
        <f t="shared" si="13"/>
        <v>06/05/2023 09:18:03</v>
      </c>
      <c r="BB26" s="8">
        <f t="shared" si="14"/>
        <v>45082</v>
      </c>
      <c r="BC26" s="8">
        <f>IF(C26="Div",BB26,VLOOKUP(VLOOKUP(DATEVALUE(BA26),DataRef!$N$2:$O$2001,2,FALSE)+2,DataRef!$M$2:$O$2001,2,FALSE))</f>
        <v>45084</v>
      </c>
      <c r="BD26" t="str">
        <f t="shared" si="30"/>
        <v>HOSE</v>
      </c>
      <c r="BE26" s="44">
        <f t="shared" si="15"/>
        <v>15150</v>
      </c>
      <c r="BF26" s="22">
        <f t="shared" si="31"/>
        <v>30300000</v>
      </c>
      <c r="BG26" s="21">
        <f t="shared" si="32"/>
        <v>-30300000</v>
      </c>
      <c r="BH26" s="6">
        <f t="shared" si="16"/>
        <v>0</v>
      </c>
      <c r="BI26" s="6">
        <f t="shared" si="17"/>
        <v>-75750</v>
      </c>
      <c r="BJ26" t="str">
        <f t="shared" si="33"/>
        <v>VND</v>
      </c>
      <c r="BK26" s="45">
        <f t="shared" si="34"/>
        <v>-30375750</v>
      </c>
      <c r="BL26" s="77">
        <f t="shared" si="18"/>
        <v>13280.744000000001</v>
      </c>
      <c r="BM26" s="6">
        <f t="shared" si="19"/>
        <v>30375750</v>
      </c>
      <c r="BN26" s="54" t="str">
        <f t="shared" si="20"/>
        <v/>
      </c>
      <c r="BP26" t="str">
        <f t="shared" si="21"/>
        <v>Buy</v>
      </c>
      <c r="BR26" s="14" t="str">
        <f t="shared" si="22"/>
        <v>71024300</v>
      </c>
      <c r="BT26" t="str">
        <f t="shared" si="23"/>
        <v/>
      </c>
      <c r="BW26" s="6" t="str">
        <f t="shared" si="24"/>
        <v>LMT</v>
      </c>
      <c r="BZ26" t="s">
        <v>569</v>
      </c>
      <c r="CB26" s="74" t="str">
        <f t="shared" si="25"/>
        <v/>
      </c>
      <c r="CC26" s="6">
        <f t="shared" si="26"/>
        <v>15187.875</v>
      </c>
      <c r="CE26" t="str">
        <f t="shared" si="35"/>
        <v>Long</v>
      </c>
      <c r="CF26" t="str">
        <f t="shared" si="36"/>
        <v>LT</v>
      </c>
      <c r="CG26" s="45" t="str">
        <f t="shared" si="37"/>
        <v>VND</v>
      </c>
      <c r="CH26" t="str">
        <f t="shared" si="38"/>
        <v>STK</v>
      </c>
      <c r="CI26" t="str">
        <f t="shared" si="39"/>
        <v>PDR</v>
      </c>
      <c r="CJ26" s="83">
        <f t="shared" si="40"/>
        <v>2000</v>
      </c>
      <c r="CK26" t="str">
        <f t="shared" si="41"/>
        <v>Phat Dat Real Estate Development Corp</v>
      </c>
      <c r="CL26">
        <f t="shared" si="42"/>
        <v>1</v>
      </c>
      <c r="CO26" t="str">
        <f t="shared" si="43"/>
        <v>06/05/2023 09:18:03</v>
      </c>
      <c r="CP26" t="str">
        <f t="shared" si="44"/>
        <v>06/05/2023 09:18:03</v>
      </c>
      <c r="CR26" s="5">
        <f t="shared" si="45"/>
        <v>15150</v>
      </c>
      <c r="CS26" s="5">
        <f t="shared" si="46"/>
        <v>15187.875</v>
      </c>
      <c r="CT26" s="22">
        <f>IF(AND(AN26="O",CJ26&lt;&gt;0),VLOOKUP(CI26&amp;Readme!$B$4,historicalprice,4,FALSE),"")</f>
        <v>23700</v>
      </c>
      <c r="CU26" s="8">
        <f>IF(AN26="O",Readme!$B$4,"")</f>
        <v>45471</v>
      </c>
    </row>
    <row r="27" spans="1:99" hidden="1">
      <c r="A27" s="26" t="s">
        <v>290</v>
      </c>
      <c r="B27" s="27" t="s">
        <v>56</v>
      </c>
      <c r="C27" s="27" t="s">
        <v>222</v>
      </c>
      <c r="D27" s="28">
        <v>3000</v>
      </c>
      <c r="E27" s="28" t="s">
        <v>271</v>
      </c>
      <c r="F27" s="68">
        <v>3000</v>
      </c>
      <c r="G27" s="28">
        <v>16700</v>
      </c>
      <c r="H27" s="28">
        <v>75150</v>
      </c>
      <c r="I27" s="28" t="s">
        <v>224</v>
      </c>
      <c r="J27" s="28">
        <v>50175150</v>
      </c>
      <c r="K27" s="27" t="s">
        <v>162</v>
      </c>
      <c r="L27" s="27" t="s">
        <v>225</v>
      </c>
      <c r="M27" s="27" t="s">
        <v>163</v>
      </c>
      <c r="N27" s="29" t="s">
        <v>286</v>
      </c>
      <c r="O27" s="1"/>
      <c r="Z27" s="43">
        <f>F27</f>
        <v>3000</v>
      </c>
      <c r="AA27" s="55">
        <f t="shared" si="0"/>
        <v>45102.789270833331</v>
      </c>
      <c r="AB27" s="8">
        <f t="shared" si="1"/>
        <v>45102</v>
      </c>
      <c r="AC27" s="8">
        <f t="shared" si="2"/>
        <v>45104.416666666664</v>
      </c>
      <c r="AD27" s="6">
        <f t="shared" si="3"/>
        <v>50100000</v>
      </c>
      <c r="AE27" s="6">
        <f t="shared" si="4"/>
        <v>-50100</v>
      </c>
      <c r="AF27" s="6">
        <f t="shared" si="5"/>
        <v>-75150</v>
      </c>
      <c r="AG27" s="6" t="str">
        <f t="shared" si="6"/>
        <v>72397003</v>
      </c>
      <c r="AH27" s="75" t="str">
        <f t="shared" si="7"/>
        <v/>
      </c>
      <c r="AI27" t="str">
        <f t="shared" si="8"/>
        <v/>
      </c>
      <c r="AL27" s="78" t="str">
        <f t="shared" si="28"/>
        <v>72397003O</v>
      </c>
      <c r="AM27" s="92">
        <v>23169025</v>
      </c>
      <c r="AN27" s="6" t="str">
        <f t="shared" si="9"/>
        <v>O</v>
      </c>
      <c r="AO27" t="str">
        <f t="shared" si="10"/>
        <v/>
      </c>
      <c r="AP27" s="77" t="str">
        <f t="shared" si="29"/>
        <v>VND</v>
      </c>
      <c r="AR27" t="s">
        <v>220</v>
      </c>
      <c r="AS27" s="43" t="str">
        <f t="shared" si="11"/>
        <v>PDR</v>
      </c>
      <c r="AT27" s="44">
        <f t="shared" si="12"/>
        <v>3000</v>
      </c>
      <c r="AU27" t="str">
        <f>VLOOKUP(AS27,specs,Specs!$D$2,FALSE)</f>
        <v>Phat Dat Real Estate Development Corp</v>
      </c>
      <c r="AW27">
        <f>VLOOKUP(AS27,specs,Specs!$S$2,FALSE)</f>
        <v>1</v>
      </c>
      <c r="BA27" s="4" t="str">
        <f t="shared" si="13"/>
        <v>06/26/2023 09:56:33</v>
      </c>
      <c r="BB27" s="8">
        <f t="shared" si="14"/>
        <v>45103</v>
      </c>
      <c r="BC27" s="8">
        <f>IF(C27="Div",BB27,VLOOKUP(VLOOKUP(DATEVALUE(BA27),DataRef!$N$2:$O$2001,2,FALSE)+2,DataRef!$M$2:$O$2001,2,FALSE))</f>
        <v>45105</v>
      </c>
      <c r="BD27" t="str">
        <f t="shared" si="30"/>
        <v>HOSE</v>
      </c>
      <c r="BE27" s="44">
        <f t="shared" si="15"/>
        <v>16700</v>
      </c>
      <c r="BF27" s="22">
        <f t="shared" si="31"/>
        <v>50100000</v>
      </c>
      <c r="BG27" s="21">
        <f t="shared" si="32"/>
        <v>-50100000</v>
      </c>
      <c r="BH27" s="6">
        <f t="shared" si="16"/>
        <v>0</v>
      </c>
      <c r="BI27" s="6">
        <f t="shared" si="17"/>
        <v>-125250</v>
      </c>
      <c r="BJ27" t="str">
        <f t="shared" si="33"/>
        <v>VND</v>
      </c>
      <c r="BK27" s="45">
        <f t="shared" si="34"/>
        <v>-50225250</v>
      </c>
      <c r="BL27" s="77">
        <f t="shared" si="18"/>
        <v>15584.547</v>
      </c>
      <c r="BM27" s="6">
        <f t="shared" si="19"/>
        <v>50225250</v>
      </c>
      <c r="BN27" s="54" t="str">
        <f t="shared" si="20"/>
        <v/>
      </c>
      <c r="BP27" t="str">
        <f t="shared" si="21"/>
        <v>Buy</v>
      </c>
      <c r="BR27" s="14" t="str">
        <f t="shared" si="22"/>
        <v>72397003</v>
      </c>
      <c r="BT27" t="str">
        <f t="shared" si="23"/>
        <v/>
      </c>
      <c r="BW27" s="6" t="str">
        <f t="shared" si="24"/>
        <v>LMT</v>
      </c>
      <c r="BZ27" t="s">
        <v>569</v>
      </c>
      <c r="CB27" s="74" t="str">
        <f t="shared" si="25"/>
        <v/>
      </c>
      <c r="CC27" s="6">
        <f t="shared" si="26"/>
        <v>16741.75</v>
      </c>
      <c r="CE27" t="str">
        <f t="shared" si="35"/>
        <v>Long</v>
      </c>
      <c r="CF27" t="str">
        <f t="shared" si="36"/>
        <v>LT</v>
      </c>
      <c r="CG27" s="45" t="str">
        <f t="shared" si="37"/>
        <v>VND</v>
      </c>
      <c r="CH27" t="str">
        <f t="shared" si="38"/>
        <v>STK</v>
      </c>
      <c r="CI27" t="str">
        <f t="shared" si="39"/>
        <v>PDR</v>
      </c>
      <c r="CJ27" s="83">
        <f t="shared" si="40"/>
        <v>3000</v>
      </c>
      <c r="CK27" t="str">
        <f t="shared" si="41"/>
        <v>Phat Dat Real Estate Development Corp</v>
      </c>
      <c r="CL27">
        <f t="shared" si="42"/>
        <v>1</v>
      </c>
      <c r="CO27" t="str">
        <f t="shared" si="43"/>
        <v>06/26/2023 09:56:33</v>
      </c>
      <c r="CP27" t="str">
        <f t="shared" si="44"/>
        <v>06/26/2023 09:56:33</v>
      </c>
      <c r="CR27" s="5">
        <f t="shared" si="45"/>
        <v>16700</v>
      </c>
      <c r="CS27" s="5">
        <f t="shared" si="46"/>
        <v>16741.75</v>
      </c>
      <c r="CT27" s="22">
        <f>IF(AND(AN27="O",CJ27&lt;&gt;0),VLOOKUP(CI27&amp;Readme!$B$4,historicalprice,4,FALSE),"")</f>
        <v>23700</v>
      </c>
      <c r="CU27" s="8">
        <f>IF(AN27="O",Readme!$B$4,"")</f>
        <v>45471</v>
      </c>
    </row>
    <row r="28" spans="1:99" hidden="1">
      <c r="A28" s="26" t="s">
        <v>287</v>
      </c>
      <c r="B28" s="27" t="s">
        <v>47</v>
      </c>
      <c r="C28" s="27" t="s">
        <v>222</v>
      </c>
      <c r="D28" s="28">
        <v>3500</v>
      </c>
      <c r="E28" s="28" t="s">
        <v>288</v>
      </c>
      <c r="F28" s="68">
        <v>3500</v>
      </c>
      <c r="G28" s="28">
        <v>18350</v>
      </c>
      <c r="H28" s="28">
        <v>96338</v>
      </c>
      <c r="I28" s="28" t="s">
        <v>224</v>
      </c>
      <c r="J28" s="28">
        <v>64321338</v>
      </c>
      <c r="K28" s="27" t="s">
        <v>162</v>
      </c>
      <c r="L28" s="27" t="s">
        <v>225</v>
      </c>
      <c r="M28" s="27" t="s">
        <v>163</v>
      </c>
      <c r="N28" s="29" t="s">
        <v>289</v>
      </c>
      <c r="O28" s="47"/>
      <c r="Y28" s="43">
        <v>1.2</v>
      </c>
      <c r="Z28" s="56">
        <v>4200</v>
      </c>
      <c r="AA28" s="55">
        <f t="shared" si="0"/>
        <v>45102.793761574074</v>
      </c>
      <c r="AB28" s="8">
        <f t="shared" si="1"/>
        <v>45102</v>
      </c>
      <c r="AC28" s="8">
        <f t="shared" si="2"/>
        <v>45104.416666666664</v>
      </c>
      <c r="AD28" s="6">
        <f t="shared" si="3"/>
        <v>64225000</v>
      </c>
      <c r="AE28" s="6">
        <f t="shared" si="4"/>
        <v>-64225</v>
      </c>
      <c r="AF28" s="6">
        <f t="shared" si="5"/>
        <v>-96337.5</v>
      </c>
      <c r="AG28" s="6" t="str">
        <f t="shared" si="6"/>
        <v>72371567</v>
      </c>
      <c r="AH28" s="75" t="str">
        <f t="shared" si="7"/>
        <v/>
      </c>
      <c r="AI28" t="str">
        <f t="shared" si="8"/>
        <v/>
      </c>
      <c r="AL28" s="78" t="str">
        <f t="shared" si="28"/>
        <v>72371567O</v>
      </c>
      <c r="AM28" s="43">
        <v>23169026</v>
      </c>
      <c r="AN28" s="6" t="str">
        <f t="shared" si="9"/>
        <v>O</v>
      </c>
      <c r="AO28" t="str">
        <f t="shared" si="10"/>
        <v/>
      </c>
      <c r="AP28" s="77" t="str">
        <f t="shared" si="29"/>
        <v>VND</v>
      </c>
      <c r="AR28" t="s">
        <v>220</v>
      </c>
      <c r="AS28" s="43" t="str">
        <f t="shared" si="11"/>
        <v>TPB</v>
      </c>
      <c r="AT28" s="44">
        <f t="shared" si="12"/>
        <v>4200</v>
      </c>
      <c r="AU28" t="str">
        <f>VLOOKUP(AS28,specs,Specs!$D$2,FALSE)</f>
        <v>Tien Phong Commercial Joint Stock Bank (Tpb)</v>
      </c>
      <c r="AW28">
        <f>VLOOKUP(AS28,specs,Specs!$S$2,FALSE)</f>
        <v>1</v>
      </c>
      <c r="BA28" s="4" t="str">
        <f t="shared" si="13"/>
        <v>06/26/2023 10:03:01</v>
      </c>
      <c r="BB28" s="8">
        <f t="shared" si="14"/>
        <v>45103</v>
      </c>
      <c r="BC28" s="8">
        <f>IF(C28="Div",BB28,VLOOKUP(VLOOKUP(DATEVALUE(BA28),DataRef!$N$2:$O$2001,2,FALSE)+2,DataRef!$M$2:$O$2001,2,FALSE))</f>
        <v>45105</v>
      </c>
      <c r="BD28" t="str">
        <f t="shared" si="30"/>
        <v>HOSE</v>
      </c>
      <c r="BE28" s="19">
        <f t="shared" si="15"/>
        <v>15291.666666666666</v>
      </c>
      <c r="BF28" s="22">
        <f t="shared" si="31"/>
        <v>64225000</v>
      </c>
      <c r="BG28" s="21">
        <f t="shared" si="32"/>
        <v>-64225000</v>
      </c>
      <c r="BH28" s="6">
        <f t="shared" si="16"/>
        <v>0</v>
      </c>
      <c r="BI28" s="6">
        <f t="shared" si="17"/>
        <v>-160562.5</v>
      </c>
      <c r="BJ28" t="str">
        <f t="shared" si="33"/>
        <v>VND</v>
      </c>
      <c r="BK28" s="45">
        <f t="shared" si="34"/>
        <v>-64385562.5</v>
      </c>
      <c r="BL28" s="77">
        <f t="shared" si="18"/>
        <v>15375</v>
      </c>
      <c r="BM28" s="6">
        <f t="shared" si="19"/>
        <v>64385562.5</v>
      </c>
      <c r="BN28" s="54" t="str">
        <f t="shared" si="20"/>
        <v/>
      </c>
      <c r="BP28" t="str">
        <f t="shared" si="21"/>
        <v>Buy</v>
      </c>
      <c r="BR28" s="14" t="str">
        <f t="shared" si="22"/>
        <v>72371567</v>
      </c>
      <c r="BT28" t="str">
        <f t="shared" si="23"/>
        <v/>
      </c>
      <c r="BW28" s="6" t="str">
        <f t="shared" si="24"/>
        <v>LMT</v>
      </c>
      <c r="BZ28" t="s">
        <v>569</v>
      </c>
      <c r="CB28" s="74" t="str">
        <f t="shared" si="25"/>
        <v/>
      </c>
      <c r="CC28" s="6">
        <f t="shared" si="26"/>
        <v>15329.895833333334</v>
      </c>
      <c r="CE28" t="str">
        <f t="shared" si="35"/>
        <v>Long</v>
      </c>
      <c r="CF28" t="str">
        <f t="shared" si="36"/>
        <v>LT</v>
      </c>
      <c r="CG28" s="45" t="str">
        <f t="shared" si="37"/>
        <v>VND</v>
      </c>
      <c r="CH28" t="str">
        <f t="shared" si="38"/>
        <v>STK</v>
      </c>
      <c r="CI28" t="str">
        <f t="shared" si="39"/>
        <v>TPB</v>
      </c>
      <c r="CJ28" s="83">
        <f t="shared" si="40"/>
        <v>4200</v>
      </c>
      <c r="CK28" t="str">
        <f t="shared" si="41"/>
        <v>Tien Phong Commercial Joint Stock Bank (Tpb)</v>
      </c>
      <c r="CL28">
        <f t="shared" si="42"/>
        <v>1</v>
      </c>
      <c r="CO28" t="str">
        <f t="shared" si="43"/>
        <v>06/26/2023 10:03:01</v>
      </c>
      <c r="CP28" t="str">
        <f t="shared" si="44"/>
        <v>06/26/2023 10:03:01</v>
      </c>
      <c r="CR28" s="5">
        <f t="shared" si="45"/>
        <v>15291.666666666666</v>
      </c>
      <c r="CS28" s="5">
        <f t="shared" si="46"/>
        <v>15329.895833333334</v>
      </c>
      <c r="CT28" s="22">
        <f>IF(AND(AN28="O",CJ28&lt;&gt;0),VLOOKUP(CI28&amp;Readme!$B$4,historicalprice,4,FALSE),"")</f>
        <v>14333.333000000001</v>
      </c>
      <c r="CU28" s="8">
        <f>IF(AN28="O",Readme!$B$4,"")</f>
        <v>45471</v>
      </c>
    </row>
    <row r="29" spans="1:99" hidden="1">
      <c r="A29" s="26" t="s">
        <v>285</v>
      </c>
      <c r="B29" s="27" t="s">
        <v>56</v>
      </c>
      <c r="C29" s="27" t="s">
        <v>222</v>
      </c>
      <c r="D29" s="28">
        <v>3000</v>
      </c>
      <c r="E29" s="28" t="s">
        <v>271</v>
      </c>
      <c r="F29" s="68">
        <v>3000</v>
      </c>
      <c r="G29" s="28">
        <v>16700</v>
      </c>
      <c r="H29" s="28">
        <v>75150</v>
      </c>
      <c r="I29" s="28" t="s">
        <v>224</v>
      </c>
      <c r="J29" s="28">
        <v>50175150</v>
      </c>
      <c r="K29" s="27" t="s">
        <v>162</v>
      </c>
      <c r="L29" s="27" t="s">
        <v>225</v>
      </c>
      <c r="M29" s="27" t="s">
        <v>163</v>
      </c>
      <c r="N29" s="29" t="s">
        <v>291</v>
      </c>
      <c r="O29" s="1"/>
      <c r="Z29" s="43">
        <f>F29</f>
        <v>3000</v>
      </c>
      <c r="AA29" s="55">
        <f t="shared" si="0"/>
        <v>45102.886481481481</v>
      </c>
      <c r="AB29" s="8">
        <f t="shared" si="1"/>
        <v>45102</v>
      </c>
      <c r="AC29" s="8">
        <f t="shared" si="2"/>
        <v>45104.416666666664</v>
      </c>
      <c r="AD29" s="6">
        <f t="shared" si="3"/>
        <v>50100000</v>
      </c>
      <c r="AE29" s="6">
        <f t="shared" si="4"/>
        <v>-50100</v>
      </c>
      <c r="AF29" s="6">
        <f t="shared" si="5"/>
        <v>-75150</v>
      </c>
      <c r="AG29" s="6" t="str">
        <f t="shared" si="6"/>
        <v>72367457</v>
      </c>
      <c r="AH29" s="75" t="str">
        <f t="shared" si="7"/>
        <v/>
      </c>
      <c r="AI29" t="str">
        <f t="shared" si="8"/>
        <v/>
      </c>
      <c r="AL29" s="78" t="str">
        <f t="shared" si="28"/>
        <v>72367457O</v>
      </c>
      <c r="AM29" s="92">
        <v>23169212</v>
      </c>
      <c r="AN29" s="6" t="str">
        <f t="shared" si="9"/>
        <v>O</v>
      </c>
      <c r="AO29" t="str">
        <f t="shared" si="10"/>
        <v/>
      </c>
      <c r="AP29" s="77" t="str">
        <f t="shared" si="29"/>
        <v>VND</v>
      </c>
      <c r="AR29" t="s">
        <v>220</v>
      </c>
      <c r="AS29" s="43" t="str">
        <f t="shared" si="11"/>
        <v>PDR</v>
      </c>
      <c r="AT29" s="44">
        <f t="shared" si="12"/>
        <v>3000</v>
      </c>
      <c r="AU29" t="str">
        <f>VLOOKUP(AS29,specs,Specs!$D$2,FALSE)</f>
        <v>Phat Dat Real Estate Development Corp</v>
      </c>
      <c r="AW29">
        <f>VLOOKUP(AS29,specs,Specs!$S$2,FALSE)</f>
        <v>1</v>
      </c>
      <c r="BA29" s="4" t="str">
        <f t="shared" si="13"/>
        <v>06/26/2023 12:16:32</v>
      </c>
      <c r="BB29" s="8">
        <f t="shared" si="14"/>
        <v>45103</v>
      </c>
      <c r="BC29" s="8">
        <f>IF(C29="Div",BB29,VLOOKUP(VLOOKUP(DATEVALUE(BA29),DataRef!$N$2:$O$2001,2,FALSE)+2,DataRef!$M$2:$O$2001,2,FALSE))</f>
        <v>45105</v>
      </c>
      <c r="BD29" t="str">
        <f t="shared" si="30"/>
        <v>HOSE</v>
      </c>
      <c r="BE29" s="44">
        <f t="shared" si="15"/>
        <v>16700</v>
      </c>
      <c r="BF29" s="22">
        <f t="shared" si="31"/>
        <v>50100000</v>
      </c>
      <c r="BG29" s="21">
        <f t="shared" si="32"/>
        <v>-50100000</v>
      </c>
      <c r="BH29" s="6">
        <f t="shared" si="16"/>
        <v>0</v>
      </c>
      <c r="BI29" s="6">
        <f t="shared" si="17"/>
        <v>-125250</v>
      </c>
      <c r="BJ29" t="str">
        <f t="shared" si="33"/>
        <v>VND</v>
      </c>
      <c r="BK29" s="45">
        <f t="shared" si="34"/>
        <v>-50225250</v>
      </c>
      <c r="BL29" s="77">
        <f t="shared" si="18"/>
        <v>15584.547</v>
      </c>
      <c r="BM29" s="6">
        <f t="shared" si="19"/>
        <v>50225250</v>
      </c>
      <c r="BN29" s="54" t="str">
        <f t="shared" si="20"/>
        <v/>
      </c>
      <c r="BP29" t="str">
        <f t="shared" si="21"/>
        <v>Buy</v>
      </c>
      <c r="BR29" s="14" t="str">
        <f t="shared" si="22"/>
        <v>72367457</v>
      </c>
      <c r="BT29" t="str">
        <f t="shared" si="23"/>
        <v/>
      </c>
      <c r="BW29" s="6" t="str">
        <f t="shared" si="24"/>
        <v>LMT</v>
      </c>
      <c r="BZ29" t="s">
        <v>569</v>
      </c>
      <c r="CB29" s="74" t="str">
        <f t="shared" si="25"/>
        <v/>
      </c>
      <c r="CC29" s="6">
        <f t="shared" si="26"/>
        <v>16741.75</v>
      </c>
      <c r="CE29" t="str">
        <f t="shared" si="35"/>
        <v>Long</v>
      </c>
      <c r="CF29" t="str">
        <f t="shared" si="36"/>
        <v>LT</v>
      </c>
      <c r="CG29" s="45" t="str">
        <f t="shared" si="37"/>
        <v>VND</v>
      </c>
      <c r="CH29" t="str">
        <f t="shared" si="38"/>
        <v>STK</v>
      </c>
      <c r="CI29" t="str">
        <f t="shared" si="39"/>
        <v>PDR</v>
      </c>
      <c r="CJ29" s="83">
        <f t="shared" si="40"/>
        <v>3000</v>
      </c>
      <c r="CK29" t="str">
        <f t="shared" si="41"/>
        <v>Phat Dat Real Estate Development Corp</v>
      </c>
      <c r="CL29">
        <f t="shared" si="42"/>
        <v>1</v>
      </c>
      <c r="CO29" t="str">
        <f t="shared" si="43"/>
        <v>06/26/2023 12:16:32</v>
      </c>
      <c r="CP29" t="str">
        <f t="shared" si="44"/>
        <v>06/26/2023 12:16:32</v>
      </c>
      <c r="CR29" s="5">
        <f t="shared" si="45"/>
        <v>16700</v>
      </c>
      <c r="CS29" s="5">
        <f t="shared" si="46"/>
        <v>16741.75</v>
      </c>
      <c r="CT29" s="22">
        <f>IF(AND(AN29="O",CJ29&lt;&gt;0),VLOOKUP(CI29&amp;Readme!$B$4,historicalprice,4,FALSE),"")</f>
        <v>23700</v>
      </c>
      <c r="CU29" s="8">
        <f>IF(AN29="O",Readme!$B$4,"")</f>
        <v>45471</v>
      </c>
    </row>
    <row r="30" spans="1:99" hidden="1">
      <c r="A30" s="26" t="s">
        <v>282</v>
      </c>
      <c r="B30" s="27" t="s">
        <v>56</v>
      </c>
      <c r="C30" s="27" t="s">
        <v>222</v>
      </c>
      <c r="D30" s="28">
        <v>3000</v>
      </c>
      <c r="E30" s="28" t="s">
        <v>268</v>
      </c>
      <c r="F30" s="68">
        <v>3000</v>
      </c>
      <c r="G30" s="28">
        <v>16900</v>
      </c>
      <c r="H30" s="28">
        <v>76050</v>
      </c>
      <c r="I30" s="28" t="s">
        <v>224</v>
      </c>
      <c r="J30" s="28">
        <v>50776050</v>
      </c>
      <c r="K30" s="27" t="s">
        <v>162</v>
      </c>
      <c r="L30" s="27" t="s">
        <v>225</v>
      </c>
      <c r="M30" s="27" t="s">
        <v>163</v>
      </c>
      <c r="N30" s="29" t="s">
        <v>269</v>
      </c>
      <c r="Z30" s="43">
        <f>F30</f>
        <v>3000</v>
      </c>
      <c r="AA30" s="55">
        <f t="shared" si="0"/>
        <v>45105.796087962961</v>
      </c>
      <c r="AB30" s="8">
        <f t="shared" si="1"/>
        <v>45105</v>
      </c>
      <c r="AC30" s="8">
        <f t="shared" si="2"/>
        <v>45109.416666666664</v>
      </c>
      <c r="AD30" s="6">
        <f t="shared" si="3"/>
        <v>50700000</v>
      </c>
      <c r="AE30" s="6">
        <f t="shared" si="4"/>
        <v>-50700</v>
      </c>
      <c r="AF30" s="6">
        <f t="shared" si="5"/>
        <v>-76050</v>
      </c>
      <c r="AG30" s="6" t="str">
        <f t="shared" si="6"/>
        <v>72651439</v>
      </c>
      <c r="AH30" s="75" t="str">
        <f t="shared" si="7"/>
        <v/>
      </c>
      <c r="AI30" t="str">
        <f t="shared" si="8"/>
        <v/>
      </c>
      <c r="AL30" s="78" t="str">
        <f t="shared" si="28"/>
        <v>72651439O</v>
      </c>
      <c r="AM30" s="92">
        <v>23169235</v>
      </c>
      <c r="AN30" s="6" t="str">
        <f t="shared" si="9"/>
        <v>O</v>
      </c>
      <c r="AO30" t="str">
        <f t="shared" si="10"/>
        <v/>
      </c>
      <c r="AP30" s="77" t="str">
        <f t="shared" si="29"/>
        <v>VND</v>
      </c>
      <c r="AR30" t="s">
        <v>220</v>
      </c>
      <c r="AS30" s="43" t="str">
        <f t="shared" si="11"/>
        <v>PDR</v>
      </c>
      <c r="AT30" s="44">
        <f t="shared" si="12"/>
        <v>3000</v>
      </c>
      <c r="AU30" t="str">
        <f>VLOOKUP(AS30,specs,Specs!$D$2,FALSE)</f>
        <v>Phat Dat Real Estate Development Corp</v>
      </c>
      <c r="AW30">
        <f>VLOOKUP(AS30,specs,Specs!$S$2,FALSE)</f>
        <v>1</v>
      </c>
      <c r="BA30" s="4" t="str">
        <f t="shared" si="13"/>
        <v>06/29/2023 10:06:22</v>
      </c>
      <c r="BB30" s="8">
        <f t="shared" si="14"/>
        <v>45106</v>
      </c>
      <c r="BC30" s="8">
        <f>IF(C30="Div",BB30,VLOOKUP(VLOOKUP(DATEVALUE(BA30),DataRef!$N$2:$O$2001,2,FALSE)+2,DataRef!$M$2:$O$2001,2,FALSE))</f>
        <v>45110</v>
      </c>
      <c r="BD30" t="str">
        <f t="shared" si="30"/>
        <v>HOSE</v>
      </c>
      <c r="BE30" s="44">
        <f t="shared" si="15"/>
        <v>16900</v>
      </c>
      <c r="BF30" s="22">
        <f t="shared" si="31"/>
        <v>50700000</v>
      </c>
      <c r="BG30" s="21">
        <f t="shared" si="32"/>
        <v>-50700000</v>
      </c>
      <c r="BH30" s="6">
        <f t="shared" si="16"/>
        <v>0</v>
      </c>
      <c r="BI30" s="6">
        <f t="shared" si="17"/>
        <v>-126750</v>
      </c>
      <c r="BJ30" t="str">
        <f t="shared" si="33"/>
        <v>VND</v>
      </c>
      <c r="BK30" s="45">
        <f t="shared" si="34"/>
        <v>-50826750</v>
      </c>
      <c r="BL30" s="77">
        <f t="shared" si="18"/>
        <v>14906.958000000001</v>
      </c>
      <c r="BM30" s="6">
        <f t="shared" si="19"/>
        <v>50826750</v>
      </c>
      <c r="BN30" s="54" t="str">
        <f t="shared" si="20"/>
        <v/>
      </c>
      <c r="BP30" t="str">
        <f t="shared" si="21"/>
        <v>Buy</v>
      </c>
      <c r="BR30" s="14" t="str">
        <f t="shared" si="22"/>
        <v>72651439</v>
      </c>
      <c r="BT30" t="str">
        <f t="shared" si="23"/>
        <v/>
      </c>
      <c r="BW30" s="6" t="str">
        <f t="shared" si="24"/>
        <v>LMT</v>
      </c>
      <c r="BZ30" t="s">
        <v>569</v>
      </c>
      <c r="CB30" s="74" t="str">
        <f t="shared" si="25"/>
        <v/>
      </c>
      <c r="CC30" s="6">
        <f t="shared" si="26"/>
        <v>16942.25</v>
      </c>
      <c r="CE30" t="str">
        <f t="shared" si="35"/>
        <v>Long</v>
      </c>
      <c r="CF30" t="str">
        <f t="shared" si="36"/>
        <v>ST</v>
      </c>
      <c r="CG30" s="45" t="str">
        <f t="shared" si="37"/>
        <v>VND</v>
      </c>
      <c r="CH30" t="str">
        <f t="shared" si="38"/>
        <v>STK</v>
      </c>
      <c r="CI30" t="str">
        <f t="shared" si="39"/>
        <v>PDR</v>
      </c>
      <c r="CJ30" s="83">
        <f t="shared" si="40"/>
        <v>3000</v>
      </c>
      <c r="CK30" t="str">
        <f t="shared" si="41"/>
        <v>Phat Dat Real Estate Development Corp</v>
      </c>
      <c r="CL30">
        <f t="shared" si="42"/>
        <v>1</v>
      </c>
      <c r="CO30" t="str">
        <f t="shared" si="43"/>
        <v>06/29/2023 10:06:22</v>
      </c>
      <c r="CP30" t="str">
        <f t="shared" si="44"/>
        <v>06/29/2023 10:06:22</v>
      </c>
      <c r="CR30" s="5">
        <f t="shared" si="45"/>
        <v>16900</v>
      </c>
      <c r="CS30" s="5">
        <f t="shared" si="46"/>
        <v>16942.25</v>
      </c>
      <c r="CT30" s="22">
        <f>IF(AND(AN30="O",CJ30&lt;&gt;0),VLOOKUP(CI30&amp;Readme!$B$4,historicalprice,4,FALSE),"")</f>
        <v>23700</v>
      </c>
      <c r="CU30" s="8">
        <f>IF(AN30="O",Readme!$B$4,"")</f>
        <v>45471</v>
      </c>
    </row>
    <row r="31" spans="1:99" hidden="1">
      <c r="A31" s="26" t="s">
        <v>279</v>
      </c>
      <c r="B31" s="27" t="s">
        <v>56</v>
      </c>
      <c r="C31" s="27" t="s">
        <v>222</v>
      </c>
      <c r="D31" s="28">
        <v>3000</v>
      </c>
      <c r="E31" s="28" t="s">
        <v>271</v>
      </c>
      <c r="F31" s="68">
        <v>3000</v>
      </c>
      <c r="G31" s="28">
        <v>16700</v>
      </c>
      <c r="H31" s="28">
        <v>75150</v>
      </c>
      <c r="I31" s="28" t="s">
        <v>224</v>
      </c>
      <c r="J31" s="28">
        <v>50175150</v>
      </c>
      <c r="K31" s="27" t="s">
        <v>162</v>
      </c>
      <c r="L31" s="27" t="s">
        <v>225</v>
      </c>
      <c r="M31" s="27" t="s">
        <v>163</v>
      </c>
      <c r="N31" s="29" t="s">
        <v>272</v>
      </c>
      <c r="Z31" s="43">
        <f>F31</f>
        <v>3000</v>
      </c>
      <c r="AA31" s="55">
        <f t="shared" si="0"/>
        <v>45105.7968287037</v>
      </c>
      <c r="AB31" s="8">
        <f t="shared" si="1"/>
        <v>45105</v>
      </c>
      <c r="AC31" s="8">
        <f t="shared" si="2"/>
        <v>45109.416666666664</v>
      </c>
      <c r="AD31" s="6">
        <f t="shared" si="3"/>
        <v>50100000</v>
      </c>
      <c r="AE31" s="6">
        <f t="shared" si="4"/>
        <v>-50100</v>
      </c>
      <c r="AF31" s="6">
        <f t="shared" si="5"/>
        <v>-75150</v>
      </c>
      <c r="AG31" s="6" t="str">
        <f t="shared" si="6"/>
        <v>72634621</v>
      </c>
      <c r="AH31" s="75" t="str">
        <f t="shared" si="7"/>
        <v/>
      </c>
      <c r="AI31" t="str">
        <f t="shared" si="8"/>
        <v/>
      </c>
      <c r="AL31" s="78" t="str">
        <f t="shared" si="28"/>
        <v>72634621O</v>
      </c>
      <c r="AM31" s="92">
        <v>23169233</v>
      </c>
      <c r="AN31" s="6" t="str">
        <f t="shared" si="9"/>
        <v>O</v>
      </c>
      <c r="AO31" t="str">
        <f t="shared" si="10"/>
        <v/>
      </c>
      <c r="AP31" s="77" t="str">
        <f t="shared" si="29"/>
        <v>VND</v>
      </c>
      <c r="AR31" t="s">
        <v>220</v>
      </c>
      <c r="AS31" s="43" t="str">
        <f t="shared" si="11"/>
        <v>PDR</v>
      </c>
      <c r="AT31" s="44">
        <f t="shared" si="12"/>
        <v>3000</v>
      </c>
      <c r="AU31" t="str">
        <f>VLOOKUP(AS31,specs,Specs!$D$2,FALSE)</f>
        <v>Phat Dat Real Estate Development Corp</v>
      </c>
      <c r="AW31">
        <f>VLOOKUP(AS31,specs,Specs!$S$2,FALSE)</f>
        <v>1</v>
      </c>
      <c r="BA31" s="4" t="str">
        <f t="shared" si="13"/>
        <v>06/29/2023 10:07:26</v>
      </c>
      <c r="BB31" s="8">
        <f t="shared" si="14"/>
        <v>45106</v>
      </c>
      <c r="BC31" s="8">
        <f>IF(C31="Div",BB31,VLOOKUP(VLOOKUP(DATEVALUE(BA31),DataRef!$N$2:$O$2001,2,FALSE)+2,DataRef!$M$2:$O$2001,2,FALSE))</f>
        <v>45110</v>
      </c>
      <c r="BD31" t="str">
        <f t="shared" si="30"/>
        <v>HOSE</v>
      </c>
      <c r="BE31" s="44">
        <f t="shared" si="15"/>
        <v>16700</v>
      </c>
      <c r="BF31" s="22">
        <f t="shared" si="31"/>
        <v>50100000</v>
      </c>
      <c r="BG31" s="21">
        <f t="shared" si="32"/>
        <v>-50100000</v>
      </c>
      <c r="BH31" s="6">
        <f t="shared" si="16"/>
        <v>0</v>
      </c>
      <c r="BI31" s="6">
        <f t="shared" si="17"/>
        <v>-125250</v>
      </c>
      <c r="BJ31" t="str">
        <f t="shared" si="33"/>
        <v>VND</v>
      </c>
      <c r="BK31" s="45">
        <f t="shared" si="34"/>
        <v>-50225250</v>
      </c>
      <c r="BL31" s="77">
        <f t="shared" si="18"/>
        <v>14906.958000000001</v>
      </c>
      <c r="BM31" s="6">
        <f t="shared" si="19"/>
        <v>50225250</v>
      </c>
      <c r="BN31" s="54" t="str">
        <f t="shared" si="20"/>
        <v/>
      </c>
      <c r="BP31" t="str">
        <f t="shared" si="21"/>
        <v>Buy</v>
      </c>
      <c r="BR31" s="14" t="str">
        <f t="shared" si="22"/>
        <v>72634621</v>
      </c>
      <c r="BT31" t="str">
        <f t="shared" si="23"/>
        <v/>
      </c>
      <c r="BW31" s="6" t="str">
        <f t="shared" si="24"/>
        <v>LMT</v>
      </c>
      <c r="BZ31" t="s">
        <v>569</v>
      </c>
      <c r="CB31" s="74" t="str">
        <f t="shared" si="25"/>
        <v/>
      </c>
      <c r="CC31" s="6">
        <f t="shared" si="26"/>
        <v>16741.75</v>
      </c>
      <c r="CE31" t="str">
        <f t="shared" si="35"/>
        <v>Long</v>
      </c>
      <c r="CF31" t="str">
        <f t="shared" si="36"/>
        <v>ST</v>
      </c>
      <c r="CG31" s="45" t="str">
        <f t="shared" si="37"/>
        <v>VND</v>
      </c>
      <c r="CH31" t="str">
        <f t="shared" si="38"/>
        <v>STK</v>
      </c>
      <c r="CI31" t="str">
        <f t="shared" si="39"/>
        <v>PDR</v>
      </c>
      <c r="CJ31" s="83">
        <f t="shared" si="40"/>
        <v>3000</v>
      </c>
      <c r="CK31" t="str">
        <f t="shared" si="41"/>
        <v>Phat Dat Real Estate Development Corp</v>
      </c>
      <c r="CL31">
        <f t="shared" si="42"/>
        <v>1</v>
      </c>
      <c r="CO31" t="str">
        <f t="shared" si="43"/>
        <v>06/29/2023 10:07:26</v>
      </c>
      <c r="CP31" t="str">
        <f t="shared" si="44"/>
        <v>06/29/2023 10:07:26</v>
      </c>
      <c r="CR31" s="5">
        <f t="shared" si="45"/>
        <v>16700</v>
      </c>
      <c r="CS31" s="5">
        <f t="shared" si="46"/>
        <v>16741.75</v>
      </c>
      <c r="CT31" s="22">
        <f>IF(AND(AN31="O",CJ31&lt;&gt;0),VLOOKUP(CI31&amp;Readme!$B$4,historicalprice,4,FALSE),"")</f>
        <v>23700</v>
      </c>
      <c r="CU31" s="8">
        <f>IF(AN31="O",Readme!$B$4,"")</f>
        <v>45471</v>
      </c>
    </row>
    <row r="32" spans="1:99" hidden="1">
      <c r="A32" s="26" t="s">
        <v>276</v>
      </c>
      <c r="B32" s="27" t="s">
        <v>47</v>
      </c>
      <c r="C32" s="27" t="s">
        <v>222</v>
      </c>
      <c r="D32" s="28">
        <v>4000</v>
      </c>
      <c r="E32" s="28" t="s">
        <v>274</v>
      </c>
      <c r="F32" s="68">
        <v>4000</v>
      </c>
      <c r="G32" s="28">
        <v>18300</v>
      </c>
      <c r="H32" s="28">
        <v>109800</v>
      </c>
      <c r="I32" s="28" t="s">
        <v>224</v>
      </c>
      <c r="J32" s="28">
        <v>73309800</v>
      </c>
      <c r="K32" s="27" t="s">
        <v>162</v>
      </c>
      <c r="L32" s="27" t="s">
        <v>225</v>
      </c>
      <c r="M32" s="27" t="s">
        <v>163</v>
      </c>
      <c r="N32" s="29" t="s">
        <v>275</v>
      </c>
      <c r="O32" s="47"/>
      <c r="Y32" s="43">
        <v>1.2</v>
      </c>
      <c r="Z32" s="56">
        <v>4800</v>
      </c>
      <c r="AA32" s="55">
        <f t="shared" si="0"/>
        <v>45105.798449074071</v>
      </c>
      <c r="AB32" s="8">
        <f t="shared" si="1"/>
        <v>45105</v>
      </c>
      <c r="AC32" s="8">
        <f t="shared" si="2"/>
        <v>45109.416666666664</v>
      </c>
      <c r="AD32" s="6">
        <f t="shared" si="3"/>
        <v>73200000</v>
      </c>
      <c r="AE32" s="6">
        <f t="shared" si="4"/>
        <v>-73200</v>
      </c>
      <c r="AF32" s="6">
        <f t="shared" si="5"/>
        <v>-109800</v>
      </c>
      <c r="AG32" s="6" t="str">
        <f t="shared" si="6"/>
        <v>72634293</v>
      </c>
      <c r="AH32" s="75" t="str">
        <f t="shared" si="7"/>
        <v/>
      </c>
      <c r="AI32" t="str">
        <f t="shared" si="8"/>
        <v/>
      </c>
      <c r="AL32" s="78" t="str">
        <f t="shared" si="28"/>
        <v>72634293O</v>
      </c>
      <c r="AM32" s="43">
        <v>23169232</v>
      </c>
      <c r="AN32" s="6" t="str">
        <f t="shared" si="9"/>
        <v>O</v>
      </c>
      <c r="AO32" t="str">
        <f t="shared" si="10"/>
        <v/>
      </c>
      <c r="AP32" s="77" t="str">
        <f t="shared" si="29"/>
        <v>VND</v>
      </c>
      <c r="AR32" t="s">
        <v>220</v>
      </c>
      <c r="AS32" s="43" t="str">
        <f t="shared" si="11"/>
        <v>TPB</v>
      </c>
      <c r="AT32" s="44">
        <f t="shared" si="12"/>
        <v>4800</v>
      </c>
      <c r="AU32" t="str">
        <f>VLOOKUP(AS32,specs,Specs!$D$2,FALSE)</f>
        <v>Tien Phong Commercial Joint Stock Bank (Tpb)</v>
      </c>
      <c r="AW32">
        <f>VLOOKUP(AS32,specs,Specs!$S$2,FALSE)</f>
        <v>1</v>
      </c>
      <c r="BA32" s="4" t="str">
        <f t="shared" si="13"/>
        <v>06/29/2023 10:09:46</v>
      </c>
      <c r="BB32" s="8">
        <f t="shared" si="14"/>
        <v>45106</v>
      </c>
      <c r="BC32" s="8">
        <f>IF(C32="Div",BB32,VLOOKUP(VLOOKUP(DATEVALUE(BA32),DataRef!$N$2:$O$2001,2,FALSE)+2,DataRef!$M$2:$O$2001,2,FALSE))</f>
        <v>45110</v>
      </c>
      <c r="BD32" t="str">
        <f t="shared" si="30"/>
        <v>HOSE</v>
      </c>
      <c r="BE32" s="19">
        <f t="shared" si="15"/>
        <v>15250</v>
      </c>
      <c r="BF32" s="22">
        <f t="shared" si="31"/>
        <v>73200000</v>
      </c>
      <c r="BG32" s="21">
        <f t="shared" si="32"/>
        <v>-73200000</v>
      </c>
      <c r="BH32" s="6">
        <f t="shared" si="16"/>
        <v>0</v>
      </c>
      <c r="BI32" s="6">
        <f t="shared" si="17"/>
        <v>-183000</v>
      </c>
      <c r="BJ32" t="str">
        <f t="shared" si="33"/>
        <v>VND</v>
      </c>
      <c r="BK32" s="45">
        <f t="shared" si="34"/>
        <v>-73383000</v>
      </c>
      <c r="BL32" s="77">
        <f t="shared" si="18"/>
        <v>15083.333000000001</v>
      </c>
      <c r="BM32" s="6">
        <f t="shared" si="19"/>
        <v>73383000</v>
      </c>
      <c r="BN32" s="54" t="str">
        <f t="shared" si="20"/>
        <v/>
      </c>
      <c r="BP32" t="str">
        <f t="shared" si="21"/>
        <v>Buy</v>
      </c>
      <c r="BR32" s="14" t="str">
        <f t="shared" si="22"/>
        <v>72634293</v>
      </c>
      <c r="BT32" t="str">
        <f t="shared" si="23"/>
        <v/>
      </c>
      <c r="BW32" s="6" t="str">
        <f t="shared" si="24"/>
        <v>LMT</v>
      </c>
      <c r="BZ32" t="s">
        <v>569</v>
      </c>
      <c r="CB32" s="74" t="str">
        <f t="shared" si="25"/>
        <v/>
      </c>
      <c r="CC32" s="6">
        <f t="shared" si="26"/>
        <v>15288.125</v>
      </c>
      <c r="CE32" t="str">
        <f t="shared" si="35"/>
        <v>Long</v>
      </c>
      <c r="CF32" t="str">
        <f t="shared" si="36"/>
        <v>ST</v>
      </c>
      <c r="CG32" s="45" t="str">
        <f t="shared" si="37"/>
        <v>VND</v>
      </c>
      <c r="CH32" t="str">
        <f t="shared" si="38"/>
        <v>STK</v>
      </c>
      <c r="CI32" t="str">
        <f t="shared" si="39"/>
        <v>TPB</v>
      </c>
      <c r="CJ32" s="83">
        <f t="shared" si="40"/>
        <v>4800</v>
      </c>
      <c r="CK32" t="str">
        <f t="shared" si="41"/>
        <v>Tien Phong Commercial Joint Stock Bank (Tpb)</v>
      </c>
      <c r="CL32">
        <f t="shared" si="42"/>
        <v>1</v>
      </c>
      <c r="CO32" t="str">
        <f t="shared" si="43"/>
        <v>06/29/2023 10:09:46</v>
      </c>
      <c r="CP32" t="str">
        <f t="shared" si="44"/>
        <v>06/29/2023 10:09:46</v>
      </c>
      <c r="CR32" s="5">
        <f t="shared" si="45"/>
        <v>15250</v>
      </c>
      <c r="CS32" s="5">
        <f t="shared" si="46"/>
        <v>15288.125</v>
      </c>
      <c r="CT32" s="22">
        <f>IF(AND(AN32="O",CJ32&lt;&gt;0),VLOOKUP(CI32&amp;Readme!$B$4,historicalprice,4,FALSE),"")</f>
        <v>14333.333000000001</v>
      </c>
      <c r="CU32" s="8">
        <f>IF(AN32="O",Readme!$B$4,"")</f>
        <v>45471</v>
      </c>
    </row>
    <row r="33" spans="1:99">
      <c r="A33" s="26" t="s">
        <v>273</v>
      </c>
      <c r="B33" s="27" t="s">
        <v>23</v>
      </c>
      <c r="C33" s="27" t="s">
        <v>222</v>
      </c>
      <c r="D33" s="28">
        <v>3000</v>
      </c>
      <c r="E33" s="28" t="s">
        <v>277</v>
      </c>
      <c r="F33" s="68">
        <v>3000</v>
      </c>
      <c r="G33" s="28">
        <v>70400</v>
      </c>
      <c r="H33" s="28">
        <v>316800</v>
      </c>
      <c r="I33" s="28" t="s">
        <v>224</v>
      </c>
      <c r="J33" s="28">
        <v>211516800</v>
      </c>
      <c r="K33" s="27" t="s">
        <v>162</v>
      </c>
      <c r="L33" s="27" t="s">
        <v>225</v>
      </c>
      <c r="M33" s="27" t="s">
        <v>163</v>
      </c>
      <c r="N33" s="29" t="s">
        <v>278</v>
      </c>
      <c r="O33" s="1"/>
      <c r="Z33" s="43">
        <f>F33</f>
        <v>3000</v>
      </c>
      <c r="AA33" s="55">
        <f t="shared" si="0"/>
        <v>45105.804502314815</v>
      </c>
      <c r="AB33" s="8">
        <f t="shared" si="1"/>
        <v>45105</v>
      </c>
      <c r="AC33" s="8">
        <f t="shared" si="2"/>
        <v>45109.416666666664</v>
      </c>
      <c r="AD33" s="6">
        <f t="shared" si="3"/>
        <v>211200000</v>
      </c>
      <c r="AE33" s="6">
        <f t="shared" si="4"/>
        <v>-211200</v>
      </c>
      <c r="AF33" s="6">
        <f t="shared" si="5"/>
        <v>-316800</v>
      </c>
      <c r="AG33" s="6" t="str">
        <f t="shared" si="6"/>
        <v>72631914</v>
      </c>
      <c r="AH33" s="75" t="str">
        <f t="shared" si="7"/>
        <v/>
      </c>
      <c r="AI33" t="str">
        <f t="shared" si="8"/>
        <v>Fully Closed</v>
      </c>
      <c r="AJ33" s="8">
        <v>45463</v>
      </c>
      <c r="AL33" s="78" t="str">
        <f t="shared" si="28"/>
        <v>72631914O</v>
      </c>
      <c r="AN33" s="6" t="str">
        <f t="shared" si="9"/>
        <v>O</v>
      </c>
      <c r="AO33" t="str">
        <f t="shared" si="10"/>
        <v/>
      </c>
      <c r="AP33" s="77" t="str">
        <f t="shared" si="29"/>
        <v>VND</v>
      </c>
      <c r="AR33" t="s">
        <v>220</v>
      </c>
      <c r="AS33" s="43" t="str">
        <f t="shared" si="11"/>
        <v>VNM</v>
      </c>
      <c r="AT33" s="44">
        <f t="shared" si="12"/>
        <v>3000</v>
      </c>
      <c r="AU33" t="str">
        <f>VLOOKUP(AS33,specs,Specs!$D$2,FALSE)</f>
        <v>Vietnam Dairy Products Joint Stock Company</v>
      </c>
      <c r="AW33">
        <f>VLOOKUP(AS33,specs,Specs!$S$2,FALSE)</f>
        <v>1</v>
      </c>
      <c r="BA33" s="4" t="str">
        <f t="shared" si="13"/>
        <v>06/29/2023 10:18:29</v>
      </c>
      <c r="BB33" s="8">
        <f t="shared" si="14"/>
        <v>45106</v>
      </c>
      <c r="BC33" s="8">
        <f>IF(C33="Div",BB33,VLOOKUP(VLOOKUP(DATEVALUE(BA33),DataRef!$N$2:$O$2001,2,FALSE)+2,DataRef!$M$2:$O$2001,2,FALSE))</f>
        <v>45110</v>
      </c>
      <c r="BD33" t="str">
        <f t="shared" si="30"/>
        <v>HOSE</v>
      </c>
      <c r="BE33" s="44">
        <f t="shared" si="15"/>
        <v>70400</v>
      </c>
      <c r="BF33" s="22">
        <f t="shared" si="31"/>
        <v>211200000</v>
      </c>
      <c r="BG33" s="21">
        <f t="shared" si="32"/>
        <v>-211200000</v>
      </c>
      <c r="BH33" s="6">
        <f t="shared" si="16"/>
        <v>0</v>
      </c>
      <c r="BI33" s="6">
        <f t="shared" si="17"/>
        <v>-528000</v>
      </c>
      <c r="BJ33" t="str">
        <f t="shared" si="33"/>
        <v>VND</v>
      </c>
      <c r="BK33" s="45">
        <f t="shared" si="34"/>
        <v>-211728000</v>
      </c>
      <c r="BL33" s="77">
        <f t="shared" si="18"/>
        <v>71900</v>
      </c>
      <c r="BM33" s="6">
        <f t="shared" si="19"/>
        <v>211728000</v>
      </c>
      <c r="BN33" s="54" t="str">
        <f t="shared" si="20"/>
        <v/>
      </c>
      <c r="BP33" t="str">
        <f t="shared" si="21"/>
        <v>Buy</v>
      </c>
      <c r="BR33" s="14" t="str">
        <f t="shared" si="22"/>
        <v>72631914</v>
      </c>
      <c r="BT33" t="str">
        <f t="shared" si="23"/>
        <v/>
      </c>
      <c r="BW33" s="6" t="str">
        <f t="shared" si="24"/>
        <v>LMT</v>
      </c>
      <c r="BZ33" t="s">
        <v>569</v>
      </c>
      <c r="CB33" s="74" t="str">
        <f t="shared" si="25"/>
        <v/>
      </c>
      <c r="CC33" s="6">
        <f t="shared" si="26"/>
        <v>70576</v>
      </c>
      <c r="CE33" t="str">
        <f t="shared" si="35"/>
        <v>Long</v>
      </c>
      <c r="CF33" t="str">
        <f t="shared" si="36"/>
        <v>ST</v>
      </c>
      <c r="CG33" s="45" t="str">
        <f t="shared" si="37"/>
        <v>VND</v>
      </c>
      <c r="CH33" t="str">
        <f t="shared" si="38"/>
        <v>STK</v>
      </c>
      <c r="CI33" t="str">
        <f t="shared" si="39"/>
        <v>VNM</v>
      </c>
      <c r="CJ33" s="83">
        <f t="shared" si="40"/>
        <v>0</v>
      </c>
      <c r="CK33" t="str">
        <f t="shared" si="41"/>
        <v>Vietnam Dairy Products Joint Stock Company</v>
      </c>
      <c r="CL33">
        <f t="shared" si="42"/>
        <v>1</v>
      </c>
      <c r="CO33" t="str">
        <f t="shared" si="43"/>
        <v>06/29/2023 10:18:29</v>
      </c>
      <c r="CP33" t="str">
        <f t="shared" si="44"/>
        <v>06/29/2023 10:18:29</v>
      </c>
      <c r="CR33" s="5">
        <f t="shared" si="45"/>
        <v>70400</v>
      </c>
      <c r="CS33" s="5">
        <f t="shared" si="46"/>
        <v>70576</v>
      </c>
      <c r="CT33" s="22" t="str">
        <f>IF(AND(AN33="O",CJ33&lt;&gt;0),VLOOKUP(CI33&amp;Readme!$B$4,historicalprice,4,FALSE),"")</f>
        <v/>
      </c>
      <c r="CU33" s="8">
        <f>IF(AN33="O",Readme!$B$4,"")</f>
        <v>45471</v>
      </c>
    </row>
    <row r="34" spans="1:99" hidden="1">
      <c r="A34" s="26" t="s">
        <v>270</v>
      </c>
      <c r="B34" s="27" t="s">
        <v>56</v>
      </c>
      <c r="C34" s="27" t="s">
        <v>222</v>
      </c>
      <c r="D34" s="28">
        <v>3000</v>
      </c>
      <c r="E34" s="28" t="s">
        <v>280</v>
      </c>
      <c r="F34" s="68">
        <v>3000</v>
      </c>
      <c r="G34" s="28">
        <v>16500</v>
      </c>
      <c r="H34" s="28">
        <v>74250</v>
      </c>
      <c r="I34" s="28" t="s">
        <v>224</v>
      </c>
      <c r="J34" s="28">
        <v>49574250</v>
      </c>
      <c r="K34" s="27" t="s">
        <v>162</v>
      </c>
      <c r="L34" s="27" t="s">
        <v>225</v>
      </c>
      <c r="M34" s="27" t="s">
        <v>163</v>
      </c>
      <c r="N34" s="29" t="s">
        <v>281</v>
      </c>
      <c r="O34" s="1"/>
      <c r="Z34" s="43">
        <f>F34</f>
        <v>3000</v>
      </c>
      <c r="AA34" s="55">
        <f t="shared" si="0"/>
        <v>45105.805277777778</v>
      </c>
      <c r="AB34" s="8">
        <f t="shared" si="1"/>
        <v>45105</v>
      </c>
      <c r="AC34" s="8">
        <f t="shared" si="2"/>
        <v>45109.416666666664</v>
      </c>
      <c r="AD34" s="6">
        <f t="shared" si="3"/>
        <v>49500000</v>
      </c>
      <c r="AE34" s="6">
        <f t="shared" si="4"/>
        <v>-49500</v>
      </c>
      <c r="AF34" s="6">
        <f t="shared" si="5"/>
        <v>-74250</v>
      </c>
      <c r="AG34" s="6" t="str">
        <f t="shared" si="6"/>
        <v>72631175</v>
      </c>
      <c r="AH34" s="75" t="str">
        <f t="shared" si="7"/>
        <v/>
      </c>
      <c r="AI34" t="str">
        <f t="shared" si="8"/>
        <v/>
      </c>
      <c r="AL34" s="78" t="str">
        <f t="shared" si="28"/>
        <v>72631175O</v>
      </c>
      <c r="AM34" s="92">
        <v>23169214</v>
      </c>
      <c r="AN34" s="6" t="str">
        <f t="shared" si="9"/>
        <v>O</v>
      </c>
      <c r="AO34" t="str">
        <f t="shared" si="10"/>
        <v/>
      </c>
      <c r="AP34" s="77" t="str">
        <f t="shared" si="29"/>
        <v>VND</v>
      </c>
      <c r="AR34" t="s">
        <v>220</v>
      </c>
      <c r="AS34" s="43" t="str">
        <f t="shared" si="11"/>
        <v>PDR</v>
      </c>
      <c r="AT34" s="44">
        <f t="shared" si="12"/>
        <v>3000</v>
      </c>
      <c r="AU34" t="str">
        <f>VLOOKUP(AS34,specs,Specs!$D$2,FALSE)</f>
        <v>Phat Dat Real Estate Development Corp</v>
      </c>
      <c r="AW34">
        <f>VLOOKUP(AS34,specs,Specs!$S$2,FALSE)</f>
        <v>1</v>
      </c>
      <c r="BA34" s="4" t="str">
        <f t="shared" si="13"/>
        <v>06/29/2023 10:19:36</v>
      </c>
      <c r="BB34" s="8">
        <f t="shared" si="14"/>
        <v>45106</v>
      </c>
      <c r="BC34" s="8">
        <f>IF(C34="Div",BB34,VLOOKUP(VLOOKUP(DATEVALUE(BA34),DataRef!$N$2:$O$2001,2,FALSE)+2,DataRef!$M$2:$O$2001,2,FALSE))</f>
        <v>45110</v>
      </c>
      <c r="BD34" t="str">
        <f t="shared" si="30"/>
        <v>HOSE</v>
      </c>
      <c r="BE34" s="44">
        <f t="shared" si="15"/>
        <v>16500</v>
      </c>
      <c r="BF34" s="22">
        <f t="shared" si="31"/>
        <v>49500000</v>
      </c>
      <c r="BG34" s="21">
        <f t="shared" si="32"/>
        <v>-49500000</v>
      </c>
      <c r="BH34" s="6">
        <f t="shared" si="16"/>
        <v>0</v>
      </c>
      <c r="BI34" s="6">
        <f t="shared" si="17"/>
        <v>-123750</v>
      </c>
      <c r="BJ34" t="str">
        <f t="shared" si="33"/>
        <v>VND</v>
      </c>
      <c r="BK34" s="45">
        <f t="shared" si="34"/>
        <v>-49623750</v>
      </c>
      <c r="BL34" s="77">
        <f t="shared" si="18"/>
        <v>14906.958000000001</v>
      </c>
      <c r="BM34" s="6">
        <f t="shared" si="19"/>
        <v>49623750</v>
      </c>
      <c r="BN34" s="54" t="str">
        <f t="shared" si="20"/>
        <v/>
      </c>
      <c r="BP34" t="str">
        <f t="shared" si="21"/>
        <v>Buy</v>
      </c>
      <c r="BR34" s="14" t="str">
        <f t="shared" si="22"/>
        <v>72631175</v>
      </c>
      <c r="BT34" t="str">
        <f t="shared" si="23"/>
        <v/>
      </c>
      <c r="BW34" s="6" t="str">
        <f t="shared" si="24"/>
        <v>LMT</v>
      </c>
      <c r="BZ34" t="s">
        <v>569</v>
      </c>
      <c r="CB34" s="74" t="str">
        <f t="shared" si="25"/>
        <v/>
      </c>
      <c r="CC34" s="6">
        <f t="shared" si="26"/>
        <v>16541.25</v>
      </c>
      <c r="CE34" t="str">
        <f t="shared" si="35"/>
        <v>Long</v>
      </c>
      <c r="CF34" t="str">
        <f t="shared" si="36"/>
        <v>ST</v>
      </c>
      <c r="CG34" s="45" t="str">
        <f t="shared" si="37"/>
        <v>VND</v>
      </c>
      <c r="CH34" t="str">
        <f t="shared" si="38"/>
        <v>STK</v>
      </c>
      <c r="CI34" t="str">
        <f t="shared" si="39"/>
        <v>PDR</v>
      </c>
      <c r="CJ34" s="83">
        <f t="shared" si="40"/>
        <v>3000</v>
      </c>
      <c r="CK34" t="str">
        <f t="shared" si="41"/>
        <v>Phat Dat Real Estate Development Corp</v>
      </c>
      <c r="CL34">
        <f t="shared" si="42"/>
        <v>1</v>
      </c>
      <c r="CO34" t="str">
        <f t="shared" si="43"/>
        <v>06/29/2023 10:19:36</v>
      </c>
      <c r="CP34" t="str">
        <f t="shared" si="44"/>
        <v>06/29/2023 10:19:36</v>
      </c>
      <c r="CR34" s="5">
        <f t="shared" si="45"/>
        <v>16500</v>
      </c>
      <c r="CS34" s="5">
        <f t="shared" si="46"/>
        <v>16541.25</v>
      </c>
      <c r="CT34" s="22">
        <f>IF(AND(AN34="O",CJ34&lt;&gt;0),VLOOKUP(CI34&amp;Readme!$B$4,historicalprice,4,FALSE),"")</f>
        <v>23700</v>
      </c>
      <c r="CU34" s="8">
        <f>IF(AN34="O",Readme!$B$4,"")</f>
        <v>45471</v>
      </c>
    </row>
    <row r="35" spans="1:99" hidden="1">
      <c r="A35" s="26" t="s">
        <v>267</v>
      </c>
      <c r="B35" s="27" t="s">
        <v>56</v>
      </c>
      <c r="C35" s="27" t="s">
        <v>222</v>
      </c>
      <c r="D35" s="28">
        <v>3000</v>
      </c>
      <c r="E35" s="28" t="s">
        <v>283</v>
      </c>
      <c r="F35" s="68">
        <v>3000</v>
      </c>
      <c r="G35" s="28">
        <v>16850</v>
      </c>
      <c r="H35" s="28">
        <v>75826</v>
      </c>
      <c r="I35" s="28" t="s">
        <v>224</v>
      </c>
      <c r="J35" s="28">
        <v>50625826</v>
      </c>
      <c r="K35" s="27" t="s">
        <v>162</v>
      </c>
      <c r="L35" s="27" t="s">
        <v>225</v>
      </c>
      <c r="M35" s="27" t="s">
        <v>163</v>
      </c>
      <c r="N35" s="29" t="s">
        <v>284</v>
      </c>
      <c r="O35" s="1"/>
      <c r="Z35" s="43">
        <f>F35</f>
        <v>3000</v>
      </c>
      <c r="AA35" s="55">
        <f t="shared" si="0"/>
        <v>45105.85396990741</v>
      </c>
      <c r="AB35" s="8">
        <f t="shared" si="1"/>
        <v>45105</v>
      </c>
      <c r="AC35" s="8">
        <f t="shared" si="2"/>
        <v>45109.416666666664</v>
      </c>
      <c r="AD35" s="6">
        <f t="shared" si="3"/>
        <v>50550000</v>
      </c>
      <c r="AE35" s="6">
        <f t="shared" si="4"/>
        <v>-50550</v>
      </c>
      <c r="AF35" s="6">
        <f t="shared" si="5"/>
        <v>-75825</v>
      </c>
      <c r="AG35" s="6" t="str">
        <f t="shared" si="6"/>
        <v>72630808</v>
      </c>
      <c r="AH35" s="75" t="str">
        <f t="shared" si="7"/>
        <v/>
      </c>
      <c r="AI35" t="str">
        <f t="shared" si="8"/>
        <v/>
      </c>
      <c r="AL35" s="78" t="str">
        <f t="shared" si="28"/>
        <v>72630808O</v>
      </c>
      <c r="AM35" s="92">
        <v>23169213</v>
      </c>
      <c r="AN35" s="6" t="str">
        <f t="shared" si="9"/>
        <v>O</v>
      </c>
      <c r="AO35" t="str">
        <f t="shared" si="10"/>
        <v/>
      </c>
      <c r="AP35" s="77" t="str">
        <f t="shared" si="29"/>
        <v>VND</v>
      </c>
      <c r="AR35" t="s">
        <v>220</v>
      </c>
      <c r="AS35" s="43" t="str">
        <f t="shared" si="11"/>
        <v>PDR</v>
      </c>
      <c r="AT35" s="44">
        <f t="shared" si="12"/>
        <v>3000</v>
      </c>
      <c r="AU35" t="str">
        <f>VLOOKUP(AS35,specs,Specs!$D$2,FALSE)</f>
        <v>Phat Dat Real Estate Development Corp</v>
      </c>
      <c r="AW35">
        <f>VLOOKUP(AS35,specs,Specs!$S$2,FALSE)</f>
        <v>1</v>
      </c>
      <c r="BA35" s="4" t="str">
        <f t="shared" si="13"/>
        <v>06/29/2023 11:29:43</v>
      </c>
      <c r="BB35" s="8">
        <f t="shared" si="14"/>
        <v>45106</v>
      </c>
      <c r="BC35" s="8">
        <f>IF(C35="Div",BB35,VLOOKUP(VLOOKUP(DATEVALUE(BA35),DataRef!$N$2:$O$2001,2,FALSE)+2,DataRef!$M$2:$O$2001,2,FALSE))</f>
        <v>45110</v>
      </c>
      <c r="BD35" t="str">
        <f t="shared" si="30"/>
        <v>HOSE</v>
      </c>
      <c r="BE35" s="44">
        <f t="shared" si="15"/>
        <v>16850</v>
      </c>
      <c r="BF35" s="22">
        <f t="shared" si="31"/>
        <v>50550000</v>
      </c>
      <c r="BG35" s="21">
        <f t="shared" si="32"/>
        <v>-50550000</v>
      </c>
      <c r="BH35" s="6">
        <f t="shared" si="16"/>
        <v>0</v>
      </c>
      <c r="BI35" s="6">
        <f t="shared" si="17"/>
        <v>-126375</v>
      </c>
      <c r="BJ35" t="str">
        <f t="shared" si="33"/>
        <v>VND</v>
      </c>
      <c r="BK35" s="45">
        <f t="shared" si="34"/>
        <v>-50676375</v>
      </c>
      <c r="BL35" s="77">
        <f t="shared" si="18"/>
        <v>14906.958000000001</v>
      </c>
      <c r="BM35" s="6">
        <f t="shared" si="19"/>
        <v>50676375</v>
      </c>
      <c r="BN35" s="54" t="str">
        <f t="shared" si="20"/>
        <v/>
      </c>
      <c r="BP35" t="str">
        <f t="shared" si="21"/>
        <v>Buy</v>
      </c>
      <c r="BR35" s="14" t="str">
        <f t="shared" si="22"/>
        <v>72630808</v>
      </c>
      <c r="BT35" t="str">
        <f t="shared" si="23"/>
        <v/>
      </c>
      <c r="BW35" s="6" t="str">
        <f t="shared" si="24"/>
        <v>LMT</v>
      </c>
      <c r="BZ35" t="s">
        <v>569</v>
      </c>
      <c r="CB35" s="74" t="str">
        <f t="shared" si="25"/>
        <v/>
      </c>
      <c r="CC35" s="6">
        <f t="shared" si="26"/>
        <v>16892.125</v>
      </c>
      <c r="CE35" t="str">
        <f t="shared" si="35"/>
        <v>Long</v>
      </c>
      <c r="CF35" t="str">
        <f t="shared" si="36"/>
        <v>ST</v>
      </c>
      <c r="CG35" s="45" t="str">
        <f t="shared" si="37"/>
        <v>VND</v>
      </c>
      <c r="CH35" t="str">
        <f t="shared" si="38"/>
        <v>STK</v>
      </c>
      <c r="CI35" t="str">
        <f t="shared" si="39"/>
        <v>PDR</v>
      </c>
      <c r="CJ35" s="83">
        <f t="shared" si="40"/>
        <v>3000</v>
      </c>
      <c r="CK35" t="str">
        <f t="shared" si="41"/>
        <v>Phat Dat Real Estate Development Corp</v>
      </c>
      <c r="CL35">
        <f t="shared" si="42"/>
        <v>1</v>
      </c>
      <c r="CO35" t="str">
        <f t="shared" si="43"/>
        <v>06/29/2023 11:29:43</v>
      </c>
      <c r="CP35" t="str">
        <f t="shared" si="44"/>
        <v>06/29/2023 11:29:43</v>
      </c>
      <c r="CR35" s="5">
        <f t="shared" si="45"/>
        <v>16850</v>
      </c>
      <c r="CS35" s="5">
        <f t="shared" si="46"/>
        <v>16892.125</v>
      </c>
      <c r="CT35" s="22">
        <f>IF(AND(AN35="O",CJ35&lt;&gt;0),VLOOKUP(CI35&amp;Readme!$B$4,historicalprice,4,FALSE),"")</f>
        <v>23700</v>
      </c>
      <c r="CU35" s="8">
        <f>IF(AN35="O",Readme!$B$4,"")</f>
        <v>45471</v>
      </c>
    </row>
    <row r="36" spans="1:99" hidden="1">
      <c r="A36" s="26" t="s">
        <v>315</v>
      </c>
      <c r="B36" s="27" t="s">
        <v>47</v>
      </c>
      <c r="C36" s="27" t="s">
        <v>222</v>
      </c>
      <c r="D36" s="28">
        <v>5000</v>
      </c>
      <c r="E36" s="28" t="s">
        <v>310</v>
      </c>
      <c r="F36" s="68">
        <v>5000</v>
      </c>
      <c r="G36" s="28">
        <v>18100</v>
      </c>
      <c r="H36" s="28">
        <v>135750</v>
      </c>
      <c r="I36" s="28" t="s">
        <v>224</v>
      </c>
      <c r="J36" s="28">
        <v>90635750</v>
      </c>
      <c r="K36" s="27" t="s">
        <v>162</v>
      </c>
      <c r="L36" s="27" t="s">
        <v>225</v>
      </c>
      <c r="M36" s="27" t="s">
        <v>163</v>
      </c>
      <c r="N36" s="29" t="s">
        <v>311</v>
      </c>
      <c r="O36" s="47"/>
      <c r="Y36" s="43">
        <v>1.2</v>
      </c>
      <c r="Z36" s="56">
        <v>6000</v>
      </c>
      <c r="AA36" s="55">
        <f t="shared" si="0"/>
        <v>45112.886574074073</v>
      </c>
      <c r="AB36" s="8">
        <f t="shared" si="1"/>
        <v>45112</v>
      </c>
      <c r="AC36" s="8">
        <f t="shared" si="2"/>
        <v>45116.416666666664</v>
      </c>
      <c r="AD36" s="6">
        <f t="shared" si="3"/>
        <v>90500000</v>
      </c>
      <c r="AE36" s="6">
        <f t="shared" si="4"/>
        <v>-90500</v>
      </c>
      <c r="AF36" s="6">
        <f t="shared" si="5"/>
        <v>-135750</v>
      </c>
      <c r="AG36" s="6" t="str">
        <f t="shared" si="6"/>
        <v>73022453</v>
      </c>
      <c r="AH36" s="75" t="str">
        <f t="shared" si="7"/>
        <v/>
      </c>
      <c r="AI36" t="str">
        <f t="shared" si="8"/>
        <v/>
      </c>
      <c r="AL36" s="78" t="str">
        <f t="shared" si="28"/>
        <v>73022453O</v>
      </c>
      <c r="AM36" s="43">
        <v>23248406</v>
      </c>
      <c r="AN36" s="6" t="str">
        <f t="shared" si="9"/>
        <v>O</v>
      </c>
      <c r="AO36" t="str">
        <f t="shared" si="10"/>
        <v/>
      </c>
      <c r="AP36" s="77" t="str">
        <f t="shared" si="29"/>
        <v>VND</v>
      </c>
      <c r="AR36" t="s">
        <v>220</v>
      </c>
      <c r="AS36" s="43" t="str">
        <f t="shared" si="11"/>
        <v>TPB</v>
      </c>
      <c r="AT36" s="44">
        <f t="shared" si="12"/>
        <v>6000</v>
      </c>
      <c r="AU36" t="str">
        <f>VLOOKUP(AS36,specs,Specs!$D$2,FALSE)</f>
        <v>Tien Phong Commercial Joint Stock Bank (Tpb)</v>
      </c>
      <c r="AW36">
        <f>VLOOKUP(AS36,specs,Specs!$S$2,FALSE)</f>
        <v>1</v>
      </c>
      <c r="BA36" s="4" t="str">
        <f t="shared" si="13"/>
        <v>07/06/2023 12:16:40</v>
      </c>
      <c r="BB36" s="8">
        <f t="shared" si="14"/>
        <v>45113</v>
      </c>
      <c r="BC36" s="8">
        <f>IF(C36="Div",BB36,VLOOKUP(VLOOKUP(DATEVALUE(BA36),DataRef!$N$2:$O$2001,2,FALSE)+2,DataRef!$M$2:$O$2001,2,FALSE))</f>
        <v>45117</v>
      </c>
      <c r="BD36" t="str">
        <f t="shared" si="30"/>
        <v>HOSE</v>
      </c>
      <c r="BE36" s="19">
        <f t="shared" si="15"/>
        <v>15083.333333333334</v>
      </c>
      <c r="BF36" s="22">
        <f t="shared" si="31"/>
        <v>90500000</v>
      </c>
      <c r="BG36" s="21">
        <f t="shared" si="32"/>
        <v>-90500000</v>
      </c>
      <c r="BH36" s="6">
        <f t="shared" si="16"/>
        <v>0</v>
      </c>
      <c r="BI36" s="6">
        <f t="shared" si="17"/>
        <v>-226250</v>
      </c>
      <c r="BJ36" t="str">
        <f t="shared" si="33"/>
        <v>VND</v>
      </c>
      <c r="BK36" s="45">
        <f t="shared" si="34"/>
        <v>-90726250</v>
      </c>
      <c r="BL36" s="77">
        <f t="shared" si="18"/>
        <v>15166.666999999999</v>
      </c>
      <c r="BM36" s="6">
        <f t="shared" si="19"/>
        <v>90726250</v>
      </c>
      <c r="BN36" s="54" t="str">
        <f t="shared" si="20"/>
        <v/>
      </c>
      <c r="BP36" t="str">
        <f t="shared" si="21"/>
        <v>Buy</v>
      </c>
      <c r="BR36" s="14" t="str">
        <f t="shared" si="22"/>
        <v>73022453</v>
      </c>
      <c r="BT36" t="str">
        <f t="shared" si="23"/>
        <v/>
      </c>
      <c r="BW36" s="6" t="str">
        <f t="shared" si="24"/>
        <v>LMT</v>
      </c>
      <c r="BZ36" t="s">
        <v>569</v>
      </c>
      <c r="CB36" s="74" t="str">
        <f t="shared" si="25"/>
        <v/>
      </c>
      <c r="CC36" s="6">
        <f t="shared" si="26"/>
        <v>15121.041666666666</v>
      </c>
      <c r="CE36" t="str">
        <f t="shared" si="35"/>
        <v>Long</v>
      </c>
      <c r="CF36" t="str">
        <f t="shared" si="36"/>
        <v>ST</v>
      </c>
      <c r="CG36" s="45" t="str">
        <f t="shared" si="37"/>
        <v>VND</v>
      </c>
      <c r="CH36" t="str">
        <f t="shared" si="38"/>
        <v>STK</v>
      </c>
      <c r="CI36" t="str">
        <f t="shared" si="39"/>
        <v>TPB</v>
      </c>
      <c r="CJ36" s="83">
        <f t="shared" si="40"/>
        <v>6000</v>
      </c>
      <c r="CK36" t="str">
        <f t="shared" si="41"/>
        <v>Tien Phong Commercial Joint Stock Bank (Tpb)</v>
      </c>
      <c r="CL36">
        <f t="shared" si="42"/>
        <v>1</v>
      </c>
      <c r="CO36" t="str">
        <f t="shared" si="43"/>
        <v>07/06/2023 12:16:40</v>
      </c>
      <c r="CP36" t="str">
        <f t="shared" si="44"/>
        <v>07/06/2023 12:16:40</v>
      </c>
      <c r="CR36" s="5">
        <f t="shared" si="45"/>
        <v>15083.333333333334</v>
      </c>
      <c r="CS36" s="5">
        <f t="shared" si="46"/>
        <v>15121.041666666666</v>
      </c>
      <c r="CT36" s="22">
        <f>IF(AND(AN36="O",CJ36&lt;&gt;0),VLOOKUP(CI36&amp;Readme!$B$4,historicalprice,4,FALSE),"")</f>
        <v>14333.333000000001</v>
      </c>
      <c r="CU36" s="8">
        <f>IF(AN36="O",Readme!$B$4,"")</f>
        <v>45471</v>
      </c>
    </row>
    <row r="37" spans="1:99" hidden="1">
      <c r="A37" s="26" t="s">
        <v>312</v>
      </c>
      <c r="B37" s="27" t="s">
        <v>56</v>
      </c>
      <c r="C37" s="27" t="s">
        <v>222</v>
      </c>
      <c r="D37" s="28">
        <v>4000</v>
      </c>
      <c r="E37" s="28" t="s">
        <v>313</v>
      </c>
      <c r="F37" s="68">
        <v>4000</v>
      </c>
      <c r="G37" s="28">
        <v>17000</v>
      </c>
      <c r="H37" s="28">
        <v>102000</v>
      </c>
      <c r="I37" s="28" t="s">
        <v>224</v>
      </c>
      <c r="J37" s="28">
        <v>68102000</v>
      </c>
      <c r="K37" s="27" t="s">
        <v>162</v>
      </c>
      <c r="L37" s="27" t="s">
        <v>225</v>
      </c>
      <c r="M37" s="27" t="s">
        <v>163</v>
      </c>
      <c r="N37" s="29" t="s">
        <v>314</v>
      </c>
      <c r="O37" s="1"/>
      <c r="Z37" s="43">
        <f t="shared" ref="Z37:Z46" si="47">F37</f>
        <v>4000</v>
      </c>
      <c r="AA37" s="55">
        <f t="shared" si="0"/>
        <v>45112.886805555558</v>
      </c>
      <c r="AB37" s="8">
        <f t="shared" si="1"/>
        <v>45112</v>
      </c>
      <c r="AC37" s="8">
        <f t="shared" si="2"/>
        <v>45116.416666666664</v>
      </c>
      <c r="AD37" s="6">
        <f t="shared" si="3"/>
        <v>68000000</v>
      </c>
      <c r="AE37" s="6">
        <f t="shared" si="4"/>
        <v>-68000</v>
      </c>
      <c r="AF37" s="6">
        <f t="shared" si="5"/>
        <v>-102000</v>
      </c>
      <c r="AG37" s="6" t="str">
        <f t="shared" si="6"/>
        <v>73022419</v>
      </c>
      <c r="AH37" s="75" t="str">
        <f t="shared" si="7"/>
        <v/>
      </c>
      <c r="AI37" t="str">
        <f t="shared" si="8"/>
        <v/>
      </c>
      <c r="AL37" s="78" t="str">
        <f t="shared" si="28"/>
        <v>73022419O</v>
      </c>
      <c r="AM37" s="92">
        <v>23248405</v>
      </c>
      <c r="AN37" s="6" t="str">
        <f t="shared" si="9"/>
        <v>O</v>
      </c>
      <c r="AO37" t="str">
        <f t="shared" si="10"/>
        <v/>
      </c>
      <c r="AP37" s="77" t="str">
        <f t="shared" si="29"/>
        <v>VND</v>
      </c>
      <c r="AR37" t="s">
        <v>220</v>
      </c>
      <c r="AS37" s="43" t="str">
        <f t="shared" si="11"/>
        <v>PDR</v>
      </c>
      <c r="AT37" s="44">
        <f t="shared" si="12"/>
        <v>4000</v>
      </c>
      <c r="AU37" t="str">
        <f>VLOOKUP(AS37,specs,Specs!$D$2,FALSE)</f>
        <v>Phat Dat Real Estate Development Corp</v>
      </c>
      <c r="AW37">
        <f>VLOOKUP(AS37,specs,Specs!$S$2,FALSE)</f>
        <v>1</v>
      </c>
      <c r="BA37" s="4" t="str">
        <f t="shared" si="13"/>
        <v>07/06/2023 12:17:00</v>
      </c>
      <c r="BB37" s="8">
        <f t="shared" si="14"/>
        <v>45113</v>
      </c>
      <c r="BC37" s="8">
        <f>IF(C37="Div",BB37,VLOOKUP(VLOOKUP(DATEVALUE(BA37),DataRef!$N$2:$O$2001,2,FALSE)+2,DataRef!$M$2:$O$2001,2,FALSE))</f>
        <v>45117</v>
      </c>
      <c r="BD37" t="str">
        <f t="shared" si="30"/>
        <v>HOSE</v>
      </c>
      <c r="BE37" s="44">
        <f t="shared" si="15"/>
        <v>17000</v>
      </c>
      <c r="BF37" s="22">
        <f t="shared" si="31"/>
        <v>68000000</v>
      </c>
      <c r="BG37" s="21">
        <f t="shared" si="32"/>
        <v>-68000000</v>
      </c>
      <c r="BH37" s="6">
        <f t="shared" si="16"/>
        <v>0</v>
      </c>
      <c r="BI37" s="6">
        <f t="shared" si="17"/>
        <v>-170000</v>
      </c>
      <c r="BJ37" t="str">
        <f t="shared" si="33"/>
        <v>VND</v>
      </c>
      <c r="BK37" s="45">
        <f t="shared" si="34"/>
        <v>-68170000</v>
      </c>
      <c r="BL37" s="77">
        <f t="shared" si="18"/>
        <v>15268.339</v>
      </c>
      <c r="BM37" s="6">
        <f t="shared" si="19"/>
        <v>68170000</v>
      </c>
      <c r="BN37" s="54" t="str">
        <f t="shared" si="20"/>
        <v/>
      </c>
      <c r="BP37" t="str">
        <f t="shared" si="21"/>
        <v>Buy</v>
      </c>
      <c r="BR37" s="14" t="str">
        <f t="shared" si="22"/>
        <v>73022419</v>
      </c>
      <c r="BT37" t="str">
        <f t="shared" si="23"/>
        <v/>
      </c>
      <c r="BW37" s="6" t="str">
        <f t="shared" si="24"/>
        <v>LMT</v>
      </c>
      <c r="BZ37" t="s">
        <v>569</v>
      </c>
      <c r="CB37" s="74" t="str">
        <f t="shared" si="25"/>
        <v/>
      </c>
      <c r="CC37" s="6">
        <f t="shared" si="26"/>
        <v>17042.5</v>
      </c>
      <c r="CE37" t="str">
        <f t="shared" si="35"/>
        <v>Long</v>
      </c>
      <c r="CF37" t="str">
        <f t="shared" si="36"/>
        <v>ST</v>
      </c>
      <c r="CG37" s="45" t="str">
        <f t="shared" si="37"/>
        <v>VND</v>
      </c>
      <c r="CH37" t="str">
        <f t="shared" si="38"/>
        <v>STK</v>
      </c>
      <c r="CI37" t="str">
        <f t="shared" si="39"/>
        <v>PDR</v>
      </c>
      <c r="CJ37" s="83">
        <f t="shared" si="40"/>
        <v>4000</v>
      </c>
      <c r="CK37" t="str">
        <f t="shared" si="41"/>
        <v>Phat Dat Real Estate Development Corp</v>
      </c>
      <c r="CL37">
        <f t="shared" si="42"/>
        <v>1</v>
      </c>
      <c r="CO37" t="str">
        <f t="shared" si="43"/>
        <v>07/06/2023 12:17:00</v>
      </c>
      <c r="CP37" t="str">
        <f t="shared" si="44"/>
        <v>07/06/2023 12:17:00</v>
      </c>
      <c r="CR37" s="5">
        <f t="shared" si="45"/>
        <v>17000</v>
      </c>
      <c r="CS37" s="5">
        <f t="shared" si="46"/>
        <v>17042.5</v>
      </c>
      <c r="CT37" s="22">
        <f>IF(AND(AN37="O",CJ37&lt;&gt;0),VLOOKUP(CI37&amp;Readme!$B$4,historicalprice,4,FALSE),"")</f>
        <v>23700</v>
      </c>
      <c r="CU37" s="8">
        <f>IF(AN37="O",Readme!$B$4,"")</f>
        <v>45471</v>
      </c>
    </row>
    <row r="38" spans="1:99" hidden="1">
      <c r="A38" s="26" t="s">
        <v>309</v>
      </c>
      <c r="B38" s="27" t="s">
        <v>56</v>
      </c>
      <c r="C38" s="27" t="s">
        <v>222</v>
      </c>
      <c r="D38" s="28">
        <v>4000</v>
      </c>
      <c r="E38" s="28" t="s">
        <v>316</v>
      </c>
      <c r="F38" s="68">
        <v>4000</v>
      </c>
      <c r="G38" s="28">
        <v>17200</v>
      </c>
      <c r="H38" s="28">
        <v>103200</v>
      </c>
      <c r="I38" s="28" t="s">
        <v>224</v>
      </c>
      <c r="J38" s="28">
        <v>68903200</v>
      </c>
      <c r="K38" s="27" t="s">
        <v>162</v>
      </c>
      <c r="L38" s="27" t="s">
        <v>225</v>
      </c>
      <c r="M38" s="27" t="s">
        <v>163</v>
      </c>
      <c r="N38" s="29" t="s">
        <v>317</v>
      </c>
      <c r="O38" s="1"/>
      <c r="Z38" s="43">
        <f t="shared" si="47"/>
        <v>4000</v>
      </c>
      <c r="AA38" s="55">
        <f t="shared" si="0"/>
        <v>45112.888182870367</v>
      </c>
      <c r="AB38" s="8">
        <f t="shared" si="1"/>
        <v>45112</v>
      </c>
      <c r="AC38" s="8">
        <f t="shared" si="2"/>
        <v>45116.416666666664</v>
      </c>
      <c r="AD38" s="6">
        <f t="shared" si="3"/>
        <v>68800000</v>
      </c>
      <c r="AE38" s="6">
        <f t="shared" si="4"/>
        <v>-68800</v>
      </c>
      <c r="AF38" s="6">
        <f t="shared" si="5"/>
        <v>-103200</v>
      </c>
      <c r="AG38" s="6" t="str">
        <f t="shared" si="6"/>
        <v>73022412</v>
      </c>
      <c r="AH38" s="75" t="str">
        <f t="shared" si="7"/>
        <v/>
      </c>
      <c r="AI38" t="str">
        <f t="shared" si="8"/>
        <v/>
      </c>
      <c r="AL38" s="78" t="str">
        <f t="shared" si="28"/>
        <v>73022412O</v>
      </c>
      <c r="AM38" s="92">
        <v>23248404</v>
      </c>
      <c r="AN38" s="6" t="str">
        <f t="shared" si="9"/>
        <v>O</v>
      </c>
      <c r="AO38" t="str">
        <f t="shared" si="10"/>
        <v/>
      </c>
      <c r="AP38" s="77" t="str">
        <f t="shared" si="29"/>
        <v>VND</v>
      </c>
      <c r="AR38" t="s">
        <v>220</v>
      </c>
      <c r="AS38" s="43" t="str">
        <f t="shared" si="11"/>
        <v>PDR</v>
      </c>
      <c r="AT38" s="44">
        <f t="shared" si="12"/>
        <v>4000</v>
      </c>
      <c r="AU38" t="str">
        <f>VLOOKUP(AS38,specs,Specs!$D$2,FALSE)</f>
        <v>Phat Dat Real Estate Development Corp</v>
      </c>
      <c r="AW38">
        <f>VLOOKUP(AS38,specs,Specs!$S$2,FALSE)</f>
        <v>1</v>
      </c>
      <c r="BA38" s="4" t="str">
        <f t="shared" si="13"/>
        <v>07/06/2023 12:18:59</v>
      </c>
      <c r="BB38" s="8">
        <f t="shared" si="14"/>
        <v>45113</v>
      </c>
      <c r="BC38" s="8">
        <f>IF(C38="Div",BB38,VLOOKUP(VLOOKUP(DATEVALUE(BA38),DataRef!$N$2:$O$2001,2,FALSE)+2,DataRef!$M$2:$O$2001,2,FALSE))</f>
        <v>45117</v>
      </c>
      <c r="BD38" t="str">
        <f t="shared" si="30"/>
        <v>HOSE</v>
      </c>
      <c r="BE38" s="44">
        <f t="shared" si="15"/>
        <v>17200</v>
      </c>
      <c r="BF38" s="22">
        <f t="shared" si="31"/>
        <v>68800000</v>
      </c>
      <c r="BG38" s="21">
        <f t="shared" si="32"/>
        <v>-68800000</v>
      </c>
      <c r="BH38" s="6">
        <f t="shared" si="16"/>
        <v>0</v>
      </c>
      <c r="BI38" s="6">
        <f t="shared" si="17"/>
        <v>-172000</v>
      </c>
      <c r="BJ38" t="str">
        <f t="shared" si="33"/>
        <v>VND</v>
      </c>
      <c r="BK38" s="45">
        <f t="shared" si="34"/>
        <v>-68972000</v>
      </c>
      <c r="BL38" s="77">
        <f t="shared" si="18"/>
        <v>15268.339</v>
      </c>
      <c r="BM38" s="6">
        <f t="shared" si="19"/>
        <v>68972000</v>
      </c>
      <c r="BN38" s="54" t="str">
        <f t="shared" si="20"/>
        <v/>
      </c>
      <c r="BP38" t="str">
        <f t="shared" si="21"/>
        <v>Buy</v>
      </c>
      <c r="BR38" s="14" t="str">
        <f t="shared" si="22"/>
        <v>73022412</v>
      </c>
      <c r="BT38" t="str">
        <f t="shared" si="23"/>
        <v/>
      </c>
      <c r="BW38" s="6" t="str">
        <f t="shared" si="24"/>
        <v>LMT</v>
      </c>
      <c r="BZ38" t="s">
        <v>569</v>
      </c>
      <c r="CB38" s="74" t="str">
        <f t="shared" si="25"/>
        <v/>
      </c>
      <c r="CC38" s="6">
        <f t="shared" si="26"/>
        <v>17243</v>
      </c>
      <c r="CE38" t="str">
        <f t="shared" si="35"/>
        <v>Long</v>
      </c>
      <c r="CF38" t="str">
        <f t="shared" si="36"/>
        <v>ST</v>
      </c>
      <c r="CG38" s="45" t="str">
        <f t="shared" si="37"/>
        <v>VND</v>
      </c>
      <c r="CH38" t="str">
        <f t="shared" si="38"/>
        <v>STK</v>
      </c>
      <c r="CI38" t="str">
        <f t="shared" si="39"/>
        <v>PDR</v>
      </c>
      <c r="CJ38" s="83">
        <f t="shared" si="40"/>
        <v>4000</v>
      </c>
      <c r="CK38" t="str">
        <f t="shared" si="41"/>
        <v>Phat Dat Real Estate Development Corp</v>
      </c>
      <c r="CL38">
        <f t="shared" si="42"/>
        <v>1</v>
      </c>
      <c r="CO38" t="str">
        <f t="shared" si="43"/>
        <v>07/06/2023 12:18:59</v>
      </c>
      <c r="CP38" t="str">
        <f t="shared" si="44"/>
        <v>07/06/2023 12:18:59</v>
      </c>
      <c r="CR38" s="5">
        <f t="shared" si="45"/>
        <v>17200</v>
      </c>
      <c r="CS38" s="5">
        <f t="shared" si="46"/>
        <v>17243</v>
      </c>
      <c r="CT38" s="22">
        <f>IF(AND(AN38="O",CJ38&lt;&gt;0),VLOOKUP(CI38&amp;Readme!$B$4,historicalprice,4,FALSE),"")</f>
        <v>23700</v>
      </c>
      <c r="CU38" s="8">
        <f>IF(AN38="O",Readme!$B$4,"")</f>
        <v>45471</v>
      </c>
    </row>
    <row r="39" spans="1:99" hidden="1">
      <c r="A39" s="26" t="s">
        <v>307</v>
      </c>
      <c r="B39" s="27" t="s">
        <v>56</v>
      </c>
      <c r="C39" s="27" t="s">
        <v>222</v>
      </c>
      <c r="D39" s="28">
        <v>4000</v>
      </c>
      <c r="E39" s="28" t="s">
        <v>271</v>
      </c>
      <c r="F39" s="68">
        <v>4000</v>
      </c>
      <c r="G39" s="28">
        <v>16700</v>
      </c>
      <c r="H39" s="28">
        <v>100200</v>
      </c>
      <c r="I39" s="28" t="s">
        <v>224</v>
      </c>
      <c r="J39" s="28">
        <v>66900200</v>
      </c>
      <c r="K39" s="27" t="s">
        <v>162</v>
      </c>
      <c r="L39" s="27" t="s">
        <v>225</v>
      </c>
      <c r="M39" s="27" t="s">
        <v>163</v>
      </c>
      <c r="N39" s="29" t="s">
        <v>308</v>
      </c>
      <c r="O39" s="1"/>
      <c r="Z39" s="43">
        <f t="shared" si="47"/>
        <v>4000</v>
      </c>
      <c r="AA39" s="55">
        <f t="shared" si="0"/>
        <v>45113.755856481483</v>
      </c>
      <c r="AB39" s="8">
        <f t="shared" si="1"/>
        <v>45113</v>
      </c>
      <c r="AC39" s="8">
        <f t="shared" si="2"/>
        <v>45117.416666666664</v>
      </c>
      <c r="AD39" s="6">
        <f t="shared" si="3"/>
        <v>66800000</v>
      </c>
      <c r="AE39" s="6">
        <f t="shared" si="4"/>
        <v>-66800</v>
      </c>
      <c r="AF39" s="6">
        <f t="shared" si="5"/>
        <v>-100200</v>
      </c>
      <c r="AG39" s="6" t="str">
        <f t="shared" si="6"/>
        <v>73076951</v>
      </c>
      <c r="AH39" s="75" t="str">
        <f t="shared" si="7"/>
        <v/>
      </c>
      <c r="AI39" t="str">
        <f t="shared" si="8"/>
        <v/>
      </c>
      <c r="AL39" s="78" t="str">
        <f t="shared" si="28"/>
        <v>73076951O</v>
      </c>
      <c r="AM39" s="92">
        <v>23248407</v>
      </c>
      <c r="AN39" s="6" t="str">
        <f t="shared" si="9"/>
        <v>O</v>
      </c>
      <c r="AO39" t="str">
        <f t="shared" si="10"/>
        <v/>
      </c>
      <c r="AP39" s="77" t="str">
        <f t="shared" si="29"/>
        <v>VND</v>
      </c>
      <c r="AR39" t="s">
        <v>220</v>
      </c>
      <c r="AS39" s="43" t="str">
        <f t="shared" si="11"/>
        <v>PDR</v>
      </c>
      <c r="AT39" s="44">
        <f t="shared" si="12"/>
        <v>4000</v>
      </c>
      <c r="AU39" t="str">
        <f>VLOOKUP(AS39,specs,Specs!$D$2,FALSE)</f>
        <v>Phat Dat Real Estate Development Corp</v>
      </c>
      <c r="AW39">
        <f>VLOOKUP(AS39,specs,Specs!$S$2,FALSE)</f>
        <v>1</v>
      </c>
      <c r="BA39" s="4" t="str">
        <f t="shared" si="13"/>
        <v>07/07/2023 09:08:26</v>
      </c>
      <c r="BB39" s="8">
        <f t="shared" si="14"/>
        <v>45114</v>
      </c>
      <c r="BC39" s="8">
        <f>IF(C39="Div",BB39,VLOOKUP(VLOOKUP(DATEVALUE(BA39),DataRef!$N$2:$O$2001,2,FALSE)+2,DataRef!$M$2:$O$2001,2,FALSE))</f>
        <v>45118</v>
      </c>
      <c r="BD39" t="str">
        <f t="shared" si="30"/>
        <v>HOSE</v>
      </c>
      <c r="BE39" s="44">
        <f t="shared" si="15"/>
        <v>16700</v>
      </c>
      <c r="BF39" s="22">
        <f t="shared" si="31"/>
        <v>66800000</v>
      </c>
      <c r="BG39" s="21">
        <f t="shared" si="32"/>
        <v>-66800000</v>
      </c>
      <c r="BH39" s="6">
        <f t="shared" si="16"/>
        <v>0</v>
      </c>
      <c r="BI39" s="6">
        <f t="shared" si="17"/>
        <v>-167000</v>
      </c>
      <c r="BJ39" t="str">
        <f t="shared" si="33"/>
        <v>VND</v>
      </c>
      <c r="BK39" s="45">
        <f t="shared" si="34"/>
        <v>-66967000</v>
      </c>
      <c r="BL39" s="77">
        <f t="shared" si="18"/>
        <v>15629.72</v>
      </c>
      <c r="BM39" s="6">
        <f t="shared" si="19"/>
        <v>66967000</v>
      </c>
      <c r="BN39" s="54" t="str">
        <f t="shared" si="20"/>
        <v/>
      </c>
      <c r="BP39" t="str">
        <f t="shared" si="21"/>
        <v>Buy</v>
      </c>
      <c r="BR39" s="14" t="str">
        <f t="shared" si="22"/>
        <v>73076951</v>
      </c>
      <c r="BT39" t="str">
        <f t="shared" si="23"/>
        <v/>
      </c>
      <c r="BW39" s="6" t="str">
        <f t="shared" si="24"/>
        <v>LMT</v>
      </c>
      <c r="BZ39" t="s">
        <v>569</v>
      </c>
      <c r="CB39" s="74" t="str">
        <f t="shared" si="25"/>
        <v/>
      </c>
      <c r="CC39" s="6">
        <f t="shared" si="26"/>
        <v>16741.75</v>
      </c>
      <c r="CE39" t="str">
        <f t="shared" si="35"/>
        <v>Long</v>
      </c>
      <c r="CF39" t="str">
        <f t="shared" si="36"/>
        <v>ST</v>
      </c>
      <c r="CG39" s="45" t="str">
        <f t="shared" si="37"/>
        <v>VND</v>
      </c>
      <c r="CH39" t="str">
        <f t="shared" si="38"/>
        <v>STK</v>
      </c>
      <c r="CI39" t="str">
        <f t="shared" si="39"/>
        <v>PDR</v>
      </c>
      <c r="CJ39" s="83">
        <f t="shared" si="40"/>
        <v>4000</v>
      </c>
      <c r="CK39" t="str">
        <f t="shared" si="41"/>
        <v>Phat Dat Real Estate Development Corp</v>
      </c>
      <c r="CL39">
        <f t="shared" si="42"/>
        <v>1</v>
      </c>
      <c r="CO39" t="str">
        <f t="shared" si="43"/>
        <v>07/07/2023 09:08:26</v>
      </c>
      <c r="CP39" t="str">
        <f t="shared" si="44"/>
        <v>07/07/2023 09:08:26</v>
      </c>
      <c r="CR39" s="5">
        <f t="shared" si="45"/>
        <v>16700</v>
      </c>
      <c r="CS39" s="5">
        <f t="shared" si="46"/>
        <v>16741.75</v>
      </c>
      <c r="CT39" s="22">
        <f>IF(AND(AN39="O",CJ39&lt;&gt;0),VLOOKUP(CI39&amp;Readme!$B$4,historicalprice,4,FALSE),"")</f>
        <v>23700</v>
      </c>
      <c r="CU39" s="8">
        <f>IF(AN39="O",Readme!$B$4,"")</f>
        <v>45471</v>
      </c>
    </row>
    <row r="40" spans="1:99" hidden="1">
      <c r="A40" s="26" t="s">
        <v>304</v>
      </c>
      <c r="B40" s="27" t="s">
        <v>21</v>
      </c>
      <c r="C40" s="27" t="s">
        <v>222</v>
      </c>
      <c r="D40" s="28">
        <v>3000</v>
      </c>
      <c r="E40" s="28" t="s">
        <v>302</v>
      </c>
      <c r="F40" s="68">
        <v>2900</v>
      </c>
      <c r="G40" s="28">
        <v>35400</v>
      </c>
      <c r="H40" s="28">
        <v>153990</v>
      </c>
      <c r="I40" s="28" t="s">
        <v>224</v>
      </c>
      <c r="J40" s="28">
        <v>102813990</v>
      </c>
      <c r="K40" s="27" t="s">
        <v>162</v>
      </c>
      <c r="L40" s="27" t="s">
        <v>235</v>
      </c>
      <c r="M40" s="27" t="s">
        <v>163</v>
      </c>
      <c r="N40" s="29" t="s">
        <v>303</v>
      </c>
      <c r="O40" s="1"/>
      <c r="Z40" s="43">
        <f t="shared" si="47"/>
        <v>2900</v>
      </c>
      <c r="AA40" s="55">
        <f t="shared" si="0"/>
        <v>45137.872685185182</v>
      </c>
      <c r="AB40" s="8">
        <f t="shared" si="1"/>
        <v>45137</v>
      </c>
      <c r="AC40" s="8">
        <f t="shared" si="2"/>
        <v>45139.416666666664</v>
      </c>
      <c r="AD40" s="6">
        <f t="shared" si="3"/>
        <v>102660000</v>
      </c>
      <c r="AE40" s="6">
        <f t="shared" si="4"/>
        <v>-102660</v>
      </c>
      <c r="AF40" s="6">
        <f t="shared" si="5"/>
        <v>-153990</v>
      </c>
      <c r="AG40" s="6" t="str">
        <f t="shared" si="6"/>
        <v>74753864</v>
      </c>
      <c r="AH40" s="75" t="str">
        <f t="shared" si="7"/>
        <v/>
      </c>
      <c r="AI40" t="str">
        <f t="shared" si="8"/>
        <v/>
      </c>
      <c r="AL40" s="78" t="str">
        <f t="shared" si="28"/>
        <v>74753864O</v>
      </c>
      <c r="AM40" s="92">
        <v>23248412</v>
      </c>
      <c r="AN40" s="6" t="str">
        <f t="shared" si="9"/>
        <v>O</v>
      </c>
      <c r="AO40" t="str">
        <f t="shared" si="10"/>
        <v/>
      </c>
      <c r="AP40" s="77" t="str">
        <f t="shared" si="29"/>
        <v>VND</v>
      </c>
      <c r="AR40" t="s">
        <v>220</v>
      </c>
      <c r="AS40" s="43" t="str">
        <f t="shared" si="11"/>
        <v>TV2</v>
      </c>
      <c r="AT40" s="44">
        <f t="shared" si="12"/>
        <v>2900</v>
      </c>
      <c r="AU40" t="str">
        <f>VLOOKUP(AS40,specs,Specs!$D$2,FALSE)</f>
        <v>Power Engineering Consulting Joint Stock Company 2</v>
      </c>
      <c r="AW40">
        <f>VLOOKUP(AS40,specs,Specs!$S$2,FALSE)</f>
        <v>1</v>
      </c>
      <c r="BA40" s="4" t="str">
        <f t="shared" si="13"/>
        <v>07/31/2023 11:56:40</v>
      </c>
      <c r="BB40" s="8">
        <f t="shared" si="14"/>
        <v>45138</v>
      </c>
      <c r="BC40" s="8">
        <f>IF(C40="Div",BB40,VLOOKUP(VLOOKUP(DATEVALUE(BA40),DataRef!$N$2:$O$2001,2,FALSE)+2,DataRef!$M$2:$O$2001,2,FALSE))</f>
        <v>45140</v>
      </c>
      <c r="BD40" t="str">
        <f t="shared" si="30"/>
        <v>HOSE</v>
      </c>
      <c r="BE40" s="44">
        <f t="shared" si="15"/>
        <v>35400</v>
      </c>
      <c r="BF40" s="22">
        <f t="shared" si="31"/>
        <v>102660000</v>
      </c>
      <c r="BG40" s="21">
        <f t="shared" si="32"/>
        <v>-102660000</v>
      </c>
      <c r="BH40" s="6">
        <f t="shared" si="16"/>
        <v>0</v>
      </c>
      <c r="BI40" s="6">
        <f t="shared" si="17"/>
        <v>-256650</v>
      </c>
      <c r="BJ40" t="str">
        <f t="shared" si="33"/>
        <v>VND</v>
      </c>
      <c r="BK40" s="45">
        <f t="shared" si="34"/>
        <v>-102916650</v>
      </c>
      <c r="BL40" s="77">
        <f t="shared" si="18"/>
        <v>35600</v>
      </c>
      <c r="BM40" s="6">
        <f t="shared" si="19"/>
        <v>102916650</v>
      </c>
      <c r="BN40" s="54" t="str">
        <f t="shared" si="20"/>
        <v/>
      </c>
      <c r="BP40" t="str">
        <f t="shared" si="21"/>
        <v>Buy</v>
      </c>
      <c r="BR40" s="14" t="str">
        <f t="shared" si="22"/>
        <v>74753864</v>
      </c>
      <c r="BT40" t="str">
        <f t="shared" si="23"/>
        <v/>
      </c>
      <c r="BW40" s="6" t="str">
        <f t="shared" si="24"/>
        <v>LMT</v>
      </c>
      <c r="BZ40" t="s">
        <v>569</v>
      </c>
      <c r="CB40" s="74" t="str">
        <f t="shared" si="25"/>
        <v/>
      </c>
      <c r="CC40" s="6">
        <f t="shared" si="26"/>
        <v>35488.5</v>
      </c>
      <c r="CE40" t="str">
        <f t="shared" si="35"/>
        <v>Long</v>
      </c>
      <c r="CF40" t="str">
        <f t="shared" si="36"/>
        <v>ST</v>
      </c>
      <c r="CG40" s="45" t="str">
        <f t="shared" si="37"/>
        <v>VND</v>
      </c>
      <c r="CH40" t="str">
        <f t="shared" si="38"/>
        <v>STK</v>
      </c>
      <c r="CI40" t="str">
        <f t="shared" si="39"/>
        <v>TV2</v>
      </c>
      <c r="CJ40" s="83">
        <f t="shared" si="40"/>
        <v>2900</v>
      </c>
      <c r="CK40" t="str">
        <f t="shared" si="41"/>
        <v>Power Engineering Consulting Joint Stock Company 2</v>
      </c>
      <c r="CL40">
        <f t="shared" si="42"/>
        <v>1</v>
      </c>
      <c r="CO40" t="str">
        <f t="shared" si="43"/>
        <v>07/31/2023 11:56:40</v>
      </c>
      <c r="CP40" t="str">
        <f t="shared" si="44"/>
        <v>07/31/2023 11:56:40</v>
      </c>
      <c r="CR40" s="5">
        <f t="shared" si="45"/>
        <v>35400</v>
      </c>
      <c r="CS40" s="5">
        <f t="shared" si="46"/>
        <v>35488.5</v>
      </c>
      <c r="CT40" s="22">
        <f>IF(AND(AN40="O",CJ40&lt;&gt;0),VLOOKUP(CI40&amp;Readme!$B$4,historicalprice,4,FALSE),"")</f>
        <v>45000</v>
      </c>
      <c r="CU40" s="8">
        <f>IF(AN40="O",Readme!$B$4,"")</f>
        <v>45471</v>
      </c>
    </row>
    <row r="41" spans="1:99" hidden="1">
      <c r="A41" s="26" t="s">
        <v>301</v>
      </c>
      <c r="B41" s="27" t="s">
        <v>21</v>
      </c>
      <c r="C41" s="27" t="s">
        <v>222</v>
      </c>
      <c r="D41" s="28">
        <v>3000</v>
      </c>
      <c r="E41" s="28" t="s">
        <v>305</v>
      </c>
      <c r="F41" s="68">
        <v>3000</v>
      </c>
      <c r="G41" s="28">
        <v>35600</v>
      </c>
      <c r="H41" s="28">
        <v>160200</v>
      </c>
      <c r="I41" s="28" t="s">
        <v>224</v>
      </c>
      <c r="J41" s="28">
        <v>106960200</v>
      </c>
      <c r="K41" s="27" t="s">
        <v>162</v>
      </c>
      <c r="L41" s="27" t="s">
        <v>225</v>
      </c>
      <c r="M41" s="27" t="s">
        <v>163</v>
      </c>
      <c r="N41" s="29" t="s">
        <v>306</v>
      </c>
      <c r="O41" s="1"/>
      <c r="Z41" s="43">
        <f t="shared" si="47"/>
        <v>3000</v>
      </c>
      <c r="AA41" s="55">
        <f t="shared" ref="AA41:AA72" si="48">IF(AND(BA41&gt;VLOOKUP(YEAR(BA41),dst,4,FALSE),BA41&lt;=VLOOKUP(YEAR(BA41),dst,5,FALSE)),BA41-(14/24),BA41-(15/24))</f>
        <v>45137.876805555556</v>
      </c>
      <c r="AB41" s="8">
        <f t="shared" si="1"/>
        <v>45137</v>
      </c>
      <c r="AC41" s="8">
        <f t="shared" ref="AC41:AC72" si="49">IF(AND(BC41&gt;VLOOKUP(YEAR(BC41),dst,4,FALSE),BC41&lt;=VLOOKUP(YEAR(BC41),dst,5,FALSE)),BC41-(14/24),BC41-(15/24))</f>
        <v>45139.416666666664</v>
      </c>
      <c r="AD41" s="6">
        <f t="shared" ref="AD41:AD72" si="50">F41*G41</f>
        <v>106800000</v>
      </c>
      <c r="AE41" s="6">
        <f t="shared" ref="AE41:AE72" si="51">-IF(SUMIF(BB$9:BB$5012,BB41,AD$9:AD$5012)&lt;50000000,AD41/SUMIF(BB$9:BB$512,BB41,AD$9:AD$5012)*50000,AD41*0.1%)</f>
        <v>-106800</v>
      </c>
      <c r="AF41" s="6">
        <f t="shared" si="5"/>
        <v>-160200</v>
      </c>
      <c r="AG41" s="6" t="str">
        <f t="shared" ref="AG41:AG72" si="52">N41</f>
        <v>74753643</v>
      </c>
      <c r="AH41" s="75" t="str">
        <f t="shared" ref="AH41:AH72" si="53">IF(AN41="O","",IF(AND(AN41="C",BE41=""),VLOOKUP(BS41&amp;"C",trades,BK$7,FALSE)/(-VLOOKUP(BS41&amp;"C",trades,AT$7,FALSE))*AT41-BM41,""))</f>
        <v/>
      </c>
      <c r="AI41" t="str">
        <f t="shared" ref="AI41:AI72" si="54">IF(AN41="O",IF(SUMIFS($AT$9:$AT$238,$BR$9:$BR$238,BR41,$AN$9:$AN$238,"O")-SUMIFS($AT$9:$AT$238,$BR$9:$BR$238,BR41,$AN$9:$AN$238,"C")=0,"Fully Closed",IF(SUMIFS($AT$9:$AT$238,$BR$9:$BR$238,BR41,$AN$9:$AN$238,"C")&gt;0,"Partly Closed","")),"")</f>
        <v/>
      </c>
      <c r="AL41" s="78" t="str">
        <f t="shared" ref="AL41:AL72" si="55">AG41&amp;AN41</f>
        <v>74753643O</v>
      </c>
      <c r="AM41" s="92">
        <v>23248411</v>
      </c>
      <c r="AN41" s="6" t="str">
        <f t="shared" ref="AN41:AN72" si="56">IF(OR(AND(C41="Buy",BZ41="Long"),AND(C41="Div",BZ41="Long"),(AND(C41="Sell",BZ41="Short"))),"O",IF(OR(AND(C41="Sell",BZ41="Long"),(AND(C41="Buy",BZ41="Short"))),"C",""))</f>
        <v>O</v>
      </c>
      <c r="AO41" t="str">
        <f t="shared" si="10"/>
        <v/>
      </c>
      <c r="AP41" s="77" t="str">
        <f t="shared" si="29"/>
        <v>VND</v>
      </c>
      <c r="AR41" t="s">
        <v>220</v>
      </c>
      <c r="AS41" s="43" t="str">
        <f t="shared" ref="AS41:AS72" si="57">B41</f>
        <v>TV2</v>
      </c>
      <c r="AT41" s="44">
        <f t="shared" ref="AT41:AT72" si="58">IF(OR(C41="Buy",C41="Div"),Z41,IF(C41="Sell",-Z41,""))</f>
        <v>3000</v>
      </c>
      <c r="AU41" t="str">
        <f>VLOOKUP(AS41,specs,Specs!$D$2,FALSE)</f>
        <v>Power Engineering Consulting Joint Stock Company 2</v>
      </c>
      <c r="AW41">
        <f>VLOOKUP(AS41,specs,Specs!$S$2,FALSE)</f>
        <v>1</v>
      </c>
      <c r="BA41" s="4" t="str">
        <f t="shared" ref="BA41:BA72" si="59">MID(A41,4,3)&amp;LEFT(A41,3)&amp;MID(A41,7,4)&amp;" "&amp;MID(A41,12,8)</f>
        <v>07/31/2023 12:02:36</v>
      </c>
      <c r="BB41" s="8">
        <f t="shared" si="14"/>
        <v>45138</v>
      </c>
      <c r="BC41" s="8">
        <f>IF(C41="Div",BB41,VLOOKUP(VLOOKUP(DATEVALUE(BA41),DataRef!$N$2:$O$2001,2,FALSE)+2,DataRef!$M$2:$O$2001,2,FALSE))</f>
        <v>45140</v>
      </c>
      <c r="BD41" t="str">
        <f t="shared" si="30"/>
        <v>HOSE</v>
      </c>
      <c r="BE41" s="44">
        <f t="shared" ref="BE41:BE72" si="60">IF(Y41=0,G41,G41/Z41*F41)</f>
        <v>35600</v>
      </c>
      <c r="BF41" s="22">
        <f t="shared" si="31"/>
        <v>106800000</v>
      </c>
      <c r="BG41" s="21">
        <f t="shared" si="32"/>
        <v>-106800000</v>
      </c>
      <c r="BH41" s="6">
        <f t="shared" ref="BH41:BH72" si="61">IF(AND(BZ41="Long",C41="Sell"),-AD41*$BH$6,0)</f>
        <v>0</v>
      </c>
      <c r="BI41" s="6">
        <f t="shared" ref="BI41:BI72" si="62">AE41+AF41</f>
        <v>-267000</v>
      </c>
      <c r="BJ41" t="str">
        <f t="shared" si="33"/>
        <v>VND</v>
      </c>
      <c r="BK41" s="45">
        <f t="shared" si="34"/>
        <v>-107067000</v>
      </c>
      <c r="BL41" s="77">
        <f t="shared" si="18"/>
        <v>35600</v>
      </c>
      <c r="BM41" s="6">
        <f t="shared" si="19"/>
        <v>107067000</v>
      </c>
      <c r="BN41" s="54" t="str">
        <f t="shared" ref="BN41:BN72" si="63">IF(AN41="O","",IF(AND(AN41="C",BE41=""),VLOOKUP(BS41&amp;"C",trades,BK$7,FALSE)/(-VLOOKUP(BS41&amp;"C",trades,AT$7,FALSE))*AT41-BM41,IF(AND(AN41="C",BE41&lt;&gt;""),SUMIF($BS$9:$BS$5002,BR41,$AH$9:$AH$5002),"")))</f>
        <v/>
      </c>
      <c r="BP41" t="str">
        <f t="shared" ref="BP41:BP72" si="64">C41</f>
        <v>Buy</v>
      </c>
      <c r="BR41" s="14" t="str">
        <f t="shared" ref="BR41:BR72" si="65">AG41</f>
        <v>74753643</v>
      </c>
      <c r="BT41" t="str">
        <f t="shared" ref="BT41:BT72" si="66">IF(AND(AN41="C",BE41=""),VLOOKUP(BR41&amp;"O",trades,$BA$7,FALSE),"")</f>
        <v/>
      </c>
      <c r="BW41" s="6" t="str">
        <f t="shared" ref="BW41:BW72" si="67">IFERROR(VLOOKUP(K41,ordertype,2,FALSE),"")</f>
        <v>LMT</v>
      </c>
      <c r="BZ41" t="s">
        <v>569</v>
      </c>
      <c r="CB41" s="74" t="str">
        <f t="shared" si="25"/>
        <v/>
      </c>
      <c r="CC41" s="6">
        <f t="shared" ref="CC41:CC72" si="68">IF(OR(C41="Sell",C41="Div"),0,BM41/AT41)</f>
        <v>35689</v>
      </c>
      <c r="CE41" t="str">
        <f t="shared" si="35"/>
        <v>Long</v>
      </c>
      <c r="CF41" t="str">
        <f t="shared" si="36"/>
        <v>ST</v>
      </c>
      <c r="CG41" s="45" t="str">
        <f t="shared" si="37"/>
        <v>VND</v>
      </c>
      <c r="CH41" t="str">
        <f t="shared" si="38"/>
        <v>STK</v>
      </c>
      <c r="CI41" t="str">
        <f t="shared" si="39"/>
        <v>TV2</v>
      </c>
      <c r="CJ41" s="83">
        <f t="shared" si="40"/>
        <v>3000</v>
      </c>
      <c r="CK41" t="str">
        <f t="shared" si="41"/>
        <v>Power Engineering Consulting Joint Stock Company 2</v>
      </c>
      <c r="CL41">
        <f t="shared" si="42"/>
        <v>1</v>
      </c>
      <c r="CO41" t="str">
        <f t="shared" si="43"/>
        <v>07/31/2023 12:02:36</v>
      </c>
      <c r="CP41" t="str">
        <f t="shared" si="44"/>
        <v>07/31/2023 12:02:36</v>
      </c>
      <c r="CR41" s="5">
        <f t="shared" si="45"/>
        <v>35600</v>
      </c>
      <c r="CS41" s="5">
        <f t="shared" si="46"/>
        <v>35689</v>
      </c>
      <c r="CT41" s="22">
        <f>IF(AND(AN41="O",CJ41&lt;&gt;0),VLOOKUP(CI41&amp;Readme!$B$4,historicalprice,4,FALSE),"")</f>
        <v>45000</v>
      </c>
      <c r="CU41" s="8">
        <f>IF(AN41="O",Readme!$B$4,"")</f>
        <v>45471</v>
      </c>
    </row>
    <row r="42" spans="1:99" hidden="1">
      <c r="A42" s="26" t="s">
        <v>391</v>
      </c>
      <c r="B42" s="27" t="s">
        <v>56</v>
      </c>
      <c r="C42" s="27" t="s">
        <v>222</v>
      </c>
      <c r="D42" s="28">
        <v>3000</v>
      </c>
      <c r="E42" s="28" t="s">
        <v>389</v>
      </c>
      <c r="F42" s="68">
        <v>3000</v>
      </c>
      <c r="G42" s="28">
        <v>20850</v>
      </c>
      <c r="H42" s="28">
        <v>93826</v>
      </c>
      <c r="I42" s="28" t="s">
        <v>224</v>
      </c>
      <c r="J42" s="28">
        <v>62643826</v>
      </c>
      <c r="K42" s="27" t="s">
        <v>162</v>
      </c>
      <c r="L42" s="27" t="s">
        <v>225</v>
      </c>
      <c r="M42" s="27" t="s">
        <v>163</v>
      </c>
      <c r="N42" s="29" t="s">
        <v>390</v>
      </c>
      <c r="Z42" s="43">
        <f t="shared" si="47"/>
        <v>3000</v>
      </c>
      <c r="AA42" s="55">
        <f t="shared" si="48"/>
        <v>45138.849953703706</v>
      </c>
      <c r="AB42" s="8">
        <f t="shared" si="1"/>
        <v>45138</v>
      </c>
      <c r="AC42" s="8">
        <f t="shared" si="49"/>
        <v>45140.416666666664</v>
      </c>
      <c r="AD42" s="6">
        <f t="shared" si="50"/>
        <v>62550000</v>
      </c>
      <c r="AE42" s="6">
        <f t="shared" si="51"/>
        <v>-62550</v>
      </c>
      <c r="AF42" s="6">
        <f t="shared" si="5"/>
        <v>-93825</v>
      </c>
      <c r="AG42" s="6" t="str">
        <f t="shared" si="52"/>
        <v>74869748</v>
      </c>
      <c r="AH42" s="75" t="str">
        <f t="shared" si="53"/>
        <v/>
      </c>
      <c r="AI42" t="str">
        <f t="shared" si="54"/>
        <v/>
      </c>
      <c r="AL42" s="78" t="str">
        <f t="shared" si="55"/>
        <v>74869748O</v>
      </c>
      <c r="AM42" s="92">
        <v>23496680</v>
      </c>
      <c r="AN42" s="6" t="str">
        <f t="shared" si="56"/>
        <v>O</v>
      </c>
      <c r="AO42" t="str">
        <f t="shared" si="10"/>
        <v/>
      </c>
      <c r="AP42" s="77" t="str">
        <f t="shared" si="29"/>
        <v>VND</v>
      </c>
      <c r="AR42" t="s">
        <v>220</v>
      </c>
      <c r="AS42" s="43" t="str">
        <f t="shared" si="57"/>
        <v>PDR</v>
      </c>
      <c r="AT42" s="44">
        <f t="shared" si="58"/>
        <v>3000</v>
      </c>
      <c r="AU42" t="str">
        <f>VLOOKUP(AS42,specs,Specs!$D$2,FALSE)</f>
        <v>Phat Dat Real Estate Development Corp</v>
      </c>
      <c r="AW42">
        <f>VLOOKUP(AS42,specs,Specs!$S$2,FALSE)</f>
        <v>1</v>
      </c>
      <c r="BA42" s="4" t="str">
        <f t="shared" si="59"/>
        <v>08/01/2023 11:23:56</v>
      </c>
      <c r="BB42" s="8">
        <f t="shared" si="14"/>
        <v>45139</v>
      </c>
      <c r="BC42" s="8">
        <f>IF(C42="Div",BB42,VLOOKUP(VLOOKUP(DATEVALUE(BA42),DataRef!$N$2:$O$2001,2,FALSE)+2,DataRef!$M$2:$O$2001,2,FALSE))</f>
        <v>45141</v>
      </c>
      <c r="BD42" t="str">
        <f t="shared" si="30"/>
        <v>HOSE</v>
      </c>
      <c r="BE42" s="44">
        <f t="shared" si="60"/>
        <v>20850</v>
      </c>
      <c r="BF42" s="22">
        <f t="shared" si="31"/>
        <v>62550000</v>
      </c>
      <c r="BG42" s="21">
        <f t="shared" si="32"/>
        <v>-62550000</v>
      </c>
      <c r="BH42" s="6">
        <f t="shared" si="61"/>
        <v>0</v>
      </c>
      <c r="BI42" s="6">
        <f t="shared" si="62"/>
        <v>-156375</v>
      </c>
      <c r="BJ42" t="str">
        <f t="shared" si="33"/>
        <v>VND</v>
      </c>
      <c r="BK42" s="45">
        <f t="shared" si="34"/>
        <v>-62706375</v>
      </c>
      <c r="BL42" s="77">
        <f t="shared" si="18"/>
        <v>18836.973999999998</v>
      </c>
      <c r="BM42" s="6">
        <f t="shared" si="19"/>
        <v>62706375</v>
      </c>
      <c r="BN42" s="54" t="str">
        <f t="shared" si="63"/>
        <v/>
      </c>
      <c r="BP42" t="str">
        <f t="shared" si="64"/>
        <v>Buy</v>
      </c>
      <c r="BR42" s="14" t="str">
        <f t="shared" si="65"/>
        <v>74869748</v>
      </c>
      <c r="BT42" t="str">
        <f t="shared" si="66"/>
        <v/>
      </c>
      <c r="BW42" s="6" t="str">
        <f t="shared" si="67"/>
        <v>LMT</v>
      </c>
      <c r="BZ42" t="s">
        <v>569</v>
      </c>
      <c r="CB42" s="74" t="str">
        <f t="shared" si="25"/>
        <v/>
      </c>
      <c r="CC42" s="6">
        <f t="shared" si="68"/>
        <v>20902.125</v>
      </c>
      <c r="CE42" t="str">
        <f t="shared" si="35"/>
        <v>Long</v>
      </c>
      <c r="CF42" t="str">
        <f t="shared" si="36"/>
        <v>ST</v>
      </c>
      <c r="CG42" s="45" t="str">
        <f t="shared" si="37"/>
        <v>VND</v>
      </c>
      <c r="CH42" t="str">
        <f t="shared" si="38"/>
        <v>STK</v>
      </c>
      <c r="CI42" t="str">
        <f t="shared" si="39"/>
        <v>PDR</v>
      </c>
      <c r="CJ42" s="83">
        <f t="shared" si="40"/>
        <v>3000</v>
      </c>
      <c r="CK42" t="str">
        <f t="shared" si="41"/>
        <v>Phat Dat Real Estate Development Corp</v>
      </c>
      <c r="CL42">
        <f t="shared" si="42"/>
        <v>1</v>
      </c>
      <c r="CO42" t="str">
        <f t="shared" si="43"/>
        <v>08/01/2023 11:23:56</v>
      </c>
      <c r="CP42" t="str">
        <f t="shared" si="44"/>
        <v>08/01/2023 11:23:56</v>
      </c>
      <c r="CR42" s="5">
        <f t="shared" si="45"/>
        <v>20850</v>
      </c>
      <c r="CS42" s="5">
        <f t="shared" si="46"/>
        <v>20902.125</v>
      </c>
      <c r="CT42" s="22">
        <f>IF(AND(AN42="O",CJ42&lt;&gt;0),VLOOKUP(CI42&amp;Readme!$B$4,historicalprice,4,FALSE),"")</f>
        <v>23700</v>
      </c>
      <c r="CU42" s="8">
        <f>IF(AN42="O",Readme!$B$4,"")</f>
        <v>45471</v>
      </c>
    </row>
    <row r="43" spans="1:99" hidden="1">
      <c r="A43" s="26" t="s">
        <v>388</v>
      </c>
      <c r="B43" s="27" t="s">
        <v>21</v>
      </c>
      <c r="C43" s="27" t="s">
        <v>222</v>
      </c>
      <c r="D43" s="28">
        <v>2000</v>
      </c>
      <c r="E43" s="28" t="s">
        <v>392</v>
      </c>
      <c r="F43" s="68">
        <v>2000</v>
      </c>
      <c r="G43" s="28">
        <v>38050</v>
      </c>
      <c r="H43" s="28">
        <v>114150</v>
      </c>
      <c r="I43" s="28" t="s">
        <v>224</v>
      </c>
      <c r="J43" s="28">
        <v>76214150</v>
      </c>
      <c r="K43" s="27" t="s">
        <v>162</v>
      </c>
      <c r="L43" s="27" t="s">
        <v>225</v>
      </c>
      <c r="M43" s="27" t="s">
        <v>163</v>
      </c>
      <c r="N43" s="29" t="s">
        <v>393</v>
      </c>
      <c r="Z43" s="43">
        <f t="shared" si="47"/>
        <v>2000</v>
      </c>
      <c r="AA43" s="55">
        <f t="shared" si="48"/>
        <v>45138.862500000003</v>
      </c>
      <c r="AB43" s="8">
        <f t="shared" si="1"/>
        <v>45138</v>
      </c>
      <c r="AC43" s="8">
        <f t="shared" si="49"/>
        <v>45140.416666666664</v>
      </c>
      <c r="AD43" s="6">
        <f t="shared" si="50"/>
        <v>76100000</v>
      </c>
      <c r="AE43" s="6">
        <f t="shared" si="51"/>
        <v>-76100</v>
      </c>
      <c r="AF43" s="6">
        <f t="shared" si="5"/>
        <v>-114150</v>
      </c>
      <c r="AG43" s="6" t="str">
        <f t="shared" si="52"/>
        <v>74867664</v>
      </c>
      <c r="AH43" s="75" t="str">
        <f t="shared" si="53"/>
        <v/>
      </c>
      <c r="AI43" t="str">
        <f t="shared" si="54"/>
        <v/>
      </c>
      <c r="AL43" s="78" t="str">
        <f t="shared" si="55"/>
        <v>74867664O</v>
      </c>
      <c r="AM43" s="92">
        <v>23496679</v>
      </c>
      <c r="AN43" s="6" t="str">
        <f t="shared" si="56"/>
        <v>O</v>
      </c>
      <c r="AO43" t="str">
        <f t="shared" si="10"/>
        <v/>
      </c>
      <c r="AP43" s="77" t="str">
        <f t="shared" si="29"/>
        <v>VND</v>
      </c>
      <c r="AR43" t="s">
        <v>220</v>
      </c>
      <c r="AS43" s="43" t="str">
        <f t="shared" si="57"/>
        <v>TV2</v>
      </c>
      <c r="AT43" s="44">
        <f t="shared" si="58"/>
        <v>2000</v>
      </c>
      <c r="AU43" t="str">
        <f>VLOOKUP(AS43,specs,Specs!$D$2,FALSE)</f>
        <v>Power Engineering Consulting Joint Stock Company 2</v>
      </c>
      <c r="AW43">
        <f>VLOOKUP(AS43,specs,Specs!$S$2,FALSE)</f>
        <v>1</v>
      </c>
      <c r="BA43" s="4" t="str">
        <f t="shared" si="59"/>
        <v>08/01/2023 11:42:00</v>
      </c>
      <c r="BB43" s="8">
        <f t="shared" si="14"/>
        <v>45139</v>
      </c>
      <c r="BC43" s="8">
        <f>IF(C43="Div",BB43,VLOOKUP(VLOOKUP(DATEVALUE(BA43),DataRef!$N$2:$O$2001,2,FALSE)+2,DataRef!$M$2:$O$2001,2,FALSE))</f>
        <v>45141</v>
      </c>
      <c r="BD43" t="str">
        <f t="shared" si="30"/>
        <v>HOSE</v>
      </c>
      <c r="BE43" s="44">
        <f t="shared" si="60"/>
        <v>38050</v>
      </c>
      <c r="BF43" s="22">
        <f t="shared" si="31"/>
        <v>76100000</v>
      </c>
      <c r="BG43" s="21">
        <f t="shared" si="32"/>
        <v>-76100000</v>
      </c>
      <c r="BH43" s="6">
        <f t="shared" si="61"/>
        <v>0</v>
      </c>
      <c r="BI43" s="6">
        <f t="shared" si="62"/>
        <v>-190250</v>
      </c>
      <c r="BJ43" t="str">
        <f t="shared" si="33"/>
        <v>VND</v>
      </c>
      <c r="BK43" s="45">
        <f t="shared" si="34"/>
        <v>-76290250</v>
      </c>
      <c r="BL43" s="77">
        <f t="shared" si="18"/>
        <v>37600</v>
      </c>
      <c r="BM43" s="6">
        <f t="shared" si="19"/>
        <v>76290250</v>
      </c>
      <c r="BN43" s="54" t="str">
        <f t="shared" si="63"/>
        <v/>
      </c>
      <c r="BP43" t="str">
        <f t="shared" si="64"/>
        <v>Buy</v>
      </c>
      <c r="BR43" s="14" t="str">
        <f t="shared" si="65"/>
        <v>74867664</v>
      </c>
      <c r="BT43" t="str">
        <f t="shared" si="66"/>
        <v/>
      </c>
      <c r="BW43" s="6" t="str">
        <f t="shared" si="67"/>
        <v>LMT</v>
      </c>
      <c r="BZ43" t="s">
        <v>569</v>
      </c>
      <c r="CB43" s="74" t="str">
        <f t="shared" si="25"/>
        <v/>
      </c>
      <c r="CC43" s="6">
        <f t="shared" si="68"/>
        <v>38145.125</v>
      </c>
      <c r="CE43" t="str">
        <f t="shared" si="35"/>
        <v>Long</v>
      </c>
      <c r="CF43" t="str">
        <f t="shared" si="36"/>
        <v>ST</v>
      </c>
      <c r="CG43" s="45" t="str">
        <f t="shared" si="37"/>
        <v>VND</v>
      </c>
      <c r="CH43" t="str">
        <f t="shared" si="38"/>
        <v>STK</v>
      </c>
      <c r="CI43" t="str">
        <f t="shared" si="39"/>
        <v>TV2</v>
      </c>
      <c r="CJ43" s="83">
        <f t="shared" si="40"/>
        <v>2000</v>
      </c>
      <c r="CK43" t="str">
        <f t="shared" si="41"/>
        <v>Power Engineering Consulting Joint Stock Company 2</v>
      </c>
      <c r="CL43">
        <f t="shared" si="42"/>
        <v>1</v>
      </c>
      <c r="CO43" t="str">
        <f t="shared" si="43"/>
        <v>08/01/2023 11:42:00</v>
      </c>
      <c r="CP43" t="str">
        <f t="shared" si="44"/>
        <v>08/01/2023 11:42:00</v>
      </c>
      <c r="CR43" s="5">
        <f t="shared" si="45"/>
        <v>38050</v>
      </c>
      <c r="CS43" s="5">
        <f t="shared" si="46"/>
        <v>38145.125</v>
      </c>
      <c r="CT43" s="22">
        <f>IF(AND(AN43="O",CJ43&lt;&gt;0),VLOOKUP(CI43&amp;Readme!$B$4,historicalprice,4,FALSE),"")</f>
        <v>45000</v>
      </c>
      <c r="CU43" s="8">
        <f>IF(AN43="O",Readme!$B$4,"")</f>
        <v>45471</v>
      </c>
    </row>
    <row r="44" spans="1:99" hidden="1">
      <c r="A44" s="26" t="s">
        <v>386</v>
      </c>
      <c r="B44" s="27" t="s">
        <v>21</v>
      </c>
      <c r="C44" s="27" t="s">
        <v>222</v>
      </c>
      <c r="D44" s="28">
        <v>2000</v>
      </c>
      <c r="E44" s="28" t="s">
        <v>380</v>
      </c>
      <c r="F44" s="68">
        <v>2000</v>
      </c>
      <c r="G44" s="28">
        <v>38200</v>
      </c>
      <c r="H44" s="28">
        <v>114600</v>
      </c>
      <c r="I44" s="28" t="s">
        <v>224</v>
      </c>
      <c r="J44" s="28">
        <v>76514600</v>
      </c>
      <c r="K44" s="27" t="s">
        <v>162</v>
      </c>
      <c r="L44" s="27" t="s">
        <v>225</v>
      </c>
      <c r="M44" s="27" t="s">
        <v>163</v>
      </c>
      <c r="N44" s="29" t="s">
        <v>381</v>
      </c>
      <c r="O44" s="1"/>
      <c r="Z44" s="43">
        <f t="shared" si="47"/>
        <v>2000</v>
      </c>
      <c r="AA44" s="55">
        <f t="shared" si="48"/>
        <v>45139.798564814817</v>
      </c>
      <c r="AB44" s="8">
        <f t="shared" si="1"/>
        <v>45139</v>
      </c>
      <c r="AC44" s="8">
        <f t="shared" si="49"/>
        <v>45141.416666666664</v>
      </c>
      <c r="AD44" s="6">
        <f t="shared" si="50"/>
        <v>76400000</v>
      </c>
      <c r="AE44" s="6">
        <f t="shared" si="51"/>
        <v>-76400</v>
      </c>
      <c r="AF44" s="6">
        <f t="shared" si="5"/>
        <v>-114600</v>
      </c>
      <c r="AG44" s="6" t="str">
        <f t="shared" si="52"/>
        <v>74963597</v>
      </c>
      <c r="AH44" s="75" t="str">
        <f t="shared" si="53"/>
        <v/>
      </c>
      <c r="AI44" t="str">
        <f t="shared" si="54"/>
        <v/>
      </c>
      <c r="AL44" s="78" t="str">
        <f t="shared" si="55"/>
        <v>74963597O</v>
      </c>
      <c r="AM44" s="92">
        <v>23496684</v>
      </c>
      <c r="AN44" s="6" t="str">
        <f t="shared" si="56"/>
        <v>O</v>
      </c>
      <c r="AO44" t="str">
        <f t="shared" si="10"/>
        <v/>
      </c>
      <c r="AP44" s="77" t="str">
        <f t="shared" si="29"/>
        <v>VND</v>
      </c>
      <c r="AR44" t="s">
        <v>220</v>
      </c>
      <c r="AS44" s="43" t="str">
        <f t="shared" si="57"/>
        <v>TV2</v>
      </c>
      <c r="AT44" s="44">
        <f t="shared" si="58"/>
        <v>2000</v>
      </c>
      <c r="AU44" t="str">
        <f>VLOOKUP(AS44,specs,Specs!$D$2,FALSE)</f>
        <v>Power Engineering Consulting Joint Stock Company 2</v>
      </c>
      <c r="AW44">
        <f>VLOOKUP(AS44,specs,Specs!$S$2,FALSE)</f>
        <v>1</v>
      </c>
      <c r="BA44" s="4" t="str">
        <f t="shared" si="59"/>
        <v>08/02/2023 10:09:56</v>
      </c>
      <c r="BB44" s="8">
        <f t="shared" si="14"/>
        <v>45140</v>
      </c>
      <c r="BC44" s="8">
        <f>IF(C44="Div",BB44,VLOOKUP(VLOOKUP(DATEVALUE(BA44),DataRef!$N$2:$O$2001,2,FALSE)+2,DataRef!$M$2:$O$2001,2,FALSE))</f>
        <v>45142</v>
      </c>
      <c r="BD44" t="str">
        <f t="shared" si="30"/>
        <v>HOSE</v>
      </c>
      <c r="BE44" s="44">
        <f t="shared" si="60"/>
        <v>38200</v>
      </c>
      <c r="BF44" s="22">
        <f t="shared" si="31"/>
        <v>76400000</v>
      </c>
      <c r="BG44" s="21">
        <f t="shared" si="32"/>
        <v>-76400000</v>
      </c>
      <c r="BH44" s="6">
        <f t="shared" si="61"/>
        <v>0</v>
      </c>
      <c r="BI44" s="6">
        <f t="shared" si="62"/>
        <v>-191000</v>
      </c>
      <c r="BJ44" t="str">
        <f t="shared" si="33"/>
        <v>VND</v>
      </c>
      <c r="BK44" s="45">
        <f t="shared" si="34"/>
        <v>-76591000</v>
      </c>
      <c r="BL44" s="77">
        <f t="shared" si="18"/>
        <v>37800</v>
      </c>
      <c r="BM44" s="6">
        <f t="shared" si="19"/>
        <v>76591000</v>
      </c>
      <c r="BN44" s="54" t="str">
        <f t="shared" si="63"/>
        <v/>
      </c>
      <c r="BP44" t="str">
        <f t="shared" si="64"/>
        <v>Buy</v>
      </c>
      <c r="BR44" s="14" t="str">
        <f t="shared" si="65"/>
        <v>74963597</v>
      </c>
      <c r="BT44" t="str">
        <f t="shared" si="66"/>
        <v/>
      </c>
      <c r="BW44" s="6" t="str">
        <f t="shared" si="67"/>
        <v>LMT</v>
      </c>
      <c r="BZ44" t="s">
        <v>569</v>
      </c>
      <c r="CB44" s="74" t="str">
        <f t="shared" si="25"/>
        <v/>
      </c>
      <c r="CC44" s="6">
        <f t="shared" si="68"/>
        <v>38295.5</v>
      </c>
      <c r="CE44" t="str">
        <f t="shared" si="35"/>
        <v>Long</v>
      </c>
      <c r="CF44" t="str">
        <f t="shared" si="36"/>
        <v>ST</v>
      </c>
      <c r="CG44" s="45" t="str">
        <f t="shared" si="37"/>
        <v>VND</v>
      </c>
      <c r="CH44" t="str">
        <f t="shared" si="38"/>
        <v>STK</v>
      </c>
      <c r="CI44" t="str">
        <f t="shared" si="39"/>
        <v>TV2</v>
      </c>
      <c r="CJ44" s="83">
        <f t="shared" si="40"/>
        <v>2000</v>
      </c>
      <c r="CK44" t="str">
        <f t="shared" si="41"/>
        <v>Power Engineering Consulting Joint Stock Company 2</v>
      </c>
      <c r="CL44">
        <f t="shared" si="42"/>
        <v>1</v>
      </c>
      <c r="CO44" t="str">
        <f t="shared" si="43"/>
        <v>08/02/2023 10:09:56</v>
      </c>
      <c r="CP44" t="str">
        <f t="shared" si="44"/>
        <v>08/02/2023 10:09:56</v>
      </c>
      <c r="CR44" s="5">
        <f t="shared" si="45"/>
        <v>38200</v>
      </c>
      <c r="CS44" s="5">
        <f t="shared" si="46"/>
        <v>38295.5</v>
      </c>
      <c r="CT44" s="22">
        <f>IF(AND(AN44="O",CJ44&lt;&gt;0),VLOOKUP(CI44&amp;Readme!$B$4,historicalprice,4,FALSE),"")</f>
        <v>45000</v>
      </c>
      <c r="CU44" s="8">
        <f>IF(AN44="O",Readme!$B$4,"")</f>
        <v>45471</v>
      </c>
    </row>
    <row r="45" spans="1:99" hidden="1">
      <c r="A45" s="26" t="s">
        <v>384</v>
      </c>
      <c r="B45" s="27" t="s">
        <v>21</v>
      </c>
      <c r="C45" s="27" t="s">
        <v>222</v>
      </c>
      <c r="D45" s="28">
        <v>2000</v>
      </c>
      <c r="E45" s="28" t="s">
        <v>330</v>
      </c>
      <c r="F45" s="68">
        <v>2000</v>
      </c>
      <c r="G45" s="28">
        <v>37800</v>
      </c>
      <c r="H45" s="28">
        <v>113400</v>
      </c>
      <c r="I45" s="28" t="s">
        <v>224</v>
      </c>
      <c r="J45" s="28">
        <v>75713400</v>
      </c>
      <c r="K45" s="27" t="s">
        <v>162</v>
      </c>
      <c r="L45" s="27" t="s">
        <v>225</v>
      </c>
      <c r="M45" s="27" t="s">
        <v>163</v>
      </c>
      <c r="N45" s="29" t="s">
        <v>383</v>
      </c>
      <c r="Z45" s="43">
        <f t="shared" si="47"/>
        <v>2000</v>
      </c>
      <c r="AA45" s="55">
        <f t="shared" si="48"/>
        <v>45139.79928240741</v>
      </c>
      <c r="AB45" s="8">
        <f t="shared" si="1"/>
        <v>45139</v>
      </c>
      <c r="AC45" s="8">
        <f t="shared" si="49"/>
        <v>45141.416666666664</v>
      </c>
      <c r="AD45" s="6">
        <f t="shared" si="50"/>
        <v>75600000</v>
      </c>
      <c r="AE45" s="6">
        <f t="shared" si="51"/>
        <v>-75600</v>
      </c>
      <c r="AF45" s="6">
        <f t="shared" si="5"/>
        <v>-113400</v>
      </c>
      <c r="AG45" s="6" t="str">
        <f t="shared" si="52"/>
        <v>74959572</v>
      </c>
      <c r="AH45" s="75" t="str">
        <f t="shared" si="53"/>
        <v/>
      </c>
      <c r="AI45" t="str">
        <f t="shared" si="54"/>
        <v/>
      </c>
      <c r="AL45" s="78" t="str">
        <f t="shared" si="55"/>
        <v>74959572O</v>
      </c>
      <c r="AM45" s="92">
        <v>23496683</v>
      </c>
      <c r="AN45" s="6" t="str">
        <f t="shared" si="56"/>
        <v>O</v>
      </c>
      <c r="AO45" t="str">
        <f t="shared" si="10"/>
        <v/>
      </c>
      <c r="AP45" s="77" t="str">
        <f t="shared" si="29"/>
        <v>VND</v>
      </c>
      <c r="AR45" t="s">
        <v>220</v>
      </c>
      <c r="AS45" s="43" t="str">
        <f t="shared" si="57"/>
        <v>TV2</v>
      </c>
      <c r="AT45" s="44">
        <f t="shared" si="58"/>
        <v>2000</v>
      </c>
      <c r="AU45" t="str">
        <f>VLOOKUP(AS45,specs,Specs!$D$2,FALSE)</f>
        <v>Power Engineering Consulting Joint Stock Company 2</v>
      </c>
      <c r="AW45">
        <f>VLOOKUP(AS45,specs,Specs!$S$2,FALSE)</f>
        <v>1</v>
      </c>
      <c r="BA45" s="4" t="str">
        <f t="shared" si="59"/>
        <v>08/02/2023 10:10:58</v>
      </c>
      <c r="BB45" s="8">
        <f t="shared" si="14"/>
        <v>45140</v>
      </c>
      <c r="BC45" s="8">
        <f>IF(C45="Div",BB45,VLOOKUP(VLOOKUP(DATEVALUE(BA45),DataRef!$N$2:$O$2001,2,FALSE)+2,DataRef!$M$2:$O$2001,2,FALSE))</f>
        <v>45142</v>
      </c>
      <c r="BD45" t="str">
        <f t="shared" si="30"/>
        <v>HOSE</v>
      </c>
      <c r="BE45" s="44">
        <f t="shared" si="60"/>
        <v>37800</v>
      </c>
      <c r="BF45" s="22">
        <f t="shared" si="31"/>
        <v>75600000</v>
      </c>
      <c r="BG45" s="21">
        <f t="shared" si="32"/>
        <v>-75600000</v>
      </c>
      <c r="BH45" s="6">
        <f t="shared" si="61"/>
        <v>0</v>
      </c>
      <c r="BI45" s="6">
        <f t="shared" si="62"/>
        <v>-189000</v>
      </c>
      <c r="BJ45" t="str">
        <f t="shared" si="33"/>
        <v>VND</v>
      </c>
      <c r="BK45" s="45">
        <f t="shared" si="34"/>
        <v>-75789000</v>
      </c>
      <c r="BL45" s="77">
        <f t="shared" si="18"/>
        <v>37800</v>
      </c>
      <c r="BM45" s="6">
        <f t="shared" si="19"/>
        <v>75789000</v>
      </c>
      <c r="BN45" s="54" t="str">
        <f t="shared" si="63"/>
        <v/>
      </c>
      <c r="BP45" t="str">
        <f t="shared" si="64"/>
        <v>Buy</v>
      </c>
      <c r="BR45" s="14" t="str">
        <f t="shared" si="65"/>
        <v>74959572</v>
      </c>
      <c r="BT45" t="str">
        <f t="shared" si="66"/>
        <v/>
      </c>
      <c r="BW45" s="6" t="str">
        <f t="shared" si="67"/>
        <v>LMT</v>
      </c>
      <c r="BZ45" t="s">
        <v>569</v>
      </c>
      <c r="CB45" s="74" t="str">
        <f t="shared" si="25"/>
        <v/>
      </c>
      <c r="CC45" s="6">
        <f t="shared" si="68"/>
        <v>37894.5</v>
      </c>
      <c r="CE45" t="str">
        <f t="shared" si="35"/>
        <v>Long</v>
      </c>
      <c r="CF45" t="str">
        <f t="shared" si="36"/>
        <v>ST</v>
      </c>
      <c r="CG45" s="45" t="str">
        <f t="shared" si="37"/>
        <v>VND</v>
      </c>
      <c r="CH45" t="str">
        <f t="shared" si="38"/>
        <v>STK</v>
      </c>
      <c r="CI45" t="str">
        <f t="shared" si="39"/>
        <v>TV2</v>
      </c>
      <c r="CJ45" s="83">
        <f t="shared" si="40"/>
        <v>2000</v>
      </c>
      <c r="CK45" t="str">
        <f t="shared" si="41"/>
        <v>Power Engineering Consulting Joint Stock Company 2</v>
      </c>
      <c r="CL45">
        <f t="shared" si="42"/>
        <v>1</v>
      </c>
      <c r="CO45" t="str">
        <f t="shared" si="43"/>
        <v>08/02/2023 10:10:58</v>
      </c>
      <c r="CP45" t="str">
        <f t="shared" si="44"/>
        <v>08/02/2023 10:10:58</v>
      </c>
      <c r="CR45" s="5">
        <f t="shared" si="45"/>
        <v>37800</v>
      </c>
      <c r="CS45" s="5">
        <f t="shared" si="46"/>
        <v>37894.5</v>
      </c>
      <c r="CT45" s="22">
        <f>IF(AND(AN45="O",CJ45&lt;&gt;0),VLOOKUP(CI45&amp;Readme!$B$4,historicalprice,4,FALSE),"")</f>
        <v>45000</v>
      </c>
      <c r="CU45" s="8">
        <f>IF(AN45="O",Readme!$B$4,"")</f>
        <v>45471</v>
      </c>
    </row>
    <row r="46" spans="1:99" hidden="1">
      <c r="A46" s="26" t="s">
        <v>382</v>
      </c>
      <c r="B46" s="27" t="s">
        <v>21</v>
      </c>
      <c r="C46" s="27" t="s">
        <v>222</v>
      </c>
      <c r="D46" s="28">
        <v>2000</v>
      </c>
      <c r="E46" s="28" t="s">
        <v>174</v>
      </c>
      <c r="F46" s="68">
        <v>2000</v>
      </c>
      <c r="G46" s="28">
        <v>38400</v>
      </c>
      <c r="H46" s="28">
        <v>115200</v>
      </c>
      <c r="I46" s="28" t="s">
        <v>224</v>
      </c>
      <c r="J46" s="28">
        <v>76915200</v>
      </c>
      <c r="K46" s="27" t="s">
        <v>162</v>
      </c>
      <c r="L46" s="27" t="s">
        <v>225</v>
      </c>
      <c r="M46" s="27" t="s">
        <v>163</v>
      </c>
      <c r="N46" s="29" t="s">
        <v>385</v>
      </c>
      <c r="Z46" s="43">
        <f t="shared" si="47"/>
        <v>2000</v>
      </c>
      <c r="AA46" s="55">
        <f t="shared" si="48"/>
        <v>45139.799837962964</v>
      </c>
      <c r="AB46" s="8">
        <f t="shared" si="1"/>
        <v>45139</v>
      </c>
      <c r="AC46" s="8">
        <f t="shared" si="49"/>
        <v>45141.416666666664</v>
      </c>
      <c r="AD46" s="6">
        <f t="shared" si="50"/>
        <v>76800000</v>
      </c>
      <c r="AE46" s="6">
        <f t="shared" si="51"/>
        <v>-76800</v>
      </c>
      <c r="AF46" s="6">
        <f t="shared" si="5"/>
        <v>-115200</v>
      </c>
      <c r="AG46" s="6" t="str">
        <f t="shared" si="52"/>
        <v>74959294</v>
      </c>
      <c r="AH46" s="75" t="str">
        <f t="shared" si="53"/>
        <v/>
      </c>
      <c r="AI46" t="str">
        <f t="shared" si="54"/>
        <v/>
      </c>
      <c r="AL46" s="78" t="str">
        <f t="shared" si="55"/>
        <v>74959294O</v>
      </c>
      <c r="AM46" s="92">
        <v>23496682</v>
      </c>
      <c r="AN46" s="6" t="str">
        <f t="shared" si="56"/>
        <v>O</v>
      </c>
      <c r="AO46" t="str">
        <f t="shared" si="10"/>
        <v/>
      </c>
      <c r="AP46" s="77" t="str">
        <f t="shared" si="29"/>
        <v>VND</v>
      </c>
      <c r="AR46" t="s">
        <v>220</v>
      </c>
      <c r="AS46" s="43" t="str">
        <f t="shared" si="57"/>
        <v>TV2</v>
      </c>
      <c r="AT46" s="44">
        <f t="shared" si="58"/>
        <v>2000</v>
      </c>
      <c r="AU46" t="str">
        <f>VLOOKUP(AS46,specs,Specs!$D$2,FALSE)</f>
        <v>Power Engineering Consulting Joint Stock Company 2</v>
      </c>
      <c r="AW46">
        <f>VLOOKUP(AS46,specs,Specs!$S$2,FALSE)</f>
        <v>1</v>
      </c>
      <c r="BA46" s="4" t="str">
        <f t="shared" si="59"/>
        <v>08/02/2023 10:11:46</v>
      </c>
      <c r="BB46" s="8">
        <f t="shared" si="14"/>
        <v>45140</v>
      </c>
      <c r="BC46" s="8">
        <f>IF(C46="Div",BB46,VLOOKUP(VLOOKUP(DATEVALUE(BA46),DataRef!$N$2:$O$2001,2,FALSE)+2,DataRef!$M$2:$O$2001,2,FALSE))</f>
        <v>45142</v>
      </c>
      <c r="BD46" t="str">
        <f t="shared" si="30"/>
        <v>HOSE</v>
      </c>
      <c r="BE46" s="44">
        <f t="shared" si="60"/>
        <v>38400</v>
      </c>
      <c r="BF46" s="22">
        <f t="shared" si="31"/>
        <v>76800000</v>
      </c>
      <c r="BG46" s="21">
        <f t="shared" si="32"/>
        <v>-76800000</v>
      </c>
      <c r="BH46" s="6">
        <f t="shared" si="61"/>
        <v>0</v>
      </c>
      <c r="BI46" s="6">
        <f t="shared" si="62"/>
        <v>-192000</v>
      </c>
      <c r="BJ46" t="str">
        <f t="shared" si="33"/>
        <v>VND</v>
      </c>
      <c r="BK46" s="45">
        <f t="shared" si="34"/>
        <v>-76992000</v>
      </c>
      <c r="BL46" s="77">
        <f t="shared" si="18"/>
        <v>37800</v>
      </c>
      <c r="BM46" s="6">
        <f t="shared" si="19"/>
        <v>76992000</v>
      </c>
      <c r="BN46" s="54" t="str">
        <f t="shared" si="63"/>
        <v/>
      </c>
      <c r="BP46" t="str">
        <f t="shared" si="64"/>
        <v>Buy</v>
      </c>
      <c r="BR46" s="14" t="str">
        <f t="shared" si="65"/>
        <v>74959294</v>
      </c>
      <c r="BT46" t="str">
        <f t="shared" si="66"/>
        <v/>
      </c>
      <c r="BW46" s="6" t="str">
        <f t="shared" si="67"/>
        <v>LMT</v>
      </c>
      <c r="BZ46" t="s">
        <v>569</v>
      </c>
      <c r="CB46" s="74" t="str">
        <f t="shared" si="25"/>
        <v/>
      </c>
      <c r="CC46" s="6">
        <f t="shared" si="68"/>
        <v>38496</v>
      </c>
      <c r="CE46" t="str">
        <f t="shared" si="35"/>
        <v>Long</v>
      </c>
      <c r="CF46" t="str">
        <f t="shared" si="36"/>
        <v>ST</v>
      </c>
      <c r="CG46" s="45" t="str">
        <f t="shared" si="37"/>
        <v>VND</v>
      </c>
      <c r="CH46" t="str">
        <f t="shared" si="38"/>
        <v>STK</v>
      </c>
      <c r="CI46" t="str">
        <f t="shared" si="39"/>
        <v>TV2</v>
      </c>
      <c r="CJ46" s="83">
        <f t="shared" si="40"/>
        <v>2000</v>
      </c>
      <c r="CK46" t="str">
        <f t="shared" si="41"/>
        <v>Power Engineering Consulting Joint Stock Company 2</v>
      </c>
      <c r="CL46">
        <f t="shared" si="42"/>
        <v>1</v>
      </c>
      <c r="CO46" t="str">
        <f t="shared" si="43"/>
        <v>08/02/2023 10:11:46</v>
      </c>
      <c r="CP46" t="str">
        <f t="shared" si="44"/>
        <v>08/02/2023 10:11:46</v>
      </c>
      <c r="CR46" s="5">
        <f t="shared" si="45"/>
        <v>38400</v>
      </c>
      <c r="CS46" s="5">
        <f t="shared" si="46"/>
        <v>38496</v>
      </c>
      <c r="CT46" s="22">
        <f>IF(AND(AN46="O",CJ46&lt;&gt;0),VLOOKUP(CI46&amp;Readme!$B$4,historicalprice,4,FALSE),"")</f>
        <v>45000</v>
      </c>
      <c r="CU46" s="8">
        <f>IF(AN46="O",Readme!$B$4,"")</f>
        <v>45471</v>
      </c>
    </row>
    <row r="47" spans="1:99" hidden="1">
      <c r="A47" s="26" t="s">
        <v>379</v>
      </c>
      <c r="B47" s="27" t="s">
        <v>47</v>
      </c>
      <c r="C47" s="27" t="s">
        <v>222</v>
      </c>
      <c r="D47" s="28">
        <v>6000</v>
      </c>
      <c r="E47" s="28" t="s">
        <v>357</v>
      </c>
      <c r="F47" s="68">
        <v>6000</v>
      </c>
      <c r="G47" s="28">
        <v>18900</v>
      </c>
      <c r="H47" s="28">
        <v>170100</v>
      </c>
      <c r="I47" s="28" t="s">
        <v>224</v>
      </c>
      <c r="J47" s="28">
        <v>113570100</v>
      </c>
      <c r="K47" s="27" t="s">
        <v>162</v>
      </c>
      <c r="L47" s="27" t="s">
        <v>225</v>
      </c>
      <c r="M47" s="27" t="s">
        <v>163</v>
      </c>
      <c r="N47" s="29" t="s">
        <v>387</v>
      </c>
      <c r="O47" s="47"/>
      <c r="Y47" s="43">
        <v>1.2</v>
      </c>
      <c r="Z47" s="56">
        <v>7200</v>
      </c>
      <c r="AA47" s="55">
        <f t="shared" si="48"/>
        <v>45139.808680555558</v>
      </c>
      <c r="AB47" s="8">
        <f t="shared" si="1"/>
        <v>45139</v>
      </c>
      <c r="AC47" s="8">
        <f t="shared" si="49"/>
        <v>45141.416666666664</v>
      </c>
      <c r="AD47" s="6">
        <f t="shared" si="50"/>
        <v>113400000</v>
      </c>
      <c r="AE47" s="6">
        <f t="shared" si="51"/>
        <v>-113400</v>
      </c>
      <c r="AF47" s="6">
        <f t="shared" si="5"/>
        <v>-170100</v>
      </c>
      <c r="AG47" s="6" t="str">
        <f t="shared" si="52"/>
        <v>74958956</v>
      </c>
      <c r="AH47" s="75" t="str">
        <f t="shared" si="53"/>
        <v/>
      </c>
      <c r="AI47" t="str">
        <f t="shared" si="54"/>
        <v/>
      </c>
      <c r="AL47" s="78" t="str">
        <f t="shared" si="55"/>
        <v>74958956O</v>
      </c>
      <c r="AM47" s="43">
        <v>23496681</v>
      </c>
      <c r="AN47" s="6" t="str">
        <f t="shared" si="56"/>
        <v>O</v>
      </c>
      <c r="AO47" t="str">
        <f t="shared" si="10"/>
        <v/>
      </c>
      <c r="AP47" s="77" t="str">
        <f t="shared" si="29"/>
        <v>VND</v>
      </c>
      <c r="AR47" t="s">
        <v>220</v>
      </c>
      <c r="AS47" s="43" t="str">
        <f t="shared" si="57"/>
        <v>TPB</v>
      </c>
      <c r="AT47" s="44">
        <f t="shared" si="58"/>
        <v>7200</v>
      </c>
      <c r="AU47" t="str">
        <f>VLOOKUP(AS47,specs,Specs!$D$2,FALSE)</f>
        <v>Tien Phong Commercial Joint Stock Bank (Tpb)</v>
      </c>
      <c r="AW47">
        <f>VLOOKUP(AS47,specs,Specs!$S$2,FALSE)</f>
        <v>1</v>
      </c>
      <c r="BA47" s="4" t="str">
        <f t="shared" si="59"/>
        <v>08/02/2023 10:24:30</v>
      </c>
      <c r="BB47" s="8">
        <f t="shared" si="14"/>
        <v>45140</v>
      </c>
      <c r="BC47" s="8">
        <f>IF(C47="Div",BB47,VLOOKUP(VLOOKUP(DATEVALUE(BA47),DataRef!$N$2:$O$2001,2,FALSE)+2,DataRef!$M$2:$O$2001,2,FALSE))</f>
        <v>45142</v>
      </c>
      <c r="BD47" t="str">
        <f t="shared" si="30"/>
        <v>HOSE</v>
      </c>
      <c r="BE47" s="19">
        <f t="shared" si="60"/>
        <v>15750</v>
      </c>
      <c r="BF47" s="22">
        <f t="shared" si="31"/>
        <v>113400000</v>
      </c>
      <c r="BG47" s="21">
        <f t="shared" si="32"/>
        <v>-113400000</v>
      </c>
      <c r="BH47" s="6">
        <f t="shared" si="61"/>
        <v>0</v>
      </c>
      <c r="BI47" s="6">
        <f t="shared" si="62"/>
        <v>-283500</v>
      </c>
      <c r="BJ47" t="str">
        <f t="shared" si="33"/>
        <v>VND</v>
      </c>
      <c r="BK47" s="45">
        <f t="shared" si="34"/>
        <v>-113683500</v>
      </c>
      <c r="BL47" s="77">
        <f t="shared" si="18"/>
        <v>15750</v>
      </c>
      <c r="BM47" s="6">
        <f t="shared" si="19"/>
        <v>113683500</v>
      </c>
      <c r="BN47" s="54" t="str">
        <f t="shared" si="63"/>
        <v/>
      </c>
      <c r="BP47" t="str">
        <f t="shared" si="64"/>
        <v>Buy</v>
      </c>
      <c r="BR47" s="14" t="str">
        <f t="shared" si="65"/>
        <v>74958956</v>
      </c>
      <c r="BT47" t="str">
        <f t="shared" si="66"/>
        <v/>
      </c>
      <c r="BW47" s="6" t="str">
        <f t="shared" si="67"/>
        <v>LMT</v>
      </c>
      <c r="BZ47" t="s">
        <v>569</v>
      </c>
      <c r="CB47" s="74" t="str">
        <f t="shared" si="25"/>
        <v/>
      </c>
      <c r="CC47" s="6">
        <f t="shared" si="68"/>
        <v>15789.375</v>
      </c>
      <c r="CE47" t="str">
        <f t="shared" si="35"/>
        <v>Long</v>
      </c>
      <c r="CF47" t="str">
        <f t="shared" si="36"/>
        <v>ST</v>
      </c>
      <c r="CG47" s="45" t="str">
        <f t="shared" si="37"/>
        <v>VND</v>
      </c>
      <c r="CH47" t="str">
        <f t="shared" si="38"/>
        <v>STK</v>
      </c>
      <c r="CI47" t="str">
        <f t="shared" si="39"/>
        <v>TPB</v>
      </c>
      <c r="CJ47" s="83">
        <f t="shared" si="40"/>
        <v>7200</v>
      </c>
      <c r="CK47" t="str">
        <f t="shared" si="41"/>
        <v>Tien Phong Commercial Joint Stock Bank (Tpb)</v>
      </c>
      <c r="CL47">
        <f t="shared" si="42"/>
        <v>1</v>
      </c>
      <c r="CO47" t="str">
        <f t="shared" si="43"/>
        <v>08/02/2023 10:24:30</v>
      </c>
      <c r="CP47" t="str">
        <f t="shared" si="44"/>
        <v>08/02/2023 10:24:30</v>
      </c>
      <c r="CR47" s="5">
        <f t="shared" si="45"/>
        <v>15750</v>
      </c>
      <c r="CS47" s="5">
        <f t="shared" si="46"/>
        <v>15789.375</v>
      </c>
      <c r="CT47" s="22">
        <f>IF(AND(AN47="O",CJ47&lt;&gt;0),VLOOKUP(CI47&amp;Readme!$B$4,historicalprice,4,FALSE),"")</f>
        <v>14333.333000000001</v>
      </c>
      <c r="CU47" s="8">
        <f>IF(AN47="O",Readme!$B$4,"")</f>
        <v>45471</v>
      </c>
    </row>
    <row r="48" spans="1:99" hidden="1">
      <c r="A48" s="26" t="s">
        <v>376</v>
      </c>
      <c r="B48" s="27" t="s">
        <v>21</v>
      </c>
      <c r="C48" s="27" t="s">
        <v>222</v>
      </c>
      <c r="D48" s="28">
        <v>2000</v>
      </c>
      <c r="E48" s="28" t="s">
        <v>342</v>
      </c>
      <c r="F48" s="68">
        <v>2000</v>
      </c>
      <c r="G48" s="28">
        <v>37500</v>
      </c>
      <c r="H48" s="28">
        <v>112500</v>
      </c>
      <c r="I48" s="28" t="s">
        <v>224</v>
      </c>
      <c r="J48" s="28">
        <v>75112500</v>
      </c>
      <c r="K48" s="27" t="s">
        <v>162</v>
      </c>
      <c r="L48" s="27" t="s">
        <v>225</v>
      </c>
      <c r="M48" s="27" t="s">
        <v>163</v>
      </c>
      <c r="N48" s="29" t="s">
        <v>345</v>
      </c>
      <c r="O48" s="1"/>
      <c r="Z48" s="43">
        <f>F48</f>
        <v>2000</v>
      </c>
      <c r="AA48" s="55">
        <f t="shared" si="48"/>
        <v>45140.762662037036</v>
      </c>
      <c r="AB48" s="8">
        <f t="shared" si="1"/>
        <v>45140</v>
      </c>
      <c r="AC48" s="8">
        <f t="shared" si="49"/>
        <v>45144.416666666664</v>
      </c>
      <c r="AD48" s="6">
        <f t="shared" si="50"/>
        <v>75000000</v>
      </c>
      <c r="AE48" s="6">
        <f t="shared" si="51"/>
        <v>-75000</v>
      </c>
      <c r="AF48" s="6">
        <f t="shared" si="5"/>
        <v>-112500</v>
      </c>
      <c r="AG48" s="6" t="str">
        <f t="shared" si="52"/>
        <v>75053428</v>
      </c>
      <c r="AH48" s="75" t="str">
        <f t="shared" si="53"/>
        <v/>
      </c>
      <c r="AI48" t="str">
        <f t="shared" si="54"/>
        <v/>
      </c>
      <c r="AL48" s="78" t="str">
        <f t="shared" si="55"/>
        <v>75053428O</v>
      </c>
      <c r="AM48" s="92">
        <v>23496698</v>
      </c>
      <c r="AN48" s="6" t="str">
        <f t="shared" si="56"/>
        <v>O</v>
      </c>
      <c r="AO48" t="str">
        <f t="shared" si="10"/>
        <v/>
      </c>
      <c r="AP48" s="77" t="str">
        <f t="shared" si="29"/>
        <v>VND</v>
      </c>
      <c r="AR48" t="s">
        <v>220</v>
      </c>
      <c r="AS48" s="43" t="str">
        <f t="shared" si="57"/>
        <v>TV2</v>
      </c>
      <c r="AT48" s="44">
        <f t="shared" si="58"/>
        <v>2000</v>
      </c>
      <c r="AU48" t="str">
        <f>VLOOKUP(AS48,specs,Specs!$D$2,FALSE)</f>
        <v>Power Engineering Consulting Joint Stock Company 2</v>
      </c>
      <c r="AW48">
        <f>VLOOKUP(AS48,specs,Specs!$S$2,FALSE)</f>
        <v>1</v>
      </c>
      <c r="BA48" s="4" t="str">
        <f t="shared" si="59"/>
        <v>08/03/2023 09:18:14</v>
      </c>
      <c r="BB48" s="8">
        <f t="shared" si="14"/>
        <v>45141</v>
      </c>
      <c r="BC48" s="8">
        <f>IF(C48="Div",BB48,VLOOKUP(VLOOKUP(DATEVALUE(BA48),DataRef!$N$2:$O$2001,2,FALSE)+2,DataRef!$M$2:$O$2001,2,FALSE))</f>
        <v>45145</v>
      </c>
      <c r="BD48" t="str">
        <f t="shared" si="30"/>
        <v>HOSE</v>
      </c>
      <c r="BE48" s="44">
        <f t="shared" si="60"/>
        <v>37500</v>
      </c>
      <c r="BF48" s="22">
        <f t="shared" si="31"/>
        <v>75000000</v>
      </c>
      <c r="BG48" s="21">
        <f t="shared" si="32"/>
        <v>-75000000</v>
      </c>
      <c r="BH48" s="6">
        <f t="shared" si="61"/>
        <v>0</v>
      </c>
      <c r="BI48" s="6">
        <f t="shared" si="62"/>
        <v>-187500</v>
      </c>
      <c r="BJ48" t="str">
        <f t="shared" si="33"/>
        <v>VND</v>
      </c>
      <c r="BK48" s="45">
        <f t="shared" si="34"/>
        <v>-75187500</v>
      </c>
      <c r="BL48" s="77">
        <f t="shared" si="18"/>
        <v>37300</v>
      </c>
      <c r="BM48" s="6">
        <f t="shared" si="19"/>
        <v>75187500</v>
      </c>
      <c r="BN48" s="54" t="str">
        <f t="shared" si="63"/>
        <v/>
      </c>
      <c r="BP48" t="str">
        <f t="shared" si="64"/>
        <v>Buy</v>
      </c>
      <c r="BR48" s="14" t="str">
        <f t="shared" si="65"/>
        <v>75053428</v>
      </c>
      <c r="BT48" t="str">
        <f t="shared" si="66"/>
        <v/>
      </c>
      <c r="BW48" s="6" t="str">
        <f t="shared" si="67"/>
        <v>LMT</v>
      </c>
      <c r="BZ48" t="s">
        <v>569</v>
      </c>
      <c r="CB48" s="74" t="str">
        <f t="shared" si="25"/>
        <v/>
      </c>
      <c r="CC48" s="6">
        <f t="shared" si="68"/>
        <v>37593.75</v>
      </c>
      <c r="CE48" t="str">
        <f t="shared" si="35"/>
        <v>Long</v>
      </c>
      <c r="CF48" t="str">
        <f t="shared" si="36"/>
        <v>ST</v>
      </c>
      <c r="CG48" s="45" t="str">
        <f t="shared" si="37"/>
        <v>VND</v>
      </c>
      <c r="CH48" t="str">
        <f t="shared" si="38"/>
        <v>STK</v>
      </c>
      <c r="CI48" t="str">
        <f t="shared" si="39"/>
        <v>TV2</v>
      </c>
      <c r="CJ48" s="83">
        <f t="shared" si="40"/>
        <v>2000</v>
      </c>
      <c r="CK48" t="str">
        <f t="shared" si="41"/>
        <v>Power Engineering Consulting Joint Stock Company 2</v>
      </c>
      <c r="CL48">
        <f t="shared" si="42"/>
        <v>1</v>
      </c>
      <c r="CO48" t="str">
        <f t="shared" si="43"/>
        <v>08/03/2023 09:18:14</v>
      </c>
      <c r="CP48" t="str">
        <f t="shared" si="44"/>
        <v>08/03/2023 09:18:14</v>
      </c>
      <c r="CR48" s="5">
        <f t="shared" si="45"/>
        <v>37500</v>
      </c>
      <c r="CS48" s="5">
        <f t="shared" si="46"/>
        <v>37593.75</v>
      </c>
      <c r="CT48" s="22">
        <f>IF(AND(AN48="O",CJ48&lt;&gt;0),VLOOKUP(CI48&amp;Readme!$B$4,historicalprice,4,FALSE),"")</f>
        <v>45000</v>
      </c>
      <c r="CU48" s="8">
        <f>IF(AN48="O",Readme!$B$4,"")</f>
        <v>45471</v>
      </c>
    </row>
    <row r="49" spans="1:99" hidden="1">
      <c r="A49" s="26" t="s">
        <v>374</v>
      </c>
      <c r="B49" s="27" t="s">
        <v>21</v>
      </c>
      <c r="C49" s="27" t="s">
        <v>222</v>
      </c>
      <c r="D49" s="28">
        <v>2000</v>
      </c>
      <c r="E49" s="28" t="s">
        <v>347</v>
      </c>
      <c r="F49" s="68">
        <v>2000</v>
      </c>
      <c r="G49" s="28">
        <v>37603</v>
      </c>
      <c r="H49" s="28">
        <v>112808</v>
      </c>
      <c r="I49" s="28" t="s">
        <v>224</v>
      </c>
      <c r="J49" s="28">
        <v>75318808</v>
      </c>
      <c r="K49" s="27" t="s">
        <v>162</v>
      </c>
      <c r="L49" s="27" t="s">
        <v>225</v>
      </c>
      <c r="M49" s="27" t="s">
        <v>163</v>
      </c>
      <c r="N49" s="29" t="s">
        <v>348</v>
      </c>
      <c r="O49" s="1"/>
      <c r="Z49" s="43">
        <f>F49</f>
        <v>2000</v>
      </c>
      <c r="AA49" s="55">
        <f t="shared" si="48"/>
        <v>45140.765682870369</v>
      </c>
      <c r="AB49" s="8">
        <f t="shared" si="1"/>
        <v>45140</v>
      </c>
      <c r="AC49" s="8">
        <f t="shared" si="49"/>
        <v>45144.416666666664</v>
      </c>
      <c r="AD49" s="6">
        <f t="shared" si="50"/>
        <v>75206000</v>
      </c>
      <c r="AE49" s="6">
        <f t="shared" si="51"/>
        <v>-75206</v>
      </c>
      <c r="AF49" s="6">
        <f t="shared" si="5"/>
        <v>-112809</v>
      </c>
      <c r="AG49" s="6" t="str">
        <f t="shared" si="52"/>
        <v>75052215</v>
      </c>
      <c r="AH49" s="75" t="str">
        <f t="shared" si="53"/>
        <v/>
      </c>
      <c r="AI49" t="str">
        <f t="shared" si="54"/>
        <v/>
      </c>
      <c r="AL49" s="78" t="str">
        <f t="shared" si="55"/>
        <v>75052215O</v>
      </c>
      <c r="AM49" s="92">
        <v>23496697</v>
      </c>
      <c r="AN49" s="6" t="str">
        <f t="shared" si="56"/>
        <v>O</v>
      </c>
      <c r="AO49" t="str">
        <f t="shared" si="10"/>
        <v/>
      </c>
      <c r="AP49" s="77" t="str">
        <f t="shared" si="29"/>
        <v>VND</v>
      </c>
      <c r="AR49" t="s">
        <v>220</v>
      </c>
      <c r="AS49" s="43" t="str">
        <f t="shared" si="57"/>
        <v>TV2</v>
      </c>
      <c r="AT49" s="44">
        <f t="shared" si="58"/>
        <v>2000</v>
      </c>
      <c r="AU49" t="str">
        <f>VLOOKUP(AS49,specs,Specs!$D$2,FALSE)</f>
        <v>Power Engineering Consulting Joint Stock Company 2</v>
      </c>
      <c r="AW49">
        <f>VLOOKUP(AS49,specs,Specs!$S$2,FALSE)</f>
        <v>1</v>
      </c>
      <c r="BA49" s="4" t="str">
        <f t="shared" si="59"/>
        <v>08/03/2023 09:22:35</v>
      </c>
      <c r="BB49" s="8">
        <f t="shared" si="14"/>
        <v>45141</v>
      </c>
      <c r="BC49" s="8">
        <f>IF(C49="Div",BB49,VLOOKUP(VLOOKUP(DATEVALUE(BA49),DataRef!$N$2:$O$2001,2,FALSE)+2,DataRef!$M$2:$O$2001,2,FALSE))</f>
        <v>45145</v>
      </c>
      <c r="BD49" t="str">
        <f t="shared" si="30"/>
        <v>HOSE</v>
      </c>
      <c r="BE49" s="44">
        <f t="shared" si="60"/>
        <v>37603</v>
      </c>
      <c r="BF49" s="22">
        <f t="shared" si="31"/>
        <v>75206000</v>
      </c>
      <c r="BG49" s="21">
        <f t="shared" si="32"/>
        <v>-75206000</v>
      </c>
      <c r="BH49" s="6">
        <f t="shared" si="61"/>
        <v>0</v>
      </c>
      <c r="BI49" s="6">
        <f t="shared" si="62"/>
        <v>-188015</v>
      </c>
      <c r="BJ49" t="str">
        <f t="shared" si="33"/>
        <v>VND</v>
      </c>
      <c r="BK49" s="45">
        <f t="shared" si="34"/>
        <v>-75394015</v>
      </c>
      <c r="BL49" s="77">
        <f t="shared" si="18"/>
        <v>37300</v>
      </c>
      <c r="BM49" s="6">
        <f t="shared" si="19"/>
        <v>75394015</v>
      </c>
      <c r="BN49" s="54" t="str">
        <f t="shared" si="63"/>
        <v/>
      </c>
      <c r="BP49" t="str">
        <f t="shared" si="64"/>
        <v>Buy</v>
      </c>
      <c r="BR49" s="14" t="str">
        <f t="shared" si="65"/>
        <v>75052215</v>
      </c>
      <c r="BT49" t="str">
        <f t="shared" si="66"/>
        <v/>
      </c>
      <c r="BW49" s="6" t="str">
        <f t="shared" si="67"/>
        <v>LMT</v>
      </c>
      <c r="BZ49" t="s">
        <v>569</v>
      </c>
      <c r="CB49" s="74" t="str">
        <f t="shared" si="25"/>
        <v/>
      </c>
      <c r="CC49" s="6">
        <f t="shared" si="68"/>
        <v>37697.0075</v>
      </c>
      <c r="CE49" t="str">
        <f t="shared" si="35"/>
        <v>Long</v>
      </c>
      <c r="CF49" t="str">
        <f t="shared" si="36"/>
        <v>ST</v>
      </c>
      <c r="CG49" s="45" t="str">
        <f t="shared" si="37"/>
        <v>VND</v>
      </c>
      <c r="CH49" t="str">
        <f t="shared" si="38"/>
        <v>STK</v>
      </c>
      <c r="CI49" t="str">
        <f t="shared" si="39"/>
        <v>TV2</v>
      </c>
      <c r="CJ49" s="83">
        <f t="shared" si="40"/>
        <v>2000</v>
      </c>
      <c r="CK49" t="str">
        <f t="shared" si="41"/>
        <v>Power Engineering Consulting Joint Stock Company 2</v>
      </c>
      <c r="CL49">
        <f t="shared" si="42"/>
        <v>1</v>
      </c>
      <c r="CO49" t="str">
        <f t="shared" si="43"/>
        <v>08/03/2023 09:22:35</v>
      </c>
      <c r="CP49" t="str">
        <f t="shared" si="44"/>
        <v>08/03/2023 09:22:35</v>
      </c>
      <c r="CR49" s="5">
        <f t="shared" si="45"/>
        <v>37603</v>
      </c>
      <c r="CS49" s="5">
        <f t="shared" si="46"/>
        <v>37697.0075</v>
      </c>
      <c r="CT49" s="22">
        <f>IF(AND(AN49="O",CJ49&lt;&gt;0),VLOOKUP(CI49&amp;Readme!$B$4,historicalprice,4,FALSE),"")</f>
        <v>45000</v>
      </c>
      <c r="CU49" s="8">
        <f>IF(AN49="O",Readme!$B$4,"")</f>
        <v>45471</v>
      </c>
    </row>
    <row r="50" spans="1:99" hidden="1">
      <c r="A50" s="26" t="s">
        <v>372</v>
      </c>
      <c r="B50" s="27" t="s">
        <v>56</v>
      </c>
      <c r="C50" s="27" t="s">
        <v>222</v>
      </c>
      <c r="D50" s="28">
        <v>3000</v>
      </c>
      <c r="E50" s="28" t="s">
        <v>350</v>
      </c>
      <c r="F50" s="68">
        <v>3000</v>
      </c>
      <c r="G50" s="28">
        <v>21227</v>
      </c>
      <c r="H50" s="28">
        <v>95520</v>
      </c>
      <c r="I50" s="28" t="s">
        <v>224</v>
      </c>
      <c r="J50" s="28">
        <v>63776520</v>
      </c>
      <c r="K50" s="27" t="s">
        <v>162</v>
      </c>
      <c r="L50" s="27" t="s">
        <v>225</v>
      </c>
      <c r="M50" s="27" t="s">
        <v>163</v>
      </c>
      <c r="N50" s="29" t="s">
        <v>351</v>
      </c>
      <c r="O50" s="1"/>
      <c r="Z50" s="43">
        <f>F50</f>
        <v>3000</v>
      </c>
      <c r="AA50" s="55">
        <f t="shared" si="48"/>
        <v>45140.765972222223</v>
      </c>
      <c r="AB50" s="8">
        <f t="shared" si="1"/>
        <v>45140</v>
      </c>
      <c r="AC50" s="8">
        <f t="shared" si="49"/>
        <v>45144.416666666664</v>
      </c>
      <c r="AD50" s="6">
        <f t="shared" si="50"/>
        <v>63681000</v>
      </c>
      <c r="AE50" s="6">
        <f t="shared" si="51"/>
        <v>-63681</v>
      </c>
      <c r="AF50" s="6">
        <f t="shared" si="5"/>
        <v>-95521.5</v>
      </c>
      <c r="AG50" s="6" t="str">
        <f t="shared" si="52"/>
        <v>75051783</v>
      </c>
      <c r="AH50" s="75" t="str">
        <f t="shared" si="53"/>
        <v/>
      </c>
      <c r="AI50" t="str">
        <f t="shared" si="54"/>
        <v/>
      </c>
      <c r="AL50" s="78" t="str">
        <f t="shared" si="55"/>
        <v>75051783O</v>
      </c>
      <c r="AM50" s="92">
        <v>23496696</v>
      </c>
      <c r="AN50" s="6" t="str">
        <f t="shared" si="56"/>
        <v>O</v>
      </c>
      <c r="AO50" t="str">
        <f t="shared" si="10"/>
        <v/>
      </c>
      <c r="AP50" s="77" t="str">
        <f t="shared" si="29"/>
        <v>VND</v>
      </c>
      <c r="AR50" t="s">
        <v>220</v>
      </c>
      <c r="AS50" s="43" t="str">
        <f t="shared" si="57"/>
        <v>PDR</v>
      </c>
      <c r="AT50" s="44">
        <f t="shared" si="58"/>
        <v>3000</v>
      </c>
      <c r="AU50" t="str">
        <f>VLOOKUP(AS50,specs,Specs!$D$2,FALSE)</f>
        <v>Phat Dat Real Estate Development Corp</v>
      </c>
      <c r="AW50">
        <f>VLOOKUP(AS50,specs,Specs!$S$2,FALSE)</f>
        <v>1</v>
      </c>
      <c r="BA50" s="4" t="str">
        <f t="shared" si="59"/>
        <v>08/03/2023 09:23:00</v>
      </c>
      <c r="BB50" s="8">
        <f t="shared" si="14"/>
        <v>45141</v>
      </c>
      <c r="BC50" s="8">
        <f>IF(C50="Div",BB50,VLOOKUP(VLOOKUP(DATEVALUE(BA50),DataRef!$N$2:$O$2001,2,FALSE)+2,DataRef!$M$2:$O$2001,2,FALSE))</f>
        <v>45145</v>
      </c>
      <c r="BD50" t="str">
        <f t="shared" si="30"/>
        <v>HOSE</v>
      </c>
      <c r="BE50" s="44">
        <f t="shared" si="60"/>
        <v>21227</v>
      </c>
      <c r="BF50" s="22">
        <f t="shared" si="31"/>
        <v>63681000</v>
      </c>
      <c r="BG50" s="21">
        <f t="shared" si="32"/>
        <v>-63681000</v>
      </c>
      <c r="BH50" s="6">
        <f t="shared" si="61"/>
        <v>0</v>
      </c>
      <c r="BI50" s="6">
        <f t="shared" si="62"/>
        <v>-159202.5</v>
      </c>
      <c r="BJ50" t="str">
        <f t="shared" si="33"/>
        <v>VND</v>
      </c>
      <c r="BK50" s="45">
        <f t="shared" si="34"/>
        <v>-63840202.5</v>
      </c>
      <c r="BL50" s="77">
        <f t="shared" si="18"/>
        <v>19333.873</v>
      </c>
      <c r="BM50" s="6">
        <f t="shared" si="19"/>
        <v>63840202.5</v>
      </c>
      <c r="BN50" s="54" t="str">
        <f t="shared" si="63"/>
        <v/>
      </c>
      <c r="BP50" t="str">
        <f t="shared" si="64"/>
        <v>Buy</v>
      </c>
      <c r="BR50" s="14" t="str">
        <f t="shared" si="65"/>
        <v>75051783</v>
      </c>
      <c r="BT50" t="str">
        <f t="shared" si="66"/>
        <v/>
      </c>
      <c r="BW50" s="6" t="str">
        <f t="shared" si="67"/>
        <v>LMT</v>
      </c>
      <c r="BZ50" t="s">
        <v>569</v>
      </c>
      <c r="CB50" s="74" t="str">
        <f t="shared" si="25"/>
        <v/>
      </c>
      <c r="CC50" s="6">
        <f t="shared" si="68"/>
        <v>21280.067500000001</v>
      </c>
      <c r="CE50" t="str">
        <f t="shared" si="35"/>
        <v>Long</v>
      </c>
      <c r="CF50" t="str">
        <f t="shared" si="36"/>
        <v>ST</v>
      </c>
      <c r="CG50" s="45" t="str">
        <f t="shared" si="37"/>
        <v>VND</v>
      </c>
      <c r="CH50" t="str">
        <f t="shared" si="38"/>
        <v>STK</v>
      </c>
      <c r="CI50" t="str">
        <f t="shared" si="39"/>
        <v>PDR</v>
      </c>
      <c r="CJ50" s="83">
        <f t="shared" si="40"/>
        <v>3000</v>
      </c>
      <c r="CK50" t="str">
        <f t="shared" si="41"/>
        <v>Phat Dat Real Estate Development Corp</v>
      </c>
      <c r="CL50">
        <f t="shared" si="42"/>
        <v>1</v>
      </c>
      <c r="CO50" t="str">
        <f t="shared" si="43"/>
        <v>08/03/2023 09:23:00</v>
      </c>
      <c r="CP50" t="str">
        <f t="shared" si="44"/>
        <v>08/03/2023 09:23:00</v>
      </c>
      <c r="CR50" s="5">
        <f t="shared" si="45"/>
        <v>21227</v>
      </c>
      <c r="CS50" s="5">
        <f t="shared" si="46"/>
        <v>21280.067500000001</v>
      </c>
      <c r="CT50" s="22">
        <f>IF(AND(AN50="O",CJ50&lt;&gt;0),VLOOKUP(CI50&amp;Readme!$B$4,historicalprice,4,FALSE),"")</f>
        <v>23700</v>
      </c>
      <c r="CU50" s="8">
        <f>IF(AN50="O",Readme!$B$4,"")</f>
        <v>45471</v>
      </c>
    </row>
    <row r="51" spans="1:99" hidden="1">
      <c r="A51" s="26" t="s">
        <v>369</v>
      </c>
      <c r="B51" s="27" t="s">
        <v>21</v>
      </c>
      <c r="C51" s="27" t="s">
        <v>222</v>
      </c>
      <c r="D51" s="28">
        <v>2000</v>
      </c>
      <c r="E51" s="28" t="s">
        <v>347</v>
      </c>
      <c r="F51" s="68">
        <v>2000</v>
      </c>
      <c r="G51" s="28">
        <v>37600</v>
      </c>
      <c r="H51" s="28">
        <v>112800</v>
      </c>
      <c r="I51" s="28" t="s">
        <v>224</v>
      </c>
      <c r="J51" s="28">
        <v>75312800</v>
      </c>
      <c r="K51" s="27" t="s">
        <v>162</v>
      </c>
      <c r="L51" s="27" t="s">
        <v>225</v>
      </c>
      <c r="M51" s="27" t="s">
        <v>163</v>
      </c>
      <c r="N51" s="29" t="s">
        <v>353</v>
      </c>
      <c r="O51" s="1"/>
      <c r="Z51" s="43">
        <f>F51</f>
        <v>2000</v>
      </c>
      <c r="AA51" s="55">
        <f t="shared" si="48"/>
        <v>45140.769131944442</v>
      </c>
      <c r="AB51" s="8">
        <f t="shared" si="1"/>
        <v>45140</v>
      </c>
      <c r="AC51" s="8">
        <f t="shared" si="49"/>
        <v>45144.416666666664</v>
      </c>
      <c r="AD51" s="6">
        <f t="shared" si="50"/>
        <v>75200000</v>
      </c>
      <c r="AE51" s="6">
        <f t="shared" si="51"/>
        <v>-75200</v>
      </c>
      <c r="AF51" s="6">
        <f t="shared" si="5"/>
        <v>-112800</v>
      </c>
      <c r="AG51" s="6" t="str">
        <f t="shared" si="52"/>
        <v>75046868</v>
      </c>
      <c r="AH51" s="75" t="str">
        <f t="shared" si="53"/>
        <v/>
      </c>
      <c r="AI51" t="str">
        <f t="shared" si="54"/>
        <v/>
      </c>
      <c r="AL51" s="78" t="str">
        <f t="shared" si="55"/>
        <v>75046868O</v>
      </c>
      <c r="AM51" s="92">
        <v>23496695</v>
      </c>
      <c r="AN51" s="6" t="str">
        <f t="shared" si="56"/>
        <v>O</v>
      </c>
      <c r="AO51" t="str">
        <f t="shared" si="10"/>
        <v/>
      </c>
      <c r="AP51" s="77" t="str">
        <f t="shared" si="29"/>
        <v>VND</v>
      </c>
      <c r="AR51" t="s">
        <v>220</v>
      </c>
      <c r="AS51" s="43" t="str">
        <f t="shared" si="57"/>
        <v>TV2</v>
      </c>
      <c r="AT51" s="44">
        <f t="shared" si="58"/>
        <v>2000</v>
      </c>
      <c r="AU51" t="str">
        <f>VLOOKUP(AS51,specs,Specs!$D$2,FALSE)</f>
        <v>Power Engineering Consulting Joint Stock Company 2</v>
      </c>
      <c r="AW51">
        <f>VLOOKUP(AS51,specs,Specs!$S$2,FALSE)</f>
        <v>1</v>
      </c>
      <c r="BA51" s="4" t="str">
        <f t="shared" si="59"/>
        <v>08/03/2023 09:27:33</v>
      </c>
      <c r="BB51" s="8">
        <f t="shared" si="14"/>
        <v>45141</v>
      </c>
      <c r="BC51" s="8">
        <f>IF(C51="Div",BB51,VLOOKUP(VLOOKUP(DATEVALUE(BA51),DataRef!$N$2:$O$2001,2,FALSE)+2,DataRef!$M$2:$O$2001,2,FALSE))</f>
        <v>45145</v>
      </c>
      <c r="BD51" t="str">
        <f t="shared" si="30"/>
        <v>HOSE</v>
      </c>
      <c r="BE51" s="44">
        <f t="shared" si="60"/>
        <v>37600</v>
      </c>
      <c r="BF51" s="22">
        <f t="shared" si="31"/>
        <v>75200000</v>
      </c>
      <c r="BG51" s="21">
        <f t="shared" si="32"/>
        <v>-75200000</v>
      </c>
      <c r="BH51" s="6">
        <f t="shared" si="61"/>
        <v>0</v>
      </c>
      <c r="BI51" s="6">
        <f t="shared" si="62"/>
        <v>-188000</v>
      </c>
      <c r="BJ51" t="str">
        <f t="shared" si="33"/>
        <v>VND</v>
      </c>
      <c r="BK51" s="45">
        <f t="shared" si="34"/>
        <v>-75388000</v>
      </c>
      <c r="BL51" s="77">
        <f t="shared" si="18"/>
        <v>37300</v>
      </c>
      <c r="BM51" s="6">
        <f t="shared" si="19"/>
        <v>75388000</v>
      </c>
      <c r="BN51" s="54" t="str">
        <f t="shared" si="63"/>
        <v/>
      </c>
      <c r="BP51" t="str">
        <f t="shared" si="64"/>
        <v>Buy</v>
      </c>
      <c r="BR51" s="14" t="str">
        <f t="shared" si="65"/>
        <v>75046868</v>
      </c>
      <c r="BT51" t="str">
        <f t="shared" si="66"/>
        <v/>
      </c>
      <c r="BW51" s="6" t="str">
        <f t="shared" si="67"/>
        <v>LMT</v>
      </c>
      <c r="BZ51" t="s">
        <v>569</v>
      </c>
      <c r="CB51" s="74" t="str">
        <f t="shared" si="25"/>
        <v/>
      </c>
      <c r="CC51" s="6">
        <f t="shared" si="68"/>
        <v>37694</v>
      </c>
      <c r="CE51" t="str">
        <f t="shared" si="35"/>
        <v>Long</v>
      </c>
      <c r="CF51" t="str">
        <f t="shared" si="36"/>
        <v>ST</v>
      </c>
      <c r="CG51" s="45" t="str">
        <f t="shared" si="37"/>
        <v>VND</v>
      </c>
      <c r="CH51" t="str">
        <f t="shared" si="38"/>
        <v>STK</v>
      </c>
      <c r="CI51" t="str">
        <f t="shared" si="39"/>
        <v>TV2</v>
      </c>
      <c r="CJ51" s="83">
        <f t="shared" si="40"/>
        <v>2000</v>
      </c>
      <c r="CK51" t="str">
        <f t="shared" si="41"/>
        <v>Power Engineering Consulting Joint Stock Company 2</v>
      </c>
      <c r="CL51">
        <f t="shared" si="42"/>
        <v>1</v>
      </c>
      <c r="CO51" t="str">
        <f t="shared" si="43"/>
        <v>08/03/2023 09:27:33</v>
      </c>
      <c r="CP51" t="str">
        <f t="shared" si="44"/>
        <v>08/03/2023 09:27:33</v>
      </c>
      <c r="CR51" s="5">
        <f t="shared" si="45"/>
        <v>37600</v>
      </c>
      <c r="CS51" s="5">
        <f t="shared" si="46"/>
        <v>37694</v>
      </c>
      <c r="CT51" s="22">
        <f>IF(AND(AN51="O",CJ51&lt;&gt;0),VLOOKUP(CI51&amp;Readme!$B$4,historicalprice,4,FALSE),"")</f>
        <v>45000</v>
      </c>
      <c r="CU51" s="8">
        <f>IF(AN51="O",Readme!$B$4,"")</f>
        <v>45471</v>
      </c>
    </row>
    <row r="52" spans="1:99" hidden="1">
      <c r="A52" s="26" t="s">
        <v>367</v>
      </c>
      <c r="B52" s="27" t="s">
        <v>21</v>
      </c>
      <c r="C52" s="27" t="s">
        <v>222</v>
      </c>
      <c r="D52" s="28">
        <v>2000</v>
      </c>
      <c r="E52" s="28" t="s">
        <v>330</v>
      </c>
      <c r="F52" s="68">
        <v>2000</v>
      </c>
      <c r="G52" s="28">
        <v>37800</v>
      </c>
      <c r="H52" s="28">
        <v>113400</v>
      </c>
      <c r="I52" s="28" t="s">
        <v>224</v>
      </c>
      <c r="J52" s="28">
        <v>75713400</v>
      </c>
      <c r="K52" s="27" t="s">
        <v>162</v>
      </c>
      <c r="L52" s="27" t="s">
        <v>225</v>
      </c>
      <c r="M52" s="27" t="s">
        <v>163</v>
      </c>
      <c r="N52" s="29" t="s">
        <v>355</v>
      </c>
      <c r="O52" s="1"/>
      <c r="Z52" s="43">
        <f>F52</f>
        <v>2000</v>
      </c>
      <c r="AA52" s="55">
        <f t="shared" si="48"/>
        <v>45140.769548611112</v>
      </c>
      <c r="AB52" s="8">
        <f t="shared" si="1"/>
        <v>45140</v>
      </c>
      <c r="AC52" s="8">
        <f t="shared" si="49"/>
        <v>45144.416666666664</v>
      </c>
      <c r="AD52" s="6">
        <f t="shared" si="50"/>
        <v>75600000</v>
      </c>
      <c r="AE52" s="6">
        <f t="shared" si="51"/>
        <v>-75600</v>
      </c>
      <c r="AF52" s="6">
        <f t="shared" si="5"/>
        <v>-113400</v>
      </c>
      <c r="AG52" s="6" t="str">
        <f t="shared" si="52"/>
        <v>75046169</v>
      </c>
      <c r="AH52" s="75" t="str">
        <f t="shared" si="53"/>
        <v/>
      </c>
      <c r="AI52" t="str">
        <f t="shared" si="54"/>
        <v/>
      </c>
      <c r="AL52" s="78" t="str">
        <f t="shared" si="55"/>
        <v>75046169O</v>
      </c>
      <c r="AM52" s="92">
        <v>23496694</v>
      </c>
      <c r="AN52" s="6" t="str">
        <f t="shared" si="56"/>
        <v>O</v>
      </c>
      <c r="AO52" t="str">
        <f t="shared" si="10"/>
        <v/>
      </c>
      <c r="AP52" s="77" t="str">
        <f t="shared" si="29"/>
        <v>VND</v>
      </c>
      <c r="AR52" t="s">
        <v>220</v>
      </c>
      <c r="AS52" s="43" t="str">
        <f t="shared" si="57"/>
        <v>TV2</v>
      </c>
      <c r="AT52" s="44">
        <f t="shared" si="58"/>
        <v>2000</v>
      </c>
      <c r="AU52" t="str">
        <f>VLOOKUP(AS52,specs,Specs!$D$2,FALSE)</f>
        <v>Power Engineering Consulting Joint Stock Company 2</v>
      </c>
      <c r="AW52">
        <f>VLOOKUP(AS52,specs,Specs!$S$2,FALSE)</f>
        <v>1</v>
      </c>
      <c r="BA52" s="4" t="str">
        <f t="shared" si="59"/>
        <v>08/03/2023 09:28:09</v>
      </c>
      <c r="BB52" s="8">
        <f t="shared" si="14"/>
        <v>45141</v>
      </c>
      <c r="BC52" s="8">
        <f>IF(C52="Div",BB52,VLOOKUP(VLOOKUP(DATEVALUE(BA52),DataRef!$N$2:$O$2001,2,FALSE)+2,DataRef!$M$2:$O$2001,2,FALSE))</f>
        <v>45145</v>
      </c>
      <c r="BD52" t="str">
        <f t="shared" si="30"/>
        <v>HOSE</v>
      </c>
      <c r="BE52" s="44">
        <f t="shared" si="60"/>
        <v>37800</v>
      </c>
      <c r="BF52" s="22">
        <f t="shared" si="31"/>
        <v>75600000</v>
      </c>
      <c r="BG52" s="21">
        <f t="shared" si="32"/>
        <v>-75600000</v>
      </c>
      <c r="BH52" s="6">
        <f t="shared" si="61"/>
        <v>0</v>
      </c>
      <c r="BI52" s="6">
        <f t="shared" si="62"/>
        <v>-189000</v>
      </c>
      <c r="BJ52" t="str">
        <f t="shared" si="33"/>
        <v>VND</v>
      </c>
      <c r="BK52" s="45">
        <f t="shared" si="34"/>
        <v>-75789000</v>
      </c>
      <c r="BL52" s="77">
        <f t="shared" si="18"/>
        <v>37300</v>
      </c>
      <c r="BM52" s="6">
        <f t="shared" si="19"/>
        <v>75789000</v>
      </c>
      <c r="BN52" s="54" t="str">
        <f t="shared" si="63"/>
        <v/>
      </c>
      <c r="BP52" t="str">
        <f t="shared" si="64"/>
        <v>Buy</v>
      </c>
      <c r="BR52" s="14" t="str">
        <f t="shared" si="65"/>
        <v>75046169</v>
      </c>
      <c r="BT52" t="str">
        <f t="shared" si="66"/>
        <v/>
      </c>
      <c r="BW52" s="6" t="str">
        <f t="shared" si="67"/>
        <v>LMT</v>
      </c>
      <c r="BZ52" t="s">
        <v>569</v>
      </c>
      <c r="CB52" s="74" t="str">
        <f t="shared" si="25"/>
        <v/>
      </c>
      <c r="CC52" s="6">
        <f t="shared" si="68"/>
        <v>37894.5</v>
      </c>
      <c r="CE52" t="str">
        <f t="shared" si="35"/>
        <v>Long</v>
      </c>
      <c r="CF52" t="str">
        <f t="shared" si="36"/>
        <v>ST</v>
      </c>
      <c r="CG52" s="45" t="str">
        <f t="shared" si="37"/>
        <v>VND</v>
      </c>
      <c r="CH52" t="str">
        <f t="shared" si="38"/>
        <v>STK</v>
      </c>
      <c r="CI52" t="str">
        <f t="shared" si="39"/>
        <v>TV2</v>
      </c>
      <c r="CJ52" s="83">
        <f t="shared" si="40"/>
        <v>2000</v>
      </c>
      <c r="CK52" t="str">
        <f t="shared" si="41"/>
        <v>Power Engineering Consulting Joint Stock Company 2</v>
      </c>
      <c r="CL52">
        <f t="shared" si="42"/>
        <v>1</v>
      </c>
      <c r="CO52" t="str">
        <f t="shared" si="43"/>
        <v>08/03/2023 09:28:09</v>
      </c>
      <c r="CP52" t="str">
        <f t="shared" si="44"/>
        <v>08/03/2023 09:28:09</v>
      </c>
      <c r="CR52" s="5">
        <f t="shared" si="45"/>
        <v>37800</v>
      </c>
      <c r="CS52" s="5">
        <f t="shared" si="46"/>
        <v>37894.5</v>
      </c>
      <c r="CT52" s="22">
        <f>IF(AND(AN52="O",CJ52&lt;&gt;0),VLOOKUP(CI52&amp;Readme!$B$4,historicalprice,4,FALSE),"")</f>
        <v>45000</v>
      </c>
      <c r="CU52" s="8">
        <f>IF(AN52="O",Readme!$B$4,"")</f>
        <v>45471</v>
      </c>
    </row>
    <row r="53" spans="1:99" hidden="1">
      <c r="A53" s="26" t="s">
        <v>365</v>
      </c>
      <c r="B53" s="27" t="s">
        <v>47</v>
      </c>
      <c r="C53" s="27" t="s">
        <v>222</v>
      </c>
      <c r="D53" s="28">
        <v>4000</v>
      </c>
      <c r="E53" s="28" t="s">
        <v>357</v>
      </c>
      <c r="F53" s="68">
        <v>4000</v>
      </c>
      <c r="G53" s="28">
        <v>18900</v>
      </c>
      <c r="H53" s="28">
        <v>113400</v>
      </c>
      <c r="I53" s="28" t="s">
        <v>224</v>
      </c>
      <c r="J53" s="28">
        <v>75713400</v>
      </c>
      <c r="K53" s="27" t="s">
        <v>162</v>
      </c>
      <c r="L53" s="27" t="s">
        <v>225</v>
      </c>
      <c r="M53" s="27" t="s">
        <v>163</v>
      </c>
      <c r="N53" s="29" t="s">
        <v>358</v>
      </c>
      <c r="O53" s="47"/>
      <c r="Y53" s="43">
        <v>1.2</v>
      </c>
      <c r="Z53" s="56">
        <v>4800</v>
      </c>
      <c r="AA53" s="55">
        <f t="shared" si="48"/>
        <v>45140.769837962966</v>
      </c>
      <c r="AB53" s="8">
        <f t="shared" si="1"/>
        <v>45140</v>
      </c>
      <c r="AC53" s="8">
        <f t="shared" si="49"/>
        <v>45144.416666666664</v>
      </c>
      <c r="AD53" s="6">
        <f t="shared" si="50"/>
        <v>75600000</v>
      </c>
      <c r="AE53" s="6">
        <f t="shared" si="51"/>
        <v>-75600</v>
      </c>
      <c r="AF53" s="6">
        <f t="shared" si="5"/>
        <v>-113400</v>
      </c>
      <c r="AG53" s="6" t="str">
        <f t="shared" si="52"/>
        <v>75045913</v>
      </c>
      <c r="AH53" s="75" t="str">
        <f t="shared" si="53"/>
        <v/>
      </c>
      <c r="AI53" t="str">
        <f t="shared" si="54"/>
        <v/>
      </c>
      <c r="AL53" s="78" t="str">
        <f t="shared" si="55"/>
        <v>75045913O</v>
      </c>
      <c r="AM53" s="43">
        <v>23496693</v>
      </c>
      <c r="AN53" s="6" t="str">
        <f t="shared" si="56"/>
        <v>O</v>
      </c>
      <c r="AO53" t="str">
        <f t="shared" si="10"/>
        <v/>
      </c>
      <c r="AP53" s="77" t="str">
        <f t="shared" si="29"/>
        <v>VND</v>
      </c>
      <c r="AR53" t="s">
        <v>220</v>
      </c>
      <c r="AS53" s="43" t="str">
        <f t="shared" si="57"/>
        <v>TPB</v>
      </c>
      <c r="AT53" s="44">
        <f t="shared" si="58"/>
        <v>4800</v>
      </c>
      <c r="AU53" t="str">
        <f>VLOOKUP(AS53,specs,Specs!$D$2,FALSE)</f>
        <v>Tien Phong Commercial Joint Stock Bank (Tpb)</v>
      </c>
      <c r="AW53">
        <f>VLOOKUP(AS53,specs,Specs!$S$2,FALSE)</f>
        <v>1</v>
      </c>
      <c r="BA53" s="4" t="str">
        <f t="shared" si="59"/>
        <v>08/03/2023 09:28:34</v>
      </c>
      <c r="BB53" s="8">
        <f t="shared" si="14"/>
        <v>45141</v>
      </c>
      <c r="BC53" s="8">
        <f>IF(C53="Div",BB53,VLOOKUP(VLOOKUP(DATEVALUE(BA53),DataRef!$N$2:$O$2001,2,FALSE)+2,DataRef!$M$2:$O$2001,2,FALSE))</f>
        <v>45145</v>
      </c>
      <c r="BD53" t="str">
        <f t="shared" si="30"/>
        <v>HOSE</v>
      </c>
      <c r="BE53" s="19">
        <f t="shared" si="60"/>
        <v>15750</v>
      </c>
      <c r="BF53" s="22">
        <f t="shared" si="31"/>
        <v>75600000</v>
      </c>
      <c r="BG53" s="21">
        <f t="shared" si="32"/>
        <v>-75600000</v>
      </c>
      <c r="BH53" s="6">
        <f t="shared" si="61"/>
        <v>0</v>
      </c>
      <c r="BI53" s="6">
        <f t="shared" si="62"/>
        <v>-189000</v>
      </c>
      <c r="BJ53" t="str">
        <f t="shared" si="33"/>
        <v>VND</v>
      </c>
      <c r="BK53" s="45">
        <f t="shared" si="34"/>
        <v>-75789000</v>
      </c>
      <c r="BL53" s="77">
        <f t="shared" si="18"/>
        <v>15375</v>
      </c>
      <c r="BM53" s="6">
        <f t="shared" si="19"/>
        <v>75789000</v>
      </c>
      <c r="BN53" s="54" t="str">
        <f t="shared" si="63"/>
        <v/>
      </c>
      <c r="BP53" t="str">
        <f t="shared" si="64"/>
        <v>Buy</v>
      </c>
      <c r="BR53" s="14" t="str">
        <f t="shared" si="65"/>
        <v>75045913</v>
      </c>
      <c r="BT53" t="str">
        <f t="shared" si="66"/>
        <v/>
      </c>
      <c r="BW53" s="6" t="str">
        <f t="shared" si="67"/>
        <v>LMT</v>
      </c>
      <c r="BZ53" t="s">
        <v>569</v>
      </c>
      <c r="CB53" s="74" t="str">
        <f t="shared" si="25"/>
        <v/>
      </c>
      <c r="CC53" s="6">
        <f t="shared" si="68"/>
        <v>15789.375</v>
      </c>
      <c r="CE53" t="str">
        <f t="shared" si="35"/>
        <v>Long</v>
      </c>
      <c r="CF53" t="str">
        <f t="shared" si="36"/>
        <v>ST</v>
      </c>
      <c r="CG53" s="45" t="str">
        <f t="shared" si="37"/>
        <v>VND</v>
      </c>
      <c r="CH53" t="str">
        <f t="shared" si="38"/>
        <v>STK</v>
      </c>
      <c r="CI53" t="str">
        <f t="shared" si="39"/>
        <v>TPB</v>
      </c>
      <c r="CJ53" s="83">
        <f t="shared" si="40"/>
        <v>4800</v>
      </c>
      <c r="CK53" t="str">
        <f t="shared" si="41"/>
        <v>Tien Phong Commercial Joint Stock Bank (Tpb)</v>
      </c>
      <c r="CL53">
        <f t="shared" si="42"/>
        <v>1</v>
      </c>
      <c r="CO53" t="str">
        <f t="shared" si="43"/>
        <v>08/03/2023 09:28:34</v>
      </c>
      <c r="CP53" t="str">
        <f t="shared" si="44"/>
        <v>08/03/2023 09:28:34</v>
      </c>
      <c r="CR53" s="5">
        <f t="shared" si="45"/>
        <v>15750</v>
      </c>
      <c r="CS53" s="5">
        <f t="shared" si="46"/>
        <v>15789.375</v>
      </c>
      <c r="CT53" s="22">
        <f>IF(AND(AN53="O",CJ53&lt;&gt;0),VLOOKUP(CI53&amp;Readme!$B$4,historicalprice,4,FALSE),"")</f>
        <v>14333.333000000001</v>
      </c>
      <c r="CU53" s="8">
        <f>IF(AN53="O",Readme!$B$4,"")</f>
        <v>45471</v>
      </c>
    </row>
    <row r="54" spans="1:99" hidden="1">
      <c r="A54" s="26" t="s">
        <v>362</v>
      </c>
      <c r="B54" s="27" t="s">
        <v>22</v>
      </c>
      <c r="C54" s="27" t="s">
        <v>222</v>
      </c>
      <c r="D54" s="28">
        <v>3000</v>
      </c>
      <c r="E54" s="28" t="s">
        <v>360</v>
      </c>
      <c r="F54" s="68">
        <v>3000</v>
      </c>
      <c r="G54" s="28">
        <v>52200</v>
      </c>
      <c r="H54" s="28">
        <v>234900</v>
      </c>
      <c r="I54" s="28" t="s">
        <v>224</v>
      </c>
      <c r="J54" s="28">
        <v>156834900</v>
      </c>
      <c r="K54" s="27" t="s">
        <v>162</v>
      </c>
      <c r="L54" s="27" t="s">
        <v>225</v>
      </c>
      <c r="M54" s="27" t="s">
        <v>163</v>
      </c>
      <c r="N54" s="29" t="s">
        <v>361</v>
      </c>
      <c r="O54" s="1"/>
      <c r="Z54" s="43">
        <f>F54</f>
        <v>3000</v>
      </c>
      <c r="AA54" s="55">
        <f t="shared" si="48"/>
        <v>45140.773101851853</v>
      </c>
      <c r="AB54" s="8">
        <f t="shared" si="1"/>
        <v>45140</v>
      </c>
      <c r="AC54" s="8">
        <f t="shared" si="49"/>
        <v>45144.416666666664</v>
      </c>
      <c r="AD54" s="6">
        <f t="shared" si="50"/>
        <v>156600000</v>
      </c>
      <c r="AE54" s="6">
        <f t="shared" si="51"/>
        <v>-156600</v>
      </c>
      <c r="AF54" s="6">
        <f t="shared" si="5"/>
        <v>-234900</v>
      </c>
      <c r="AG54" s="6" t="str">
        <f t="shared" si="52"/>
        <v>75042639</v>
      </c>
      <c r="AH54" s="75" t="str">
        <f t="shared" si="53"/>
        <v/>
      </c>
      <c r="AI54" t="str">
        <f t="shared" si="54"/>
        <v/>
      </c>
      <c r="AL54" s="78" t="str">
        <f t="shared" si="55"/>
        <v>75042639O</v>
      </c>
      <c r="AM54" s="92">
        <v>23496692</v>
      </c>
      <c r="AN54" s="6" t="str">
        <f t="shared" si="56"/>
        <v>O</v>
      </c>
      <c r="AO54" t="str">
        <f t="shared" si="10"/>
        <v/>
      </c>
      <c r="AP54" s="77" t="str">
        <f t="shared" si="29"/>
        <v>VND</v>
      </c>
      <c r="AR54" t="s">
        <v>220</v>
      </c>
      <c r="AS54" s="43" t="str">
        <f t="shared" si="57"/>
        <v>MWG</v>
      </c>
      <c r="AT54" s="44">
        <f t="shared" si="58"/>
        <v>3000</v>
      </c>
      <c r="AU54" t="str">
        <f>VLOOKUP(AS54,specs,Specs!$D$2,FALSE)</f>
        <v>Mobile World Investment Corp</v>
      </c>
      <c r="AW54">
        <f>VLOOKUP(AS54,specs,Specs!$S$2,FALSE)</f>
        <v>1</v>
      </c>
      <c r="BA54" s="4" t="str">
        <f t="shared" si="59"/>
        <v>08/03/2023 09:33:16</v>
      </c>
      <c r="BB54" s="8">
        <f t="shared" si="14"/>
        <v>45141</v>
      </c>
      <c r="BC54" s="8">
        <f>IF(C54="Div",BB54,VLOOKUP(VLOOKUP(DATEVALUE(BA54),DataRef!$N$2:$O$2001,2,FALSE)+2,DataRef!$M$2:$O$2001,2,FALSE))</f>
        <v>45145</v>
      </c>
      <c r="BD54" t="str">
        <f t="shared" si="30"/>
        <v>HOSE</v>
      </c>
      <c r="BE54" s="44">
        <f t="shared" si="60"/>
        <v>52200</v>
      </c>
      <c r="BF54" s="22">
        <f t="shared" si="31"/>
        <v>156600000</v>
      </c>
      <c r="BG54" s="21">
        <f t="shared" si="32"/>
        <v>-156600000</v>
      </c>
      <c r="BH54" s="6">
        <f t="shared" si="61"/>
        <v>0</v>
      </c>
      <c r="BI54" s="6">
        <f t="shared" si="62"/>
        <v>-391500</v>
      </c>
      <c r="BJ54" t="str">
        <f t="shared" si="33"/>
        <v>VND</v>
      </c>
      <c r="BK54" s="45">
        <f t="shared" si="34"/>
        <v>-156991500</v>
      </c>
      <c r="BL54" s="77">
        <f t="shared" si="18"/>
        <v>52700</v>
      </c>
      <c r="BM54" s="6">
        <f t="shared" si="19"/>
        <v>156991500</v>
      </c>
      <c r="BN54" s="54" t="str">
        <f t="shared" si="63"/>
        <v/>
      </c>
      <c r="BP54" t="str">
        <f t="shared" si="64"/>
        <v>Buy</v>
      </c>
      <c r="BR54" s="14" t="str">
        <f t="shared" si="65"/>
        <v>75042639</v>
      </c>
      <c r="BT54" t="str">
        <f t="shared" si="66"/>
        <v/>
      </c>
      <c r="BW54" s="6" t="str">
        <f t="shared" si="67"/>
        <v>LMT</v>
      </c>
      <c r="BZ54" t="s">
        <v>569</v>
      </c>
      <c r="CB54" s="74" t="str">
        <f t="shared" si="25"/>
        <v/>
      </c>
      <c r="CC54" s="6">
        <f t="shared" si="68"/>
        <v>52330.5</v>
      </c>
      <c r="CE54" t="str">
        <f t="shared" si="35"/>
        <v>Long</v>
      </c>
      <c r="CF54" t="str">
        <f t="shared" si="36"/>
        <v>ST</v>
      </c>
      <c r="CG54" s="45" t="str">
        <f t="shared" si="37"/>
        <v>VND</v>
      </c>
      <c r="CH54" t="str">
        <f t="shared" si="38"/>
        <v>STK</v>
      </c>
      <c r="CI54" t="str">
        <f t="shared" si="39"/>
        <v>MWG</v>
      </c>
      <c r="CJ54" s="83">
        <f t="shared" si="40"/>
        <v>3000</v>
      </c>
      <c r="CK54" t="str">
        <f t="shared" si="41"/>
        <v>Mobile World Investment Corp</v>
      </c>
      <c r="CL54">
        <f t="shared" si="42"/>
        <v>1</v>
      </c>
      <c r="CO54" t="str">
        <f t="shared" si="43"/>
        <v>08/03/2023 09:33:16</v>
      </c>
      <c r="CP54" t="str">
        <f t="shared" si="44"/>
        <v>08/03/2023 09:33:16</v>
      </c>
      <c r="CR54" s="5">
        <f t="shared" si="45"/>
        <v>52200</v>
      </c>
      <c r="CS54" s="5">
        <f t="shared" si="46"/>
        <v>52330.5</v>
      </c>
      <c r="CT54" s="22">
        <f>IF(AND(AN54="O",CJ54&lt;&gt;0),VLOOKUP(CI54&amp;Readme!$B$4,historicalprice,4,FALSE),"")</f>
        <v>62400</v>
      </c>
      <c r="CU54" s="8">
        <f>IF(AN54="O",Readme!$B$4,"")</f>
        <v>45471</v>
      </c>
    </row>
    <row r="55" spans="1:99" hidden="1">
      <c r="A55" s="26" t="s">
        <v>359</v>
      </c>
      <c r="B55" s="27" t="s">
        <v>21</v>
      </c>
      <c r="C55" s="27" t="s">
        <v>222</v>
      </c>
      <c r="D55" s="28">
        <v>2000</v>
      </c>
      <c r="E55" s="28" t="s">
        <v>363</v>
      </c>
      <c r="F55" s="68">
        <v>2000</v>
      </c>
      <c r="G55" s="28">
        <v>37400</v>
      </c>
      <c r="H55" s="28">
        <v>112200</v>
      </c>
      <c r="I55" s="28" t="s">
        <v>224</v>
      </c>
      <c r="J55" s="28">
        <v>74912200</v>
      </c>
      <c r="K55" s="27" t="s">
        <v>162</v>
      </c>
      <c r="L55" s="27" t="s">
        <v>225</v>
      </c>
      <c r="M55" s="27" t="s">
        <v>163</v>
      </c>
      <c r="N55" s="29" t="s">
        <v>364</v>
      </c>
      <c r="O55" s="1"/>
      <c r="Z55" s="43">
        <f>F55</f>
        <v>2000</v>
      </c>
      <c r="AA55" s="55">
        <f t="shared" si="48"/>
        <v>45140.77449074074</v>
      </c>
      <c r="AB55" s="8">
        <f t="shared" si="1"/>
        <v>45140</v>
      </c>
      <c r="AC55" s="8">
        <f t="shared" si="49"/>
        <v>45144.416666666664</v>
      </c>
      <c r="AD55" s="6">
        <f t="shared" si="50"/>
        <v>74800000</v>
      </c>
      <c r="AE55" s="6">
        <f t="shared" si="51"/>
        <v>-74800</v>
      </c>
      <c r="AF55" s="6">
        <f t="shared" si="5"/>
        <v>-112200</v>
      </c>
      <c r="AG55" s="6" t="str">
        <f t="shared" si="52"/>
        <v>75041591</v>
      </c>
      <c r="AH55" s="75" t="str">
        <f t="shared" si="53"/>
        <v/>
      </c>
      <c r="AI55" t="str">
        <f t="shared" si="54"/>
        <v/>
      </c>
      <c r="AL55" s="78" t="str">
        <f t="shared" si="55"/>
        <v>75041591O</v>
      </c>
      <c r="AM55" s="92">
        <v>23496691</v>
      </c>
      <c r="AN55" s="6" t="str">
        <f t="shared" si="56"/>
        <v>O</v>
      </c>
      <c r="AO55" t="str">
        <f t="shared" si="10"/>
        <v/>
      </c>
      <c r="AP55" s="77" t="str">
        <f t="shared" si="29"/>
        <v>VND</v>
      </c>
      <c r="AR55" t="s">
        <v>220</v>
      </c>
      <c r="AS55" s="43" t="str">
        <f t="shared" si="57"/>
        <v>TV2</v>
      </c>
      <c r="AT55" s="44">
        <f t="shared" si="58"/>
        <v>2000</v>
      </c>
      <c r="AU55" t="str">
        <f>VLOOKUP(AS55,specs,Specs!$D$2,FALSE)</f>
        <v>Power Engineering Consulting Joint Stock Company 2</v>
      </c>
      <c r="AW55">
        <f>VLOOKUP(AS55,specs,Specs!$S$2,FALSE)</f>
        <v>1</v>
      </c>
      <c r="BA55" s="4" t="str">
        <f t="shared" si="59"/>
        <v>08/03/2023 09:35:16</v>
      </c>
      <c r="BB55" s="8">
        <f t="shared" si="14"/>
        <v>45141</v>
      </c>
      <c r="BC55" s="8">
        <f>IF(C55="Div",BB55,VLOOKUP(VLOOKUP(DATEVALUE(BA55),DataRef!$N$2:$O$2001,2,FALSE)+2,DataRef!$M$2:$O$2001,2,FALSE))</f>
        <v>45145</v>
      </c>
      <c r="BD55" t="str">
        <f t="shared" si="30"/>
        <v>HOSE</v>
      </c>
      <c r="BE55" s="44">
        <f t="shared" si="60"/>
        <v>37400</v>
      </c>
      <c r="BF55" s="22">
        <f t="shared" si="31"/>
        <v>74800000</v>
      </c>
      <c r="BG55" s="21">
        <f t="shared" si="32"/>
        <v>-74800000</v>
      </c>
      <c r="BH55" s="6">
        <f t="shared" si="61"/>
        <v>0</v>
      </c>
      <c r="BI55" s="6">
        <f t="shared" si="62"/>
        <v>-187000</v>
      </c>
      <c r="BJ55" t="str">
        <f t="shared" si="33"/>
        <v>VND</v>
      </c>
      <c r="BK55" s="45">
        <f t="shared" si="34"/>
        <v>-74987000</v>
      </c>
      <c r="BL55" s="77">
        <f t="shared" si="18"/>
        <v>37300</v>
      </c>
      <c r="BM55" s="6">
        <f t="shared" si="19"/>
        <v>74987000</v>
      </c>
      <c r="BN55" s="54" t="str">
        <f t="shared" si="63"/>
        <v/>
      </c>
      <c r="BP55" t="str">
        <f t="shared" si="64"/>
        <v>Buy</v>
      </c>
      <c r="BR55" s="14" t="str">
        <f t="shared" si="65"/>
        <v>75041591</v>
      </c>
      <c r="BT55" t="str">
        <f t="shared" si="66"/>
        <v/>
      </c>
      <c r="BW55" s="6" t="str">
        <f t="shared" si="67"/>
        <v>LMT</v>
      </c>
      <c r="BZ55" t="s">
        <v>569</v>
      </c>
      <c r="CB55" s="74" t="str">
        <f t="shared" si="25"/>
        <v/>
      </c>
      <c r="CC55" s="6">
        <f t="shared" si="68"/>
        <v>37493.5</v>
      </c>
      <c r="CE55" t="str">
        <f t="shared" si="35"/>
        <v>Long</v>
      </c>
      <c r="CF55" t="str">
        <f t="shared" si="36"/>
        <v>ST</v>
      </c>
      <c r="CG55" s="45" t="str">
        <f t="shared" si="37"/>
        <v>VND</v>
      </c>
      <c r="CH55" t="str">
        <f t="shared" si="38"/>
        <v>STK</v>
      </c>
      <c r="CI55" t="str">
        <f t="shared" si="39"/>
        <v>TV2</v>
      </c>
      <c r="CJ55" s="83">
        <f t="shared" si="40"/>
        <v>2000</v>
      </c>
      <c r="CK55" t="str">
        <f t="shared" si="41"/>
        <v>Power Engineering Consulting Joint Stock Company 2</v>
      </c>
      <c r="CL55">
        <f t="shared" si="42"/>
        <v>1</v>
      </c>
      <c r="CO55" t="str">
        <f t="shared" si="43"/>
        <v>08/03/2023 09:35:16</v>
      </c>
      <c r="CP55" t="str">
        <f t="shared" si="44"/>
        <v>08/03/2023 09:35:16</v>
      </c>
      <c r="CR55" s="5">
        <f t="shared" si="45"/>
        <v>37400</v>
      </c>
      <c r="CS55" s="5">
        <f t="shared" si="46"/>
        <v>37493.5</v>
      </c>
      <c r="CT55" s="22">
        <f>IF(AND(AN55="O",CJ55&lt;&gt;0),VLOOKUP(CI55&amp;Readme!$B$4,historicalprice,4,FALSE),"")</f>
        <v>45000</v>
      </c>
      <c r="CU55" s="8">
        <f>IF(AN55="O",Readme!$B$4,"")</f>
        <v>45471</v>
      </c>
    </row>
    <row r="56" spans="1:99" hidden="1">
      <c r="A56" s="26" t="s">
        <v>356</v>
      </c>
      <c r="B56" s="27" t="s">
        <v>21</v>
      </c>
      <c r="C56" s="27" t="s">
        <v>222</v>
      </c>
      <c r="D56" s="28">
        <v>2000</v>
      </c>
      <c r="E56" s="28" t="s">
        <v>342</v>
      </c>
      <c r="F56" s="68">
        <v>2000</v>
      </c>
      <c r="G56" s="28">
        <v>37500</v>
      </c>
      <c r="H56" s="28">
        <v>112500</v>
      </c>
      <c r="I56" s="28" t="s">
        <v>224</v>
      </c>
      <c r="J56" s="28">
        <v>75112500</v>
      </c>
      <c r="K56" s="27" t="s">
        <v>162</v>
      </c>
      <c r="L56" s="27" t="s">
        <v>225</v>
      </c>
      <c r="M56" s="27" t="s">
        <v>163</v>
      </c>
      <c r="N56" s="29" t="s">
        <v>366</v>
      </c>
      <c r="O56" s="1"/>
      <c r="Z56" s="43">
        <f>F56</f>
        <v>2000</v>
      </c>
      <c r="AA56" s="55">
        <f t="shared" si="48"/>
        <v>45140.779236111113</v>
      </c>
      <c r="AB56" s="8">
        <f t="shared" si="1"/>
        <v>45140</v>
      </c>
      <c r="AC56" s="8">
        <f t="shared" si="49"/>
        <v>45144.416666666664</v>
      </c>
      <c r="AD56" s="6">
        <f t="shared" si="50"/>
        <v>75000000</v>
      </c>
      <c r="AE56" s="6">
        <f t="shared" si="51"/>
        <v>-75000</v>
      </c>
      <c r="AF56" s="6">
        <f t="shared" si="5"/>
        <v>-112500</v>
      </c>
      <c r="AG56" s="6" t="str">
        <f t="shared" si="52"/>
        <v>75038986</v>
      </c>
      <c r="AH56" s="75" t="str">
        <f t="shared" si="53"/>
        <v/>
      </c>
      <c r="AI56" t="str">
        <f t="shared" si="54"/>
        <v/>
      </c>
      <c r="AL56" s="78" t="str">
        <f t="shared" si="55"/>
        <v>75038986O</v>
      </c>
      <c r="AM56" s="92">
        <v>23496690</v>
      </c>
      <c r="AN56" s="6" t="str">
        <f t="shared" si="56"/>
        <v>O</v>
      </c>
      <c r="AO56" t="str">
        <f t="shared" si="10"/>
        <v/>
      </c>
      <c r="AP56" s="77" t="str">
        <f t="shared" si="29"/>
        <v>VND</v>
      </c>
      <c r="AR56" t="s">
        <v>220</v>
      </c>
      <c r="AS56" s="43" t="str">
        <f t="shared" si="57"/>
        <v>TV2</v>
      </c>
      <c r="AT56" s="44">
        <f t="shared" si="58"/>
        <v>2000</v>
      </c>
      <c r="AU56" t="str">
        <f>VLOOKUP(AS56,specs,Specs!$D$2,FALSE)</f>
        <v>Power Engineering Consulting Joint Stock Company 2</v>
      </c>
      <c r="AW56">
        <f>VLOOKUP(AS56,specs,Specs!$S$2,FALSE)</f>
        <v>1</v>
      </c>
      <c r="BA56" s="4" t="str">
        <f t="shared" si="59"/>
        <v>08/03/2023 09:42:06</v>
      </c>
      <c r="BB56" s="8">
        <f t="shared" si="14"/>
        <v>45141</v>
      </c>
      <c r="BC56" s="8">
        <f>IF(C56="Div",BB56,VLOOKUP(VLOOKUP(DATEVALUE(BA56),DataRef!$N$2:$O$2001,2,FALSE)+2,DataRef!$M$2:$O$2001,2,FALSE))</f>
        <v>45145</v>
      </c>
      <c r="BD56" t="str">
        <f t="shared" si="30"/>
        <v>HOSE</v>
      </c>
      <c r="BE56" s="44">
        <f t="shared" si="60"/>
        <v>37500</v>
      </c>
      <c r="BF56" s="22">
        <f t="shared" si="31"/>
        <v>75000000</v>
      </c>
      <c r="BG56" s="21">
        <f t="shared" si="32"/>
        <v>-75000000</v>
      </c>
      <c r="BH56" s="6">
        <f t="shared" si="61"/>
        <v>0</v>
      </c>
      <c r="BI56" s="6">
        <f t="shared" si="62"/>
        <v>-187500</v>
      </c>
      <c r="BJ56" t="str">
        <f t="shared" si="33"/>
        <v>VND</v>
      </c>
      <c r="BK56" s="45">
        <f t="shared" si="34"/>
        <v>-75187500</v>
      </c>
      <c r="BL56" s="77">
        <f t="shared" si="18"/>
        <v>37300</v>
      </c>
      <c r="BM56" s="6">
        <f t="shared" si="19"/>
        <v>75187500</v>
      </c>
      <c r="BN56" s="54" t="str">
        <f t="shared" si="63"/>
        <v/>
      </c>
      <c r="BP56" t="str">
        <f t="shared" si="64"/>
        <v>Buy</v>
      </c>
      <c r="BR56" s="14" t="str">
        <f t="shared" si="65"/>
        <v>75038986</v>
      </c>
      <c r="BT56" t="str">
        <f t="shared" si="66"/>
        <v/>
      </c>
      <c r="BW56" s="6" t="str">
        <f t="shared" si="67"/>
        <v>LMT</v>
      </c>
      <c r="BZ56" t="s">
        <v>569</v>
      </c>
      <c r="CB56" s="74" t="str">
        <f t="shared" si="25"/>
        <v/>
      </c>
      <c r="CC56" s="6">
        <f t="shared" si="68"/>
        <v>37593.75</v>
      </c>
      <c r="CE56" t="str">
        <f t="shared" si="35"/>
        <v>Long</v>
      </c>
      <c r="CF56" t="str">
        <f t="shared" si="36"/>
        <v>ST</v>
      </c>
      <c r="CG56" s="45" t="str">
        <f t="shared" si="37"/>
        <v>VND</v>
      </c>
      <c r="CH56" t="str">
        <f t="shared" si="38"/>
        <v>STK</v>
      </c>
      <c r="CI56" t="str">
        <f t="shared" si="39"/>
        <v>TV2</v>
      </c>
      <c r="CJ56" s="83">
        <f t="shared" si="40"/>
        <v>2000</v>
      </c>
      <c r="CK56" t="str">
        <f t="shared" si="41"/>
        <v>Power Engineering Consulting Joint Stock Company 2</v>
      </c>
      <c r="CL56">
        <f t="shared" si="42"/>
        <v>1</v>
      </c>
      <c r="CO56" t="str">
        <f t="shared" si="43"/>
        <v>08/03/2023 09:42:06</v>
      </c>
      <c r="CP56" t="str">
        <f t="shared" si="44"/>
        <v>08/03/2023 09:42:06</v>
      </c>
      <c r="CR56" s="5">
        <f t="shared" si="45"/>
        <v>37500</v>
      </c>
      <c r="CS56" s="5">
        <f t="shared" si="46"/>
        <v>37593.75</v>
      </c>
      <c r="CT56" s="22">
        <f>IF(AND(AN56="O",CJ56&lt;&gt;0),VLOOKUP(CI56&amp;Readme!$B$4,historicalprice,4,FALSE),"")</f>
        <v>45000</v>
      </c>
      <c r="CU56" s="8">
        <f>IF(AN56="O",Readme!$B$4,"")</f>
        <v>45471</v>
      </c>
    </row>
    <row r="57" spans="1:99" hidden="1">
      <c r="A57" s="26" t="s">
        <v>354</v>
      </c>
      <c r="B57" s="27" t="s">
        <v>21</v>
      </c>
      <c r="C57" s="27" t="s">
        <v>222</v>
      </c>
      <c r="D57" s="28">
        <v>2000</v>
      </c>
      <c r="E57" s="28" t="s">
        <v>347</v>
      </c>
      <c r="F57" s="68">
        <v>2000</v>
      </c>
      <c r="G57" s="28">
        <v>37600</v>
      </c>
      <c r="H57" s="28">
        <v>112800</v>
      </c>
      <c r="I57" s="28" t="s">
        <v>224</v>
      </c>
      <c r="J57" s="28">
        <v>75312800</v>
      </c>
      <c r="K57" s="27" t="s">
        <v>162</v>
      </c>
      <c r="L57" s="27" t="s">
        <v>225</v>
      </c>
      <c r="M57" s="27" t="s">
        <v>163</v>
      </c>
      <c r="N57" s="29" t="s">
        <v>368</v>
      </c>
      <c r="O57" s="1"/>
      <c r="Z57" s="43">
        <f>F57</f>
        <v>2000</v>
      </c>
      <c r="AA57" s="55">
        <f t="shared" si="48"/>
        <v>45140.779641203706</v>
      </c>
      <c r="AB57" s="8">
        <f t="shared" si="1"/>
        <v>45140</v>
      </c>
      <c r="AC57" s="8">
        <f t="shared" si="49"/>
        <v>45144.416666666664</v>
      </c>
      <c r="AD57" s="6">
        <f t="shared" si="50"/>
        <v>75200000</v>
      </c>
      <c r="AE57" s="6">
        <f t="shared" si="51"/>
        <v>-75200</v>
      </c>
      <c r="AF57" s="6">
        <f t="shared" si="5"/>
        <v>-112800</v>
      </c>
      <c r="AG57" s="6" t="str">
        <f t="shared" si="52"/>
        <v>75038728</v>
      </c>
      <c r="AH57" s="75" t="str">
        <f t="shared" si="53"/>
        <v/>
      </c>
      <c r="AI57" t="str">
        <f t="shared" si="54"/>
        <v/>
      </c>
      <c r="AL57" s="78" t="str">
        <f t="shared" si="55"/>
        <v>75038728O</v>
      </c>
      <c r="AM57" s="92">
        <v>23496689</v>
      </c>
      <c r="AN57" s="6" t="str">
        <f t="shared" si="56"/>
        <v>O</v>
      </c>
      <c r="AO57" t="str">
        <f t="shared" si="10"/>
        <v/>
      </c>
      <c r="AP57" s="77" t="str">
        <f t="shared" si="29"/>
        <v>VND</v>
      </c>
      <c r="AR57" t="s">
        <v>220</v>
      </c>
      <c r="AS57" s="43" t="str">
        <f t="shared" si="57"/>
        <v>TV2</v>
      </c>
      <c r="AT57" s="44">
        <f t="shared" si="58"/>
        <v>2000</v>
      </c>
      <c r="AU57" t="str">
        <f>VLOOKUP(AS57,specs,Specs!$D$2,FALSE)</f>
        <v>Power Engineering Consulting Joint Stock Company 2</v>
      </c>
      <c r="AW57">
        <f>VLOOKUP(AS57,specs,Specs!$S$2,FALSE)</f>
        <v>1</v>
      </c>
      <c r="BA57" s="4" t="str">
        <f t="shared" si="59"/>
        <v>08/03/2023 09:42:41</v>
      </c>
      <c r="BB57" s="8">
        <f t="shared" si="14"/>
        <v>45141</v>
      </c>
      <c r="BC57" s="8">
        <f>IF(C57="Div",BB57,VLOOKUP(VLOOKUP(DATEVALUE(BA57),DataRef!$N$2:$O$2001,2,FALSE)+2,DataRef!$M$2:$O$2001,2,FALSE))</f>
        <v>45145</v>
      </c>
      <c r="BD57" t="str">
        <f t="shared" si="30"/>
        <v>HOSE</v>
      </c>
      <c r="BE57" s="44">
        <f t="shared" si="60"/>
        <v>37600</v>
      </c>
      <c r="BF57" s="22">
        <f t="shared" si="31"/>
        <v>75200000</v>
      </c>
      <c r="BG57" s="21">
        <f t="shared" si="32"/>
        <v>-75200000</v>
      </c>
      <c r="BH57" s="6">
        <f t="shared" si="61"/>
        <v>0</v>
      </c>
      <c r="BI57" s="6">
        <f t="shared" si="62"/>
        <v>-188000</v>
      </c>
      <c r="BJ57" t="str">
        <f t="shared" si="33"/>
        <v>VND</v>
      </c>
      <c r="BK57" s="45">
        <f t="shared" si="34"/>
        <v>-75388000</v>
      </c>
      <c r="BL57" s="77">
        <f t="shared" si="18"/>
        <v>37300</v>
      </c>
      <c r="BM57" s="6">
        <f t="shared" si="19"/>
        <v>75388000</v>
      </c>
      <c r="BN57" s="54" t="str">
        <f t="shared" si="63"/>
        <v/>
      </c>
      <c r="BP57" t="str">
        <f t="shared" si="64"/>
        <v>Buy</v>
      </c>
      <c r="BR57" s="14" t="str">
        <f t="shared" si="65"/>
        <v>75038728</v>
      </c>
      <c r="BT57" t="str">
        <f t="shared" si="66"/>
        <v/>
      </c>
      <c r="BW57" s="6" t="str">
        <f t="shared" si="67"/>
        <v>LMT</v>
      </c>
      <c r="BZ57" t="s">
        <v>569</v>
      </c>
      <c r="CB57" s="74" t="str">
        <f t="shared" si="25"/>
        <v/>
      </c>
      <c r="CC57" s="6">
        <f t="shared" si="68"/>
        <v>37694</v>
      </c>
      <c r="CE57" t="str">
        <f t="shared" si="35"/>
        <v>Long</v>
      </c>
      <c r="CF57" t="str">
        <f t="shared" si="36"/>
        <v>ST</v>
      </c>
      <c r="CG57" s="45" t="str">
        <f t="shared" si="37"/>
        <v>VND</v>
      </c>
      <c r="CH57" t="str">
        <f t="shared" si="38"/>
        <v>STK</v>
      </c>
      <c r="CI57" t="str">
        <f t="shared" si="39"/>
        <v>TV2</v>
      </c>
      <c r="CJ57" s="83">
        <f t="shared" si="40"/>
        <v>2000</v>
      </c>
      <c r="CK57" t="str">
        <f t="shared" si="41"/>
        <v>Power Engineering Consulting Joint Stock Company 2</v>
      </c>
      <c r="CL57">
        <f t="shared" si="42"/>
        <v>1</v>
      </c>
      <c r="CO57" t="str">
        <f t="shared" si="43"/>
        <v>08/03/2023 09:42:41</v>
      </c>
      <c r="CP57" t="str">
        <f t="shared" si="44"/>
        <v>08/03/2023 09:42:41</v>
      </c>
      <c r="CR57" s="5">
        <f t="shared" si="45"/>
        <v>37600</v>
      </c>
      <c r="CS57" s="5">
        <f t="shared" si="46"/>
        <v>37694</v>
      </c>
      <c r="CT57" s="22">
        <f>IF(AND(AN57="O",CJ57&lt;&gt;0),VLOOKUP(CI57&amp;Readme!$B$4,historicalprice,4,FALSE),"")</f>
        <v>45000</v>
      </c>
      <c r="CU57" s="8">
        <f>IF(AN57="O",Readme!$B$4,"")</f>
        <v>45471</v>
      </c>
    </row>
    <row r="58" spans="1:99" hidden="1">
      <c r="A58" s="26" t="s">
        <v>352</v>
      </c>
      <c r="B58" s="27" t="s">
        <v>52</v>
      </c>
      <c r="C58" s="27" t="s">
        <v>222</v>
      </c>
      <c r="D58" s="28">
        <v>5000</v>
      </c>
      <c r="E58" s="28" t="s">
        <v>370</v>
      </c>
      <c r="F58" s="68">
        <v>5000</v>
      </c>
      <c r="G58" s="28">
        <v>27450</v>
      </c>
      <c r="H58" s="28">
        <v>205875</v>
      </c>
      <c r="I58" s="28" t="s">
        <v>224</v>
      </c>
      <c r="J58" s="28">
        <v>137455875</v>
      </c>
      <c r="K58" s="27" t="s">
        <v>162</v>
      </c>
      <c r="L58" s="27" t="s">
        <v>225</v>
      </c>
      <c r="M58" s="27" t="s">
        <v>163</v>
      </c>
      <c r="N58" s="29" t="s">
        <v>371</v>
      </c>
      <c r="O58" s="1"/>
      <c r="Y58" s="43">
        <v>1.1000000000000001</v>
      </c>
      <c r="Z58" s="56">
        <v>5500</v>
      </c>
      <c r="AA58" s="55">
        <f t="shared" si="48"/>
        <v>45140.780787037038</v>
      </c>
      <c r="AB58" s="8">
        <f t="shared" si="1"/>
        <v>45140</v>
      </c>
      <c r="AC58" s="8">
        <f t="shared" si="49"/>
        <v>45144.416666666664</v>
      </c>
      <c r="AD58" s="6">
        <f t="shared" si="50"/>
        <v>137250000</v>
      </c>
      <c r="AE58" s="6">
        <f t="shared" si="51"/>
        <v>-137250</v>
      </c>
      <c r="AF58" s="6">
        <f t="shared" si="5"/>
        <v>-205875</v>
      </c>
      <c r="AG58" s="6" t="str">
        <f t="shared" si="52"/>
        <v>75038378</v>
      </c>
      <c r="AH58" s="75" t="str">
        <f t="shared" si="53"/>
        <v/>
      </c>
      <c r="AI58" t="str">
        <f t="shared" si="54"/>
        <v>Partly Closed</v>
      </c>
      <c r="AJ58" s="8">
        <v>45452</v>
      </c>
      <c r="AL58" s="78" t="str">
        <f t="shared" si="55"/>
        <v>75038378O</v>
      </c>
      <c r="AN58" s="6" t="str">
        <f t="shared" si="56"/>
        <v>O</v>
      </c>
      <c r="AO58" t="str">
        <f t="shared" si="10"/>
        <v/>
      </c>
      <c r="AP58" s="77" t="str">
        <f t="shared" si="29"/>
        <v>VND</v>
      </c>
      <c r="AR58" t="s">
        <v>220</v>
      </c>
      <c r="AS58" s="43" t="str">
        <f t="shared" si="57"/>
        <v>HPG</v>
      </c>
      <c r="AT58" s="44">
        <f t="shared" si="58"/>
        <v>5500</v>
      </c>
      <c r="AU58" t="str">
        <f>VLOOKUP(AS58,specs,Specs!$D$2,FALSE)</f>
        <v>Hoa Phat Group Jsc</v>
      </c>
      <c r="AW58">
        <f>VLOOKUP(AS58,specs,Specs!$S$2,FALSE)</f>
        <v>1</v>
      </c>
      <c r="BA58" s="4" t="str">
        <f t="shared" si="59"/>
        <v>08/03/2023 09:44:20</v>
      </c>
      <c r="BB58" s="8">
        <f t="shared" si="14"/>
        <v>45141</v>
      </c>
      <c r="BC58" s="8">
        <f>IF(C58="Div",BB58,VLOOKUP(VLOOKUP(DATEVALUE(BA58),DataRef!$N$2:$O$2001,2,FALSE)+2,DataRef!$M$2:$O$2001,2,FALSE))</f>
        <v>45145</v>
      </c>
      <c r="BD58" t="str">
        <f t="shared" si="30"/>
        <v>HOSE</v>
      </c>
      <c r="BE58" s="19">
        <f t="shared" si="60"/>
        <v>24954.545454545456</v>
      </c>
      <c r="BF58" s="22">
        <f t="shared" si="31"/>
        <v>137250000</v>
      </c>
      <c r="BG58" s="21">
        <f t="shared" si="32"/>
        <v>-137250000</v>
      </c>
      <c r="BH58" s="6">
        <f t="shared" si="61"/>
        <v>0</v>
      </c>
      <c r="BI58" s="6">
        <f t="shared" si="62"/>
        <v>-343125</v>
      </c>
      <c r="BJ58" t="str">
        <f t="shared" si="33"/>
        <v>VND</v>
      </c>
      <c r="BK58" s="45">
        <f t="shared" si="34"/>
        <v>-137593125</v>
      </c>
      <c r="BL58" s="77">
        <f t="shared" si="18"/>
        <v>24409.091</v>
      </c>
      <c r="BM58" s="6">
        <f t="shared" si="19"/>
        <v>137593125</v>
      </c>
      <c r="BN58" s="54" t="str">
        <f t="shared" si="63"/>
        <v/>
      </c>
      <c r="BP58" t="str">
        <f t="shared" si="64"/>
        <v>Buy</v>
      </c>
      <c r="BR58" s="14" t="str">
        <f t="shared" si="65"/>
        <v>75038378</v>
      </c>
      <c r="BT58" t="str">
        <f t="shared" si="66"/>
        <v/>
      </c>
      <c r="BW58" s="6" t="str">
        <f t="shared" si="67"/>
        <v>LMT</v>
      </c>
      <c r="BZ58" t="s">
        <v>569</v>
      </c>
      <c r="CB58" s="74" t="str">
        <f t="shared" si="25"/>
        <v/>
      </c>
      <c r="CC58" s="6">
        <f t="shared" si="68"/>
        <v>25016.93181818182</v>
      </c>
      <c r="CE58" t="str">
        <f t="shared" si="35"/>
        <v>Long</v>
      </c>
      <c r="CF58" t="str">
        <f t="shared" si="36"/>
        <v>ST</v>
      </c>
      <c r="CG58" s="45" t="str">
        <f t="shared" si="37"/>
        <v>VND</v>
      </c>
      <c r="CH58" t="str">
        <f t="shared" si="38"/>
        <v>STK</v>
      </c>
      <c r="CI58" t="str">
        <f t="shared" si="39"/>
        <v>HPG</v>
      </c>
      <c r="CJ58" s="83">
        <f t="shared" si="40"/>
        <v>500</v>
      </c>
      <c r="CK58" t="str">
        <f t="shared" si="41"/>
        <v>Hoa Phat Group Jsc</v>
      </c>
      <c r="CL58">
        <f t="shared" si="42"/>
        <v>1</v>
      </c>
      <c r="CO58" t="str">
        <f t="shared" si="43"/>
        <v>08/03/2023 09:44:20</v>
      </c>
      <c r="CP58" t="str">
        <f t="shared" si="44"/>
        <v>08/03/2023 09:44:20</v>
      </c>
      <c r="CR58" s="5">
        <f t="shared" si="45"/>
        <v>24954.545454545456</v>
      </c>
      <c r="CS58" s="5">
        <f t="shared" si="46"/>
        <v>25016.93181818182</v>
      </c>
      <c r="CT58" s="22">
        <f>IF(AND(AN58="O",CJ58&lt;&gt;0),VLOOKUP(CI58&amp;Readme!$B$4,historicalprice,4,FALSE),"")</f>
        <v>28300</v>
      </c>
      <c r="CU58" s="8">
        <f>IF(AN58="O",Readme!$B$4,"")</f>
        <v>45471</v>
      </c>
    </row>
    <row r="59" spans="1:99" hidden="1">
      <c r="A59" s="26" t="s">
        <v>349</v>
      </c>
      <c r="B59" s="27" t="s">
        <v>21</v>
      </c>
      <c r="C59" s="27" t="s">
        <v>222</v>
      </c>
      <c r="D59" s="28">
        <v>2000</v>
      </c>
      <c r="E59" s="28" t="s">
        <v>330</v>
      </c>
      <c r="F59" s="68">
        <v>2000</v>
      </c>
      <c r="G59" s="28">
        <v>37800</v>
      </c>
      <c r="H59" s="28">
        <v>113400</v>
      </c>
      <c r="I59" s="28" t="s">
        <v>224</v>
      </c>
      <c r="J59" s="28">
        <v>75713400</v>
      </c>
      <c r="K59" s="27" t="s">
        <v>162</v>
      </c>
      <c r="L59" s="27" t="s">
        <v>225</v>
      </c>
      <c r="M59" s="27" t="s">
        <v>163</v>
      </c>
      <c r="N59" s="29" t="s">
        <v>373</v>
      </c>
      <c r="O59" s="1"/>
      <c r="Z59" s="43">
        <f>F59</f>
        <v>2000</v>
      </c>
      <c r="AA59" s="55">
        <f t="shared" si="48"/>
        <v>45140.789178240739</v>
      </c>
      <c r="AB59" s="8">
        <f t="shared" si="1"/>
        <v>45140</v>
      </c>
      <c r="AC59" s="8">
        <f t="shared" si="49"/>
        <v>45144.416666666664</v>
      </c>
      <c r="AD59" s="6">
        <f t="shared" si="50"/>
        <v>75600000</v>
      </c>
      <c r="AE59" s="6">
        <f t="shared" si="51"/>
        <v>-75600</v>
      </c>
      <c r="AF59" s="6">
        <f t="shared" si="5"/>
        <v>-113400</v>
      </c>
      <c r="AG59" s="6" t="str">
        <f t="shared" si="52"/>
        <v>75035258</v>
      </c>
      <c r="AH59" s="75" t="str">
        <f t="shared" si="53"/>
        <v/>
      </c>
      <c r="AI59" t="str">
        <f t="shared" si="54"/>
        <v/>
      </c>
      <c r="AL59" s="78" t="str">
        <f t="shared" si="55"/>
        <v>75035258O</v>
      </c>
      <c r="AM59" s="92">
        <v>23496687</v>
      </c>
      <c r="AN59" s="6" t="str">
        <f t="shared" si="56"/>
        <v>O</v>
      </c>
      <c r="AO59" t="str">
        <f t="shared" si="10"/>
        <v/>
      </c>
      <c r="AP59" s="77" t="str">
        <f t="shared" si="29"/>
        <v>VND</v>
      </c>
      <c r="AR59" t="s">
        <v>220</v>
      </c>
      <c r="AS59" s="43" t="str">
        <f t="shared" si="57"/>
        <v>TV2</v>
      </c>
      <c r="AT59" s="44">
        <f t="shared" si="58"/>
        <v>2000</v>
      </c>
      <c r="AU59" t="str">
        <f>VLOOKUP(AS59,specs,Specs!$D$2,FALSE)</f>
        <v>Power Engineering Consulting Joint Stock Company 2</v>
      </c>
      <c r="AW59">
        <f>VLOOKUP(AS59,specs,Specs!$S$2,FALSE)</f>
        <v>1</v>
      </c>
      <c r="BA59" s="4" t="str">
        <f t="shared" si="59"/>
        <v>08/03/2023 09:56:25</v>
      </c>
      <c r="BB59" s="8">
        <f t="shared" si="14"/>
        <v>45141</v>
      </c>
      <c r="BC59" s="8">
        <f>IF(C59="Div",BB59,VLOOKUP(VLOOKUP(DATEVALUE(BA59),DataRef!$N$2:$O$2001,2,FALSE)+2,DataRef!$M$2:$O$2001,2,FALSE))</f>
        <v>45145</v>
      </c>
      <c r="BD59" t="str">
        <f t="shared" si="30"/>
        <v>HOSE</v>
      </c>
      <c r="BE59" s="44">
        <f t="shared" si="60"/>
        <v>37800</v>
      </c>
      <c r="BF59" s="22">
        <f t="shared" si="31"/>
        <v>75600000</v>
      </c>
      <c r="BG59" s="21">
        <f t="shared" si="32"/>
        <v>-75600000</v>
      </c>
      <c r="BH59" s="6">
        <f t="shared" si="61"/>
        <v>0</v>
      </c>
      <c r="BI59" s="6">
        <f t="shared" si="62"/>
        <v>-189000</v>
      </c>
      <c r="BJ59" t="str">
        <f t="shared" si="33"/>
        <v>VND</v>
      </c>
      <c r="BK59" s="45">
        <f t="shared" si="34"/>
        <v>-75789000</v>
      </c>
      <c r="BL59" s="77">
        <f t="shared" si="18"/>
        <v>37300</v>
      </c>
      <c r="BM59" s="6">
        <f t="shared" si="19"/>
        <v>75789000</v>
      </c>
      <c r="BN59" s="54" t="str">
        <f t="shared" si="63"/>
        <v/>
      </c>
      <c r="BP59" t="str">
        <f t="shared" si="64"/>
        <v>Buy</v>
      </c>
      <c r="BR59" s="14" t="str">
        <f t="shared" si="65"/>
        <v>75035258</v>
      </c>
      <c r="BT59" t="str">
        <f t="shared" si="66"/>
        <v/>
      </c>
      <c r="BW59" s="6" t="str">
        <f t="shared" si="67"/>
        <v>LMT</v>
      </c>
      <c r="BZ59" t="s">
        <v>569</v>
      </c>
      <c r="CB59" s="74" t="str">
        <f t="shared" si="25"/>
        <v/>
      </c>
      <c r="CC59" s="6">
        <f t="shared" si="68"/>
        <v>37894.5</v>
      </c>
      <c r="CE59" t="str">
        <f t="shared" si="35"/>
        <v>Long</v>
      </c>
      <c r="CF59" t="str">
        <f t="shared" si="36"/>
        <v>ST</v>
      </c>
      <c r="CG59" s="45" t="str">
        <f t="shared" si="37"/>
        <v>VND</v>
      </c>
      <c r="CH59" t="str">
        <f t="shared" si="38"/>
        <v>STK</v>
      </c>
      <c r="CI59" t="str">
        <f t="shared" si="39"/>
        <v>TV2</v>
      </c>
      <c r="CJ59" s="83">
        <f t="shared" si="40"/>
        <v>2000</v>
      </c>
      <c r="CK59" t="str">
        <f t="shared" si="41"/>
        <v>Power Engineering Consulting Joint Stock Company 2</v>
      </c>
      <c r="CL59">
        <f t="shared" si="42"/>
        <v>1</v>
      </c>
      <c r="CO59" t="str">
        <f t="shared" si="43"/>
        <v>08/03/2023 09:56:25</v>
      </c>
      <c r="CP59" t="str">
        <f t="shared" si="44"/>
        <v>08/03/2023 09:56:25</v>
      </c>
      <c r="CR59" s="5">
        <f t="shared" si="45"/>
        <v>37800</v>
      </c>
      <c r="CS59" s="5">
        <f t="shared" si="46"/>
        <v>37894.5</v>
      </c>
      <c r="CT59" s="22">
        <f>IF(AND(AN59="O",CJ59&lt;&gt;0),VLOOKUP(CI59&amp;Readme!$B$4,historicalprice,4,FALSE),"")</f>
        <v>45000</v>
      </c>
      <c r="CU59" s="8">
        <f>IF(AN59="O",Readme!$B$4,"")</f>
        <v>45471</v>
      </c>
    </row>
    <row r="60" spans="1:99" hidden="1">
      <c r="A60" s="26" t="s">
        <v>346</v>
      </c>
      <c r="B60" s="27" t="s">
        <v>21</v>
      </c>
      <c r="C60" s="27" t="s">
        <v>222</v>
      </c>
      <c r="D60" s="28">
        <v>2000</v>
      </c>
      <c r="E60" s="28" t="s">
        <v>347</v>
      </c>
      <c r="F60" s="68">
        <v>2000</v>
      </c>
      <c r="G60" s="28">
        <v>37600</v>
      </c>
      <c r="H60" s="28">
        <v>112800</v>
      </c>
      <c r="I60" s="28" t="s">
        <v>224</v>
      </c>
      <c r="J60" s="28">
        <v>75312800</v>
      </c>
      <c r="K60" s="27" t="s">
        <v>162</v>
      </c>
      <c r="L60" s="27" t="s">
        <v>225</v>
      </c>
      <c r="M60" s="27" t="s">
        <v>163</v>
      </c>
      <c r="N60" s="29" t="s">
        <v>375</v>
      </c>
      <c r="O60" s="1"/>
      <c r="Z60" s="43">
        <f>F60</f>
        <v>2000</v>
      </c>
      <c r="AA60" s="55">
        <f t="shared" si="48"/>
        <v>45140.789976851855</v>
      </c>
      <c r="AB60" s="8">
        <f t="shared" si="1"/>
        <v>45140</v>
      </c>
      <c r="AC60" s="8">
        <f t="shared" si="49"/>
        <v>45144.416666666664</v>
      </c>
      <c r="AD60" s="6">
        <f t="shared" si="50"/>
        <v>75200000</v>
      </c>
      <c r="AE60" s="6">
        <f t="shared" si="51"/>
        <v>-75200</v>
      </c>
      <c r="AF60" s="6">
        <f t="shared" si="5"/>
        <v>-112800</v>
      </c>
      <c r="AG60" s="6" t="str">
        <f t="shared" si="52"/>
        <v>75034971</v>
      </c>
      <c r="AH60" s="75" t="str">
        <f t="shared" si="53"/>
        <v/>
      </c>
      <c r="AI60" t="str">
        <f t="shared" si="54"/>
        <v/>
      </c>
      <c r="AL60" s="78" t="str">
        <f t="shared" si="55"/>
        <v>75034971O</v>
      </c>
      <c r="AM60" s="92">
        <v>23496686</v>
      </c>
      <c r="AN60" s="6" t="str">
        <f t="shared" si="56"/>
        <v>O</v>
      </c>
      <c r="AO60" t="str">
        <f t="shared" si="10"/>
        <v/>
      </c>
      <c r="AP60" s="77" t="str">
        <f t="shared" si="29"/>
        <v>VND</v>
      </c>
      <c r="AR60" t="s">
        <v>220</v>
      </c>
      <c r="AS60" s="43" t="str">
        <f t="shared" si="57"/>
        <v>TV2</v>
      </c>
      <c r="AT60" s="44">
        <f t="shared" si="58"/>
        <v>2000</v>
      </c>
      <c r="AU60" t="str">
        <f>VLOOKUP(AS60,specs,Specs!$D$2,FALSE)</f>
        <v>Power Engineering Consulting Joint Stock Company 2</v>
      </c>
      <c r="AW60">
        <f>VLOOKUP(AS60,specs,Specs!$S$2,FALSE)</f>
        <v>1</v>
      </c>
      <c r="BA60" s="4" t="str">
        <f t="shared" si="59"/>
        <v>08/03/2023 09:57:34</v>
      </c>
      <c r="BB60" s="8">
        <f t="shared" si="14"/>
        <v>45141</v>
      </c>
      <c r="BC60" s="8">
        <f>IF(C60="Div",BB60,VLOOKUP(VLOOKUP(DATEVALUE(BA60),DataRef!$N$2:$O$2001,2,FALSE)+2,DataRef!$M$2:$O$2001,2,FALSE))</f>
        <v>45145</v>
      </c>
      <c r="BD60" t="str">
        <f t="shared" si="30"/>
        <v>HOSE</v>
      </c>
      <c r="BE60" s="44">
        <f t="shared" si="60"/>
        <v>37600</v>
      </c>
      <c r="BF60" s="22">
        <f t="shared" si="31"/>
        <v>75200000</v>
      </c>
      <c r="BG60" s="21">
        <f t="shared" si="32"/>
        <v>-75200000</v>
      </c>
      <c r="BH60" s="6">
        <f t="shared" si="61"/>
        <v>0</v>
      </c>
      <c r="BI60" s="6">
        <f t="shared" si="62"/>
        <v>-188000</v>
      </c>
      <c r="BJ60" t="str">
        <f t="shared" si="33"/>
        <v>VND</v>
      </c>
      <c r="BK60" s="45">
        <f t="shared" si="34"/>
        <v>-75388000</v>
      </c>
      <c r="BL60" s="77">
        <f t="shared" si="18"/>
        <v>37300</v>
      </c>
      <c r="BM60" s="6">
        <f t="shared" si="19"/>
        <v>75388000</v>
      </c>
      <c r="BN60" s="54" t="str">
        <f t="shared" si="63"/>
        <v/>
      </c>
      <c r="BP60" t="str">
        <f t="shared" si="64"/>
        <v>Buy</v>
      </c>
      <c r="BR60" s="14" t="str">
        <f t="shared" si="65"/>
        <v>75034971</v>
      </c>
      <c r="BT60" t="str">
        <f t="shared" si="66"/>
        <v/>
      </c>
      <c r="BW60" s="6" t="str">
        <f t="shared" si="67"/>
        <v>LMT</v>
      </c>
      <c r="BZ60" t="s">
        <v>569</v>
      </c>
      <c r="CB60" s="74" t="str">
        <f t="shared" si="25"/>
        <v/>
      </c>
      <c r="CC60" s="6">
        <f t="shared" si="68"/>
        <v>37694</v>
      </c>
      <c r="CE60" t="str">
        <f t="shared" si="35"/>
        <v>Long</v>
      </c>
      <c r="CF60" t="str">
        <f t="shared" si="36"/>
        <v>ST</v>
      </c>
      <c r="CG60" s="45" t="str">
        <f t="shared" si="37"/>
        <v>VND</v>
      </c>
      <c r="CH60" t="str">
        <f t="shared" si="38"/>
        <v>STK</v>
      </c>
      <c r="CI60" t="str">
        <f t="shared" si="39"/>
        <v>TV2</v>
      </c>
      <c r="CJ60" s="83">
        <f t="shared" si="40"/>
        <v>2000</v>
      </c>
      <c r="CK60" t="str">
        <f t="shared" si="41"/>
        <v>Power Engineering Consulting Joint Stock Company 2</v>
      </c>
      <c r="CL60">
        <f t="shared" si="42"/>
        <v>1</v>
      </c>
      <c r="CO60" t="str">
        <f t="shared" si="43"/>
        <v>08/03/2023 09:57:34</v>
      </c>
      <c r="CP60" t="str">
        <f t="shared" si="44"/>
        <v>08/03/2023 09:57:34</v>
      </c>
      <c r="CR60" s="5">
        <f t="shared" si="45"/>
        <v>37600</v>
      </c>
      <c r="CS60" s="5">
        <f t="shared" si="46"/>
        <v>37694</v>
      </c>
      <c r="CT60" s="22">
        <f>IF(AND(AN60="O",CJ60&lt;&gt;0),VLOOKUP(CI60&amp;Readme!$B$4,historicalprice,4,FALSE),"")</f>
        <v>45000</v>
      </c>
      <c r="CU60" s="8">
        <f>IF(AN60="O",Readme!$B$4,"")</f>
        <v>45471</v>
      </c>
    </row>
    <row r="61" spans="1:99" hidden="1">
      <c r="A61" s="26" t="s">
        <v>344</v>
      </c>
      <c r="B61" s="27" t="s">
        <v>21</v>
      </c>
      <c r="C61" s="27" t="s">
        <v>222</v>
      </c>
      <c r="D61" s="28">
        <v>4000</v>
      </c>
      <c r="E61" s="28" t="s">
        <v>377</v>
      </c>
      <c r="F61" s="68">
        <v>4000</v>
      </c>
      <c r="G61" s="28">
        <v>37200</v>
      </c>
      <c r="H61" s="28">
        <v>223200</v>
      </c>
      <c r="I61" s="28" t="s">
        <v>224</v>
      </c>
      <c r="J61" s="28">
        <v>149023200</v>
      </c>
      <c r="K61" s="27" t="s">
        <v>162</v>
      </c>
      <c r="L61" s="27" t="s">
        <v>225</v>
      </c>
      <c r="M61" s="27" t="s">
        <v>163</v>
      </c>
      <c r="N61" s="29" t="s">
        <v>378</v>
      </c>
      <c r="O61" s="1"/>
      <c r="Z61" s="43">
        <f>F61</f>
        <v>4000</v>
      </c>
      <c r="AA61" s="55">
        <f t="shared" si="48"/>
        <v>45140.79241898148</v>
      </c>
      <c r="AB61" s="8">
        <f t="shared" si="1"/>
        <v>45140</v>
      </c>
      <c r="AC61" s="8">
        <f t="shared" si="49"/>
        <v>45144.416666666664</v>
      </c>
      <c r="AD61" s="6">
        <f t="shared" si="50"/>
        <v>148800000</v>
      </c>
      <c r="AE61" s="6">
        <f t="shared" si="51"/>
        <v>-148800</v>
      </c>
      <c r="AF61" s="6">
        <f t="shared" si="5"/>
        <v>-223200</v>
      </c>
      <c r="AG61" s="6" t="str">
        <f t="shared" si="52"/>
        <v>75031830</v>
      </c>
      <c r="AH61" s="75" t="str">
        <f t="shared" si="53"/>
        <v/>
      </c>
      <c r="AI61" t="str">
        <f t="shared" si="54"/>
        <v/>
      </c>
      <c r="AL61" s="78" t="str">
        <f t="shared" si="55"/>
        <v>75031830O</v>
      </c>
      <c r="AM61" s="92">
        <v>23496685</v>
      </c>
      <c r="AN61" s="6" t="str">
        <f t="shared" si="56"/>
        <v>O</v>
      </c>
      <c r="AO61" t="str">
        <f t="shared" si="10"/>
        <v/>
      </c>
      <c r="AP61" s="77" t="str">
        <f t="shared" si="29"/>
        <v>VND</v>
      </c>
      <c r="AR61" t="s">
        <v>220</v>
      </c>
      <c r="AS61" s="43" t="str">
        <f t="shared" si="57"/>
        <v>TV2</v>
      </c>
      <c r="AT61" s="44">
        <f t="shared" si="58"/>
        <v>4000</v>
      </c>
      <c r="AU61" t="str">
        <f>VLOOKUP(AS61,specs,Specs!$D$2,FALSE)</f>
        <v>Power Engineering Consulting Joint Stock Company 2</v>
      </c>
      <c r="AW61">
        <f>VLOOKUP(AS61,specs,Specs!$S$2,FALSE)</f>
        <v>1</v>
      </c>
      <c r="BA61" s="4" t="str">
        <f t="shared" si="59"/>
        <v>08/03/2023 10:01:05</v>
      </c>
      <c r="BB61" s="8">
        <f t="shared" si="14"/>
        <v>45141</v>
      </c>
      <c r="BC61" s="8">
        <f>IF(C61="Div",BB61,VLOOKUP(VLOOKUP(DATEVALUE(BA61),DataRef!$N$2:$O$2001,2,FALSE)+2,DataRef!$M$2:$O$2001,2,FALSE))</f>
        <v>45145</v>
      </c>
      <c r="BD61" t="str">
        <f t="shared" si="30"/>
        <v>HOSE</v>
      </c>
      <c r="BE61" s="44">
        <f t="shared" si="60"/>
        <v>37200</v>
      </c>
      <c r="BF61" s="22">
        <f t="shared" si="31"/>
        <v>148800000</v>
      </c>
      <c r="BG61" s="21">
        <f t="shared" si="32"/>
        <v>-148800000</v>
      </c>
      <c r="BH61" s="6">
        <f t="shared" si="61"/>
        <v>0</v>
      </c>
      <c r="BI61" s="6">
        <f t="shared" si="62"/>
        <v>-372000</v>
      </c>
      <c r="BJ61" t="str">
        <f t="shared" si="33"/>
        <v>VND</v>
      </c>
      <c r="BK61" s="45">
        <f t="shared" si="34"/>
        <v>-149172000</v>
      </c>
      <c r="BL61" s="77">
        <f t="shared" si="18"/>
        <v>37300</v>
      </c>
      <c r="BM61" s="6">
        <f t="shared" si="19"/>
        <v>149172000</v>
      </c>
      <c r="BN61" s="54" t="str">
        <f t="shared" si="63"/>
        <v/>
      </c>
      <c r="BP61" t="str">
        <f t="shared" si="64"/>
        <v>Buy</v>
      </c>
      <c r="BR61" s="14" t="str">
        <f t="shared" si="65"/>
        <v>75031830</v>
      </c>
      <c r="BT61" t="str">
        <f t="shared" si="66"/>
        <v/>
      </c>
      <c r="BW61" s="6" t="str">
        <f t="shared" si="67"/>
        <v>LMT</v>
      </c>
      <c r="BZ61" t="s">
        <v>569</v>
      </c>
      <c r="CB61" s="74" t="str">
        <f t="shared" si="25"/>
        <v/>
      </c>
      <c r="CC61" s="6">
        <f t="shared" si="68"/>
        <v>37293</v>
      </c>
      <c r="CE61" t="str">
        <f t="shared" si="35"/>
        <v>Long</v>
      </c>
      <c r="CF61" t="str">
        <f t="shared" si="36"/>
        <v>ST</v>
      </c>
      <c r="CG61" s="45" t="str">
        <f t="shared" si="37"/>
        <v>VND</v>
      </c>
      <c r="CH61" t="str">
        <f t="shared" si="38"/>
        <v>STK</v>
      </c>
      <c r="CI61" t="str">
        <f t="shared" si="39"/>
        <v>TV2</v>
      </c>
      <c r="CJ61" s="83">
        <f t="shared" si="40"/>
        <v>4000</v>
      </c>
      <c r="CK61" t="str">
        <f t="shared" si="41"/>
        <v>Power Engineering Consulting Joint Stock Company 2</v>
      </c>
      <c r="CL61">
        <f t="shared" si="42"/>
        <v>1</v>
      </c>
      <c r="CO61" t="str">
        <f t="shared" si="43"/>
        <v>08/03/2023 10:01:05</v>
      </c>
      <c r="CP61" t="str">
        <f t="shared" si="44"/>
        <v>08/03/2023 10:01:05</v>
      </c>
      <c r="CR61" s="5">
        <f t="shared" si="45"/>
        <v>37200</v>
      </c>
      <c r="CS61" s="5">
        <f t="shared" si="46"/>
        <v>37293</v>
      </c>
      <c r="CT61" s="22">
        <f>IF(AND(AN61="O",CJ61&lt;&gt;0),VLOOKUP(CI61&amp;Readme!$B$4,historicalprice,4,FALSE),"")</f>
        <v>45000</v>
      </c>
      <c r="CU61" s="8">
        <f>IF(AN61="O",Readme!$B$4,"")</f>
        <v>45471</v>
      </c>
    </row>
    <row r="62" spans="1:99">
      <c r="A62" s="26" t="s">
        <v>341</v>
      </c>
      <c r="B62" s="27" t="s">
        <v>23</v>
      </c>
      <c r="C62" s="27" t="s">
        <v>222</v>
      </c>
      <c r="D62" s="28">
        <v>3000</v>
      </c>
      <c r="E62" s="28" t="s">
        <v>336</v>
      </c>
      <c r="F62" s="68">
        <v>3000</v>
      </c>
      <c r="G62" s="28">
        <v>72300</v>
      </c>
      <c r="H62" s="28">
        <v>325350</v>
      </c>
      <c r="I62" s="28" t="s">
        <v>224</v>
      </c>
      <c r="J62" s="28">
        <v>217225350</v>
      </c>
      <c r="K62" s="27" t="s">
        <v>162</v>
      </c>
      <c r="L62" s="27" t="s">
        <v>225</v>
      </c>
      <c r="M62" s="27" t="s">
        <v>163</v>
      </c>
      <c r="N62" s="29" t="s">
        <v>337</v>
      </c>
      <c r="O62" s="1"/>
      <c r="Z62" s="43">
        <f>F62</f>
        <v>3000</v>
      </c>
      <c r="AA62" s="55">
        <f t="shared" si="48"/>
        <v>45141.779849537037</v>
      </c>
      <c r="AB62" s="8">
        <f t="shared" si="1"/>
        <v>45141</v>
      </c>
      <c r="AC62" s="8">
        <f t="shared" si="49"/>
        <v>45145.416666666664</v>
      </c>
      <c r="AD62" s="6">
        <f t="shared" si="50"/>
        <v>216900000</v>
      </c>
      <c r="AE62" s="6">
        <f t="shared" si="51"/>
        <v>-216900</v>
      </c>
      <c r="AF62" s="6">
        <f t="shared" si="5"/>
        <v>-325350</v>
      </c>
      <c r="AG62" s="6" t="str">
        <f t="shared" si="52"/>
        <v>75154749</v>
      </c>
      <c r="AH62" s="75" t="str">
        <f t="shared" si="53"/>
        <v/>
      </c>
      <c r="AI62" t="str">
        <f t="shared" si="54"/>
        <v>Partly Closed</v>
      </c>
      <c r="AJ62" s="8">
        <v>45463</v>
      </c>
      <c r="AL62" s="78" t="str">
        <f t="shared" si="55"/>
        <v>75154749O</v>
      </c>
      <c r="AN62" s="6" t="str">
        <f t="shared" si="56"/>
        <v>O</v>
      </c>
      <c r="AO62" t="str">
        <f t="shared" si="10"/>
        <v/>
      </c>
      <c r="AP62" s="77" t="str">
        <f t="shared" si="29"/>
        <v>VND</v>
      </c>
      <c r="AR62" t="s">
        <v>220</v>
      </c>
      <c r="AS62" s="43" t="str">
        <f t="shared" si="57"/>
        <v>VNM</v>
      </c>
      <c r="AT62" s="44">
        <f t="shared" si="58"/>
        <v>3000</v>
      </c>
      <c r="AU62" t="str">
        <f>VLOOKUP(AS62,specs,Specs!$D$2,FALSE)</f>
        <v>Vietnam Dairy Products Joint Stock Company</v>
      </c>
      <c r="AW62">
        <f>VLOOKUP(AS62,specs,Specs!$S$2,FALSE)</f>
        <v>1</v>
      </c>
      <c r="BA62" s="4" t="str">
        <f t="shared" si="59"/>
        <v>08/04/2023 09:42:59</v>
      </c>
      <c r="BB62" s="8">
        <f t="shared" si="14"/>
        <v>45142</v>
      </c>
      <c r="BC62" s="8">
        <f>IF(C62="Div",BB62,VLOOKUP(VLOOKUP(DATEVALUE(BA62),DataRef!$N$2:$O$2001,2,FALSE)+2,DataRef!$M$2:$O$2001,2,FALSE))</f>
        <v>45146</v>
      </c>
      <c r="BD62" t="str">
        <f t="shared" si="30"/>
        <v>HOSE</v>
      </c>
      <c r="BE62" s="44">
        <f t="shared" si="60"/>
        <v>72300</v>
      </c>
      <c r="BF62" s="22">
        <f t="shared" si="31"/>
        <v>216900000</v>
      </c>
      <c r="BG62" s="21">
        <f t="shared" si="32"/>
        <v>-216900000</v>
      </c>
      <c r="BH62" s="6">
        <f t="shared" si="61"/>
        <v>0</v>
      </c>
      <c r="BI62" s="6">
        <f t="shared" si="62"/>
        <v>-542250</v>
      </c>
      <c r="BJ62" t="str">
        <f t="shared" si="33"/>
        <v>VND</v>
      </c>
      <c r="BK62" s="45">
        <f t="shared" si="34"/>
        <v>-217442250</v>
      </c>
      <c r="BL62" s="77">
        <f t="shared" si="18"/>
        <v>73000</v>
      </c>
      <c r="BM62" s="6">
        <f t="shared" si="19"/>
        <v>217442250</v>
      </c>
      <c r="BN62" s="54" t="str">
        <f t="shared" si="63"/>
        <v/>
      </c>
      <c r="BP62" t="str">
        <f t="shared" si="64"/>
        <v>Buy</v>
      </c>
      <c r="BR62" s="14" t="str">
        <f t="shared" si="65"/>
        <v>75154749</v>
      </c>
      <c r="BT62" t="str">
        <f t="shared" si="66"/>
        <v/>
      </c>
      <c r="BW62" s="6" t="str">
        <f t="shared" si="67"/>
        <v>LMT</v>
      </c>
      <c r="BZ62" t="s">
        <v>569</v>
      </c>
      <c r="CB62" s="74" t="str">
        <f t="shared" si="25"/>
        <v/>
      </c>
      <c r="CC62" s="6">
        <f t="shared" si="68"/>
        <v>72480.75</v>
      </c>
      <c r="CE62" t="str">
        <f t="shared" si="35"/>
        <v>Long</v>
      </c>
      <c r="CF62" t="str">
        <f t="shared" si="36"/>
        <v>ST</v>
      </c>
      <c r="CG62" s="45" t="str">
        <f t="shared" si="37"/>
        <v>VND</v>
      </c>
      <c r="CH62" t="str">
        <f t="shared" si="38"/>
        <v>STK</v>
      </c>
      <c r="CI62" t="str">
        <f t="shared" si="39"/>
        <v>VNM</v>
      </c>
      <c r="CJ62" s="83">
        <f t="shared" si="40"/>
        <v>1900</v>
      </c>
      <c r="CK62" t="str">
        <f t="shared" si="41"/>
        <v>Vietnam Dairy Products Joint Stock Company</v>
      </c>
      <c r="CL62">
        <f t="shared" si="42"/>
        <v>1</v>
      </c>
      <c r="CO62" t="str">
        <f t="shared" si="43"/>
        <v>08/04/2023 09:42:59</v>
      </c>
      <c r="CP62" t="str">
        <f t="shared" si="44"/>
        <v>08/04/2023 09:42:59</v>
      </c>
      <c r="CR62" s="5">
        <f t="shared" si="45"/>
        <v>72300</v>
      </c>
      <c r="CS62" s="5">
        <f t="shared" si="46"/>
        <v>72480.75</v>
      </c>
      <c r="CT62" s="22">
        <f>IF(AND(AN62="O",CJ62&lt;&gt;0),VLOOKUP(CI62&amp;Readme!$B$4,historicalprice,4,FALSE),"")</f>
        <v>65500</v>
      </c>
      <c r="CU62" s="8">
        <f>IF(AN62="O",Readme!$B$4,"")</f>
        <v>45471</v>
      </c>
    </row>
    <row r="63" spans="1:99" hidden="1">
      <c r="A63" s="26" t="s">
        <v>338</v>
      </c>
      <c r="B63" s="27" t="s">
        <v>47</v>
      </c>
      <c r="C63" s="27" t="s">
        <v>222</v>
      </c>
      <c r="D63" s="28">
        <v>4000</v>
      </c>
      <c r="E63" s="28" t="s">
        <v>339</v>
      </c>
      <c r="F63" s="68">
        <v>4000</v>
      </c>
      <c r="G63" s="28">
        <v>18550</v>
      </c>
      <c r="H63" s="28">
        <v>111300</v>
      </c>
      <c r="I63" s="28" t="s">
        <v>224</v>
      </c>
      <c r="J63" s="28">
        <v>74311300</v>
      </c>
      <c r="K63" s="27" t="s">
        <v>162</v>
      </c>
      <c r="L63" s="27" t="s">
        <v>225</v>
      </c>
      <c r="M63" s="27" t="s">
        <v>163</v>
      </c>
      <c r="N63" s="29" t="s">
        <v>340</v>
      </c>
      <c r="O63" s="47"/>
      <c r="Y63" s="43">
        <v>1.2</v>
      </c>
      <c r="Z63" s="56">
        <v>4800</v>
      </c>
      <c r="AA63" s="55">
        <f t="shared" si="48"/>
        <v>45141.781354166669</v>
      </c>
      <c r="AB63" s="8">
        <f t="shared" si="1"/>
        <v>45141</v>
      </c>
      <c r="AC63" s="8">
        <f t="shared" si="49"/>
        <v>45145.416666666664</v>
      </c>
      <c r="AD63" s="6">
        <f t="shared" si="50"/>
        <v>74200000</v>
      </c>
      <c r="AE63" s="6">
        <f t="shared" si="51"/>
        <v>-74200</v>
      </c>
      <c r="AF63" s="6">
        <f t="shared" si="5"/>
        <v>-111300</v>
      </c>
      <c r="AG63" s="6" t="str">
        <f t="shared" si="52"/>
        <v>75154119</v>
      </c>
      <c r="AH63" s="75" t="str">
        <f t="shared" si="53"/>
        <v/>
      </c>
      <c r="AI63" t="str">
        <f t="shared" si="54"/>
        <v/>
      </c>
      <c r="AL63" s="78" t="str">
        <f t="shared" si="55"/>
        <v>75154119O</v>
      </c>
      <c r="AM63" s="43">
        <v>23496700</v>
      </c>
      <c r="AN63" s="6" t="str">
        <f t="shared" si="56"/>
        <v>O</v>
      </c>
      <c r="AO63" t="str">
        <f t="shared" si="10"/>
        <v/>
      </c>
      <c r="AP63" s="77" t="str">
        <f t="shared" si="29"/>
        <v>VND</v>
      </c>
      <c r="AR63" t="s">
        <v>220</v>
      </c>
      <c r="AS63" s="43" t="str">
        <f t="shared" si="57"/>
        <v>TPB</v>
      </c>
      <c r="AT63" s="44">
        <f t="shared" si="58"/>
        <v>4800</v>
      </c>
      <c r="AU63" t="str">
        <f>VLOOKUP(AS63,specs,Specs!$D$2,FALSE)</f>
        <v>Tien Phong Commercial Joint Stock Bank (Tpb)</v>
      </c>
      <c r="AW63">
        <f>VLOOKUP(AS63,specs,Specs!$S$2,FALSE)</f>
        <v>1</v>
      </c>
      <c r="BA63" s="4" t="str">
        <f t="shared" si="59"/>
        <v>08/04/2023 09:45:09</v>
      </c>
      <c r="BB63" s="8">
        <f t="shared" si="14"/>
        <v>45142</v>
      </c>
      <c r="BC63" s="8">
        <f>IF(C63="Div",BB63,VLOOKUP(VLOOKUP(DATEVALUE(BA63),DataRef!$N$2:$O$2001,2,FALSE)+2,DataRef!$M$2:$O$2001,2,FALSE))</f>
        <v>45146</v>
      </c>
      <c r="BD63" t="str">
        <f t="shared" si="30"/>
        <v>HOSE</v>
      </c>
      <c r="BE63" s="19">
        <f t="shared" si="60"/>
        <v>15458.333333333334</v>
      </c>
      <c r="BF63" s="22">
        <f t="shared" si="31"/>
        <v>74200000</v>
      </c>
      <c r="BG63" s="21">
        <f t="shared" si="32"/>
        <v>-74200000</v>
      </c>
      <c r="BH63" s="6">
        <f t="shared" si="61"/>
        <v>0</v>
      </c>
      <c r="BI63" s="6">
        <f t="shared" si="62"/>
        <v>-185500</v>
      </c>
      <c r="BJ63" t="str">
        <f t="shared" si="33"/>
        <v>VND</v>
      </c>
      <c r="BK63" s="45">
        <f t="shared" si="34"/>
        <v>-74385500</v>
      </c>
      <c r="BL63" s="77">
        <f t="shared" si="18"/>
        <v>15791.666999999999</v>
      </c>
      <c r="BM63" s="6">
        <f t="shared" si="19"/>
        <v>74385500</v>
      </c>
      <c r="BN63" s="54" t="str">
        <f t="shared" si="63"/>
        <v/>
      </c>
      <c r="BP63" t="str">
        <f t="shared" si="64"/>
        <v>Buy</v>
      </c>
      <c r="BR63" s="14" t="str">
        <f t="shared" si="65"/>
        <v>75154119</v>
      </c>
      <c r="BT63" t="str">
        <f t="shared" si="66"/>
        <v/>
      </c>
      <c r="BW63" s="6" t="str">
        <f t="shared" si="67"/>
        <v>LMT</v>
      </c>
      <c r="BZ63" t="s">
        <v>569</v>
      </c>
      <c r="CB63" s="74" t="str">
        <f t="shared" si="25"/>
        <v/>
      </c>
      <c r="CC63" s="6">
        <f t="shared" si="68"/>
        <v>15496.979166666666</v>
      </c>
      <c r="CE63" t="str">
        <f t="shared" si="35"/>
        <v>Long</v>
      </c>
      <c r="CF63" t="str">
        <f t="shared" si="36"/>
        <v>ST</v>
      </c>
      <c r="CG63" s="45" t="str">
        <f t="shared" si="37"/>
        <v>VND</v>
      </c>
      <c r="CH63" t="str">
        <f t="shared" si="38"/>
        <v>STK</v>
      </c>
      <c r="CI63" t="str">
        <f t="shared" si="39"/>
        <v>TPB</v>
      </c>
      <c r="CJ63" s="83">
        <f t="shared" si="40"/>
        <v>4800</v>
      </c>
      <c r="CK63" t="str">
        <f t="shared" si="41"/>
        <v>Tien Phong Commercial Joint Stock Bank (Tpb)</v>
      </c>
      <c r="CL63">
        <f t="shared" si="42"/>
        <v>1</v>
      </c>
      <c r="CO63" t="str">
        <f t="shared" si="43"/>
        <v>08/04/2023 09:45:09</v>
      </c>
      <c r="CP63" t="str">
        <f t="shared" si="44"/>
        <v>08/04/2023 09:45:09</v>
      </c>
      <c r="CR63" s="5">
        <f t="shared" si="45"/>
        <v>15458.333333333334</v>
      </c>
      <c r="CS63" s="5">
        <f t="shared" si="46"/>
        <v>15496.979166666666</v>
      </c>
      <c r="CT63" s="22">
        <f>IF(AND(AN63="O",CJ63&lt;&gt;0),VLOOKUP(CI63&amp;Readme!$B$4,historicalprice,4,FALSE),"")</f>
        <v>14333.333000000001</v>
      </c>
      <c r="CU63" s="8">
        <f>IF(AN63="O",Readme!$B$4,"")</f>
        <v>45471</v>
      </c>
    </row>
    <row r="64" spans="1:99" hidden="1">
      <c r="A64" s="26" t="s">
        <v>335</v>
      </c>
      <c r="B64" s="27" t="s">
        <v>21</v>
      </c>
      <c r="C64" s="27" t="s">
        <v>222</v>
      </c>
      <c r="D64" s="28">
        <v>2000</v>
      </c>
      <c r="E64" s="28" t="s">
        <v>342</v>
      </c>
      <c r="F64" s="68">
        <v>400</v>
      </c>
      <c r="G64" s="28">
        <v>37500</v>
      </c>
      <c r="H64" s="28">
        <v>22500</v>
      </c>
      <c r="I64" s="28" t="s">
        <v>224</v>
      </c>
      <c r="J64" s="28">
        <v>15022500</v>
      </c>
      <c r="K64" s="27" t="s">
        <v>162</v>
      </c>
      <c r="L64" s="27" t="s">
        <v>235</v>
      </c>
      <c r="M64" s="27" t="s">
        <v>163</v>
      </c>
      <c r="N64" s="29" t="s">
        <v>343</v>
      </c>
      <c r="O64" s="1"/>
      <c r="Z64" s="43">
        <f>F64</f>
        <v>400</v>
      </c>
      <c r="AA64" s="55">
        <f t="shared" si="48"/>
        <v>45141.782546296294</v>
      </c>
      <c r="AB64" s="8">
        <f t="shared" si="1"/>
        <v>45141</v>
      </c>
      <c r="AC64" s="8">
        <f t="shared" si="49"/>
        <v>45145.416666666664</v>
      </c>
      <c r="AD64" s="6">
        <f t="shared" si="50"/>
        <v>15000000</v>
      </c>
      <c r="AE64" s="6">
        <f t="shared" si="51"/>
        <v>-15000</v>
      </c>
      <c r="AF64" s="6">
        <f t="shared" si="5"/>
        <v>-22500</v>
      </c>
      <c r="AG64" s="6" t="str">
        <f t="shared" si="52"/>
        <v>75153353</v>
      </c>
      <c r="AH64" s="75" t="str">
        <f t="shared" si="53"/>
        <v/>
      </c>
      <c r="AI64" t="str">
        <f t="shared" si="54"/>
        <v/>
      </c>
      <c r="AL64" s="78" t="str">
        <f t="shared" si="55"/>
        <v>75153353O</v>
      </c>
      <c r="AM64" s="92">
        <v>23496699</v>
      </c>
      <c r="AN64" s="6" t="str">
        <f t="shared" si="56"/>
        <v>O</v>
      </c>
      <c r="AO64" t="str">
        <f t="shared" si="10"/>
        <v/>
      </c>
      <c r="AP64" s="77" t="str">
        <f t="shared" si="29"/>
        <v>VND</v>
      </c>
      <c r="AR64" t="s">
        <v>220</v>
      </c>
      <c r="AS64" s="43" t="str">
        <f t="shared" si="57"/>
        <v>TV2</v>
      </c>
      <c r="AT64" s="44">
        <f t="shared" si="58"/>
        <v>400</v>
      </c>
      <c r="AU64" t="str">
        <f>VLOOKUP(AS64,specs,Specs!$D$2,FALSE)</f>
        <v>Power Engineering Consulting Joint Stock Company 2</v>
      </c>
      <c r="AW64">
        <f>VLOOKUP(AS64,specs,Specs!$S$2,FALSE)</f>
        <v>1</v>
      </c>
      <c r="BA64" s="4" t="str">
        <f t="shared" si="59"/>
        <v>08/04/2023 09:46:52</v>
      </c>
      <c r="BB64" s="8">
        <f t="shared" si="14"/>
        <v>45142</v>
      </c>
      <c r="BC64" s="8">
        <f>IF(C64="Div",BB64,VLOOKUP(VLOOKUP(DATEVALUE(BA64),DataRef!$N$2:$O$2001,2,FALSE)+2,DataRef!$M$2:$O$2001,2,FALSE))</f>
        <v>45146</v>
      </c>
      <c r="BD64" t="str">
        <f t="shared" si="30"/>
        <v>HOSE</v>
      </c>
      <c r="BE64" s="44">
        <f t="shared" si="60"/>
        <v>37500</v>
      </c>
      <c r="BF64" s="22">
        <f t="shared" si="31"/>
        <v>15000000</v>
      </c>
      <c r="BG64" s="21">
        <f t="shared" si="32"/>
        <v>-15000000</v>
      </c>
      <c r="BH64" s="6">
        <f t="shared" si="61"/>
        <v>0</v>
      </c>
      <c r="BI64" s="6">
        <f t="shared" si="62"/>
        <v>-37500</v>
      </c>
      <c r="BJ64" t="str">
        <f t="shared" si="33"/>
        <v>VND</v>
      </c>
      <c r="BK64" s="45">
        <f t="shared" si="34"/>
        <v>-15037500</v>
      </c>
      <c r="BL64" s="77">
        <f t="shared" si="18"/>
        <v>38300</v>
      </c>
      <c r="BM64" s="6">
        <f t="shared" si="19"/>
        <v>15037500</v>
      </c>
      <c r="BN64" s="54" t="str">
        <f t="shared" si="63"/>
        <v/>
      </c>
      <c r="BP64" t="str">
        <f t="shared" si="64"/>
        <v>Buy</v>
      </c>
      <c r="BR64" s="14" t="str">
        <f t="shared" si="65"/>
        <v>75153353</v>
      </c>
      <c r="BT64" t="str">
        <f t="shared" si="66"/>
        <v/>
      </c>
      <c r="BW64" s="6" t="str">
        <f t="shared" si="67"/>
        <v>LMT</v>
      </c>
      <c r="BZ64" t="s">
        <v>569</v>
      </c>
      <c r="CB64" s="74" t="str">
        <f t="shared" si="25"/>
        <v/>
      </c>
      <c r="CC64" s="6">
        <f t="shared" si="68"/>
        <v>37593.75</v>
      </c>
      <c r="CE64" t="str">
        <f t="shared" si="35"/>
        <v>Long</v>
      </c>
      <c r="CF64" t="str">
        <f t="shared" si="36"/>
        <v>ST</v>
      </c>
      <c r="CG64" s="45" t="str">
        <f t="shared" si="37"/>
        <v>VND</v>
      </c>
      <c r="CH64" t="str">
        <f t="shared" si="38"/>
        <v>STK</v>
      </c>
      <c r="CI64" t="str">
        <f t="shared" si="39"/>
        <v>TV2</v>
      </c>
      <c r="CJ64" s="83">
        <f t="shared" si="40"/>
        <v>400</v>
      </c>
      <c r="CK64" t="str">
        <f t="shared" si="41"/>
        <v>Power Engineering Consulting Joint Stock Company 2</v>
      </c>
      <c r="CL64">
        <f t="shared" si="42"/>
        <v>1</v>
      </c>
      <c r="CO64" t="str">
        <f t="shared" si="43"/>
        <v>08/04/2023 09:46:52</v>
      </c>
      <c r="CP64" t="str">
        <f t="shared" si="44"/>
        <v>08/04/2023 09:46:52</v>
      </c>
      <c r="CR64" s="5">
        <f t="shared" si="45"/>
        <v>37500</v>
      </c>
      <c r="CS64" s="5">
        <f t="shared" si="46"/>
        <v>37593.75</v>
      </c>
      <c r="CT64" s="22">
        <f>IF(AND(AN64="O",CJ64&lt;&gt;0),VLOOKUP(CI64&amp;Readme!$B$4,historicalprice,4,FALSE),"")</f>
        <v>45000</v>
      </c>
      <c r="CU64" s="8">
        <f>IF(AN64="O",Readme!$B$4,"")</f>
        <v>45471</v>
      </c>
    </row>
    <row r="65" spans="1:99">
      <c r="A65" s="26" t="s">
        <v>332</v>
      </c>
      <c r="B65" s="27" t="s">
        <v>23</v>
      </c>
      <c r="C65" s="27" t="s">
        <v>222</v>
      </c>
      <c r="D65" s="28">
        <v>3000</v>
      </c>
      <c r="E65" s="28" t="s">
        <v>333</v>
      </c>
      <c r="F65" s="68">
        <v>3000</v>
      </c>
      <c r="G65" s="28">
        <v>72600</v>
      </c>
      <c r="H65" s="28">
        <v>326700</v>
      </c>
      <c r="I65" s="28" t="s">
        <v>224</v>
      </c>
      <c r="J65" s="28">
        <v>218126700</v>
      </c>
      <c r="K65" s="27" t="s">
        <v>162</v>
      </c>
      <c r="L65" s="27" t="s">
        <v>225</v>
      </c>
      <c r="M65" s="27" t="s">
        <v>163</v>
      </c>
      <c r="N65" s="29" t="s">
        <v>334</v>
      </c>
      <c r="O65" s="1"/>
      <c r="Z65" s="43">
        <f>F65</f>
        <v>3000</v>
      </c>
      <c r="AA65" s="55">
        <f t="shared" si="48"/>
        <v>45144.791261574072</v>
      </c>
      <c r="AB65" s="8">
        <f t="shared" si="1"/>
        <v>45144</v>
      </c>
      <c r="AC65" s="8">
        <f t="shared" si="49"/>
        <v>45146.416666666664</v>
      </c>
      <c r="AD65" s="6">
        <f t="shared" si="50"/>
        <v>217800000</v>
      </c>
      <c r="AE65" s="6">
        <f t="shared" si="51"/>
        <v>-217800</v>
      </c>
      <c r="AF65" s="6">
        <f t="shared" si="5"/>
        <v>-326700</v>
      </c>
      <c r="AG65" s="6" t="str">
        <f t="shared" si="52"/>
        <v>75269725</v>
      </c>
      <c r="AH65" s="75" t="str">
        <f t="shared" si="53"/>
        <v/>
      </c>
      <c r="AI65" t="str">
        <f t="shared" si="54"/>
        <v/>
      </c>
      <c r="AJ65" s="8">
        <v>45474</v>
      </c>
      <c r="AL65" s="78" t="str">
        <f t="shared" si="55"/>
        <v>75269725O</v>
      </c>
      <c r="AN65" s="6" t="str">
        <f t="shared" si="56"/>
        <v>O</v>
      </c>
      <c r="AO65" t="str">
        <f t="shared" si="10"/>
        <v/>
      </c>
      <c r="AP65" s="77" t="str">
        <f t="shared" si="29"/>
        <v>VND</v>
      </c>
      <c r="AR65" t="s">
        <v>220</v>
      </c>
      <c r="AS65" s="43" t="str">
        <f t="shared" si="57"/>
        <v>VNM</v>
      </c>
      <c r="AT65" s="44">
        <f t="shared" si="58"/>
        <v>3000</v>
      </c>
      <c r="AU65" t="str">
        <f>VLOOKUP(AS65,specs,Specs!$D$2,FALSE)</f>
        <v>Vietnam Dairy Products Joint Stock Company</v>
      </c>
      <c r="AW65">
        <f>VLOOKUP(AS65,specs,Specs!$S$2,FALSE)</f>
        <v>1</v>
      </c>
      <c r="BA65" s="4" t="str">
        <f t="shared" si="59"/>
        <v>08/07/2023 09:59:25</v>
      </c>
      <c r="BB65" s="8">
        <f t="shared" si="14"/>
        <v>45145</v>
      </c>
      <c r="BC65" s="8">
        <f>IF(C65="Div",BB65,VLOOKUP(VLOOKUP(DATEVALUE(BA65),DataRef!$N$2:$O$2001,2,FALSE)+2,DataRef!$M$2:$O$2001,2,FALSE))</f>
        <v>45147</v>
      </c>
      <c r="BD65" t="str">
        <f t="shared" si="30"/>
        <v>HOSE</v>
      </c>
      <c r="BE65" s="44">
        <f t="shared" si="60"/>
        <v>72600</v>
      </c>
      <c r="BF65" s="22">
        <f t="shared" si="31"/>
        <v>217800000</v>
      </c>
      <c r="BG65" s="21">
        <f t="shared" si="32"/>
        <v>-217800000</v>
      </c>
      <c r="BH65" s="6">
        <f t="shared" si="61"/>
        <v>0</v>
      </c>
      <c r="BI65" s="6">
        <f t="shared" si="62"/>
        <v>-544500</v>
      </c>
      <c r="BJ65" t="str">
        <f t="shared" si="33"/>
        <v>VND</v>
      </c>
      <c r="BK65" s="45">
        <f t="shared" si="34"/>
        <v>-218344500</v>
      </c>
      <c r="BL65" s="77">
        <f t="shared" si="18"/>
        <v>74900</v>
      </c>
      <c r="BM65" s="6">
        <f t="shared" si="19"/>
        <v>218344500</v>
      </c>
      <c r="BN65" s="54" t="str">
        <f t="shared" si="63"/>
        <v/>
      </c>
      <c r="BP65" t="str">
        <f t="shared" si="64"/>
        <v>Buy</v>
      </c>
      <c r="BR65" s="14" t="str">
        <f t="shared" si="65"/>
        <v>75269725</v>
      </c>
      <c r="BT65" t="str">
        <f t="shared" si="66"/>
        <v/>
      </c>
      <c r="BW65" s="6" t="str">
        <f t="shared" si="67"/>
        <v>LMT</v>
      </c>
      <c r="BZ65" t="s">
        <v>569</v>
      </c>
      <c r="CB65" s="74" t="str">
        <f t="shared" si="25"/>
        <v/>
      </c>
      <c r="CC65" s="6">
        <f t="shared" si="68"/>
        <v>72781.5</v>
      </c>
      <c r="CE65" t="str">
        <f t="shared" si="35"/>
        <v>Long</v>
      </c>
      <c r="CF65" t="str">
        <f t="shared" si="36"/>
        <v>ST</v>
      </c>
      <c r="CG65" s="45" t="str">
        <f t="shared" si="37"/>
        <v>VND</v>
      </c>
      <c r="CH65" t="str">
        <f t="shared" si="38"/>
        <v>STK</v>
      </c>
      <c r="CI65" t="str">
        <f t="shared" si="39"/>
        <v>VNM</v>
      </c>
      <c r="CJ65" s="83">
        <f t="shared" si="40"/>
        <v>3000</v>
      </c>
      <c r="CK65" t="str">
        <f t="shared" si="41"/>
        <v>Vietnam Dairy Products Joint Stock Company</v>
      </c>
      <c r="CL65">
        <f t="shared" si="42"/>
        <v>1</v>
      </c>
      <c r="CO65" t="str">
        <f t="shared" si="43"/>
        <v>08/07/2023 09:59:25</v>
      </c>
      <c r="CP65" t="str">
        <f t="shared" si="44"/>
        <v>08/07/2023 09:59:25</v>
      </c>
      <c r="CR65" s="5">
        <f t="shared" si="45"/>
        <v>72600</v>
      </c>
      <c r="CS65" s="5">
        <f t="shared" si="46"/>
        <v>72781.5</v>
      </c>
      <c r="CT65" s="22">
        <f>IF(AND(AN65="O",CJ65&lt;&gt;0),VLOOKUP(CI65&amp;Readme!$B$4,historicalprice,4,FALSE),"")</f>
        <v>65500</v>
      </c>
      <c r="CU65" s="8">
        <f>IF(AN65="O",Readme!$B$4,"")</f>
        <v>45471</v>
      </c>
    </row>
    <row r="66" spans="1:99" hidden="1">
      <c r="A66" s="26" t="s">
        <v>329</v>
      </c>
      <c r="B66" s="27" t="s">
        <v>47</v>
      </c>
      <c r="C66" s="27" t="s">
        <v>222</v>
      </c>
      <c r="D66" s="28">
        <v>3000</v>
      </c>
      <c r="E66" s="28" t="s">
        <v>327</v>
      </c>
      <c r="F66" s="68">
        <v>3000</v>
      </c>
      <c r="G66" s="28">
        <v>18600</v>
      </c>
      <c r="H66" s="28">
        <v>83700</v>
      </c>
      <c r="I66" s="28" t="s">
        <v>224</v>
      </c>
      <c r="J66" s="28">
        <v>55883700</v>
      </c>
      <c r="K66" s="27" t="s">
        <v>162</v>
      </c>
      <c r="L66" s="27" t="s">
        <v>225</v>
      </c>
      <c r="M66" s="27" t="s">
        <v>163</v>
      </c>
      <c r="N66" s="29" t="s">
        <v>328</v>
      </c>
      <c r="O66" s="47"/>
      <c r="Y66" s="43">
        <v>1.2</v>
      </c>
      <c r="Z66" s="56">
        <v>3600</v>
      </c>
      <c r="AA66" s="55">
        <f t="shared" si="48"/>
        <v>45151.833171296297</v>
      </c>
      <c r="AB66" s="8">
        <f t="shared" si="1"/>
        <v>45151</v>
      </c>
      <c r="AC66" s="8">
        <f t="shared" si="49"/>
        <v>45153.416666666664</v>
      </c>
      <c r="AD66" s="6">
        <f t="shared" si="50"/>
        <v>55800000</v>
      </c>
      <c r="AE66" s="6">
        <f t="shared" si="51"/>
        <v>-55800</v>
      </c>
      <c r="AF66" s="6">
        <f t="shared" si="5"/>
        <v>-83700</v>
      </c>
      <c r="AG66" s="6" t="str">
        <f t="shared" si="52"/>
        <v>75857560</v>
      </c>
      <c r="AH66" s="75" t="str">
        <f t="shared" si="53"/>
        <v/>
      </c>
      <c r="AI66" t="str">
        <f t="shared" si="54"/>
        <v/>
      </c>
      <c r="AL66" s="78" t="str">
        <f t="shared" si="55"/>
        <v>75857560O</v>
      </c>
      <c r="AM66" s="43">
        <v>23496704</v>
      </c>
      <c r="AN66" s="6" t="str">
        <f t="shared" si="56"/>
        <v>O</v>
      </c>
      <c r="AO66" t="str">
        <f t="shared" si="10"/>
        <v/>
      </c>
      <c r="AP66" s="77" t="str">
        <f t="shared" si="29"/>
        <v>VND</v>
      </c>
      <c r="AR66" t="s">
        <v>220</v>
      </c>
      <c r="AS66" s="43" t="str">
        <f t="shared" si="57"/>
        <v>TPB</v>
      </c>
      <c r="AT66" s="44">
        <f t="shared" si="58"/>
        <v>3600</v>
      </c>
      <c r="AU66" t="str">
        <f>VLOOKUP(AS66,specs,Specs!$D$2,FALSE)</f>
        <v>Tien Phong Commercial Joint Stock Bank (Tpb)</v>
      </c>
      <c r="AW66">
        <f>VLOOKUP(AS66,specs,Specs!$S$2,FALSE)</f>
        <v>1</v>
      </c>
      <c r="BA66" s="4" t="str">
        <f t="shared" si="59"/>
        <v>08/14/2023 10:59:46</v>
      </c>
      <c r="BB66" s="8">
        <f t="shared" si="14"/>
        <v>45152</v>
      </c>
      <c r="BC66" s="8">
        <f>IF(C66="Div",BB66,VLOOKUP(VLOOKUP(DATEVALUE(BA66),DataRef!$N$2:$O$2001,2,FALSE)+2,DataRef!$M$2:$O$2001,2,FALSE))</f>
        <v>45154</v>
      </c>
      <c r="BD66" t="str">
        <f t="shared" si="30"/>
        <v>HOSE</v>
      </c>
      <c r="BE66" s="19">
        <f t="shared" si="60"/>
        <v>15500</v>
      </c>
      <c r="BF66" s="22">
        <f t="shared" si="31"/>
        <v>55800000</v>
      </c>
      <c r="BG66" s="21">
        <f t="shared" si="32"/>
        <v>-55800000</v>
      </c>
      <c r="BH66" s="6">
        <f t="shared" si="61"/>
        <v>0</v>
      </c>
      <c r="BI66" s="6">
        <f t="shared" si="62"/>
        <v>-139500</v>
      </c>
      <c r="BJ66" t="str">
        <f t="shared" si="33"/>
        <v>VND</v>
      </c>
      <c r="BK66" s="45">
        <f t="shared" si="34"/>
        <v>-55939500</v>
      </c>
      <c r="BL66" s="77">
        <f t="shared" si="18"/>
        <v>15541.666999999999</v>
      </c>
      <c r="BM66" s="6">
        <f t="shared" si="19"/>
        <v>55939500</v>
      </c>
      <c r="BN66" s="54" t="str">
        <f t="shared" si="63"/>
        <v/>
      </c>
      <c r="BP66" t="str">
        <f t="shared" si="64"/>
        <v>Buy</v>
      </c>
      <c r="BR66" s="14" t="str">
        <f t="shared" si="65"/>
        <v>75857560</v>
      </c>
      <c r="BT66" t="str">
        <f t="shared" si="66"/>
        <v/>
      </c>
      <c r="BW66" s="6" t="str">
        <f t="shared" si="67"/>
        <v>LMT</v>
      </c>
      <c r="BZ66" t="s">
        <v>569</v>
      </c>
      <c r="CB66" s="74" t="str">
        <f t="shared" si="25"/>
        <v/>
      </c>
      <c r="CC66" s="6">
        <f t="shared" si="68"/>
        <v>15538.75</v>
      </c>
      <c r="CE66" t="str">
        <f t="shared" si="35"/>
        <v>Long</v>
      </c>
      <c r="CF66" t="str">
        <f t="shared" si="36"/>
        <v>ST</v>
      </c>
      <c r="CG66" s="45" t="str">
        <f t="shared" si="37"/>
        <v>VND</v>
      </c>
      <c r="CH66" t="str">
        <f t="shared" si="38"/>
        <v>STK</v>
      </c>
      <c r="CI66" t="str">
        <f t="shared" si="39"/>
        <v>TPB</v>
      </c>
      <c r="CJ66" s="83">
        <f t="shared" si="40"/>
        <v>3600</v>
      </c>
      <c r="CK66" t="str">
        <f t="shared" si="41"/>
        <v>Tien Phong Commercial Joint Stock Bank (Tpb)</v>
      </c>
      <c r="CL66">
        <f t="shared" si="42"/>
        <v>1</v>
      </c>
      <c r="CO66" t="str">
        <f t="shared" si="43"/>
        <v>08/14/2023 10:59:46</v>
      </c>
      <c r="CP66" t="str">
        <f t="shared" si="44"/>
        <v>08/14/2023 10:59:46</v>
      </c>
      <c r="CR66" s="5">
        <f t="shared" si="45"/>
        <v>15500</v>
      </c>
      <c r="CS66" s="5">
        <f t="shared" si="46"/>
        <v>15538.75</v>
      </c>
      <c r="CT66" s="22">
        <f>IF(AND(AN66="O",CJ66&lt;&gt;0),VLOOKUP(CI66&amp;Readme!$B$4,historicalprice,4,FALSE),"")</f>
        <v>14333.333000000001</v>
      </c>
      <c r="CU66" s="8">
        <f>IF(AN66="O",Readme!$B$4,"")</f>
        <v>45471</v>
      </c>
    </row>
    <row r="67" spans="1:99" hidden="1">
      <c r="A67" s="26" t="s">
        <v>326</v>
      </c>
      <c r="B67" s="27" t="s">
        <v>21</v>
      </c>
      <c r="C67" s="27" t="s">
        <v>222</v>
      </c>
      <c r="D67" s="28">
        <v>3000</v>
      </c>
      <c r="E67" s="28" t="s">
        <v>330</v>
      </c>
      <c r="F67" s="68">
        <v>3000</v>
      </c>
      <c r="G67" s="28">
        <v>37838</v>
      </c>
      <c r="H67" s="28">
        <v>170273</v>
      </c>
      <c r="I67" s="28" t="s">
        <v>224</v>
      </c>
      <c r="J67" s="28">
        <v>113684273</v>
      </c>
      <c r="K67" s="27" t="s">
        <v>162</v>
      </c>
      <c r="L67" s="27" t="s">
        <v>225</v>
      </c>
      <c r="M67" s="27" t="s">
        <v>163</v>
      </c>
      <c r="N67" s="29" t="s">
        <v>331</v>
      </c>
      <c r="O67" s="1"/>
      <c r="Z67" s="43">
        <f t="shared" ref="Z67:Z87" si="69">F67</f>
        <v>3000</v>
      </c>
      <c r="AA67" s="55">
        <f t="shared" si="48"/>
        <v>45151.836041666669</v>
      </c>
      <c r="AB67" s="8">
        <f t="shared" si="1"/>
        <v>45151</v>
      </c>
      <c r="AC67" s="8">
        <f t="shared" si="49"/>
        <v>45153.416666666664</v>
      </c>
      <c r="AD67" s="6">
        <f t="shared" si="50"/>
        <v>113514000</v>
      </c>
      <c r="AE67" s="6">
        <f t="shared" si="51"/>
        <v>-113514</v>
      </c>
      <c r="AF67" s="6">
        <f t="shared" si="5"/>
        <v>-170271</v>
      </c>
      <c r="AG67" s="6" t="str">
        <f t="shared" si="52"/>
        <v>75856313</v>
      </c>
      <c r="AH67" s="75" t="str">
        <f t="shared" si="53"/>
        <v/>
      </c>
      <c r="AI67" t="str">
        <f t="shared" si="54"/>
        <v/>
      </c>
      <c r="AL67" s="78" t="str">
        <f t="shared" si="55"/>
        <v>75856313O</v>
      </c>
      <c r="AM67" s="92">
        <v>23496703</v>
      </c>
      <c r="AN67" s="6" t="str">
        <f t="shared" si="56"/>
        <v>O</v>
      </c>
      <c r="AO67" t="str">
        <f t="shared" si="10"/>
        <v/>
      </c>
      <c r="AP67" s="77" t="str">
        <f t="shared" si="29"/>
        <v>VND</v>
      </c>
      <c r="AR67" t="s">
        <v>220</v>
      </c>
      <c r="AS67" s="43" t="str">
        <f t="shared" si="57"/>
        <v>TV2</v>
      </c>
      <c r="AT67" s="44">
        <f t="shared" si="58"/>
        <v>3000</v>
      </c>
      <c r="AU67" t="str">
        <f>VLOOKUP(AS67,specs,Specs!$D$2,FALSE)</f>
        <v>Power Engineering Consulting Joint Stock Company 2</v>
      </c>
      <c r="AW67">
        <f>VLOOKUP(AS67,specs,Specs!$S$2,FALSE)</f>
        <v>1</v>
      </c>
      <c r="BA67" s="4" t="str">
        <f t="shared" si="59"/>
        <v>08/14/2023 11:03:54</v>
      </c>
      <c r="BB67" s="8">
        <f t="shared" si="14"/>
        <v>45152</v>
      </c>
      <c r="BC67" s="8">
        <f>IF(C67="Div",BB67,VLOOKUP(VLOOKUP(DATEVALUE(BA67),DataRef!$N$2:$O$2001,2,FALSE)+2,DataRef!$M$2:$O$2001,2,FALSE))</f>
        <v>45154</v>
      </c>
      <c r="BD67" t="str">
        <f t="shared" si="30"/>
        <v>HOSE</v>
      </c>
      <c r="BE67" s="44">
        <f t="shared" si="60"/>
        <v>37838</v>
      </c>
      <c r="BF67" s="22">
        <f t="shared" si="31"/>
        <v>113514000</v>
      </c>
      <c r="BG67" s="21">
        <f t="shared" si="32"/>
        <v>-113514000</v>
      </c>
      <c r="BH67" s="6">
        <f t="shared" si="61"/>
        <v>0</v>
      </c>
      <c r="BI67" s="6">
        <f t="shared" si="62"/>
        <v>-283785</v>
      </c>
      <c r="BJ67" t="str">
        <f t="shared" si="33"/>
        <v>VND</v>
      </c>
      <c r="BK67" s="45">
        <f t="shared" si="34"/>
        <v>-113797785</v>
      </c>
      <c r="BL67" s="77">
        <f t="shared" si="18"/>
        <v>37900</v>
      </c>
      <c r="BM67" s="6">
        <f t="shared" si="19"/>
        <v>113797785</v>
      </c>
      <c r="BN67" s="54" t="str">
        <f t="shared" si="63"/>
        <v/>
      </c>
      <c r="BP67" t="str">
        <f t="shared" si="64"/>
        <v>Buy</v>
      </c>
      <c r="BR67" s="14" t="str">
        <f t="shared" si="65"/>
        <v>75856313</v>
      </c>
      <c r="BT67" t="str">
        <f t="shared" si="66"/>
        <v/>
      </c>
      <c r="BW67" s="6" t="str">
        <f t="shared" si="67"/>
        <v>LMT</v>
      </c>
      <c r="BZ67" t="s">
        <v>569</v>
      </c>
      <c r="CB67" s="74" t="str">
        <f t="shared" si="25"/>
        <v/>
      </c>
      <c r="CC67" s="6">
        <f t="shared" si="68"/>
        <v>37932.595000000001</v>
      </c>
      <c r="CE67" t="str">
        <f t="shared" si="35"/>
        <v>Long</v>
      </c>
      <c r="CF67" t="str">
        <f t="shared" si="36"/>
        <v>ST</v>
      </c>
      <c r="CG67" s="45" t="str">
        <f t="shared" si="37"/>
        <v>VND</v>
      </c>
      <c r="CH67" t="str">
        <f t="shared" si="38"/>
        <v>STK</v>
      </c>
      <c r="CI67" t="str">
        <f t="shared" si="39"/>
        <v>TV2</v>
      </c>
      <c r="CJ67" s="83">
        <f t="shared" si="40"/>
        <v>3000</v>
      </c>
      <c r="CK67" t="str">
        <f t="shared" si="41"/>
        <v>Power Engineering Consulting Joint Stock Company 2</v>
      </c>
      <c r="CL67">
        <f t="shared" si="42"/>
        <v>1</v>
      </c>
      <c r="CO67" t="str">
        <f t="shared" si="43"/>
        <v>08/14/2023 11:03:54</v>
      </c>
      <c r="CP67" t="str">
        <f t="shared" si="44"/>
        <v>08/14/2023 11:03:54</v>
      </c>
      <c r="CR67" s="5">
        <f t="shared" si="45"/>
        <v>37838</v>
      </c>
      <c r="CS67" s="5">
        <f t="shared" si="46"/>
        <v>37932.595000000001</v>
      </c>
      <c r="CT67" s="22">
        <f>IF(AND(AN67="O",CJ67&lt;&gt;0),VLOOKUP(CI67&amp;Readme!$B$4,historicalprice,4,FALSE),"")</f>
        <v>45000</v>
      </c>
      <c r="CU67" s="8">
        <f>IF(AN67="O",Readme!$B$4,"")</f>
        <v>45471</v>
      </c>
    </row>
    <row r="68" spans="1:99" hidden="1">
      <c r="A68" s="26" t="s">
        <v>323</v>
      </c>
      <c r="B68" s="27" t="s">
        <v>56</v>
      </c>
      <c r="C68" s="27" t="s">
        <v>222</v>
      </c>
      <c r="D68" s="28">
        <v>4000</v>
      </c>
      <c r="E68" s="28" t="s">
        <v>324</v>
      </c>
      <c r="F68" s="68">
        <v>4000</v>
      </c>
      <c r="G68" s="28">
        <v>20300</v>
      </c>
      <c r="H68" s="28">
        <v>121800</v>
      </c>
      <c r="I68" s="28" t="s">
        <v>224</v>
      </c>
      <c r="J68" s="28">
        <v>81321800</v>
      </c>
      <c r="K68" s="27" t="s">
        <v>162</v>
      </c>
      <c r="L68" s="27" t="s">
        <v>225</v>
      </c>
      <c r="M68" s="27" t="s">
        <v>163</v>
      </c>
      <c r="N68" s="29" t="s">
        <v>325</v>
      </c>
      <c r="O68" s="1"/>
      <c r="Z68" s="43">
        <f t="shared" si="69"/>
        <v>4000</v>
      </c>
      <c r="AA68" s="55">
        <f t="shared" si="48"/>
        <v>45158.799861111111</v>
      </c>
      <c r="AB68" s="8">
        <f t="shared" si="1"/>
        <v>45158</v>
      </c>
      <c r="AC68" s="8">
        <f t="shared" si="49"/>
        <v>45160.416666666664</v>
      </c>
      <c r="AD68" s="6">
        <f t="shared" si="50"/>
        <v>81200000</v>
      </c>
      <c r="AE68" s="6">
        <f t="shared" si="51"/>
        <v>-81200</v>
      </c>
      <c r="AF68" s="6">
        <f t="shared" si="5"/>
        <v>-121800</v>
      </c>
      <c r="AG68" s="6" t="str">
        <f t="shared" si="52"/>
        <v>76429952</v>
      </c>
      <c r="AH68" s="75" t="str">
        <f t="shared" si="53"/>
        <v/>
      </c>
      <c r="AI68" t="str">
        <f t="shared" si="54"/>
        <v/>
      </c>
      <c r="AL68" s="78" t="str">
        <f t="shared" si="55"/>
        <v>76429952O</v>
      </c>
      <c r="AM68" s="92">
        <v>23496705</v>
      </c>
      <c r="AN68" s="6" t="str">
        <f t="shared" si="56"/>
        <v>O</v>
      </c>
      <c r="AO68" t="str">
        <f t="shared" si="10"/>
        <v/>
      </c>
      <c r="AP68" s="77" t="str">
        <f t="shared" si="29"/>
        <v>VND</v>
      </c>
      <c r="AR68" t="s">
        <v>220</v>
      </c>
      <c r="AS68" s="43" t="str">
        <f t="shared" si="57"/>
        <v>PDR</v>
      </c>
      <c r="AT68" s="44">
        <f t="shared" si="58"/>
        <v>4000</v>
      </c>
      <c r="AU68" t="str">
        <f>VLOOKUP(AS68,specs,Specs!$D$2,FALSE)</f>
        <v>Phat Dat Real Estate Development Corp</v>
      </c>
      <c r="AW68">
        <f>VLOOKUP(AS68,specs,Specs!$S$2,FALSE)</f>
        <v>1</v>
      </c>
      <c r="BA68" s="4" t="str">
        <f t="shared" si="59"/>
        <v>08/21/2023 10:11:48</v>
      </c>
      <c r="BB68" s="8">
        <f t="shared" si="14"/>
        <v>45159</v>
      </c>
      <c r="BC68" s="8">
        <f>IF(C68="Div",BB68,VLOOKUP(VLOOKUP(DATEVALUE(BA68),DataRef!$N$2:$O$2001,2,FALSE)+2,DataRef!$M$2:$O$2001,2,FALSE))</f>
        <v>45161</v>
      </c>
      <c r="BD68" t="str">
        <f t="shared" si="30"/>
        <v>HOSE</v>
      </c>
      <c r="BE68" s="44">
        <f t="shared" si="60"/>
        <v>20300</v>
      </c>
      <c r="BF68" s="22">
        <f t="shared" si="31"/>
        <v>81200000</v>
      </c>
      <c r="BG68" s="21">
        <f t="shared" si="32"/>
        <v>-81200000</v>
      </c>
      <c r="BH68" s="6">
        <f t="shared" si="61"/>
        <v>0</v>
      </c>
      <c r="BI68" s="6">
        <f t="shared" si="62"/>
        <v>-203000</v>
      </c>
      <c r="BJ68" t="str">
        <f t="shared" si="33"/>
        <v>VND</v>
      </c>
      <c r="BK68" s="45">
        <f t="shared" si="34"/>
        <v>-81403000</v>
      </c>
      <c r="BL68" s="77">
        <f t="shared" si="18"/>
        <v>18520.766</v>
      </c>
      <c r="BM68" s="6">
        <f t="shared" si="19"/>
        <v>81403000</v>
      </c>
      <c r="BN68" s="54" t="str">
        <f t="shared" si="63"/>
        <v/>
      </c>
      <c r="BP68" t="str">
        <f t="shared" si="64"/>
        <v>Buy</v>
      </c>
      <c r="BR68" s="14" t="str">
        <f t="shared" si="65"/>
        <v>76429952</v>
      </c>
      <c r="BT68" t="str">
        <f t="shared" si="66"/>
        <v/>
      </c>
      <c r="BW68" s="6" t="str">
        <f t="shared" si="67"/>
        <v>LMT</v>
      </c>
      <c r="BZ68" t="s">
        <v>569</v>
      </c>
      <c r="CB68" s="74" t="str">
        <f t="shared" si="25"/>
        <v/>
      </c>
      <c r="CC68" s="6">
        <f t="shared" si="68"/>
        <v>20350.75</v>
      </c>
      <c r="CE68" t="str">
        <f t="shared" si="35"/>
        <v>Long</v>
      </c>
      <c r="CF68" t="str">
        <f t="shared" si="36"/>
        <v>ST</v>
      </c>
      <c r="CG68" s="45" t="str">
        <f t="shared" si="37"/>
        <v>VND</v>
      </c>
      <c r="CH68" t="str">
        <f t="shared" si="38"/>
        <v>STK</v>
      </c>
      <c r="CI68" t="str">
        <f t="shared" si="39"/>
        <v>PDR</v>
      </c>
      <c r="CJ68" s="83">
        <f t="shared" si="40"/>
        <v>4000</v>
      </c>
      <c r="CK68" t="str">
        <f t="shared" si="41"/>
        <v>Phat Dat Real Estate Development Corp</v>
      </c>
      <c r="CL68">
        <f t="shared" si="42"/>
        <v>1</v>
      </c>
      <c r="CO68" t="str">
        <f t="shared" si="43"/>
        <v>08/21/2023 10:11:48</v>
      </c>
      <c r="CP68" t="str">
        <f t="shared" si="44"/>
        <v>08/21/2023 10:11:48</v>
      </c>
      <c r="CR68" s="5">
        <f t="shared" si="45"/>
        <v>20300</v>
      </c>
      <c r="CS68" s="5">
        <f t="shared" si="46"/>
        <v>20350.75</v>
      </c>
      <c r="CT68" s="22">
        <f>IF(AND(AN68="O",CJ68&lt;&gt;0),VLOOKUP(CI68&amp;Readme!$B$4,historicalprice,4,FALSE),"")</f>
        <v>23700</v>
      </c>
      <c r="CU68" s="8">
        <f>IF(AN68="O",Readme!$B$4,"")</f>
        <v>45471</v>
      </c>
    </row>
    <row r="69" spans="1:99" hidden="1">
      <c r="A69" s="26" t="s">
        <v>321</v>
      </c>
      <c r="B69" s="27" t="s">
        <v>20</v>
      </c>
      <c r="C69" s="27" t="s">
        <v>222</v>
      </c>
      <c r="D69" s="28">
        <v>1000</v>
      </c>
      <c r="E69" s="28" t="s">
        <v>319</v>
      </c>
      <c r="F69" s="68">
        <v>1000</v>
      </c>
      <c r="G69" s="28">
        <v>54600</v>
      </c>
      <c r="H69" s="28">
        <v>81900</v>
      </c>
      <c r="I69" s="28" t="s">
        <v>224</v>
      </c>
      <c r="J69" s="28">
        <v>54681900</v>
      </c>
      <c r="K69" s="27" t="s">
        <v>162</v>
      </c>
      <c r="L69" s="27" t="s">
        <v>225</v>
      </c>
      <c r="M69" s="27" t="s">
        <v>163</v>
      </c>
      <c r="N69" s="29" t="s">
        <v>320</v>
      </c>
      <c r="O69" s="1"/>
      <c r="Z69" s="43">
        <f t="shared" si="69"/>
        <v>1000</v>
      </c>
      <c r="AA69" s="55">
        <f t="shared" si="48"/>
        <v>45167.789444444446</v>
      </c>
      <c r="AB69" s="8">
        <f t="shared" si="1"/>
        <v>45167</v>
      </c>
      <c r="AC69" s="8">
        <f t="shared" si="49"/>
        <v>45173.416666666664</v>
      </c>
      <c r="AD69" s="6">
        <f t="shared" si="50"/>
        <v>54600000</v>
      </c>
      <c r="AE69" s="6">
        <f t="shared" si="51"/>
        <v>-54600</v>
      </c>
      <c r="AF69" s="6">
        <f t="shared" si="5"/>
        <v>-81900</v>
      </c>
      <c r="AG69" s="6" t="str">
        <f t="shared" si="52"/>
        <v>77193816</v>
      </c>
      <c r="AH69" s="75" t="str">
        <f t="shared" si="53"/>
        <v/>
      </c>
      <c r="AI69" t="str">
        <f t="shared" si="54"/>
        <v/>
      </c>
      <c r="AL69" s="78" t="str">
        <f t="shared" si="55"/>
        <v>77193816O</v>
      </c>
      <c r="AM69" s="92">
        <v>23496706</v>
      </c>
      <c r="AN69" s="6" t="str">
        <f t="shared" si="56"/>
        <v>O</v>
      </c>
      <c r="AO69" t="str">
        <f t="shared" si="10"/>
        <v/>
      </c>
      <c r="AP69" s="77" t="str">
        <f t="shared" si="29"/>
        <v>VND</v>
      </c>
      <c r="AR69" t="s">
        <v>220</v>
      </c>
      <c r="AS69" s="43" t="str">
        <f t="shared" si="57"/>
        <v>VHM</v>
      </c>
      <c r="AT69" s="44">
        <f t="shared" si="58"/>
        <v>1000</v>
      </c>
      <c r="AU69" t="str">
        <f>VLOOKUP(AS69,specs,Specs!$D$2,FALSE)</f>
        <v>Vinhomes Joint Stock Company</v>
      </c>
      <c r="AW69">
        <f>VLOOKUP(AS69,specs,Specs!$S$2,FALSE)</f>
        <v>1</v>
      </c>
      <c r="BA69" s="4" t="str">
        <f t="shared" si="59"/>
        <v>08/30/2023 09:56:48</v>
      </c>
      <c r="BB69" s="8">
        <f t="shared" si="14"/>
        <v>45168</v>
      </c>
      <c r="BC69" s="8">
        <f>IF(C69="Div",BB69,VLOOKUP(VLOOKUP(DATEVALUE(BA69),DataRef!$N$2:$O$2001,2,FALSE)+2,DataRef!$M$2:$O$2001,2,FALSE))</f>
        <v>45174</v>
      </c>
      <c r="BD69" t="str">
        <f t="shared" si="30"/>
        <v>HOSE</v>
      </c>
      <c r="BE69" s="44">
        <f t="shared" si="60"/>
        <v>54600</v>
      </c>
      <c r="BF69" s="22">
        <f t="shared" si="31"/>
        <v>54600000</v>
      </c>
      <c r="BG69" s="21">
        <f t="shared" si="32"/>
        <v>-54600000</v>
      </c>
      <c r="BH69" s="6">
        <f t="shared" si="61"/>
        <v>0</v>
      </c>
      <c r="BI69" s="6">
        <f t="shared" si="62"/>
        <v>-136500</v>
      </c>
      <c r="BJ69" t="str">
        <f t="shared" si="33"/>
        <v>VND</v>
      </c>
      <c r="BK69" s="45">
        <f t="shared" si="34"/>
        <v>-54736500</v>
      </c>
      <c r="BL69" s="77">
        <f t="shared" si="18"/>
        <v>54600</v>
      </c>
      <c r="BM69" s="6">
        <f t="shared" si="19"/>
        <v>54736500</v>
      </c>
      <c r="BN69" s="54" t="str">
        <f t="shared" si="63"/>
        <v/>
      </c>
      <c r="BP69" t="str">
        <f t="shared" si="64"/>
        <v>Buy</v>
      </c>
      <c r="BR69" s="14" t="str">
        <f t="shared" si="65"/>
        <v>77193816</v>
      </c>
      <c r="BT69" t="str">
        <f t="shared" si="66"/>
        <v/>
      </c>
      <c r="BW69" s="6" t="str">
        <f t="shared" si="67"/>
        <v>LMT</v>
      </c>
      <c r="BZ69" t="s">
        <v>569</v>
      </c>
      <c r="CB69" s="74" t="str">
        <f t="shared" si="25"/>
        <v/>
      </c>
      <c r="CC69" s="6">
        <f t="shared" si="68"/>
        <v>54736.5</v>
      </c>
      <c r="CE69" t="str">
        <f t="shared" si="35"/>
        <v>Long</v>
      </c>
      <c r="CF69" t="str">
        <f t="shared" si="36"/>
        <v>ST</v>
      </c>
      <c r="CG69" s="45" t="str">
        <f t="shared" si="37"/>
        <v>VND</v>
      </c>
      <c r="CH69" t="str">
        <f t="shared" si="38"/>
        <v>STK</v>
      </c>
      <c r="CI69" t="str">
        <f t="shared" si="39"/>
        <v>VHM</v>
      </c>
      <c r="CJ69" s="83">
        <f t="shared" si="40"/>
        <v>1000</v>
      </c>
      <c r="CK69" t="str">
        <f t="shared" si="41"/>
        <v>Vinhomes Joint Stock Company</v>
      </c>
      <c r="CL69">
        <f t="shared" si="42"/>
        <v>1</v>
      </c>
      <c r="CO69" t="str">
        <f t="shared" si="43"/>
        <v>08/30/2023 09:56:48</v>
      </c>
      <c r="CP69" t="str">
        <f t="shared" si="44"/>
        <v>08/30/2023 09:56:48</v>
      </c>
      <c r="CR69" s="5">
        <f t="shared" si="45"/>
        <v>54600</v>
      </c>
      <c r="CS69" s="5">
        <f t="shared" si="46"/>
        <v>54736.5</v>
      </c>
      <c r="CT69" s="22">
        <f>IF(AND(AN69="O",CJ69&lt;&gt;0),VLOOKUP(CI69&amp;Readme!$B$4,historicalprice,4,FALSE),"")</f>
        <v>37650</v>
      </c>
      <c r="CU69" s="8">
        <f>IF(AN69="O",Readme!$B$4,"")</f>
        <v>45471</v>
      </c>
    </row>
    <row r="70" spans="1:99" hidden="1">
      <c r="A70" s="26" t="s">
        <v>318</v>
      </c>
      <c r="B70" s="27" t="s">
        <v>20</v>
      </c>
      <c r="C70" s="27" t="s">
        <v>222</v>
      </c>
      <c r="D70" s="28">
        <v>1000</v>
      </c>
      <c r="E70" s="28" t="s">
        <v>319</v>
      </c>
      <c r="F70" s="68">
        <v>1000</v>
      </c>
      <c r="G70" s="28">
        <v>54600</v>
      </c>
      <c r="H70" s="28">
        <v>81900</v>
      </c>
      <c r="I70" s="28" t="s">
        <v>224</v>
      </c>
      <c r="J70" s="28">
        <v>54681900</v>
      </c>
      <c r="K70" s="27" t="s">
        <v>162</v>
      </c>
      <c r="L70" s="27" t="s">
        <v>225</v>
      </c>
      <c r="M70" s="27" t="s">
        <v>163</v>
      </c>
      <c r="N70" s="29" t="s">
        <v>322</v>
      </c>
      <c r="O70" s="1"/>
      <c r="Z70" s="43">
        <f t="shared" si="69"/>
        <v>1000</v>
      </c>
      <c r="AA70" s="55">
        <f t="shared" si="48"/>
        <v>45167.805497685185</v>
      </c>
      <c r="AB70" s="8">
        <f t="shared" si="1"/>
        <v>45167</v>
      </c>
      <c r="AC70" s="8">
        <f t="shared" si="49"/>
        <v>45173.416666666664</v>
      </c>
      <c r="AD70" s="6">
        <f t="shared" si="50"/>
        <v>54600000</v>
      </c>
      <c r="AE70" s="6">
        <f t="shared" si="51"/>
        <v>-54600</v>
      </c>
      <c r="AF70" s="6">
        <f t="shared" si="5"/>
        <v>-81900</v>
      </c>
      <c r="AG70" s="6" t="str">
        <f t="shared" si="52"/>
        <v>77186138</v>
      </c>
      <c r="AH70" s="75" t="str">
        <f t="shared" si="53"/>
        <v/>
      </c>
      <c r="AI70" t="str">
        <f t="shared" si="54"/>
        <v/>
      </c>
      <c r="AL70" s="78" t="str">
        <f t="shared" si="55"/>
        <v>77186138O</v>
      </c>
      <c r="AM70" s="92">
        <v>23496707</v>
      </c>
      <c r="AN70" s="6" t="str">
        <f t="shared" si="56"/>
        <v>O</v>
      </c>
      <c r="AO70" t="str">
        <f t="shared" si="10"/>
        <v/>
      </c>
      <c r="AP70" s="77" t="str">
        <f t="shared" si="29"/>
        <v>VND</v>
      </c>
      <c r="AR70" t="s">
        <v>220</v>
      </c>
      <c r="AS70" s="43" t="str">
        <f t="shared" si="57"/>
        <v>VHM</v>
      </c>
      <c r="AT70" s="44">
        <f t="shared" si="58"/>
        <v>1000</v>
      </c>
      <c r="AU70" t="str">
        <f>VLOOKUP(AS70,specs,Specs!$D$2,FALSE)</f>
        <v>Vinhomes Joint Stock Company</v>
      </c>
      <c r="AW70">
        <f>VLOOKUP(AS70,specs,Specs!$S$2,FALSE)</f>
        <v>1</v>
      </c>
      <c r="BA70" s="4" t="str">
        <f t="shared" si="59"/>
        <v>08/30/2023 10:19:55</v>
      </c>
      <c r="BB70" s="8">
        <f t="shared" si="14"/>
        <v>45168</v>
      </c>
      <c r="BC70" s="8">
        <f>IF(C70="Div",BB70,VLOOKUP(VLOOKUP(DATEVALUE(BA70),DataRef!$N$2:$O$2001,2,FALSE)+2,DataRef!$M$2:$O$2001,2,FALSE))</f>
        <v>45174</v>
      </c>
      <c r="BD70" t="str">
        <f t="shared" si="30"/>
        <v>HOSE</v>
      </c>
      <c r="BE70" s="44">
        <f t="shared" si="60"/>
        <v>54600</v>
      </c>
      <c r="BF70" s="22">
        <f t="shared" si="31"/>
        <v>54600000</v>
      </c>
      <c r="BG70" s="21">
        <f t="shared" si="32"/>
        <v>-54600000</v>
      </c>
      <c r="BH70" s="6">
        <f t="shared" si="61"/>
        <v>0</v>
      </c>
      <c r="BI70" s="6">
        <f t="shared" si="62"/>
        <v>-136500</v>
      </c>
      <c r="BJ70" t="str">
        <f t="shared" si="33"/>
        <v>VND</v>
      </c>
      <c r="BK70" s="45">
        <f t="shared" si="34"/>
        <v>-54736500</v>
      </c>
      <c r="BL70" s="77">
        <f t="shared" si="18"/>
        <v>54600</v>
      </c>
      <c r="BM70" s="6">
        <f t="shared" si="19"/>
        <v>54736500</v>
      </c>
      <c r="BN70" s="54" t="str">
        <f t="shared" si="63"/>
        <v/>
      </c>
      <c r="BP70" t="str">
        <f t="shared" si="64"/>
        <v>Buy</v>
      </c>
      <c r="BR70" s="14" t="str">
        <f t="shared" si="65"/>
        <v>77186138</v>
      </c>
      <c r="BT70" t="str">
        <f t="shared" si="66"/>
        <v/>
      </c>
      <c r="BW70" s="6" t="str">
        <f t="shared" si="67"/>
        <v>LMT</v>
      </c>
      <c r="BZ70" t="s">
        <v>569</v>
      </c>
      <c r="CB70" s="74" t="str">
        <f t="shared" si="25"/>
        <v/>
      </c>
      <c r="CC70" s="6">
        <f t="shared" si="68"/>
        <v>54736.5</v>
      </c>
      <c r="CE70" t="str">
        <f t="shared" si="35"/>
        <v>Long</v>
      </c>
      <c r="CF70" t="str">
        <f t="shared" si="36"/>
        <v>ST</v>
      </c>
      <c r="CG70" s="45" t="str">
        <f t="shared" si="37"/>
        <v>VND</v>
      </c>
      <c r="CH70" t="str">
        <f t="shared" si="38"/>
        <v>STK</v>
      </c>
      <c r="CI70" t="str">
        <f t="shared" si="39"/>
        <v>VHM</v>
      </c>
      <c r="CJ70" s="83">
        <f t="shared" si="40"/>
        <v>1000</v>
      </c>
      <c r="CK70" t="str">
        <f t="shared" si="41"/>
        <v>Vinhomes Joint Stock Company</v>
      </c>
      <c r="CL70">
        <f t="shared" si="42"/>
        <v>1</v>
      </c>
      <c r="CO70" t="str">
        <f t="shared" si="43"/>
        <v>08/30/2023 10:19:55</v>
      </c>
      <c r="CP70" t="str">
        <f t="shared" si="44"/>
        <v>08/30/2023 10:19:55</v>
      </c>
      <c r="CR70" s="5">
        <f t="shared" si="45"/>
        <v>54600</v>
      </c>
      <c r="CS70" s="5">
        <f t="shared" si="46"/>
        <v>54736.5</v>
      </c>
      <c r="CT70" s="22">
        <f>IF(AND(AN70="O",CJ70&lt;&gt;0),VLOOKUP(CI70&amp;Readme!$B$4,historicalprice,4,FALSE),"")</f>
        <v>37650</v>
      </c>
      <c r="CU70" s="8">
        <f>IF(AN70="O",Readme!$B$4,"")</f>
        <v>45471</v>
      </c>
    </row>
    <row r="71" spans="1:99" hidden="1">
      <c r="A71" s="26" t="s">
        <v>451</v>
      </c>
      <c r="B71" s="27" t="s">
        <v>20</v>
      </c>
      <c r="C71" s="27" t="s">
        <v>222</v>
      </c>
      <c r="D71" s="28">
        <v>1000</v>
      </c>
      <c r="E71" s="28" t="s">
        <v>452</v>
      </c>
      <c r="F71" s="68">
        <v>1000</v>
      </c>
      <c r="G71" s="28">
        <v>52600</v>
      </c>
      <c r="H71" s="28">
        <v>78900</v>
      </c>
      <c r="I71" s="28" t="s">
        <v>224</v>
      </c>
      <c r="J71" s="28">
        <v>52678900</v>
      </c>
      <c r="K71" s="27" t="s">
        <v>162</v>
      </c>
      <c r="L71" s="27" t="s">
        <v>225</v>
      </c>
      <c r="M71" s="27" t="s">
        <v>163</v>
      </c>
      <c r="N71" s="29" t="s">
        <v>453</v>
      </c>
      <c r="Z71" s="43">
        <f t="shared" si="69"/>
        <v>1000</v>
      </c>
      <c r="AA71" s="55">
        <f t="shared" si="48"/>
        <v>45180.819652777776</v>
      </c>
      <c r="AB71" s="8">
        <f t="shared" si="1"/>
        <v>45180</v>
      </c>
      <c r="AC71" s="8">
        <f t="shared" si="49"/>
        <v>45182.416666666664</v>
      </c>
      <c r="AD71" s="6">
        <f t="shared" si="50"/>
        <v>52600000</v>
      </c>
      <c r="AE71" s="6">
        <f t="shared" si="51"/>
        <v>-52600</v>
      </c>
      <c r="AF71" s="6">
        <f t="shared" si="5"/>
        <v>-78900</v>
      </c>
      <c r="AG71" s="6" t="str">
        <f t="shared" si="52"/>
        <v>78136446</v>
      </c>
      <c r="AH71" s="75" t="str">
        <f t="shared" si="53"/>
        <v/>
      </c>
      <c r="AI71" t="str">
        <f t="shared" si="54"/>
        <v/>
      </c>
      <c r="AL71" s="78" t="str">
        <f t="shared" si="55"/>
        <v>78136446O</v>
      </c>
      <c r="AM71" s="92">
        <v>23647620</v>
      </c>
      <c r="AN71" s="6" t="str">
        <f t="shared" si="56"/>
        <v>O</v>
      </c>
      <c r="AO71" t="str">
        <f t="shared" si="10"/>
        <v/>
      </c>
      <c r="AP71" s="77" t="str">
        <f t="shared" si="29"/>
        <v>VND</v>
      </c>
      <c r="AR71" t="s">
        <v>220</v>
      </c>
      <c r="AS71" s="43" t="str">
        <f t="shared" si="57"/>
        <v>VHM</v>
      </c>
      <c r="AT71" s="44">
        <f t="shared" si="58"/>
        <v>1000</v>
      </c>
      <c r="AU71" t="str">
        <f>VLOOKUP(AS71,specs,Specs!$D$2,FALSE)</f>
        <v>Vinhomes Joint Stock Company</v>
      </c>
      <c r="AW71">
        <f>VLOOKUP(AS71,specs,Specs!$S$2,FALSE)</f>
        <v>1</v>
      </c>
      <c r="BA71" s="4" t="str">
        <f t="shared" si="59"/>
        <v>09/12/2023 10:40:18</v>
      </c>
      <c r="BB71" s="8">
        <f t="shared" si="14"/>
        <v>45181</v>
      </c>
      <c r="BC71" s="8">
        <f>IF(C71="Div",BB71,VLOOKUP(VLOOKUP(DATEVALUE(BA71),DataRef!$N$2:$O$2001,2,FALSE)+2,DataRef!$M$2:$O$2001,2,FALSE))</f>
        <v>45183</v>
      </c>
      <c r="BD71" t="str">
        <f t="shared" si="30"/>
        <v>HOSE</v>
      </c>
      <c r="BE71" s="44">
        <f t="shared" si="60"/>
        <v>52600</v>
      </c>
      <c r="BF71" s="22">
        <f t="shared" si="31"/>
        <v>52600000</v>
      </c>
      <c r="BG71" s="21">
        <f t="shared" si="32"/>
        <v>-52600000</v>
      </c>
      <c r="BH71" s="6">
        <f t="shared" si="61"/>
        <v>0</v>
      </c>
      <c r="BI71" s="6">
        <f t="shared" si="62"/>
        <v>-131500</v>
      </c>
      <c r="BJ71" t="str">
        <f t="shared" si="33"/>
        <v>VND</v>
      </c>
      <c r="BK71" s="45">
        <f t="shared" si="34"/>
        <v>-52731500</v>
      </c>
      <c r="BL71" s="77">
        <f t="shared" si="18"/>
        <v>53500</v>
      </c>
      <c r="BM71" s="6">
        <f t="shared" si="19"/>
        <v>52731500</v>
      </c>
      <c r="BN71" s="54" t="str">
        <f t="shared" si="63"/>
        <v/>
      </c>
      <c r="BP71" t="str">
        <f t="shared" si="64"/>
        <v>Buy</v>
      </c>
      <c r="BR71" s="14" t="str">
        <f t="shared" si="65"/>
        <v>78136446</v>
      </c>
      <c r="BT71" t="str">
        <f t="shared" si="66"/>
        <v/>
      </c>
      <c r="BW71" s="6" t="str">
        <f t="shared" si="67"/>
        <v>LMT</v>
      </c>
      <c r="BZ71" t="s">
        <v>569</v>
      </c>
      <c r="CB71" s="74" t="str">
        <f t="shared" si="25"/>
        <v/>
      </c>
      <c r="CC71" s="6">
        <f t="shared" si="68"/>
        <v>52731.5</v>
      </c>
      <c r="CE71" t="str">
        <f t="shared" si="35"/>
        <v>Long</v>
      </c>
      <c r="CF71" t="str">
        <f t="shared" si="36"/>
        <v>ST</v>
      </c>
      <c r="CG71" s="45" t="str">
        <f t="shared" si="37"/>
        <v>VND</v>
      </c>
      <c r="CH71" t="str">
        <f t="shared" si="38"/>
        <v>STK</v>
      </c>
      <c r="CI71" t="str">
        <f t="shared" si="39"/>
        <v>VHM</v>
      </c>
      <c r="CJ71" s="83">
        <f t="shared" si="40"/>
        <v>1000</v>
      </c>
      <c r="CK71" t="str">
        <f t="shared" si="41"/>
        <v>Vinhomes Joint Stock Company</v>
      </c>
      <c r="CL71">
        <f t="shared" si="42"/>
        <v>1</v>
      </c>
      <c r="CO71" t="str">
        <f t="shared" si="43"/>
        <v>09/12/2023 10:40:18</v>
      </c>
      <c r="CP71" t="str">
        <f t="shared" si="44"/>
        <v>09/12/2023 10:40:18</v>
      </c>
      <c r="CR71" s="5">
        <f t="shared" si="45"/>
        <v>52600</v>
      </c>
      <c r="CS71" s="5">
        <f t="shared" si="46"/>
        <v>52731.5</v>
      </c>
      <c r="CT71" s="22">
        <f>IF(AND(AN71="O",CJ71&lt;&gt;0),VLOOKUP(CI71&amp;Readme!$B$4,historicalprice,4,FALSE),"")</f>
        <v>37650</v>
      </c>
      <c r="CU71" s="8">
        <f>IF(AN71="O",Readme!$B$4,"")</f>
        <v>45471</v>
      </c>
    </row>
    <row r="72" spans="1:99" hidden="1">
      <c r="A72" s="26" t="s">
        <v>448</v>
      </c>
      <c r="B72" s="27" t="s">
        <v>20</v>
      </c>
      <c r="C72" s="27" t="s">
        <v>222</v>
      </c>
      <c r="D72" s="28">
        <v>1000</v>
      </c>
      <c r="E72" s="28" t="s">
        <v>444</v>
      </c>
      <c r="F72" s="68">
        <v>1000</v>
      </c>
      <c r="G72" s="28">
        <v>51100</v>
      </c>
      <c r="H72" s="28">
        <v>76650</v>
      </c>
      <c r="I72" s="28" t="s">
        <v>224</v>
      </c>
      <c r="J72" s="28">
        <v>51176650</v>
      </c>
      <c r="K72" s="27" t="s">
        <v>162</v>
      </c>
      <c r="L72" s="27" t="s">
        <v>225</v>
      </c>
      <c r="M72" s="27" t="s">
        <v>163</v>
      </c>
      <c r="N72" s="29" t="s">
        <v>445</v>
      </c>
      <c r="Z72" s="43">
        <f t="shared" si="69"/>
        <v>1000</v>
      </c>
      <c r="AA72" s="55">
        <f t="shared" si="48"/>
        <v>45182.831446759257</v>
      </c>
      <c r="AB72" s="8">
        <f t="shared" si="1"/>
        <v>45182</v>
      </c>
      <c r="AC72" s="8">
        <f t="shared" si="49"/>
        <v>45186.416666666664</v>
      </c>
      <c r="AD72" s="6">
        <f t="shared" si="50"/>
        <v>51100000</v>
      </c>
      <c r="AE72" s="6">
        <f t="shared" si="51"/>
        <v>-51100</v>
      </c>
      <c r="AF72" s="6">
        <f t="shared" si="5"/>
        <v>-76650</v>
      </c>
      <c r="AG72" s="6" t="str">
        <f t="shared" si="52"/>
        <v>78425961</v>
      </c>
      <c r="AH72" s="75" t="str">
        <f t="shared" si="53"/>
        <v/>
      </c>
      <c r="AI72" t="str">
        <f t="shared" si="54"/>
        <v/>
      </c>
      <c r="AL72" s="78" t="str">
        <f t="shared" si="55"/>
        <v>78425961O</v>
      </c>
      <c r="AM72" s="92">
        <v>23647623</v>
      </c>
      <c r="AN72" s="6" t="str">
        <f t="shared" si="56"/>
        <v>O</v>
      </c>
      <c r="AO72" t="str">
        <f t="shared" si="10"/>
        <v/>
      </c>
      <c r="AP72" s="77" t="str">
        <f t="shared" si="29"/>
        <v>VND</v>
      </c>
      <c r="AR72" t="s">
        <v>220</v>
      </c>
      <c r="AS72" s="43" t="str">
        <f t="shared" si="57"/>
        <v>VHM</v>
      </c>
      <c r="AT72" s="44">
        <f t="shared" si="58"/>
        <v>1000</v>
      </c>
      <c r="AU72" t="str">
        <f>VLOOKUP(AS72,specs,Specs!$D$2,FALSE)</f>
        <v>Vinhomes Joint Stock Company</v>
      </c>
      <c r="AW72">
        <f>VLOOKUP(AS72,specs,Specs!$S$2,FALSE)</f>
        <v>1</v>
      </c>
      <c r="BA72" s="4" t="str">
        <f t="shared" si="59"/>
        <v>09/14/2023 10:57:17</v>
      </c>
      <c r="BB72" s="8">
        <f t="shared" si="14"/>
        <v>45183</v>
      </c>
      <c r="BC72" s="8">
        <f>IF(C72="Div",BB72,VLOOKUP(VLOOKUP(DATEVALUE(BA72),DataRef!$N$2:$O$2001,2,FALSE)+2,DataRef!$M$2:$O$2001,2,FALSE))</f>
        <v>45187</v>
      </c>
      <c r="BD72" t="str">
        <f t="shared" si="30"/>
        <v>HOSE</v>
      </c>
      <c r="BE72" s="44">
        <f t="shared" si="60"/>
        <v>51100</v>
      </c>
      <c r="BF72" s="22">
        <f t="shared" si="31"/>
        <v>51100000</v>
      </c>
      <c r="BG72" s="21">
        <f t="shared" si="32"/>
        <v>-51100000</v>
      </c>
      <c r="BH72" s="6">
        <f t="shared" si="61"/>
        <v>0</v>
      </c>
      <c r="BI72" s="6">
        <f t="shared" si="62"/>
        <v>-127750</v>
      </c>
      <c r="BJ72" t="str">
        <f t="shared" si="33"/>
        <v>VND</v>
      </c>
      <c r="BK72" s="45">
        <f t="shared" si="34"/>
        <v>-51227750</v>
      </c>
      <c r="BL72" s="77">
        <f t="shared" si="18"/>
        <v>49000</v>
      </c>
      <c r="BM72" s="6">
        <f t="shared" si="19"/>
        <v>51227750</v>
      </c>
      <c r="BN72" s="54" t="str">
        <f t="shared" si="63"/>
        <v/>
      </c>
      <c r="BP72" t="str">
        <f t="shared" si="64"/>
        <v>Buy</v>
      </c>
      <c r="BR72" s="14" t="str">
        <f t="shared" si="65"/>
        <v>78425961</v>
      </c>
      <c r="BT72" t="str">
        <f t="shared" si="66"/>
        <v/>
      </c>
      <c r="BW72" s="6" t="str">
        <f t="shared" si="67"/>
        <v>LMT</v>
      </c>
      <c r="BZ72" t="s">
        <v>569</v>
      </c>
      <c r="CB72" s="74" t="str">
        <f t="shared" si="25"/>
        <v/>
      </c>
      <c r="CC72" s="6">
        <f t="shared" si="68"/>
        <v>51227.75</v>
      </c>
      <c r="CE72" t="str">
        <f t="shared" si="35"/>
        <v>Long</v>
      </c>
      <c r="CF72" t="str">
        <f t="shared" si="36"/>
        <v>ST</v>
      </c>
      <c r="CG72" s="45" t="str">
        <f t="shared" si="37"/>
        <v>VND</v>
      </c>
      <c r="CH72" t="str">
        <f t="shared" si="38"/>
        <v>STK</v>
      </c>
      <c r="CI72" t="str">
        <f t="shared" si="39"/>
        <v>VHM</v>
      </c>
      <c r="CJ72" s="83">
        <f t="shared" si="40"/>
        <v>1000</v>
      </c>
      <c r="CK72" t="str">
        <f t="shared" si="41"/>
        <v>Vinhomes Joint Stock Company</v>
      </c>
      <c r="CL72">
        <f t="shared" si="42"/>
        <v>1</v>
      </c>
      <c r="CO72" t="str">
        <f t="shared" si="43"/>
        <v>09/14/2023 10:57:17</v>
      </c>
      <c r="CP72" t="str">
        <f t="shared" si="44"/>
        <v>09/14/2023 10:57:17</v>
      </c>
      <c r="CR72" s="5">
        <f t="shared" si="45"/>
        <v>51100</v>
      </c>
      <c r="CS72" s="5">
        <f t="shared" si="46"/>
        <v>51227.75</v>
      </c>
      <c r="CT72" s="22">
        <f>IF(AND(AN72="O",CJ72&lt;&gt;0),VLOOKUP(CI72&amp;Readme!$B$4,historicalprice,4,FALSE),"")</f>
        <v>37650</v>
      </c>
      <c r="CU72" s="8">
        <f>IF(AN72="O",Readme!$B$4,"")</f>
        <v>45471</v>
      </c>
    </row>
    <row r="73" spans="1:99" hidden="1">
      <c r="A73" s="26" t="s">
        <v>446</v>
      </c>
      <c r="B73" s="27" t="s">
        <v>20</v>
      </c>
      <c r="C73" s="27" t="s">
        <v>222</v>
      </c>
      <c r="D73" s="28">
        <v>1000</v>
      </c>
      <c r="E73" s="28" t="s">
        <v>171</v>
      </c>
      <c r="F73" s="68">
        <v>1000</v>
      </c>
      <c r="G73" s="28">
        <v>50600</v>
      </c>
      <c r="H73" s="28">
        <v>75900</v>
      </c>
      <c r="I73" s="28" t="s">
        <v>224</v>
      </c>
      <c r="J73" s="28">
        <v>50675900</v>
      </c>
      <c r="K73" s="27" t="s">
        <v>162</v>
      </c>
      <c r="L73" s="27" t="s">
        <v>225</v>
      </c>
      <c r="M73" s="27" t="s">
        <v>163</v>
      </c>
      <c r="N73" s="29" t="s">
        <v>447</v>
      </c>
      <c r="Z73" s="43">
        <f t="shared" si="69"/>
        <v>1000</v>
      </c>
      <c r="AA73" s="55">
        <f t="shared" ref="AA73:AA104" si="70">IF(AND(BA73&gt;VLOOKUP(YEAR(BA73),dst,4,FALSE),BA73&lt;=VLOOKUP(YEAR(BA73),dst,5,FALSE)),BA73-(14/24),BA73-(15/24))</f>
        <v>45182.831967592596</v>
      </c>
      <c r="AB73" s="8">
        <f t="shared" ref="AB73:AB136" si="71">INT(AA73)</f>
        <v>45182</v>
      </c>
      <c r="AC73" s="8">
        <f t="shared" ref="AC73:AC104" si="72">IF(AND(BC73&gt;VLOOKUP(YEAR(BC73),dst,4,FALSE),BC73&lt;=VLOOKUP(YEAR(BC73),dst,5,FALSE)),BC73-(14/24),BC73-(15/24))</f>
        <v>45186.416666666664</v>
      </c>
      <c r="AD73" s="6">
        <f t="shared" ref="AD73:AD104" si="73">F73*G73</f>
        <v>50600000</v>
      </c>
      <c r="AE73" s="6">
        <f t="shared" ref="AE73:AE104" si="74">-IF(SUMIF(BB$9:BB$5012,BB73,AD$9:AD$5012)&lt;50000000,AD73/SUMIF(BB$9:BB$512,BB73,AD$9:AD$5012)*50000,AD73*0.1%)</f>
        <v>-50600</v>
      </c>
      <c r="AF73" s="6">
        <f t="shared" ref="AF73:AF136" si="75">-AD73*0.15%</f>
        <v>-75900</v>
      </c>
      <c r="AG73" s="6" t="str">
        <f t="shared" ref="AG73:AG104" si="76">N73</f>
        <v>78424267</v>
      </c>
      <c r="AH73" s="75" t="str">
        <f t="shared" ref="AH73:AH104" si="77">IF(AN73="O","",IF(AND(AN73="C",BE73=""),VLOOKUP(BS73&amp;"C",trades,BK$7,FALSE)/(-VLOOKUP(BS73&amp;"C",trades,AT$7,FALSE))*AT73-BM73,""))</f>
        <v/>
      </c>
      <c r="AI73" t="str">
        <f t="shared" ref="AI73:AI104" si="78">IF(AN73="O",IF(SUMIFS($AT$9:$AT$238,$BR$9:$BR$238,BR73,$AN$9:$AN$238,"O")-SUMIFS($AT$9:$AT$238,$BR$9:$BR$238,BR73,$AN$9:$AN$238,"C")=0,"Fully Closed",IF(SUMIFS($AT$9:$AT$238,$BR$9:$BR$238,BR73,$AN$9:$AN$238,"C")&gt;0,"Partly Closed","")),"")</f>
        <v/>
      </c>
      <c r="AL73" s="78" t="str">
        <f t="shared" ref="AL73:AL104" si="79">AG73&amp;AN73</f>
        <v>78424267O</v>
      </c>
      <c r="AM73" s="92">
        <v>23647622</v>
      </c>
      <c r="AN73" s="6" t="str">
        <f t="shared" ref="AN73:AN104" si="80">IF(OR(AND(C73="Buy",BZ73="Long"),AND(C73="Div",BZ73="Long"),(AND(C73="Sell",BZ73="Short"))),"O",IF(OR(AND(C73="Sell",BZ73="Long"),(AND(C73="Buy",BZ73="Short"))),"C",""))</f>
        <v>O</v>
      </c>
      <c r="AO73" t="str">
        <f t="shared" ref="AO73:AO136" si="81">IF(AND(AN73="C",BE73=""),IF(VLOOKUP(BR73&amp;"O",trades,$BA$7,FALSE)-VLOOKUP(BS73&amp;"C",trades,$BA$7,FALSE)&gt;=365,"LT","ST"),"")</f>
        <v/>
      </c>
      <c r="AP73" s="77" t="str">
        <f t="shared" si="29"/>
        <v>VND</v>
      </c>
      <c r="AR73" t="s">
        <v>220</v>
      </c>
      <c r="AS73" s="43" t="str">
        <f t="shared" ref="AS73:AS104" si="82">B73</f>
        <v>VHM</v>
      </c>
      <c r="AT73" s="44">
        <f t="shared" ref="AT73:AT104" si="83">IF(OR(C73="Buy",C73="Div"),Z73,IF(C73="Sell",-Z73,""))</f>
        <v>1000</v>
      </c>
      <c r="AU73" t="str">
        <f>VLOOKUP(AS73,specs,Specs!$D$2,FALSE)</f>
        <v>Vinhomes Joint Stock Company</v>
      </c>
      <c r="AW73">
        <f>VLOOKUP(AS73,specs,Specs!$S$2,FALSE)</f>
        <v>1</v>
      </c>
      <c r="BA73" s="4" t="str">
        <f t="shared" ref="BA73:BA104" si="84">MID(A73,4,3)&amp;LEFT(A73,3)&amp;MID(A73,7,4)&amp;" "&amp;MID(A73,12,8)</f>
        <v>09/14/2023 10:58:02</v>
      </c>
      <c r="BB73" s="8">
        <f t="shared" ref="BB73:BB136" si="85">DATEVALUE(BA73)</f>
        <v>45183</v>
      </c>
      <c r="BC73" s="8">
        <f>IF(C73="Div",BB73,VLOOKUP(VLOOKUP(DATEVALUE(BA73),DataRef!$N$2:$O$2001,2,FALSE)+2,DataRef!$M$2:$O$2001,2,FALSE))</f>
        <v>45187</v>
      </c>
      <c r="BD73" t="str">
        <f t="shared" si="30"/>
        <v>HOSE</v>
      </c>
      <c r="BE73" s="44">
        <f t="shared" ref="BE73:BE104" si="86">IF(Y73=0,G73,G73/Z73*F73)</f>
        <v>50600</v>
      </c>
      <c r="BF73" s="22">
        <f t="shared" si="31"/>
        <v>50600000</v>
      </c>
      <c r="BG73" s="21">
        <f t="shared" si="32"/>
        <v>-50600000</v>
      </c>
      <c r="BH73" s="6">
        <f t="shared" ref="BH73:BH104" si="87">IF(AND(BZ73="Long",C73="Sell"),-AD73*$BH$6,0)</f>
        <v>0</v>
      </c>
      <c r="BI73" s="6">
        <f t="shared" ref="BI73:BI104" si="88">AE73+AF73</f>
        <v>-126500</v>
      </c>
      <c r="BJ73" t="str">
        <f t="shared" si="33"/>
        <v>VND</v>
      </c>
      <c r="BK73" s="45">
        <f t="shared" si="34"/>
        <v>-50726500</v>
      </c>
      <c r="BL73" s="77">
        <f t="shared" ref="BL73:BL136" si="89">IF(AND(AN73="C",BE73=""),"",VLOOKUP(AS73&amp;BB73,historicalprice,4,FALSE))</f>
        <v>49000</v>
      </c>
      <c r="BM73" s="6">
        <f t="shared" ref="BM73:BM136" si="90">IF(AN73="O",-BK73,IF(AND(AN73="C",BE73=""),VLOOKUP(BR73&amp;"O",trades,BM$7,FALSE)/VLOOKUP(BR73&amp;"O",trades,AT$7,FALSE)*AT73,""))</f>
        <v>50726500</v>
      </c>
      <c r="BN73" s="54" t="str">
        <f t="shared" ref="BN73:BN104" si="91">IF(AN73="O","",IF(AND(AN73="C",BE73=""),VLOOKUP(BS73&amp;"C",trades,BK$7,FALSE)/(-VLOOKUP(BS73&amp;"C",trades,AT$7,FALSE))*AT73-BM73,IF(AND(AN73="C",BE73&lt;&gt;""),SUMIF($BS$9:$BS$5002,BR73,$AH$9:$AH$5002),"")))</f>
        <v/>
      </c>
      <c r="BP73" t="str">
        <f t="shared" ref="BP73:BP104" si="92">C73</f>
        <v>Buy</v>
      </c>
      <c r="BR73" s="14" t="str">
        <f t="shared" ref="BR73:BR104" si="93">AG73</f>
        <v>78424267</v>
      </c>
      <c r="BT73" t="str">
        <f t="shared" ref="BT73:BT104" si="94">IF(AND(AN73="C",BE73=""),VLOOKUP(BR73&amp;"O",trades,$BA$7,FALSE),"")</f>
        <v/>
      </c>
      <c r="BW73" s="6" t="str">
        <f t="shared" ref="BW73:BW104" si="95">IFERROR(VLOOKUP(K73,ordertype,2,FALSE),"")</f>
        <v>LMT</v>
      </c>
      <c r="BZ73" t="s">
        <v>569</v>
      </c>
      <c r="CB73" s="74" t="str">
        <f t="shared" ref="CB73:CB136" si="96">IF(AND(AN73="C",BE73=""),VLOOKUP(BS73&amp;"C",trades,$BB$7,FALSE),"")</f>
        <v/>
      </c>
      <c r="CC73" s="6">
        <f t="shared" ref="CC73:CC104" si="97">IF(OR(C73="Sell",C73="Div"),0,BM73/AT73)</f>
        <v>50726.5</v>
      </c>
      <c r="CE73" t="str">
        <f t="shared" si="35"/>
        <v>Long</v>
      </c>
      <c r="CF73" t="str">
        <f t="shared" si="36"/>
        <v>ST</v>
      </c>
      <c r="CG73" s="45" t="str">
        <f t="shared" si="37"/>
        <v>VND</v>
      </c>
      <c r="CH73" t="str">
        <f t="shared" si="38"/>
        <v>STK</v>
      </c>
      <c r="CI73" t="str">
        <f t="shared" si="39"/>
        <v>VHM</v>
      </c>
      <c r="CJ73" s="83">
        <f t="shared" si="40"/>
        <v>1000</v>
      </c>
      <c r="CK73" t="str">
        <f t="shared" si="41"/>
        <v>Vinhomes Joint Stock Company</v>
      </c>
      <c r="CL73">
        <f t="shared" si="42"/>
        <v>1</v>
      </c>
      <c r="CO73" t="str">
        <f t="shared" si="43"/>
        <v>09/14/2023 10:58:02</v>
      </c>
      <c r="CP73" t="str">
        <f t="shared" si="44"/>
        <v>09/14/2023 10:58:02</v>
      </c>
      <c r="CR73" s="5">
        <f t="shared" si="45"/>
        <v>50600</v>
      </c>
      <c r="CS73" s="5">
        <f t="shared" si="46"/>
        <v>50726.5</v>
      </c>
      <c r="CT73" s="22">
        <f>IF(AND(AN73="O",CJ73&lt;&gt;0),VLOOKUP(CI73&amp;Readme!$B$4,historicalprice,4,FALSE),"")</f>
        <v>37650</v>
      </c>
      <c r="CU73" s="8">
        <f>IF(AN73="O",Readme!$B$4,"")</f>
        <v>45471</v>
      </c>
    </row>
    <row r="74" spans="1:99" hidden="1">
      <c r="A74" s="26" t="s">
        <v>443</v>
      </c>
      <c r="B74" s="27" t="s">
        <v>20</v>
      </c>
      <c r="C74" s="27" t="s">
        <v>222</v>
      </c>
      <c r="D74" s="28">
        <v>1000</v>
      </c>
      <c r="E74" s="28" t="s">
        <v>449</v>
      </c>
      <c r="F74" s="68">
        <v>1000</v>
      </c>
      <c r="G74" s="28">
        <v>51400</v>
      </c>
      <c r="H74" s="28">
        <v>77100</v>
      </c>
      <c r="I74" s="28" t="s">
        <v>224</v>
      </c>
      <c r="J74" s="28">
        <v>51477100</v>
      </c>
      <c r="K74" s="27" t="s">
        <v>162</v>
      </c>
      <c r="L74" s="27" t="s">
        <v>225</v>
      </c>
      <c r="M74" s="27" t="s">
        <v>163</v>
      </c>
      <c r="N74" s="29" t="s">
        <v>450</v>
      </c>
      <c r="Z74" s="43">
        <f t="shared" si="69"/>
        <v>1000</v>
      </c>
      <c r="AA74" s="55">
        <f t="shared" si="70"/>
        <v>45182.835578703707</v>
      </c>
      <c r="AB74" s="8">
        <f t="shared" si="71"/>
        <v>45182</v>
      </c>
      <c r="AC74" s="8">
        <f t="shared" si="72"/>
        <v>45186.416666666664</v>
      </c>
      <c r="AD74" s="6">
        <f t="shared" si="73"/>
        <v>51400000</v>
      </c>
      <c r="AE74" s="6">
        <f t="shared" si="74"/>
        <v>-51400</v>
      </c>
      <c r="AF74" s="6">
        <f t="shared" si="75"/>
        <v>-77100</v>
      </c>
      <c r="AG74" s="6" t="str">
        <f t="shared" si="76"/>
        <v>78424017</v>
      </c>
      <c r="AH74" s="75" t="str">
        <f t="shared" si="77"/>
        <v/>
      </c>
      <c r="AI74" t="str">
        <f t="shared" si="78"/>
        <v/>
      </c>
      <c r="AL74" s="78" t="str">
        <f t="shared" si="79"/>
        <v>78424017O</v>
      </c>
      <c r="AM74" s="92">
        <v>23647621</v>
      </c>
      <c r="AN74" s="6" t="str">
        <f t="shared" si="80"/>
        <v>O</v>
      </c>
      <c r="AO74" t="str">
        <f t="shared" si="81"/>
        <v/>
      </c>
      <c r="AP74" s="77" t="str">
        <f t="shared" ref="AP74:AP137" si="98">$AP$6</f>
        <v>VND</v>
      </c>
      <c r="AR74" t="s">
        <v>220</v>
      </c>
      <c r="AS74" s="43" t="str">
        <f t="shared" si="82"/>
        <v>VHM</v>
      </c>
      <c r="AT74" s="44">
        <f t="shared" si="83"/>
        <v>1000</v>
      </c>
      <c r="AU74" t="str">
        <f>VLOOKUP(AS74,specs,Specs!$D$2,FALSE)</f>
        <v>Vinhomes Joint Stock Company</v>
      </c>
      <c r="AW74">
        <f>VLOOKUP(AS74,specs,Specs!$S$2,FALSE)</f>
        <v>1</v>
      </c>
      <c r="BA74" s="4" t="str">
        <f t="shared" si="84"/>
        <v>09/14/2023 11:03:14</v>
      </c>
      <c r="BB74" s="8">
        <f t="shared" si="85"/>
        <v>45183</v>
      </c>
      <c r="BC74" s="8">
        <f>IF(C74="Div",BB74,VLOOKUP(VLOOKUP(DATEVALUE(BA74),DataRef!$N$2:$O$2001,2,FALSE)+2,DataRef!$M$2:$O$2001,2,FALSE))</f>
        <v>45187</v>
      </c>
      <c r="BD74" t="str">
        <f t="shared" ref="BD74:BD137" si="99">BD$6</f>
        <v>HOSE</v>
      </c>
      <c r="BE74" s="44">
        <f t="shared" si="86"/>
        <v>51400</v>
      </c>
      <c r="BF74" s="22">
        <f t="shared" ref="BF74:BF137" si="100">AT74*BE74</f>
        <v>51400000</v>
      </c>
      <c r="BG74" s="21">
        <f t="shared" ref="BG74:BG137" si="101">-BF74</f>
        <v>-51400000</v>
      </c>
      <c r="BH74" s="6">
        <f t="shared" si="87"/>
        <v>0</v>
      </c>
      <c r="BI74" s="6">
        <f t="shared" si="88"/>
        <v>-128500</v>
      </c>
      <c r="BJ74" t="str">
        <f t="shared" ref="BJ74:BJ137" si="102">BJ$6</f>
        <v>VND</v>
      </c>
      <c r="BK74" s="45">
        <f t="shared" ref="BK74:BK137" si="103">BG74+BH74+BI74</f>
        <v>-51528500</v>
      </c>
      <c r="BL74" s="77">
        <f t="shared" si="89"/>
        <v>49000</v>
      </c>
      <c r="BM74" s="6">
        <f t="shared" si="90"/>
        <v>51528500</v>
      </c>
      <c r="BN74" s="54" t="str">
        <f t="shared" si="91"/>
        <v/>
      </c>
      <c r="BP74" t="str">
        <f t="shared" si="92"/>
        <v>Buy</v>
      </c>
      <c r="BR74" s="14" t="str">
        <f t="shared" si="93"/>
        <v>78424017</v>
      </c>
      <c r="BT74" t="str">
        <f t="shared" si="94"/>
        <v/>
      </c>
      <c r="BW74" s="6" t="str">
        <f t="shared" si="95"/>
        <v>LMT</v>
      </c>
      <c r="BZ74" t="s">
        <v>569</v>
      </c>
      <c r="CB74" s="74" t="str">
        <f t="shared" si="96"/>
        <v/>
      </c>
      <c r="CC74" s="6">
        <f t="shared" si="97"/>
        <v>51528.5</v>
      </c>
      <c r="CE74" t="str">
        <f t="shared" ref="CE74:CE137" si="104">IF(AN74="O",BZ74,"")</f>
        <v>Long</v>
      </c>
      <c r="CF74" t="str">
        <f t="shared" ref="CF74:CF137" si="105">IF(AN74="O",IF(CU74-CO74&gt;=365,"LT","ST"),"")</f>
        <v>ST</v>
      </c>
      <c r="CG74" s="45" t="str">
        <f t="shared" ref="CG74:CG137" si="106">IF(AN74="O",AP74,"")</f>
        <v>VND</v>
      </c>
      <c r="CH74" t="str">
        <f t="shared" ref="CH74:CH137" si="107">IF(AN74="O",AR74,"")</f>
        <v>STK</v>
      </c>
      <c r="CI74" t="str">
        <f t="shared" ref="CI74:CI137" si="108">IF(AN74="O",AS74,"")</f>
        <v>VHM</v>
      </c>
      <c r="CJ74" s="83">
        <f t="shared" ref="CJ74:CJ137" si="109">IF(AN74="C","",AT74-SUMIF($AL$9:$AL$238,BR74&amp;"C",$AT$9:$AT$238))</f>
        <v>1000</v>
      </c>
      <c r="CK74" t="str">
        <f t="shared" ref="CK74:CK137" si="110">IF(AN74="O",AU74,"")</f>
        <v>Vinhomes Joint Stock Company</v>
      </c>
      <c r="CL74">
        <f t="shared" ref="CL74:CL137" si="111">IF(AN74="O",AW74,"")</f>
        <v>1</v>
      </c>
      <c r="CO74" t="str">
        <f t="shared" ref="CO74:CO77" si="112">IF(AN74="O",BA74,"")</f>
        <v>09/14/2023 11:03:14</v>
      </c>
      <c r="CP74" t="str">
        <f t="shared" ref="CP74:CP137" si="113">IF(AN74="O",CO74,"")</f>
        <v>09/14/2023 11:03:14</v>
      </c>
      <c r="CR74" s="5">
        <f t="shared" ref="CR74:CR137" si="114">IF(AN74="O",BE74,"")</f>
        <v>51400</v>
      </c>
      <c r="CS74" s="5">
        <f t="shared" ref="CS74:CS137" si="115">IF(AN74="O",BM74/AT74,"")</f>
        <v>51528.5</v>
      </c>
      <c r="CT74" s="22">
        <f>IF(AND(AN74="O",CJ74&lt;&gt;0),VLOOKUP(CI74&amp;Readme!$B$4,historicalprice,4,FALSE),"")</f>
        <v>37650</v>
      </c>
      <c r="CU74" s="8">
        <f>IF(AN74="O",Readme!$B$4,"")</f>
        <v>45471</v>
      </c>
    </row>
    <row r="75" spans="1:99" hidden="1">
      <c r="A75" s="26" t="s">
        <v>440</v>
      </c>
      <c r="B75" s="27" t="s">
        <v>20</v>
      </c>
      <c r="C75" s="27" t="s">
        <v>222</v>
      </c>
      <c r="D75" s="28">
        <v>2000</v>
      </c>
      <c r="E75" s="28" t="s">
        <v>441</v>
      </c>
      <c r="F75" s="68">
        <v>2000</v>
      </c>
      <c r="G75" s="28">
        <v>49800</v>
      </c>
      <c r="H75" s="28">
        <v>149400</v>
      </c>
      <c r="I75" s="28" t="s">
        <v>224</v>
      </c>
      <c r="J75" s="28">
        <v>99749400</v>
      </c>
      <c r="K75" s="27" t="s">
        <v>162</v>
      </c>
      <c r="L75" s="27" t="s">
        <v>225</v>
      </c>
      <c r="M75" s="27" t="s">
        <v>163</v>
      </c>
      <c r="N75" s="29" t="s">
        <v>442</v>
      </c>
      <c r="Z75" s="43">
        <f t="shared" si="69"/>
        <v>2000</v>
      </c>
      <c r="AA75" s="55">
        <f t="shared" si="70"/>
        <v>45188.790717592594</v>
      </c>
      <c r="AB75" s="8">
        <f t="shared" si="71"/>
        <v>45188</v>
      </c>
      <c r="AC75" s="8">
        <f t="shared" si="72"/>
        <v>45190.416666666664</v>
      </c>
      <c r="AD75" s="6">
        <f t="shared" si="73"/>
        <v>99600000</v>
      </c>
      <c r="AE75" s="6">
        <f t="shared" si="74"/>
        <v>-99600</v>
      </c>
      <c r="AF75" s="6">
        <f t="shared" si="75"/>
        <v>-149400</v>
      </c>
      <c r="AG75" s="6" t="str">
        <f t="shared" si="76"/>
        <v>78883024</v>
      </c>
      <c r="AH75" s="75" t="str">
        <f t="shared" si="77"/>
        <v/>
      </c>
      <c r="AI75" t="str">
        <f t="shared" si="78"/>
        <v/>
      </c>
      <c r="AL75" s="78" t="str">
        <f t="shared" si="79"/>
        <v>78883024O</v>
      </c>
      <c r="AM75" s="92">
        <v>23647624</v>
      </c>
      <c r="AN75" s="6" t="str">
        <f t="shared" si="80"/>
        <v>O</v>
      </c>
      <c r="AO75" t="str">
        <f t="shared" si="81"/>
        <v/>
      </c>
      <c r="AP75" s="77" t="str">
        <f t="shared" si="98"/>
        <v>VND</v>
      </c>
      <c r="AR75" t="s">
        <v>220</v>
      </c>
      <c r="AS75" s="43" t="str">
        <f t="shared" si="82"/>
        <v>VHM</v>
      </c>
      <c r="AT75" s="44">
        <f t="shared" si="83"/>
        <v>2000</v>
      </c>
      <c r="AU75" t="str">
        <f>VLOOKUP(AS75,specs,Specs!$D$2,FALSE)</f>
        <v>Vinhomes Joint Stock Company</v>
      </c>
      <c r="AW75">
        <f>VLOOKUP(AS75,specs,Specs!$S$2,FALSE)</f>
        <v>1</v>
      </c>
      <c r="BA75" s="4" t="str">
        <f t="shared" si="84"/>
        <v>09/20/2023 09:58:38</v>
      </c>
      <c r="BB75" s="8">
        <f t="shared" si="85"/>
        <v>45189</v>
      </c>
      <c r="BC75" s="8">
        <f>IF(C75="Div",BB75,VLOOKUP(VLOOKUP(DATEVALUE(BA75),DataRef!$N$2:$O$2001,2,FALSE)+2,DataRef!$M$2:$O$2001,2,FALSE))</f>
        <v>45191</v>
      </c>
      <c r="BD75" t="str">
        <f t="shared" si="99"/>
        <v>HOSE</v>
      </c>
      <c r="BE75" s="44">
        <f t="shared" si="86"/>
        <v>49800</v>
      </c>
      <c r="BF75" s="22">
        <f t="shared" si="100"/>
        <v>99600000</v>
      </c>
      <c r="BG75" s="21">
        <f t="shared" si="101"/>
        <v>-99600000</v>
      </c>
      <c r="BH75" s="6">
        <f t="shared" si="87"/>
        <v>0</v>
      </c>
      <c r="BI75" s="6">
        <f t="shared" si="88"/>
        <v>-249000</v>
      </c>
      <c r="BJ75" t="str">
        <f t="shared" si="102"/>
        <v>VND</v>
      </c>
      <c r="BK75" s="45">
        <f t="shared" si="103"/>
        <v>-99849000</v>
      </c>
      <c r="BL75" s="77">
        <f t="shared" si="89"/>
        <v>50700</v>
      </c>
      <c r="BM75" s="6">
        <f t="shared" si="90"/>
        <v>99849000</v>
      </c>
      <c r="BN75" s="54" t="str">
        <f t="shared" si="91"/>
        <v/>
      </c>
      <c r="BP75" t="str">
        <f t="shared" si="92"/>
        <v>Buy</v>
      </c>
      <c r="BR75" s="14" t="str">
        <f t="shared" si="93"/>
        <v>78883024</v>
      </c>
      <c r="BT75" t="str">
        <f t="shared" si="94"/>
        <v/>
      </c>
      <c r="BW75" s="6" t="str">
        <f t="shared" si="95"/>
        <v>LMT</v>
      </c>
      <c r="BZ75" t="s">
        <v>569</v>
      </c>
      <c r="CB75" s="74" t="str">
        <f t="shared" si="96"/>
        <v/>
      </c>
      <c r="CC75" s="6">
        <f t="shared" si="97"/>
        <v>49924.5</v>
      </c>
      <c r="CE75" t="str">
        <f t="shared" si="104"/>
        <v>Long</v>
      </c>
      <c r="CF75" t="str">
        <f t="shared" si="105"/>
        <v>ST</v>
      </c>
      <c r="CG75" s="45" t="str">
        <f t="shared" si="106"/>
        <v>VND</v>
      </c>
      <c r="CH75" t="str">
        <f t="shared" si="107"/>
        <v>STK</v>
      </c>
      <c r="CI75" t="str">
        <f t="shared" si="108"/>
        <v>VHM</v>
      </c>
      <c r="CJ75" s="83">
        <f t="shared" si="109"/>
        <v>2000</v>
      </c>
      <c r="CK75" t="str">
        <f t="shared" si="110"/>
        <v>Vinhomes Joint Stock Company</v>
      </c>
      <c r="CL75">
        <f t="shared" si="111"/>
        <v>1</v>
      </c>
      <c r="CO75" t="str">
        <f t="shared" si="112"/>
        <v>09/20/2023 09:58:38</v>
      </c>
      <c r="CP75" t="str">
        <f t="shared" si="113"/>
        <v>09/20/2023 09:58:38</v>
      </c>
      <c r="CR75" s="5">
        <f t="shared" si="114"/>
        <v>49800</v>
      </c>
      <c r="CS75" s="5">
        <f t="shared" si="115"/>
        <v>49924.5</v>
      </c>
      <c r="CT75" s="22">
        <f>IF(AND(AN75="O",CJ75&lt;&gt;0),VLOOKUP(CI75&amp;Readme!$B$4,historicalprice,4,FALSE),"")</f>
        <v>37650</v>
      </c>
      <c r="CU75" s="8">
        <f>IF(AN75="O",Readme!$B$4,"")</f>
        <v>45471</v>
      </c>
    </row>
    <row r="76" spans="1:99" hidden="1">
      <c r="A76" s="26" t="s">
        <v>437</v>
      </c>
      <c r="B76" s="27" t="s">
        <v>20</v>
      </c>
      <c r="C76" s="27" t="s">
        <v>222</v>
      </c>
      <c r="D76" s="28">
        <v>2000</v>
      </c>
      <c r="E76" s="28" t="s">
        <v>432</v>
      </c>
      <c r="F76" s="68">
        <v>2000</v>
      </c>
      <c r="G76" s="28">
        <v>48700</v>
      </c>
      <c r="H76" s="28">
        <v>146100</v>
      </c>
      <c r="I76" s="28" t="s">
        <v>224</v>
      </c>
      <c r="J76" s="28">
        <v>97546100</v>
      </c>
      <c r="K76" s="27" t="s">
        <v>162</v>
      </c>
      <c r="L76" s="27" t="s">
        <v>225</v>
      </c>
      <c r="M76" s="27" t="s">
        <v>163</v>
      </c>
      <c r="N76" s="29" t="s">
        <v>433</v>
      </c>
      <c r="Z76" s="43">
        <f t="shared" si="69"/>
        <v>2000</v>
      </c>
      <c r="AA76" s="55">
        <f t="shared" si="70"/>
        <v>45190.802870370368</v>
      </c>
      <c r="AB76" s="8">
        <f t="shared" si="71"/>
        <v>45190</v>
      </c>
      <c r="AC76" s="8">
        <f t="shared" si="72"/>
        <v>45194.416666666664</v>
      </c>
      <c r="AD76" s="6">
        <f t="shared" si="73"/>
        <v>97400000</v>
      </c>
      <c r="AE76" s="6">
        <f t="shared" si="74"/>
        <v>-97400</v>
      </c>
      <c r="AF76" s="6">
        <f t="shared" si="75"/>
        <v>-146100</v>
      </c>
      <c r="AG76" s="6" t="str">
        <f t="shared" si="76"/>
        <v>79139637</v>
      </c>
      <c r="AH76" s="75" t="str">
        <f t="shared" si="77"/>
        <v/>
      </c>
      <c r="AI76" t="str">
        <f t="shared" si="78"/>
        <v/>
      </c>
      <c r="AL76" s="78" t="str">
        <f t="shared" si="79"/>
        <v>79139637O</v>
      </c>
      <c r="AM76" s="92">
        <v>23647627</v>
      </c>
      <c r="AN76" s="6" t="str">
        <f t="shared" si="80"/>
        <v>O</v>
      </c>
      <c r="AO76" t="str">
        <f t="shared" si="81"/>
        <v/>
      </c>
      <c r="AP76" s="77" t="str">
        <f t="shared" si="98"/>
        <v>VND</v>
      </c>
      <c r="AR76" t="s">
        <v>220</v>
      </c>
      <c r="AS76" s="43" t="str">
        <f t="shared" si="82"/>
        <v>VHM</v>
      </c>
      <c r="AT76" s="44">
        <f t="shared" si="83"/>
        <v>2000</v>
      </c>
      <c r="AU76" t="str">
        <f>VLOOKUP(AS76,specs,Specs!$D$2,FALSE)</f>
        <v>Vinhomes Joint Stock Company</v>
      </c>
      <c r="AW76">
        <f>VLOOKUP(AS76,specs,Specs!$S$2,FALSE)</f>
        <v>1</v>
      </c>
      <c r="BA76" s="4" t="str">
        <f t="shared" si="84"/>
        <v>09/22/2023 10:16:08</v>
      </c>
      <c r="BB76" s="8">
        <f t="shared" si="85"/>
        <v>45191</v>
      </c>
      <c r="BC76" s="8">
        <f>IF(C76="Div",BB76,VLOOKUP(VLOOKUP(DATEVALUE(BA76),DataRef!$N$2:$O$2001,2,FALSE)+2,DataRef!$M$2:$O$2001,2,FALSE))</f>
        <v>45195</v>
      </c>
      <c r="BD76" t="str">
        <f t="shared" si="99"/>
        <v>HOSE</v>
      </c>
      <c r="BE76" s="44">
        <f t="shared" si="86"/>
        <v>48700</v>
      </c>
      <c r="BF76" s="22">
        <f t="shared" si="100"/>
        <v>97400000</v>
      </c>
      <c r="BG76" s="21">
        <f t="shared" si="101"/>
        <v>-97400000</v>
      </c>
      <c r="BH76" s="6">
        <f t="shared" si="87"/>
        <v>0</v>
      </c>
      <c r="BI76" s="6">
        <f t="shared" si="88"/>
        <v>-243500</v>
      </c>
      <c r="BJ76" t="str">
        <f t="shared" si="102"/>
        <v>VND</v>
      </c>
      <c r="BK76" s="45">
        <f t="shared" si="103"/>
        <v>-97643500</v>
      </c>
      <c r="BL76" s="77">
        <f t="shared" si="89"/>
        <v>48000</v>
      </c>
      <c r="BM76" s="6">
        <f t="shared" si="90"/>
        <v>97643500</v>
      </c>
      <c r="BN76" s="54" t="str">
        <f t="shared" si="91"/>
        <v/>
      </c>
      <c r="BP76" t="str">
        <f t="shared" si="92"/>
        <v>Buy</v>
      </c>
      <c r="BR76" s="14" t="str">
        <f t="shared" si="93"/>
        <v>79139637</v>
      </c>
      <c r="BT76" t="str">
        <f t="shared" si="94"/>
        <v/>
      </c>
      <c r="BW76" s="6" t="str">
        <f t="shared" si="95"/>
        <v>LMT</v>
      </c>
      <c r="BZ76" t="s">
        <v>569</v>
      </c>
      <c r="CB76" s="74" t="str">
        <f t="shared" si="96"/>
        <v/>
      </c>
      <c r="CC76" s="6">
        <f t="shared" si="97"/>
        <v>48821.75</v>
      </c>
      <c r="CE76" t="str">
        <f t="shared" si="104"/>
        <v>Long</v>
      </c>
      <c r="CF76" t="str">
        <f t="shared" si="105"/>
        <v>ST</v>
      </c>
      <c r="CG76" s="45" t="str">
        <f t="shared" si="106"/>
        <v>VND</v>
      </c>
      <c r="CH76" t="str">
        <f t="shared" si="107"/>
        <v>STK</v>
      </c>
      <c r="CI76" t="str">
        <f t="shared" si="108"/>
        <v>VHM</v>
      </c>
      <c r="CJ76" s="83">
        <f t="shared" si="109"/>
        <v>2000</v>
      </c>
      <c r="CK76" t="str">
        <f t="shared" si="110"/>
        <v>Vinhomes Joint Stock Company</v>
      </c>
      <c r="CL76">
        <f t="shared" si="111"/>
        <v>1</v>
      </c>
      <c r="CO76" t="str">
        <f t="shared" si="112"/>
        <v>09/22/2023 10:16:08</v>
      </c>
      <c r="CP76" t="str">
        <f t="shared" si="113"/>
        <v>09/22/2023 10:16:08</v>
      </c>
      <c r="CR76" s="5">
        <f t="shared" si="114"/>
        <v>48700</v>
      </c>
      <c r="CS76" s="5">
        <f t="shared" si="115"/>
        <v>48821.75</v>
      </c>
      <c r="CT76" s="22">
        <f>IF(AND(AN76="O",CJ76&lt;&gt;0),VLOOKUP(CI76&amp;Readme!$B$4,historicalprice,4,FALSE),"")</f>
        <v>37650</v>
      </c>
      <c r="CU76" s="8">
        <f>IF(AN76="O",Readme!$B$4,"")</f>
        <v>45471</v>
      </c>
    </row>
    <row r="77" spans="1:99" hidden="1">
      <c r="A77" s="26" t="s">
        <v>434</v>
      </c>
      <c r="B77" s="27" t="s">
        <v>21</v>
      </c>
      <c r="C77" s="27" t="s">
        <v>222</v>
      </c>
      <c r="D77" s="28">
        <v>2700</v>
      </c>
      <c r="E77" s="28" t="s">
        <v>435</v>
      </c>
      <c r="F77" s="68">
        <v>2700</v>
      </c>
      <c r="G77" s="28">
        <v>38700</v>
      </c>
      <c r="H77" s="28">
        <v>156735</v>
      </c>
      <c r="I77" s="28" t="s">
        <v>224</v>
      </c>
      <c r="J77" s="28">
        <v>104646735</v>
      </c>
      <c r="K77" s="27" t="s">
        <v>162</v>
      </c>
      <c r="L77" s="27" t="s">
        <v>225</v>
      </c>
      <c r="M77" s="27" t="s">
        <v>163</v>
      </c>
      <c r="N77" s="29" t="s">
        <v>436</v>
      </c>
      <c r="Z77" s="43">
        <f t="shared" si="69"/>
        <v>2700</v>
      </c>
      <c r="AA77" s="55">
        <f t="shared" si="70"/>
        <v>45190.803379629629</v>
      </c>
      <c r="AB77" s="8">
        <f t="shared" si="71"/>
        <v>45190</v>
      </c>
      <c r="AC77" s="8">
        <f t="shared" si="72"/>
        <v>45194.416666666664</v>
      </c>
      <c r="AD77" s="6">
        <f t="shared" si="73"/>
        <v>104490000</v>
      </c>
      <c r="AE77" s="6">
        <f t="shared" si="74"/>
        <v>-104490</v>
      </c>
      <c r="AF77" s="6">
        <f t="shared" si="75"/>
        <v>-156735</v>
      </c>
      <c r="AG77" s="6" t="str">
        <f t="shared" si="76"/>
        <v>79137609</v>
      </c>
      <c r="AH77" s="75" t="str">
        <f t="shared" si="77"/>
        <v/>
      </c>
      <c r="AI77" t="str">
        <f t="shared" si="78"/>
        <v/>
      </c>
      <c r="AL77" s="78" t="str">
        <f t="shared" si="79"/>
        <v>79137609O</v>
      </c>
      <c r="AM77" s="92">
        <v>23647626</v>
      </c>
      <c r="AN77" s="6" t="str">
        <f t="shared" si="80"/>
        <v>O</v>
      </c>
      <c r="AO77" t="str">
        <f t="shared" si="81"/>
        <v/>
      </c>
      <c r="AP77" s="77" t="str">
        <f t="shared" si="98"/>
        <v>VND</v>
      </c>
      <c r="AR77" t="s">
        <v>220</v>
      </c>
      <c r="AS77" s="43" t="str">
        <f t="shared" si="82"/>
        <v>TV2</v>
      </c>
      <c r="AT77" s="44">
        <f t="shared" si="83"/>
        <v>2700</v>
      </c>
      <c r="AU77" t="str">
        <f>VLOOKUP(AS77,specs,Specs!$D$2,FALSE)</f>
        <v>Power Engineering Consulting Joint Stock Company 2</v>
      </c>
      <c r="AW77">
        <f>VLOOKUP(AS77,specs,Specs!$S$2,FALSE)</f>
        <v>1</v>
      </c>
      <c r="BA77" s="4" t="str">
        <f t="shared" si="84"/>
        <v>09/22/2023 10:16:52</v>
      </c>
      <c r="BB77" s="8">
        <f t="shared" si="85"/>
        <v>45191</v>
      </c>
      <c r="BC77" s="8">
        <f>IF(C77="Div",BB77,VLOOKUP(VLOOKUP(DATEVALUE(BA77),DataRef!$N$2:$O$2001,2,FALSE)+2,DataRef!$M$2:$O$2001,2,FALSE))</f>
        <v>45195</v>
      </c>
      <c r="BD77" t="str">
        <f t="shared" si="99"/>
        <v>HOSE</v>
      </c>
      <c r="BE77" s="44">
        <f t="shared" si="86"/>
        <v>38700</v>
      </c>
      <c r="BF77" s="22">
        <f t="shared" si="100"/>
        <v>104490000</v>
      </c>
      <c r="BG77" s="21">
        <f t="shared" si="101"/>
        <v>-104490000</v>
      </c>
      <c r="BH77" s="6">
        <f t="shared" si="87"/>
        <v>0</v>
      </c>
      <c r="BI77" s="6">
        <f t="shared" si="88"/>
        <v>-261225</v>
      </c>
      <c r="BJ77" t="str">
        <f t="shared" si="102"/>
        <v>VND</v>
      </c>
      <c r="BK77" s="45">
        <f t="shared" si="103"/>
        <v>-104751225</v>
      </c>
      <c r="BL77" s="77">
        <f t="shared" si="89"/>
        <v>39100</v>
      </c>
      <c r="BM77" s="6">
        <f t="shared" si="90"/>
        <v>104751225</v>
      </c>
      <c r="BN77" s="54" t="str">
        <f t="shared" si="91"/>
        <v/>
      </c>
      <c r="BP77" t="str">
        <f t="shared" si="92"/>
        <v>Buy</v>
      </c>
      <c r="BR77" s="14" t="str">
        <f t="shared" si="93"/>
        <v>79137609</v>
      </c>
      <c r="BT77" t="str">
        <f t="shared" si="94"/>
        <v/>
      </c>
      <c r="BW77" s="6" t="str">
        <f t="shared" si="95"/>
        <v>LMT</v>
      </c>
      <c r="BZ77" t="s">
        <v>569</v>
      </c>
      <c r="CB77" s="74" t="str">
        <f t="shared" si="96"/>
        <v/>
      </c>
      <c r="CC77" s="6">
        <f t="shared" si="97"/>
        <v>38796.75</v>
      </c>
      <c r="CE77" t="str">
        <f t="shared" si="104"/>
        <v>Long</v>
      </c>
      <c r="CF77" t="str">
        <f t="shared" si="105"/>
        <v>ST</v>
      </c>
      <c r="CG77" s="45" t="str">
        <f t="shared" si="106"/>
        <v>VND</v>
      </c>
      <c r="CH77" t="str">
        <f t="shared" si="107"/>
        <v>STK</v>
      </c>
      <c r="CI77" t="str">
        <f t="shared" si="108"/>
        <v>TV2</v>
      </c>
      <c r="CJ77" s="83">
        <f t="shared" si="109"/>
        <v>2700</v>
      </c>
      <c r="CK77" t="str">
        <f t="shared" si="110"/>
        <v>Power Engineering Consulting Joint Stock Company 2</v>
      </c>
      <c r="CL77">
        <f t="shared" si="111"/>
        <v>1</v>
      </c>
      <c r="CO77" t="str">
        <f t="shared" si="112"/>
        <v>09/22/2023 10:16:52</v>
      </c>
      <c r="CP77" t="str">
        <f t="shared" si="113"/>
        <v>09/22/2023 10:16:52</v>
      </c>
      <c r="CR77" s="5">
        <f t="shared" si="114"/>
        <v>38700</v>
      </c>
      <c r="CS77" s="5">
        <f t="shared" si="115"/>
        <v>38796.75</v>
      </c>
      <c r="CT77" s="22">
        <f>IF(AND(AN77="O",CJ77&lt;&gt;0),VLOOKUP(CI77&amp;Readme!$B$4,historicalprice,4,FALSE),"")</f>
        <v>45000</v>
      </c>
      <c r="CU77" s="8">
        <f>IF(AN77="O",Readme!$B$4,"")</f>
        <v>45471</v>
      </c>
    </row>
    <row r="78" spans="1:99" hidden="1">
      <c r="A78" s="26" t="s">
        <v>431</v>
      </c>
      <c r="B78" s="27" t="s">
        <v>20</v>
      </c>
      <c r="C78" s="27" t="s">
        <v>222</v>
      </c>
      <c r="D78" s="28">
        <v>2000</v>
      </c>
      <c r="E78" s="28" t="s">
        <v>438</v>
      </c>
      <c r="F78" s="68">
        <v>2000</v>
      </c>
      <c r="G78" s="28">
        <v>49000</v>
      </c>
      <c r="H78" s="28">
        <v>147000</v>
      </c>
      <c r="I78" s="28" t="s">
        <v>224</v>
      </c>
      <c r="J78" s="28">
        <v>98147000</v>
      </c>
      <c r="K78" s="27" t="s">
        <v>162</v>
      </c>
      <c r="L78" s="27" t="s">
        <v>225</v>
      </c>
      <c r="M78" s="27" t="s">
        <v>163</v>
      </c>
      <c r="N78" s="29" t="s">
        <v>439</v>
      </c>
      <c r="Z78" s="43">
        <f t="shared" si="69"/>
        <v>2000</v>
      </c>
      <c r="AA78" s="55">
        <f t="shared" si="70"/>
        <v>45190.805115740739</v>
      </c>
      <c r="AB78" s="8">
        <f t="shared" si="71"/>
        <v>45190</v>
      </c>
      <c r="AC78" s="8">
        <f t="shared" si="72"/>
        <v>45194.416666666664</v>
      </c>
      <c r="AD78" s="6">
        <f t="shared" si="73"/>
        <v>98000000</v>
      </c>
      <c r="AE78" s="6">
        <f t="shared" si="74"/>
        <v>-98000</v>
      </c>
      <c r="AF78" s="6">
        <f t="shared" si="75"/>
        <v>-147000</v>
      </c>
      <c r="AG78" s="6" t="str">
        <f t="shared" si="76"/>
        <v>79136914</v>
      </c>
      <c r="AH78" s="75" t="str">
        <f t="shared" si="77"/>
        <v/>
      </c>
      <c r="AI78" t="str">
        <f t="shared" si="78"/>
        <v/>
      </c>
      <c r="AL78" s="78" t="str">
        <f t="shared" si="79"/>
        <v>79136914O</v>
      </c>
      <c r="AM78" s="92">
        <v>23647625</v>
      </c>
      <c r="AN78" s="6" t="str">
        <f t="shared" si="80"/>
        <v>O</v>
      </c>
      <c r="AO78" t="str">
        <f t="shared" si="81"/>
        <v/>
      </c>
      <c r="AP78" s="77" t="str">
        <f t="shared" si="98"/>
        <v>VND</v>
      </c>
      <c r="AR78" t="s">
        <v>220</v>
      </c>
      <c r="AS78" s="43" t="str">
        <f t="shared" si="82"/>
        <v>VHM</v>
      </c>
      <c r="AT78" s="44">
        <f t="shared" si="83"/>
        <v>2000</v>
      </c>
      <c r="AU78" t="str">
        <f>VLOOKUP(AS78,specs,Specs!$D$2,FALSE)</f>
        <v>Vinhomes Joint Stock Company</v>
      </c>
      <c r="AW78">
        <f>VLOOKUP(AS78,specs,Specs!$S$2,FALSE)</f>
        <v>1</v>
      </c>
      <c r="BA78" s="4" t="str">
        <f t="shared" si="84"/>
        <v>09/22/2023 10:19:22</v>
      </c>
      <c r="BB78" s="8">
        <f t="shared" si="85"/>
        <v>45191</v>
      </c>
      <c r="BC78" s="8">
        <f>IF(C78="Div",BB78,VLOOKUP(VLOOKUP(DATEVALUE(BA78),DataRef!$N$2:$O$2001,2,FALSE)+2,DataRef!$M$2:$O$2001,2,FALSE))</f>
        <v>45195</v>
      </c>
      <c r="BD78" t="str">
        <f t="shared" si="99"/>
        <v>HOSE</v>
      </c>
      <c r="BE78" s="44">
        <f t="shared" si="86"/>
        <v>49000</v>
      </c>
      <c r="BF78" s="22">
        <f t="shared" si="100"/>
        <v>98000000</v>
      </c>
      <c r="BG78" s="21">
        <f t="shared" si="101"/>
        <v>-98000000</v>
      </c>
      <c r="BH78" s="6">
        <f t="shared" si="87"/>
        <v>0</v>
      </c>
      <c r="BI78" s="6">
        <f t="shared" si="88"/>
        <v>-245000</v>
      </c>
      <c r="BJ78" t="str">
        <f t="shared" si="102"/>
        <v>VND</v>
      </c>
      <c r="BK78" s="45">
        <f t="shared" si="103"/>
        <v>-98245000</v>
      </c>
      <c r="BL78" s="77">
        <f t="shared" si="89"/>
        <v>48000</v>
      </c>
      <c r="BM78" s="6">
        <f t="shared" si="90"/>
        <v>98245000</v>
      </c>
      <c r="BN78" s="54" t="str">
        <f t="shared" si="91"/>
        <v/>
      </c>
      <c r="BP78" t="str">
        <f t="shared" si="92"/>
        <v>Buy</v>
      </c>
      <c r="BR78" s="14" t="str">
        <f t="shared" si="93"/>
        <v>79136914</v>
      </c>
      <c r="BT78" t="str">
        <f t="shared" si="94"/>
        <v/>
      </c>
      <c r="BW78" s="6" t="str">
        <f t="shared" si="95"/>
        <v>LMT</v>
      </c>
      <c r="BZ78" t="s">
        <v>569</v>
      </c>
      <c r="CB78" s="74" t="str">
        <f t="shared" si="96"/>
        <v/>
      </c>
      <c r="CC78" s="6">
        <f t="shared" si="97"/>
        <v>49122.5</v>
      </c>
      <c r="CE78" t="str">
        <f t="shared" si="104"/>
        <v>Long</v>
      </c>
      <c r="CF78" t="str">
        <f t="shared" si="105"/>
        <v>ST</v>
      </c>
      <c r="CG78" s="45" t="str">
        <f t="shared" si="106"/>
        <v>VND</v>
      </c>
      <c r="CH78" t="str">
        <f t="shared" si="107"/>
        <v>STK</v>
      </c>
      <c r="CI78" t="str">
        <f t="shared" si="108"/>
        <v>VHM</v>
      </c>
      <c r="CJ78" s="83">
        <f t="shared" si="109"/>
        <v>2000</v>
      </c>
      <c r="CK78" t="str">
        <f t="shared" si="110"/>
        <v>Vinhomes Joint Stock Company</v>
      </c>
      <c r="CL78">
        <f t="shared" si="111"/>
        <v>1</v>
      </c>
      <c r="CO78" s="91" t="str">
        <f t="shared" ref="CO78:CO109" si="116">IF(AN78="O",BA78,"")</f>
        <v>09/22/2023 10:19:22</v>
      </c>
      <c r="CP78" t="str">
        <f t="shared" si="113"/>
        <v>09/22/2023 10:19:22</v>
      </c>
      <c r="CR78" s="5">
        <f t="shared" si="114"/>
        <v>49000</v>
      </c>
      <c r="CS78" s="5">
        <f t="shared" si="115"/>
        <v>49122.5</v>
      </c>
      <c r="CT78" s="22">
        <f>IF(AND(AN78="O",CJ78&lt;&gt;0),VLOOKUP(CI78&amp;Readme!$B$4,historicalprice,4,FALSE),"")</f>
        <v>37650</v>
      </c>
      <c r="CU78" s="8">
        <f>IF(AN78="O",Readme!$B$4,"")</f>
        <v>45471</v>
      </c>
    </row>
    <row r="79" spans="1:99" hidden="1">
      <c r="A79" s="26" t="s">
        <v>429</v>
      </c>
      <c r="B79" s="27" t="s">
        <v>20</v>
      </c>
      <c r="C79" s="27" t="s">
        <v>222</v>
      </c>
      <c r="D79" s="28">
        <v>1000</v>
      </c>
      <c r="E79" s="28" t="s">
        <v>416</v>
      </c>
      <c r="F79" s="68">
        <v>1000</v>
      </c>
      <c r="G79" s="28">
        <v>46100</v>
      </c>
      <c r="H79" s="28">
        <v>69150</v>
      </c>
      <c r="I79" s="28" t="s">
        <v>224</v>
      </c>
      <c r="J79" s="28">
        <v>46169150</v>
      </c>
      <c r="K79" s="27" t="s">
        <v>162</v>
      </c>
      <c r="L79" s="27" t="s">
        <v>225</v>
      </c>
      <c r="M79" s="27" t="s">
        <v>163</v>
      </c>
      <c r="N79" s="29" t="s">
        <v>417</v>
      </c>
      <c r="Z79" s="43">
        <f t="shared" si="69"/>
        <v>1000</v>
      </c>
      <c r="AA79" s="55">
        <f t="shared" si="70"/>
        <v>45194.756631944445</v>
      </c>
      <c r="AB79" s="8">
        <f t="shared" si="71"/>
        <v>45194</v>
      </c>
      <c r="AC79" s="8">
        <f t="shared" si="72"/>
        <v>45196.416666666664</v>
      </c>
      <c r="AD79" s="6">
        <f t="shared" si="73"/>
        <v>46100000</v>
      </c>
      <c r="AE79" s="6">
        <f t="shared" si="74"/>
        <v>-46100</v>
      </c>
      <c r="AF79" s="6">
        <f t="shared" si="75"/>
        <v>-69150</v>
      </c>
      <c r="AG79" s="6" t="str">
        <f t="shared" si="76"/>
        <v>79389615</v>
      </c>
      <c r="AH79" s="75" t="str">
        <f t="shared" si="77"/>
        <v/>
      </c>
      <c r="AI79" t="str">
        <f t="shared" si="78"/>
        <v/>
      </c>
      <c r="AL79" s="78" t="str">
        <f t="shared" si="79"/>
        <v>79389615O</v>
      </c>
      <c r="AM79" s="92">
        <v>23647633</v>
      </c>
      <c r="AN79" s="6" t="str">
        <f t="shared" si="80"/>
        <v>O</v>
      </c>
      <c r="AO79" t="str">
        <f t="shared" si="81"/>
        <v/>
      </c>
      <c r="AP79" s="77" t="str">
        <f t="shared" si="98"/>
        <v>VND</v>
      </c>
      <c r="AR79" t="s">
        <v>220</v>
      </c>
      <c r="AS79" s="43" t="str">
        <f t="shared" si="82"/>
        <v>VHM</v>
      </c>
      <c r="AT79" s="44">
        <f t="shared" si="83"/>
        <v>1000</v>
      </c>
      <c r="AU79" t="str">
        <f>VLOOKUP(AS79,specs,Specs!$D$2,FALSE)</f>
        <v>Vinhomes Joint Stock Company</v>
      </c>
      <c r="AW79">
        <f>VLOOKUP(AS79,specs,Specs!$S$2,FALSE)</f>
        <v>1</v>
      </c>
      <c r="BA79" s="4" t="str">
        <f t="shared" si="84"/>
        <v>09/26/2023 09:09:33</v>
      </c>
      <c r="BB79" s="8">
        <f t="shared" si="85"/>
        <v>45195</v>
      </c>
      <c r="BC79" s="8">
        <f>IF(C79="Div",BB79,VLOOKUP(VLOOKUP(DATEVALUE(BA79),DataRef!$N$2:$O$2001,2,FALSE)+2,DataRef!$M$2:$O$2001,2,FALSE))</f>
        <v>45197</v>
      </c>
      <c r="BD79" t="str">
        <f t="shared" si="99"/>
        <v>HOSE</v>
      </c>
      <c r="BE79" s="44">
        <f t="shared" si="86"/>
        <v>46100</v>
      </c>
      <c r="BF79" s="22">
        <f t="shared" si="100"/>
        <v>46100000</v>
      </c>
      <c r="BG79" s="21">
        <f t="shared" si="101"/>
        <v>-46100000</v>
      </c>
      <c r="BH79" s="6">
        <f t="shared" si="87"/>
        <v>0</v>
      </c>
      <c r="BI79" s="6">
        <f t="shared" si="88"/>
        <v>-115250</v>
      </c>
      <c r="BJ79" t="str">
        <f t="shared" si="102"/>
        <v>VND</v>
      </c>
      <c r="BK79" s="45">
        <f t="shared" si="103"/>
        <v>-46215250</v>
      </c>
      <c r="BL79" s="77">
        <f t="shared" si="89"/>
        <v>45000</v>
      </c>
      <c r="BM79" s="6">
        <f t="shared" si="90"/>
        <v>46215250</v>
      </c>
      <c r="BN79" s="54" t="str">
        <f t="shared" si="91"/>
        <v/>
      </c>
      <c r="BP79" t="str">
        <f t="shared" si="92"/>
        <v>Buy</v>
      </c>
      <c r="BR79" s="14" t="str">
        <f t="shared" si="93"/>
        <v>79389615</v>
      </c>
      <c r="BT79" t="str">
        <f t="shared" si="94"/>
        <v/>
      </c>
      <c r="BW79" s="6" t="str">
        <f t="shared" si="95"/>
        <v>LMT</v>
      </c>
      <c r="BZ79" t="s">
        <v>569</v>
      </c>
      <c r="CB79" s="74" t="str">
        <f t="shared" si="96"/>
        <v/>
      </c>
      <c r="CC79" s="6">
        <f t="shared" si="97"/>
        <v>46215.25</v>
      </c>
      <c r="CE79" t="str">
        <f t="shared" si="104"/>
        <v>Long</v>
      </c>
      <c r="CF79" t="str">
        <f t="shared" si="105"/>
        <v>ST</v>
      </c>
      <c r="CG79" s="45" t="str">
        <f t="shared" si="106"/>
        <v>VND</v>
      </c>
      <c r="CH79" t="str">
        <f t="shared" si="107"/>
        <v>STK</v>
      </c>
      <c r="CI79" t="str">
        <f t="shared" si="108"/>
        <v>VHM</v>
      </c>
      <c r="CJ79" s="83">
        <f t="shared" si="109"/>
        <v>1000</v>
      </c>
      <c r="CK79" t="str">
        <f t="shared" si="110"/>
        <v>Vinhomes Joint Stock Company</v>
      </c>
      <c r="CL79">
        <f t="shared" si="111"/>
        <v>1</v>
      </c>
      <c r="CO79" s="91" t="str">
        <f t="shared" si="116"/>
        <v>09/26/2023 09:09:33</v>
      </c>
      <c r="CP79" t="str">
        <f t="shared" si="113"/>
        <v>09/26/2023 09:09:33</v>
      </c>
      <c r="CR79" s="5">
        <f t="shared" si="114"/>
        <v>46100</v>
      </c>
      <c r="CS79" s="5">
        <f t="shared" si="115"/>
        <v>46215.25</v>
      </c>
      <c r="CT79" s="22">
        <f>IF(AND(AN79="O",CJ79&lt;&gt;0),VLOOKUP(CI79&amp;Readme!$B$4,historicalprice,4,FALSE),"")</f>
        <v>37650</v>
      </c>
      <c r="CU79" s="8">
        <f>IF(AN79="O",Readme!$B$4,"")</f>
        <v>45471</v>
      </c>
    </row>
    <row r="80" spans="1:99" hidden="1">
      <c r="A80" s="26" t="s">
        <v>426</v>
      </c>
      <c r="B80" s="27" t="s">
        <v>21</v>
      </c>
      <c r="C80" s="27" t="s">
        <v>222</v>
      </c>
      <c r="D80" s="28">
        <v>500</v>
      </c>
      <c r="E80" s="28" t="s">
        <v>404</v>
      </c>
      <c r="F80" s="68">
        <v>500</v>
      </c>
      <c r="G80" s="28">
        <v>37000</v>
      </c>
      <c r="H80" s="28">
        <v>27750</v>
      </c>
      <c r="I80" s="28" t="s">
        <v>224</v>
      </c>
      <c r="J80" s="28">
        <v>18527750</v>
      </c>
      <c r="K80" s="27" t="s">
        <v>162</v>
      </c>
      <c r="L80" s="27" t="s">
        <v>225</v>
      </c>
      <c r="M80" s="27" t="s">
        <v>163</v>
      </c>
      <c r="N80" s="29" t="s">
        <v>419</v>
      </c>
      <c r="Z80" s="43">
        <f t="shared" si="69"/>
        <v>500</v>
      </c>
      <c r="AA80" s="55">
        <f t="shared" si="70"/>
        <v>45194.760115740741</v>
      </c>
      <c r="AB80" s="8">
        <f t="shared" si="71"/>
        <v>45194</v>
      </c>
      <c r="AC80" s="8">
        <f t="shared" si="72"/>
        <v>45196.416666666664</v>
      </c>
      <c r="AD80" s="6">
        <f t="shared" si="73"/>
        <v>18500000</v>
      </c>
      <c r="AE80" s="6">
        <f t="shared" si="74"/>
        <v>-18500</v>
      </c>
      <c r="AF80" s="6">
        <f t="shared" si="75"/>
        <v>-27750</v>
      </c>
      <c r="AG80" s="6" t="str">
        <f t="shared" si="76"/>
        <v>79386918</v>
      </c>
      <c r="AH80" s="75" t="str">
        <f t="shared" si="77"/>
        <v/>
      </c>
      <c r="AI80" t="str">
        <f t="shared" si="78"/>
        <v/>
      </c>
      <c r="AL80" s="78" t="str">
        <f t="shared" si="79"/>
        <v>79386918O</v>
      </c>
      <c r="AM80" s="92">
        <v>23647632</v>
      </c>
      <c r="AN80" s="6" t="str">
        <f t="shared" si="80"/>
        <v>O</v>
      </c>
      <c r="AO80" t="str">
        <f t="shared" si="81"/>
        <v/>
      </c>
      <c r="AP80" s="77" t="str">
        <f t="shared" si="98"/>
        <v>VND</v>
      </c>
      <c r="AR80" t="s">
        <v>220</v>
      </c>
      <c r="AS80" s="43" t="str">
        <f t="shared" si="82"/>
        <v>TV2</v>
      </c>
      <c r="AT80" s="44">
        <f t="shared" si="83"/>
        <v>500</v>
      </c>
      <c r="AU80" t="str">
        <f>VLOOKUP(AS80,specs,Specs!$D$2,FALSE)</f>
        <v>Power Engineering Consulting Joint Stock Company 2</v>
      </c>
      <c r="AW80">
        <f>VLOOKUP(AS80,specs,Specs!$S$2,FALSE)</f>
        <v>1</v>
      </c>
      <c r="BA80" s="4" t="str">
        <f t="shared" si="84"/>
        <v>09/26/2023 09:14:34</v>
      </c>
      <c r="BB80" s="8">
        <f t="shared" si="85"/>
        <v>45195</v>
      </c>
      <c r="BC80" s="8">
        <f>IF(C80="Div",BB80,VLOOKUP(VLOOKUP(DATEVALUE(BA80),DataRef!$N$2:$O$2001,2,FALSE)+2,DataRef!$M$2:$O$2001,2,FALSE))</f>
        <v>45197</v>
      </c>
      <c r="BD80" t="str">
        <f t="shared" si="99"/>
        <v>HOSE</v>
      </c>
      <c r="BE80" s="44">
        <f t="shared" si="86"/>
        <v>37000</v>
      </c>
      <c r="BF80" s="22">
        <f t="shared" si="100"/>
        <v>18500000</v>
      </c>
      <c r="BG80" s="21">
        <f t="shared" si="101"/>
        <v>-18500000</v>
      </c>
      <c r="BH80" s="6">
        <f t="shared" si="87"/>
        <v>0</v>
      </c>
      <c r="BI80" s="6">
        <f t="shared" si="88"/>
        <v>-46250</v>
      </c>
      <c r="BJ80" t="str">
        <f t="shared" si="102"/>
        <v>VND</v>
      </c>
      <c r="BK80" s="45">
        <f t="shared" si="103"/>
        <v>-18546250</v>
      </c>
      <c r="BL80" s="77">
        <f t="shared" si="89"/>
        <v>37000</v>
      </c>
      <c r="BM80" s="6">
        <f t="shared" si="90"/>
        <v>18546250</v>
      </c>
      <c r="BN80" s="54" t="str">
        <f t="shared" si="91"/>
        <v/>
      </c>
      <c r="BP80" t="str">
        <f t="shared" si="92"/>
        <v>Buy</v>
      </c>
      <c r="BR80" s="14" t="str">
        <f t="shared" si="93"/>
        <v>79386918</v>
      </c>
      <c r="BT80" t="str">
        <f t="shared" si="94"/>
        <v/>
      </c>
      <c r="BW80" s="6" t="str">
        <f t="shared" si="95"/>
        <v>LMT</v>
      </c>
      <c r="BZ80" t="s">
        <v>569</v>
      </c>
      <c r="CB80" s="74" t="str">
        <f t="shared" si="96"/>
        <v/>
      </c>
      <c r="CC80" s="6">
        <f t="shared" si="97"/>
        <v>37092.5</v>
      </c>
      <c r="CE80" t="str">
        <f t="shared" si="104"/>
        <v>Long</v>
      </c>
      <c r="CF80" t="str">
        <f t="shared" si="105"/>
        <v>ST</v>
      </c>
      <c r="CG80" s="45" t="str">
        <f t="shared" si="106"/>
        <v>VND</v>
      </c>
      <c r="CH80" t="str">
        <f t="shared" si="107"/>
        <v>STK</v>
      </c>
      <c r="CI80" t="str">
        <f t="shared" si="108"/>
        <v>TV2</v>
      </c>
      <c r="CJ80" s="83">
        <f t="shared" si="109"/>
        <v>500</v>
      </c>
      <c r="CK80" t="str">
        <f t="shared" si="110"/>
        <v>Power Engineering Consulting Joint Stock Company 2</v>
      </c>
      <c r="CL80">
        <f t="shared" si="111"/>
        <v>1</v>
      </c>
      <c r="CO80" s="91" t="str">
        <f t="shared" si="116"/>
        <v>09/26/2023 09:14:34</v>
      </c>
      <c r="CP80" t="str">
        <f t="shared" si="113"/>
        <v>09/26/2023 09:14:34</v>
      </c>
      <c r="CR80" s="5">
        <f t="shared" si="114"/>
        <v>37000</v>
      </c>
      <c r="CS80" s="5">
        <f t="shared" si="115"/>
        <v>37092.5</v>
      </c>
      <c r="CT80" s="22">
        <f>IF(AND(AN80="O",CJ80&lt;&gt;0),VLOOKUP(CI80&amp;Readme!$B$4,historicalprice,4,FALSE),"")</f>
        <v>45000</v>
      </c>
      <c r="CU80" s="8">
        <f>IF(AN80="O",Readme!$B$4,"")</f>
        <v>45471</v>
      </c>
    </row>
    <row r="81" spans="1:99" hidden="1">
      <c r="A81" s="26" t="s">
        <v>423</v>
      </c>
      <c r="B81" s="27" t="s">
        <v>21</v>
      </c>
      <c r="C81" s="27" t="s">
        <v>222</v>
      </c>
      <c r="D81" s="28">
        <v>500</v>
      </c>
      <c r="E81" s="28" t="s">
        <v>421</v>
      </c>
      <c r="F81" s="68">
        <v>500</v>
      </c>
      <c r="G81" s="28">
        <v>37900</v>
      </c>
      <c r="H81" s="28">
        <v>28425</v>
      </c>
      <c r="I81" s="28" t="s">
        <v>224</v>
      </c>
      <c r="J81" s="28">
        <v>18978425</v>
      </c>
      <c r="K81" s="27" t="s">
        <v>162</v>
      </c>
      <c r="L81" s="27" t="s">
        <v>225</v>
      </c>
      <c r="M81" s="27" t="s">
        <v>163</v>
      </c>
      <c r="N81" s="29" t="s">
        <v>422</v>
      </c>
      <c r="Z81" s="43">
        <f t="shared" si="69"/>
        <v>500</v>
      </c>
      <c r="AA81" s="55">
        <f t="shared" si="70"/>
        <v>45194.762476851851</v>
      </c>
      <c r="AB81" s="8">
        <f t="shared" si="71"/>
        <v>45194</v>
      </c>
      <c r="AC81" s="8">
        <f t="shared" si="72"/>
        <v>45196.416666666664</v>
      </c>
      <c r="AD81" s="6">
        <f t="shared" si="73"/>
        <v>18950000</v>
      </c>
      <c r="AE81" s="6">
        <f t="shared" si="74"/>
        <v>-18950</v>
      </c>
      <c r="AF81" s="6">
        <f t="shared" si="75"/>
        <v>-28425</v>
      </c>
      <c r="AG81" s="6" t="str">
        <f t="shared" si="76"/>
        <v>79376355</v>
      </c>
      <c r="AH81" s="75" t="str">
        <f t="shared" si="77"/>
        <v/>
      </c>
      <c r="AI81" t="str">
        <f t="shared" si="78"/>
        <v/>
      </c>
      <c r="AL81" s="78" t="str">
        <f t="shared" si="79"/>
        <v>79376355O</v>
      </c>
      <c r="AM81" s="92">
        <v>23647631</v>
      </c>
      <c r="AN81" s="6" t="str">
        <f t="shared" si="80"/>
        <v>O</v>
      </c>
      <c r="AO81" t="str">
        <f t="shared" si="81"/>
        <v/>
      </c>
      <c r="AP81" s="77" t="str">
        <f t="shared" si="98"/>
        <v>VND</v>
      </c>
      <c r="AR81" t="s">
        <v>220</v>
      </c>
      <c r="AS81" s="43" t="str">
        <f t="shared" si="82"/>
        <v>TV2</v>
      </c>
      <c r="AT81" s="44">
        <f t="shared" si="83"/>
        <v>500</v>
      </c>
      <c r="AU81" t="str">
        <f>VLOOKUP(AS81,specs,Specs!$D$2,FALSE)</f>
        <v>Power Engineering Consulting Joint Stock Company 2</v>
      </c>
      <c r="AW81">
        <f>VLOOKUP(AS81,specs,Specs!$S$2,FALSE)</f>
        <v>1</v>
      </c>
      <c r="BA81" s="4" t="str">
        <f t="shared" si="84"/>
        <v>09/26/2023 09:17:58</v>
      </c>
      <c r="BB81" s="8">
        <f t="shared" si="85"/>
        <v>45195</v>
      </c>
      <c r="BC81" s="8">
        <f>IF(C81="Div",BB81,VLOOKUP(VLOOKUP(DATEVALUE(BA81),DataRef!$N$2:$O$2001,2,FALSE)+2,DataRef!$M$2:$O$2001,2,FALSE))</f>
        <v>45197</v>
      </c>
      <c r="BD81" t="str">
        <f t="shared" si="99"/>
        <v>HOSE</v>
      </c>
      <c r="BE81" s="44">
        <f t="shared" si="86"/>
        <v>37900</v>
      </c>
      <c r="BF81" s="22">
        <f t="shared" si="100"/>
        <v>18950000</v>
      </c>
      <c r="BG81" s="21">
        <f t="shared" si="101"/>
        <v>-18950000</v>
      </c>
      <c r="BH81" s="6">
        <f t="shared" si="87"/>
        <v>0</v>
      </c>
      <c r="BI81" s="6">
        <f t="shared" si="88"/>
        <v>-47375</v>
      </c>
      <c r="BJ81" t="str">
        <f t="shared" si="102"/>
        <v>VND</v>
      </c>
      <c r="BK81" s="45">
        <f t="shared" si="103"/>
        <v>-18997375</v>
      </c>
      <c r="BL81" s="77">
        <f t="shared" si="89"/>
        <v>37000</v>
      </c>
      <c r="BM81" s="6">
        <f t="shared" si="90"/>
        <v>18997375</v>
      </c>
      <c r="BN81" s="54" t="str">
        <f t="shared" si="91"/>
        <v/>
      </c>
      <c r="BP81" t="str">
        <f t="shared" si="92"/>
        <v>Buy</v>
      </c>
      <c r="BR81" s="14" t="str">
        <f t="shared" si="93"/>
        <v>79376355</v>
      </c>
      <c r="BT81" t="str">
        <f t="shared" si="94"/>
        <v/>
      </c>
      <c r="BW81" s="6" t="str">
        <f t="shared" si="95"/>
        <v>LMT</v>
      </c>
      <c r="BZ81" t="s">
        <v>569</v>
      </c>
      <c r="CB81" s="74" t="str">
        <f t="shared" si="96"/>
        <v/>
      </c>
      <c r="CC81" s="6">
        <f t="shared" si="97"/>
        <v>37994.75</v>
      </c>
      <c r="CE81" t="str">
        <f t="shared" si="104"/>
        <v>Long</v>
      </c>
      <c r="CF81" t="str">
        <f t="shared" si="105"/>
        <v>ST</v>
      </c>
      <c r="CG81" s="45" t="str">
        <f t="shared" si="106"/>
        <v>VND</v>
      </c>
      <c r="CH81" t="str">
        <f t="shared" si="107"/>
        <v>STK</v>
      </c>
      <c r="CI81" t="str">
        <f t="shared" si="108"/>
        <v>TV2</v>
      </c>
      <c r="CJ81" s="83">
        <f t="shared" si="109"/>
        <v>500</v>
      </c>
      <c r="CK81" t="str">
        <f t="shared" si="110"/>
        <v>Power Engineering Consulting Joint Stock Company 2</v>
      </c>
      <c r="CL81">
        <f t="shared" si="111"/>
        <v>1</v>
      </c>
      <c r="CO81" s="91" t="str">
        <f t="shared" si="116"/>
        <v>09/26/2023 09:17:58</v>
      </c>
      <c r="CP81" t="str">
        <f t="shared" si="113"/>
        <v>09/26/2023 09:17:58</v>
      </c>
      <c r="CR81" s="5">
        <f t="shared" si="114"/>
        <v>37900</v>
      </c>
      <c r="CS81" s="5">
        <f t="shared" si="115"/>
        <v>37994.75</v>
      </c>
      <c r="CT81" s="22">
        <f>IF(AND(AN81="O",CJ81&lt;&gt;0),VLOOKUP(CI81&amp;Readme!$B$4,historicalprice,4,FALSE),"")</f>
        <v>45000</v>
      </c>
      <c r="CU81" s="8">
        <f>IF(AN81="O",Readme!$B$4,"")</f>
        <v>45471</v>
      </c>
    </row>
    <row r="82" spans="1:99" hidden="1">
      <c r="A82" s="26" t="s">
        <v>420</v>
      </c>
      <c r="B82" s="27" t="s">
        <v>20</v>
      </c>
      <c r="C82" s="27" t="s">
        <v>222</v>
      </c>
      <c r="D82" s="28">
        <v>500</v>
      </c>
      <c r="E82" s="28" t="s">
        <v>424</v>
      </c>
      <c r="F82" s="68">
        <v>500</v>
      </c>
      <c r="G82" s="28">
        <v>47600</v>
      </c>
      <c r="H82" s="28">
        <v>35700</v>
      </c>
      <c r="I82" s="28" t="s">
        <v>224</v>
      </c>
      <c r="J82" s="28">
        <v>23835700</v>
      </c>
      <c r="K82" s="27" t="s">
        <v>162</v>
      </c>
      <c r="L82" s="27" t="s">
        <v>225</v>
      </c>
      <c r="M82" s="27" t="s">
        <v>163</v>
      </c>
      <c r="N82" s="29" t="s">
        <v>425</v>
      </c>
      <c r="Z82" s="43">
        <f t="shared" si="69"/>
        <v>500</v>
      </c>
      <c r="AA82" s="55">
        <f t="shared" si="70"/>
        <v>45194.762731481482</v>
      </c>
      <c r="AB82" s="8">
        <f t="shared" si="71"/>
        <v>45194</v>
      </c>
      <c r="AC82" s="8">
        <f t="shared" si="72"/>
        <v>45196.416666666664</v>
      </c>
      <c r="AD82" s="6">
        <f t="shared" si="73"/>
        <v>23800000</v>
      </c>
      <c r="AE82" s="6">
        <f t="shared" si="74"/>
        <v>-23800</v>
      </c>
      <c r="AF82" s="6">
        <f t="shared" si="75"/>
        <v>-35700</v>
      </c>
      <c r="AG82" s="6" t="str">
        <f t="shared" si="76"/>
        <v>79375995</v>
      </c>
      <c r="AH82" s="75" t="str">
        <f t="shared" si="77"/>
        <v/>
      </c>
      <c r="AI82" t="str">
        <f t="shared" si="78"/>
        <v/>
      </c>
      <c r="AL82" s="78" t="str">
        <f t="shared" si="79"/>
        <v>79375995O</v>
      </c>
      <c r="AM82" s="92">
        <v>23647630</v>
      </c>
      <c r="AN82" s="6" t="str">
        <f t="shared" si="80"/>
        <v>O</v>
      </c>
      <c r="AO82" t="str">
        <f t="shared" si="81"/>
        <v/>
      </c>
      <c r="AP82" s="77" t="str">
        <f t="shared" si="98"/>
        <v>VND</v>
      </c>
      <c r="AR82" t="s">
        <v>220</v>
      </c>
      <c r="AS82" s="43" t="str">
        <f t="shared" si="82"/>
        <v>VHM</v>
      </c>
      <c r="AT82" s="44">
        <f t="shared" si="83"/>
        <v>500</v>
      </c>
      <c r="AU82" t="str">
        <f>VLOOKUP(AS82,specs,Specs!$D$2,FALSE)</f>
        <v>Vinhomes Joint Stock Company</v>
      </c>
      <c r="AW82">
        <f>VLOOKUP(AS82,specs,Specs!$S$2,FALSE)</f>
        <v>1</v>
      </c>
      <c r="BA82" s="4" t="str">
        <f t="shared" si="84"/>
        <v>09/26/2023 09:18:20</v>
      </c>
      <c r="BB82" s="8">
        <f t="shared" si="85"/>
        <v>45195</v>
      </c>
      <c r="BC82" s="8">
        <f>IF(C82="Div",BB82,VLOOKUP(VLOOKUP(DATEVALUE(BA82),DataRef!$N$2:$O$2001,2,FALSE)+2,DataRef!$M$2:$O$2001,2,FALSE))</f>
        <v>45197</v>
      </c>
      <c r="BD82" t="str">
        <f t="shared" si="99"/>
        <v>HOSE</v>
      </c>
      <c r="BE82" s="44">
        <f t="shared" si="86"/>
        <v>47600</v>
      </c>
      <c r="BF82" s="22">
        <f t="shared" si="100"/>
        <v>23800000</v>
      </c>
      <c r="BG82" s="21">
        <f t="shared" si="101"/>
        <v>-23800000</v>
      </c>
      <c r="BH82" s="6">
        <f t="shared" si="87"/>
        <v>0</v>
      </c>
      <c r="BI82" s="6">
        <f t="shared" si="88"/>
        <v>-59500</v>
      </c>
      <c r="BJ82" t="str">
        <f t="shared" si="102"/>
        <v>VND</v>
      </c>
      <c r="BK82" s="45">
        <f t="shared" si="103"/>
        <v>-23859500</v>
      </c>
      <c r="BL82" s="77">
        <f t="shared" si="89"/>
        <v>45000</v>
      </c>
      <c r="BM82" s="6">
        <f t="shared" si="90"/>
        <v>23859500</v>
      </c>
      <c r="BN82" s="54" t="str">
        <f t="shared" si="91"/>
        <v/>
      </c>
      <c r="BP82" t="str">
        <f t="shared" si="92"/>
        <v>Buy</v>
      </c>
      <c r="BR82" s="14" t="str">
        <f t="shared" si="93"/>
        <v>79375995</v>
      </c>
      <c r="BT82" t="str">
        <f t="shared" si="94"/>
        <v/>
      </c>
      <c r="BW82" s="6" t="str">
        <f t="shared" si="95"/>
        <v>LMT</v>
      </c>
      <c r="BZ82" t="s">
        <v>569</v>
      </c>
      <c r="CB82" s="74" t="str">
        <f t="shared" si="96"/>
        <v/>
      </c>
      <c r="CC82" s="6">
        <f t="shared" si="97"/>
        <v>47719</v>
      </c>
      <c r="CE82" t="str">
        <f t="shared" si="104"/>
        <v>Long</v>
      </c>
      <c r="CF82" t="str">
        <f t="shared" si="105"/>
        <v>ST</v>
      </c>
      <c r="CG82" s="45" t="str">
        <f t="shared" si="106"/>
        <v>VND</v>
      </c>
      <c r="CH82" t="str">
        <f t="shared" si="107"/>
        <v>STK</v>
      </c>
      <c r="CI82" t="str">
        <f t="shared" si="108"/>
        <v>VHM</v>
      </c>
      <c r="CJ82" s="83">
        <f t="shared" si="109"/>
        <v>500</v>
      </c>
      <c r="CK82" t="str">
        <f t="shared" si="110"/>
        <v>Vinhomes Joint Stock Company</v>
      </c>
      <c r="CL82">
        <f t="shared" si="111"/>
        <v>1</v>
      </c>
      <c r="CO82" s="91" t="str">
        <f t="shared" si="116"/>
        <v>09/26/2023 09:18:20</v>
      </c>
      <c r="CP82" t="str">
        <f t="shared" si="113"/>
        <v>09/26/2023 09:18:20</v>
      </c>
      <c r="CR82" s="5">
        <f t="shared" si="114"/>
        <v>47600</v>
      </c>
      <c r="CS82" s="5">
        <f t="shared" si="115"/>
        <v>47719</v>
      </c>
      <c r="CT82" s="22">
        <f>IF(AND(AN82="O",CJ82&lt;&gt;0),VLOOKUP(CI82&amp;Readme!$B$4,historicalprice,4,FALSE),"")</f>
        <v>37650</v>
      </c>
      <c r="CU82" s="8">
        <f>IF(AN82="O",Readme!$B$4,"")</f>
        <v>45471</v>
      </c>
    </row>
    <row r="83" spans="1:99" hidden="1">
      <c r="A83" s="26" t="s">
        <v>418</v>
      </c>
      <c r="B83" s="27" t="s">
        <v>20</v>
      </c>
      <c r="C83" s="27" t="s">
        <v>222</v>
      </c>
      <c r="D83" s="28">
        <v>1000</v>
      </c>
      <c r="E83" s="28" t="s">
        <v>427</v>
      </c>
      <c r="F83" s="68">
        <v>1000</v>
      </c>
      <c r="G83" s="28">
        <v>47000</v>
      </c>
      <c r="H83" s="28">
        <v>70500</v>
      </c>
      <c r="I83" s="28" t="s">
        <v>224</v>
      </c>
      <c r="J83" s="28">
        <v>47070500</v>
      </c>
      <c r="K83" s="27" t="s">
        <v>162</v>
      </c>
      <c r="L83" s="27" t="s">
        <v>225</v>
      </c>
      <c r="M83" s="27" t="s">
        <v>163</v>
      </c>
      <c r="N83" s="29" t="s">
        <v>428</v>
      </c>
      <c r="Z83" s="43">
        <f t="shared" si="69"/>
        <v>1000</v>
      </c>
      <c r="AA83" s="55">
        <f t="shared" si="70"/>
        <v>45194.769606481481</v>
      </c>
      <c r="AB83" s="8">
        <f t="shared" si="71"/>
        <v>45194</v>
      </c>
      <c r="AC83" s="8">
        <f t="shared" si="72"/>
        <v>45196.416666666664</v>
      </c>
      <c r="AD83" s="6">
        <f t="shared" si="73"/>
        <v>47000000</v>
      </c>
      <c r="AE83" s="6">
        <f t="shared" si="74"/>
        <v>-47000</v>
      </c>
      <c r="AF83" s="6">
        <f t="shared" si="75"/>
        <v>-70500</v>
      </c>
      <c r="AG83" s="6" t="str">
        <f t="shared" si="76"/>
        <v>79373028</v>
      </c>
      <c r="AH83" s="75" t="str">
        <f t="shared" si="77"/>
        <v/>
      </c>
      <c r="AI83" t="str">
        <f t="shared" si="78"/>
        <v/>
      </c>
      <c r="AL83" s="78" t="str">
        <f t="shared" si="79"/>
        <v>79373028O</v>
      </c>
      <c r="AM83" s="92">
        <v>23647629</v>
      </c>
      <c r="AN83" s="6" t="str">
        <f t="shared" si="80"/>
        <v>O</v>
      </c>
      <c r="AO83" t="str">
        <f t="shared" si="81"/>
        <v/>
      </c>
      <c r="AP83" s="77" t="str">
        <f t="shared" si="98"/>
        <v>VND</v>
      </c>
      <c r="AR83" t="s">
        <v>220</v>
      </c>
      <c r="AS83" s="43" t="str">
        <f t="shared" si="82"/>
        <v>VHM</v>
      </c>
      <c r="AT83" s="44">
        <f t="shared" si="83"/>
        <v>1000</v>
      </c>
      <c r="AU83" t="str">
        <f>VLOOKUP(AS83,specs,Specs!$D$2,FALSE)</f>
        <v>Vinhomes Joint Stock Company</v>
      </c>
      <c r="AW83">
        <f>VLOOKUP(AS83,specs,Specs!$S$2,FALSE)</f>
        <v>1</v>
      </c>
      <c r="BA83" s="4" t="str">
        <f t="shared" si="84"/>
        <v>09/26/2023 09:28:14</v>
      </c>
      <c r="BB83" s="8">
        <f t="shared" si="85"/>
        <v>45195</v>
      </c>
      <c r="BC83" s="8">
        <f>IF(C83="Div",BB83,VLOOKUP(VLOOKUP(DATEVALUE(BA83),DataRef!$N$2:$O$2001,2,FALSE)+2,DataRef!$M$2:$O$2001,2,FALSE))</f>
        <v>45197</v>
      </c>
      <c r="BD83" t="str">
        <f t="shared" si="99"/>
        <v>HOSE</v>
      </c>
      <c r="BE83" s="44">
        <f t="shared" si="86"/>
        <v>47000</v>
      </c>
      <c r="BF83" s="22">
        <f t="shared" si="100"/>
        <v>47000000</v>
      </c>
      <c r="BG83" s="21">
        <f t="shared" si="101"/>
        <v>-47000000</v>
      </c>
      <c r="BH83" s="6">
        <f t="shared" si="87"/>
        <v>0</v>
      </c>
      <c r="BI83" s="6">
        <f t="shared" si="88"/>
        <v>-117500</v>
      </c>
      <c r="BJ83" t="str">
        <f t="shared" si="102"/>
        <v>VND</v>
      </c>
      <c r="BK83" s="45">
        <f t="shared" si="103"/>
        <v>-47117500</v>
      </c>
      <c r="BL83" s="77">
        <f t="shared" si="89"/>
        <v>45000</v>
      </c>
      <c r="BM83" s="6">
        <f t="shared" si="90"/>
        <v>47117500</v>
      </c>
      <c r="BN83" s="54" t="str">
        <f t="shared" si="91"/>
        <v/>
      </c>
      <c r="BP83" t="str">
        <f t="shared" si="92"/>
        <v>Buy</v>
      </c>
      <c r="BR83" s="14" t="str">
        <f t="shared" si="93"/>
        <v>79373028</v>
      </c>
      <c r="BT83" t="str">
        <f t="shared" si="94"/>
        <v/>
      </c>
      <c r="BW83" s="6" t="str">
        <f t="shared" si="95"/>
        <v>LMT</v>
      </c>
      <c r="BZ83" t="s">
        <v>569</v>
      </c>
      <c r="CB83" s="74" t="str">
        <f t="shared" si="96"/>
        <v/>
      </c>
      <c r="CC83" s="6">
        <f t="shared" si="97"/>
        <v>47117.5</v>
      </c>
      <c r="CE83" t="str">
        <f t="shared" si="104"/>
        <v>Long</v>
      </c>
      <c r="CF83" t="str">
        <f t="shared" si="105"/>
        <v>ST</v>
      </c>
      <c r="CG83" s="45" t="str">
        <f t="shared" si="106"/>
        <v>VND</v>
      </c>
      <c r="CH83" t="str">
        <f t="shared" si="107"/>
        <v>STK</v>
      </c>
      <c r="CI83" t="str">
        <f t="shared" si="108"/>
        <v>VHM</v>
      </c>
      <c r="CJ83" s="83">
        <f t="shared" si="109"/>
        <v>1000</v>
      </c>
      <c r="CK83" t="str">
        <f t="shared" si="110"/>
        <v>Vinhomes Joint Stock Company</v>
      </c>
      <c r="CL83">
        <f t="shared" si="111"/>
        <v>1</v>
      </c>
      <c r="CO83" s="91" t="str">
        <f t="shared" si="116"/>
        <v>09/26/2023 09:28:14</v>
      </c>
      <c r="CP83" t="str">
        <f t="shared" si="113"/>
        <v>09/26/2023 09:28:14</v>
      </c>
      <c r="CR83" s="5">
        <f t="shared" si="114"/>
        <v>47000</v>
      </c>
      <c r="CS83" s="5">
        <f t="shared" si="115"/>
        <v>47117.5</v>
      </c>
      <c r="CT83" s="22">
        <f>IF(AND(AN83="O",CJ83&lt;&gt;0),VLOOKUP(CI83&amp;Readme!$B$4,historicalprice,4,FALSE),"")</f>
        <v>37650</v>
      </c>
      <c r="CU83" s="8">
        <f>IF(AN83="O",Readme!$B$4,"")</f>
        <v>45471</v>
      </c>
    </row>
    <row r="84" spans="1:99" hidden="1">
      <c r="A84" s="26" t="s">
        <v>415</v>
      </c>
      <c r="B84" s="27" t="s">
        <v>20</v>
      </c>
      <c r="C84" s="27" t="s">
        <v>222</v>
      </c>
      <c r="D84" s="28">
        <v>1000</v>
      </c>
      <c r="E84" s="28" t="s">
        <v>401</v>
      </c>
      <c r="F84" s="68">
        <v>1000</v>
      </c>
      <c r="G84" s="28">
        <v>45000</v>
      </c>
      <c r="H84" s="28">
        <v>67500</v>
      </c>
      <c r="I84" s="28" t="s">
        <v>224</v>
      </c>
      <c r="J84" s="28">
        <v>45067500</v>
      </c>
      <c r="K84" s="27" t="s">
        <v>162</v>
      </c>
      <c r="L84" s="27" t="s">
        <v>225</v>
      </c>
      <c r="M84" s="27" t="s">
        <v>163</v>
      </c>
      <c r="N84" s="29" t="s">
        <v>430</v>
      </c>
      <c r="Z84" s="43">
        <f t="shared" si="69"/>
        <v>1000</v>
      </c>
      <c r="AA84" s="55">
        <f t="shared" si="70"/>
        <v>45194.771828703706</v>
      </c>
      <c r="AB84" s="8">
        <f t="shared" si="71"/>
        <v>45194</v>
      </c>
      <c r="AC84" s="8">
        <f t="shared" si="72"/>
        <v>45196.416666666664</v>
      </c>
      <c r="AD84" s="6">
        <f t="shared" si="73"/>
        <v>45000000</v>
      </c>
      <c r="AE84" s="6">
        <f t="shared" si="74"/>
        <v>-45000</v>
      </c>
      <c r="AF84" s="6">
        <f t="shared" si="75"/>
        <v>-67500</v>
      </c>
      <c r="AG84" s="6" t="str">
        <f t="shared" si="76"/>
        <v>79371472</v>
      </c>
      <c r="AH84" s="75" t="str">
        <f t="shared" si="77"/>
        <v/>
      </c>
      <c r="AI84" t="str">
        <f t="shared" si="78"/>
        <v/>
      </c>
      <c r="AL84" s="78" t="str">
        <f t="shared" si="79"/>
        <v>79371472O</v>
      </c>
      <c r="AM84" s="92">
        <v>23647628</v>
      </c>
      <c r="AN84" s="6" t="str">
        <f t="shared" si="80"/>
        <v>O</v>
      </c>
      <c r="AO84" t="str">
        <f t="shared" si="81"/>
        <v/>
      </c>
      <c r="AP84" s="77" t="str">
        <f t="shared" si="98"/>
        <v>VND</v>
      </c>
      <c r="AR84" t="s">
        <v>220</v>
      </c>
      <c r="AS84" s="43" t="str">
        <f t="shared" si="82"/>
        <v>VHM</v>
      </c>
      <c r="AT84" s="44">
        <f t="shared" si="83"/>
        <v>1000</v>
      </c>
      <c r="AU84" t="str">
        <f>VLOOKUP(AS84,specs,Specs!$D$2,FALSE)</f>
        <v>Vinhomes Joint Stock Company</v>
      </c>
      <c r="AW84">
        <f>VLOOKUP(AS84,specs,Specs!$S$2,FALSE)</f>
        <v>1</v>
      </c>
      <c r="BA84" s="4" t="str">
        <f t="shared" si="84"/>
        <v>09/26/2023 09:31:26</v>
      </c>
      <c r="BB84" s="8">
        <f t="shared" si="85"/>
        <v>45195</v>
      </c>
      <c r="BC84" s="8">
        <f>IF(C84="Div",BB84,VLOOKUP(VLOOKUP(DATEVALUE(BA84),DataRef!$N$2:$O$2001,2,FALSE)+2,DataRef!$M$2:$O$2001,2,FALSE))</f>
        <v>45197</v>
      </c>
      <c r="BD84" t="str">
        <f t="shared" si="99"/>
        <v>HOSE</v>
      </c>
      <c r="BE84" s="44">
        <f t="shared" si="86"/>
        <v>45000</v>
      </c>
      <c r="BF84" s="22">
        <f t="shared" si="100"/>
        <v>45000000</v>
      </c>
      <c r="BG84" s="21">
        <f t="shared" si="101"/>
        <v>-45000000</v>
      </c>
      <c r="BH84" s="6">
        <f t="shared" si="87"/>
        <v>0</v>
      </c>
      <c r="BI84" s="6">
        <f t="shared" si="88"/>
        <v>-112500</v>
      </c>
      <c r="BJ84" t="str">
        <f t="shared" si="102"/>
        <v>VND</v>
      </c>
      <c r="BK84" s="45">
        <f t="shared" si="103"/>
        <v>-45112500</v>
      </c>
      <c r="BL84" s="77">
        <f t="shared" si="89"/>
        <v>45000</v>
      </c>
      <c r="BM84" s="6">
        <f t="shared" si="90"/>
        <v>45112500</v>
      </c>
      <c r="BN84" s="54" t="str">
        <f t="shared" si="91"/>
        <v/>
      </c>
      <c r="BP84" t="str">
        <f t="shared" si="92"/>
        <v>Buy</v>
      </c>
      <c r="BR84" s="14" t="str">
        <f t="shared" si="93"/>
        <v>79371472</v>
      </c>
      <c r="BT84" t="str">
        <f t="shared" si="94"/>
        <v/>
      </c>
      <c r="BW84" s="6" t="str">
        <f t="shared" si="95"/>
        <v>LMT</v>
      </c>
      <c r="BZ84" t="s">
        <v>569</v>
      </c>
      <c r="CB84" s="74" t="str">
        <f t="shared" si="96"/>
        <v/>
      </c>
      <c r="CC84" s="6">
        <f t="shared" si="97"/>
        <v>45112.5</v>
      </c>
      <c r="CE84" t="str">
        <f t="shared" si="104"/>
        <v>Long</v>
      </c>
      <c r="CF84" t="str">
        <f t="shared" si="105"/>
        <v>ST</v>
      </c>
      <c r="CG84" s="45" t="str">
        <f t="shared" si="106"/>
        <v>VND</v>
      </c>
      <c r="CH84" t="str">
        <f t="shared" si="107"/>
        <v>STK</v>
      </c>
      <c r="CI84" t="str">
        <f t="shared" si="108"/>
        <v>VHM</v>
      </c>
      <c r="CJ84" s="83">
        <f t="shared" si="109"/>
        <v>1000</v>
      </c>
      <c r="CK84" t="str">
        <f t="shared" si="110"/>
        <v>Vinhomes Joint Stock Company</v>
      </c>
      <c r="CL84">
        <f t="shared" si="111"/>
        <v>1</v>
      </c>
      <c r="CO84" s="91" t="str">
        <f t="shared" si="116"/>
        <v>09/26/2023 09:31:26</v>
      </c>
      <c r="CP84" t="str">
        <f t="shared" si="113"/>
        <v>09/26/2023 09:31:26</v>
      </c>
      <c r="CR84" s="5">
        <f t="shared" si="114"/>
        <v>45000</v>
      </c>
      <c r="CS84" s="5">
        <f t="shared" si="115"/>
        <v>45112.5</v>
      </c>
      <c r="CT84" s="22">
        <f>IF(AND(AN84="O",CJ84&lt;&gt;0),VLOOKUP(CI84&amp;Readme!$B$4,historicalprice,4,FALSE),"")</f>
        <v>37650</v>
      </c>
      <c r="CU84" s="8">
        <f>IF(AN84="O",Readme!$B$4,"")</f>
        <v>45471</v>
      </c>
    </row>
    <row r="85" spans="1:99" hidden="1">
      <c r="A85" s="26" t="s">
        <v>412</v>
      </c>
      <c r="B85" s="27" t="s">
        <v>21</v>
      </c>
      <c r="C85" s="27" t="s">
        <v>222</v>
      </c>
      <c r="D85" s="28">
        <v>1000</v>
      </c>
      <c r="E85" s="28" t="s">
        <v>404</v>
      </c>
      <c r="F85" s="68">
        <v>1000</v>
      </c>
      <c r="G85" s="28">
        <v>37000</v>
      </c>
      <c r="H85" s="28">
        <v>55500</v>
      </c>
      <c r="I85" s="28" t="s">
        <v>224</v>
      </c>
      <c r="J85" s="28">
        <v>37055500</v>
      </c>
      <c r="K85" s="27" t="s">
        <v>162</v>
      </c>
      <c r="L85" s="27" t="s">
        <v>225</v>
      </c>
      <c r="M85" s="27" t="s">
        <v>163</v>
      </c>
      <c r="N85" s="29" t="s">
        <v>405</v>
      </c>
      <c r="Z85" s="43">
        <f t="shared" si="69"/>
        <v>1000</v>
      </c>
      <c r="AA85" s="55">
        <f t="shared" si="70"/>
        <v>45195.79482638889</v>
      </c>
      <c r="AB85" s="8">
        <f t="shared" si="71"/>
        <v>45195</v>
      </c>
      <c r="AC85" s="8">
        <f t="shared" si="72"/>
        <v>45197.416666666664</v>
      </c>
      <c r="AD85" s="6">
        <f t="shared" si="73"/>
        <v>37000000</v>
      </c>
      <c r="AE85" s="6">
        <f t="shared" si="74"/>
        <v>-37000</v>
      </c>
      <c r="AF85" s="6">
        <f t="shared" si="75"/>
        <v>-55500</v>
      </c>
      <c r="AG85" s="6" t="str">
        <f t="shared" si="76"/>
        <v>79552469</v>
      </c>
      <c r="AH85" s="75" t="str">
        <f t="shared" si="77"/>
        <v/>
      </c>
      <c r="AI85" t="str">
        <f t="shared" si="78"/>
        <v/>
      </c>
      <c r="AL85" s="78" t="str">
        <f t="shared" si="79"/>
        <v>79552469O</v>
      </c>
      <c r="AM85" s="92">
        <v>23647637</v>
      </c>
      <c r="AN85" s="6" t="str">
        <f t="shared" si="80"/>
        <v>O</v>
      </c>
      <c r="AO85" t="str">
        <f t="shared" si="81"/>
        <v/>
      </c>
      <c r="AP85" s="77" t="str">
        <f t="shared" si="98"/>
        <v>VND</v>
      </c>
      <c r="AR85" t="s">
        <v>220</v>
      </c>
      <c r="AS85" s="43" t="str">
        <f t="shared" si="82"/>
        <v>TV2</v>
      </c>
      <c r="AT85" s="44">
        <f t="shared" si="83"/>
        <v>1000</v>
      </c>
      <c r="AU85" t="str">
        <f>VLOOKUP(AS85,specs,Specs!$D$2,FALSE)</f>
        <v>Power Engineering Consulting Joint Stock Company 2</v>
      </c>
      <c r="AW85">
        <f>VLOOKUP(AS85,specs,Specs!$S$2,FALSE)</f>
        <v>1</v>
      </c>
      <c r="BA85" s="4" t="str">
        <f t="shared" si="84"/>
        <v>09/27/2023 10:04:33</v>
      </c>
      <c r="BB85" s="8">
        <f t="shared" si="85"/>
        <v>45196</v>
      </c>
      <c r="BC85" s="8">
        <f>IF(C85="Div",BB85,VLOOKUP(VLOOKUP(DATEVALUE(BA85),DataRef!$N$2:$O$2001,2,FALSE)+2,DataRef!$M$2:$O$2001,2,FALSE))</f>
        <v>45198</v>
      </c>
      <c r="BD85" t="str">
        <f t="shared" si="99"/>
        <v>HOSE</v>
      </c>
      <c r="BE85" s="44">
        <f t="shared" si="86"/>
        <v>37000</v>
      </c>
      <c r="BF85" s="22">
        <f t="shared" si="100"/>
        <v>37000000</v>
      </c>
      <c r="BG85" s="21">
        <f t="shared" si="101"/>
        <v>-37000000</v>
      </c>
      <c r="BH85" s="6">
        <f t="shared" si="87"/>
        <v>0</v>
      </c>
      <c r="BI85" s="6">
        <f t="shared" si="88"/>
        <v>-92500</v>
      </c>
      <c r="BJ85" t="str">
        <f t="shared" si="102"/>
        <v>VND</v>
      </c>
      <c r="BK85" s="45">
        <f t="shared" si="103"/>
        <v>-37092500</v>
      </c>
      <c r="BL85" s="77">
        <f t="shared" si="89"/>
        <v>38600</v>
      </c>
      <c r="BM85" s="6">
        <f t="shared" si="90"/>
        <v>37092500</v>
      </c>
      <c r="BN85" s="54" t="str">
        <f t="shared" si="91"/>
        <v/>
      </c>
      <c r="BP85" t="str">
        <f t="shared" si="92"/>
        <v>Buy</v>
      </c>
      <c r="BR85" s="14" t="str">
        <f t="shared" si="93"/>
        <v>79552469</v>
      </c>
      <c r="BT85" t="str">
        <f t="shared" si="94"/>
        <v/>
      </c>
      <c r="BW85" s="6" t="str">
        <f t="shared" si="95"/>
        <v>LMT</v>
      </c>
      <c r="BZ85" t="s">
        <v>569</v>
      </c>
      <c r="CB85" s="74" t="str">
        <f t="shared" si="96"/>
        <v/>
      </c>
      <c r="CC85" s="6">
        <f t="shared" si="97"/>
        <v>37092.5</v>
      </c>
      <c r="CE85" t="str">
        <f t="shared" si="104"/>
        <v>Long</v>
      </c>
      <c r="CF85" t="str">
        <f t="shared" si="105"/>
        <v>ST</v>
      </c>
      <c r="CG85" s="45" t="str">
        <f t="shared" si="106"/>
        <v>VND</v>
      </c>
      <c r="CH85" t="str">
        <f t="shared" si="107"/>
        <v>STK</v>
      </c>
      <c r="CI85" t="str">
        <f t="shared" si="108"/>
        <v>TV2</v>
      </c>
      <c r="CJ85" s="83">
        <f t="shared" si="109"/>
        <v>1000</v>
      </c>
      <c r="CK85" t="str">
        <f t="shared" si="110"/>
        <v>Power Engineering Consulting Joint Stock Company 2</v>
      </c>
      <c r="CL85">
        <f t="shared" si="111"/>
        <v>1</v>
      </c>
      <c r="CO85" s="91" t="str">
        <f t="shared" si="116"/>
        <v>09/27/2023 10:04:33</v>
      </c>
      <c r="CP85" t="str">
        <f t="shared" si="113"/>
        <v>09/27/2023 10:04:33</v>
      </c>
      <c r="CR85" s="5">
        <f t="shared" si="114"/>
        <v>37000</v>
      </c>
      <c r="CS85" s="5">
        <f t="shared" si="115"/>
        <v>37092.5</v>
      </c>
      <c r="CT85" s="22">
        <f>IF(AND(AN85="O",CJ85&lt;&gt;0),VLOOKUP(CI85&amp;Readme!$B$4,historicalprice,4,FALSE),"")</f>
        <v>45000</v>
      </c>
      <c r="CU85" s="8">
        <f>IF(AN85="O",Readme!$B$4,"")</f>
        <v>45471</v>
      </c>
    </row>
    <row r="86" spans="1:99" hidden="1">
      <c r="A86" s="26" t="s">
        <v>409</v>
      </c>
      <c r="B86" s="27" t="s">
        <v>21</v>
      </c>
      <c r="C86" s="27" t="s">
        <v>222</v>
      </c>
      <c r="D86" s="28">
        <v>1000</v>
      </c>
      <c r="E86" s="28" t="s">
        <v>407</v>
      </c>
      <c r="F86" s="68">
        <v>1000</v>
      </c>
      <c r="G86" s="28">
        <v>36400</v>
      </c>
      <c r="H86" s="28">
        <v>54600</v>
      </c>
      <c r="I86" s="28" t="s">
        <v>224</v>
      </c>
      <c r="J86" s="28">
        <v>36454600</v>
      </c>
      <c r="K86" s="27" t="s">
        <v>162</v>
      </c>
      <c r="L86" s="27" t="s">
        <v>225</v>
      </c>
      <c r="M86" s="27" t="s">
        <v>163</v>
      </c>
      <c r="N86" s="29" t="s">
        <v>408</v>
      </c>
      <c r="Z86" s="43">
        <f t="shared" si="69"/>
        <v>1000</v>
      </c>
      <c r="AA86" s="55">
        <f t="shared" si="70"/>
        <v>45195.796909722223</v>
      </c>
      <c r="AB86" s="8">
        <f t="shared" si="71"/>
        <v>45195</v>
      </c>
      <c r="AC86" s="8">
        <f t="shared" si="72"/>
        <v>45197.416666666664</v>
      </c>
      <c r="AD86" s="6">
        <f t="shared" si="73"/>
        <v>36400000</v>
      </c>
      <c r="AE86" s="6">
        <f t="shared" si="74"/>
        <v>-36400</v>
      </c>
      <c r="AF86" s="6">
        <f t="shared" si="75"/>
        <v>-54600</v>
      </c>
      <c r="AG86" s="6" t="str">
        <f t="shared" si="76"/>
        <v>79538460</v>
      </c>
      <c r="AH86" s="75" t="str">
        <f t="shared" si="77"/>
        <v/>
      </c>
      <c r="AI86" t="str">
        <f t="shared" si="78"/>
        <v/>
      </c>
      <c r="AL86" s="78" t="str">
        <f t="shared" si="79"/>
        <v>79538460O</v>
      </c>
      <c r="AM86" s="92">
        <v>23647636</v>
      </c>
      <c r="AN86" s="6" t="str">
        <f t="shared" si="80"/>
        <v>O</v>
      </c>
      <c r="AO86" t="str">
        <f t="shared" si="81"/>
        <v/>
      </c>
      <c r="AP86" s="77" t="str">
        <f t="shared" si="98"/>
        <v>VND</v>
      </c>
      <c r="AR86" t="s">
        <v>220</v>
      </c>
      <c r="AS86" s="43" t="str">
        <f t="shared" si="82"/>
        <v>TV2</v>
      </c>
      <c r="AT86" s="44">
        <f t="shared" si="83"/>
        <v>1000</v>
      </c>
      <c r="AU86" t="str">
        <f>VLOOKUP(AS86,specs,Specs!$D$2,FALSE)</f>
        <v>Power Engineering Consulting Joint Stock Company 2</v>
      </c>
      <c r="AW86">
        <f>VLOOKUP(AS86,specs,Specs!$S$2,FALSE)</f>
        <v>1</v>
      </c>
      <c r="BA86" s="4" t="str">
        <f t="shared" si="84"/>
        <v>09/27/2023 10:07:33</v>
      </c>
      <c r="BB86" s="8">
        <f t="shared" si="85"/>
        <v>45196</v>
      </c>
      <c r="BC86" s="8">
        <f>IF(C86="Div",BB86,VLOOKUP(VLOOKUP(DATEVALUE(BA86),DataRef!$N$2:$O$2001,2,FALSE)+2,DataRef!$M$2:$O$2001,2,FALSE))</f>
        <v>45198</v>
      </c>
      <c r="BD86" t="str">
        <f t="shared" si="99"/>
        <v>HOSE</v>
      </c>
      <c r="BE86" s="44">
        <f t="shared" si="86"/>
        <v>36400</v>
      </c>
      <c r="BF86" s="22">
        <f t="shared" si="100"/>
        <v>36400000</v>
      </c>
      <c r="BG86" s="21">
        <f t="shared" si="101"/>
        <v>-36400000</v>
      </c>
      <c r="BH86" s="6">
        <f t="shared" si="87"/>
        <v>0</v>
      </c>
      <c r="BI86" s="6">
        <f t="shared" si="88"/>
        <v>-91000</v>
      </c>
      <c r="BJ86" t="str">
        <f t="shared" si="102"/>
        <v>VND</v>
      </c>
      <c r="BK86" s="45">
        <f t="shared" si="103"/>
        <v>-36491000</v>
      </c>
      <c r="BL86" s="77">
        <f t="shared" si="89"/>
        <v>38600</v>
      </c>
      <c r="BM86" s="6">
        <f t="shared" si="90"/>
        <v>36491000</v>
      </c>
      <c r="BN86" s="54" t="str">
        <f t="shared" si="91"/>
        <v/>
      </c>
      <c r="BP86" t="str">
        <f t="shared" si="92"/>
        <v>Buy</v>
      </c>
      <c r="BR86" s="14" t="str">
        <f t="shared" si="93"/>
        <v>79538460</v>
      </c>
      <c r="BT86" t="str">
        <f t="shared" si="94"/>
        <v/>
      </c>
      <c r="BW86" s="6" t="str">
        <f t="shared" si="95"/>
        <v>LMT</v>
      </c>
      <c r="BZ86" t="s">
        <v>569</v>
      </c>
      <c r="CB86" s="74" t="str">
        <f t="shared" si="96"/>
        <v/>
      </c>
      <c r="CC86" s="6">
        <f t="shared" si="97"/>
        <v>36491</v>
      </c>
      <c r="CE86" t="str">
        <f t="shared" si="104"/>
        <v>Long</v>
      </c>
      <c r="CF86" t="str">
        <f t="shared" si="105"/>
        <v>ST</v>
      </c>
      <c r="CG86" s="45" t="str">
        <f t="shared" si="106"/>
        <v>VND</v>
      </c>
      <c r="CH86" t="str">
        <f t="shared" si="107"/>
        <v>STK</v>
      </c>
      <c r="CI86" t="str">
        <f t="shared" si="108"/>
        <v>TV2</v>
      </c>
      <c r="CJ86" s="83">
        <f t="shared" si="109"/>
        <v>1000</v>
      </c>
      <c r="CK86" t="str">
        <f t="shared" si="110"/>
        <v>Power Engineering Consulting Joint Stock Company 2</v>
      </c>
      <c r="CL86">
        <f t="shared" si="111"/>
        <v>1</v>
      </c>
      <c r="CO86" s="91" t="str">
        <f t="shared" si="116"/>
        <v>09/27/2023 10:07:33</v>
      </c>
      <c r="CP86" t="str">
        <f t="shared" si="113"/>
        <v>09/27/2023 10:07:33</v>
      </c>
      <c r="CR86" s="5">
        <f t="shared" si="114"/>
        <v>36400</v>
      </c>
      <c r="CS86" s="5">
        <f t="shared" si="115"/>
        <v>36491</v>
      </c>
      <c r="CT86" s="22">
        <f>IF(AND(AN86="O",CJ86&lt;&gt;0),VLOOKUP(CI86&amp;Readme!$B$4,historicalprice,4,FALSE),"")</f>
        <v>45000</v>
      </c>
      <c r="CU86" s="8">
        <f>IF(AN86="O",Readme!$B$4,"")</f>
        <v>45471</v>
      </c>
    </row>
    <row r="87" spans="1:99" hidden="1">
      <c r="A87" s="26" t="s">
        <v>406</v>
      </c>
      <c r="B87" s="27" t="s">
        <v>20</v>
      </c>
      <c r="C87" s="27" t="s">
        <v>222</v>
      </c>
      <c r="D87" s="28">
        <v>2000</v>
      </c>
      <c r="E87" s="28" t="s">
        <v>410</v>
      </c>
      <c r="F87" s="68">
        <v>2000</v>
      </c>
      <c r="G87" s="28">
        <v>44500</v>
      </c>
      <c r="H87" s="28">
        <v>133500</v>
      </c>
      <c r="I87" s="28" t="s">
        <v>224</v>
      </c>
      <c r="J87" s="28">
        <v>89133500</v>
      </c>
      <c r="K87" s="27" t="s">
        <v>162</v>
      </c>
      <c r="L87" s="27" t="s">
        <v>225</v>
      </c>
      <c r="M87" s="27" t="s">
        <v>163</v>
      </c>
      <c r="N87" s="29" t="s">
        <v>411</v>
      </c>
      <c r="Z87" s="43">
        <f t="shared" si="69"/>
        <v>2000</v>
      </c>
      <c r="AA87" s="55">
        <f t="shared" si="70"/>
        <v>45195.799687500003</v>
      </c>
      <c r="AB87" s="8">
        <f t="shared" si="71"/>
        <v>45195</v>
      </c>
      <c r="AC87" s="8">
        <f t="shared" si="72"/>
        <v>45197.416666666664</v>
      </c>
      <c r="AD87" s="6">
        <f t="shared" si="73"/>
        <v>89000000</v>
      </c>
      <c r="AE87" s="6">
        <f t="shared" si="74"/>
        <v>-89000</v>
      </c>
      <c r="AF87" s="6">
        <f t="shared" si="75"/>
        <v>-133500</v>
      </c>
      <c r="AG87" s="6" t="str">
        <f t="shared" si="76"/>
        <v>79536798</v>
      </c>
      <c r="AH87" s="75" t="str">
        <f t="shared" si="77"/>
        <v/>
      </c>
      <c r="AI87" t="str">
        <f t="shared" si="78"/>
        <v/>
      </c>
      <c r="AL87" s="78" t="str">
        <f t="shared" si="79"/>
        <v>79536798O</v>
      </c>
      <c r="AM87" s="92">
        <v>23647635</v>
      </c>
      <c r="AN87" s="6" t="str">
        <f t="shared" si="80"/>
        <v>O</v>
      </c>
      <c r="AO87" t="str">
        <f t="shared" si="81"/>
        <v/>
      </c>
      <c r="AP87" s="77" t="str">
        <f t="shared" si="98"/>
        <v>VND</v>
      </c>
      <c r="AR87" t="s">
        <v>220</v>
      </c>
      <c r="AS87" s="43" t="str">
        <f t="shared" si="82"/>
        <v>VHM</v>
      </c>
      <c r="AT87" s="44">
        <f t="shared" si="83"/>
        <v>2000</v>
      </c>
      <c r="AU87" t="str">
        <f>VLOOKUP(AS87,specs,Specs!$D$2,FALSE)</f>
        <v>Vinhomes Joint Stock Company</v>
      </c>
      <c r="AW87">
        <f>VLOOKUP(AS87,specs,Specs!$S$2,FALSE)</f>
        <v>1</v>
      </c>
      <c r="BA87" s="4" t="str">
        <f t="shared" si="84"/>
        <v>09/27/2023 10:11:33</v>
      </c>
      <c r="BB87" s="8">
        <f t="shared" si="85"/>
        <v>45196</v>
      </c>
      <c r="BC87" s="8">
        <f>IF(C87="Div",BB87,VLOOKUP(VLOOKUP(DATEVALUE(BA87),DataRef!$N$2:$O$2001,2,FALSE)+2,DataRef!$M$2:$O$2001,2,FALSE))</f>
        <v>45198</v>
      </c>
      <c r="BD87" t="str">
        <f t="shared" si="99"/>
        <v>HOSE</v>
      </c>
      <c r="BE87" s="44">
        <f t="shared" si="86"/>
        <v>44500</v>
      </c>
      <c r="BF87" s="22">
        <f t="shared" si="100"/>
        <v>89000000</v>
      </c>
      <c r="BG87" s="21">
        <f t="shared" si="101"/>
        <v>-89000000</v>
      </c>
      <c r="BH87" s="6">
        <f t="shared" si="87"/>
        <v>0</v>
      </c>
      <c r="BI87" s="6">
        <f t="shared" si="88"/>
        <v>-222500</v>
      </c>
      <c r="BJ87" t="str">
        <f t="shared" si="102"/>
        <v>VND</v>
      </c>
      <c r="BK87" s="45">
        <f t="shared" si="103"/>
        <v>-89222500</v>
      </c>
      <c r="BL87" s="77">
        <f t="shared" si="89"/>
        <v>45100</v>
      </c>
      <c r="BM87" s="6">
        <f t="shared" si="90"/>
        <v>89222500</v>
      </c>
      <c r="BN87" s="54" t="str">
        <f t="shared" si="91"/>
        <v/>
      </c>
      <c r="BP87" t="str">
        <f t="shared" si="92"/>
        <v>Buy</v>
      </c>
      <c r="BR87" s="14" t="str">
        <f t="shared" si="93"/>
        <v>79536798</v>
      </c>
      <c r="BT87" t="str">
        <f t="shared" si="94"/>
        <v/>
      </c>
      <c r="BW87" s="6" t="str">
        <f t="shared" si="95"/>
        <v>LMT</v>
      </c>
      <c r="BZ87" t="s">
        <v>569</v>
      </c>
      <c r="CB87" s="74" t="str">
        <f t="shared" si="96"/>
        <v/>
      </c>
      <c r="CC87" s="6">
        <f t="shared" si="97"/>
        <v>44611.25</v>
      </c>
      <c r="CE87" t="str">
        <f t="shared" si="104"/>
        <v>Long</v>
      </c>
      <c r="CF87" t="str">
        <f t="shared" si="105"/>
        <v>ST</v>
      </c>
      <c r="CG87" s="45" t="str">
        <f t="shared" si="106"/>
        <v>VND</v>
      </c>
      <c r="CH87" t="str">
        <f t="shared" si="107"/>
        <v>STK</v>
      </c>
      <c r="CI87" t="str">
        <f t="shared" si="108"/>
        <v>VHM</v>
      </c>
      <c r="CJ87" s="83">
        <f t="shared" si="109"/>
        <v>2000</v>
      </c>
      <c r="CK87" t="str">
        <f t="shared" si="110"/>
        <v>Vinhomes Joint Stock Company</v>
      </c>
      <c r="CL87">
        <f t="shared" si="111"/>
        <v>1</v>
      </c>
      <c r="CO87" s="91" t="str">
        <f t="shared" si="116"/>
        <v>09/27/2023 10:11:33</v>
      </c>
      <c r="CP87" t="str">
        <f t="shared" si="113"/>
        <v>09/27/2023 10:11:33</v>
      </c>
      <c r="CR87" s="5">
        <f t="shared" si="114"/>
        <v>44500</v>
      </c>
      <c r="CS87" s="5">
        <f t="shared" si="115"/>
        <v>44611.25</v>
      </c>
      <c r="CT87" s="22">
        <f>IF(AND(AN87="O",CJ87&lt;&gt;0),VLOOKUP(CI87&amp;Readme!$B$4,historicalprice,4,FALSE),"")</f>
        <v>37650</v>
      </c>
      <c r="CU87" s="8">
        <f>IF(AN87="O",Readme!$B$4,"")</f>
        <v>45471</v>
      </c>
    </row>
    <row r="88" spans="1:99" hidden="1">
      <c r="A88" s="26" t="s">
        <v>403</v>
      </c>
      <c r="B88" s="27" t="s">
        <v>47</v>
      </c>
      <c r="C88" s="27" t="s">
        <v>222</v>
      </c>
      <c r="D88" s="28">
        <v>3000</v>
      </c>
      <c r="E88" s="28" t="s">
        <v>413</v>
      </c>
      <c r="F88" s="68">
        <v>3000</v>
      </c>
      <c r="G88" s="28">
        <v>17700</v>
      </c>
      <c r="H88" s="28">
        <v>79650</v>
      </c>
      <c r="I88" s="28" t="s">
        <v>224</v>
      </c>
      <c r="J88" s="28">
        <v>53179650</v>
      </c>
      <c r="K88" s="27" t="s">
        <v>162</v>
      </c>
      <c r="L88" s="27" t="s">
        <v>225</v>
      </c>
      <c r="M88" s="27" t="s">
        <v>163</v>
      </c>
      <c r="N88" s="29" t="s">
        <v>414</v>
      </c>
      <c r="O88" s="47"/>
      <c r="Y88" s="43">
        <v>1.2</v>
      </c>
      <c r="Z88" s="56">
        <v>3600</v>
      </c>
      <c r="AA88" s="55">
        <f t="shared" si="70"/>
        <v>45195.825937499998</v>
      </c>
      <c r="AB88" s="8">
        <f t="shared" si="71"/>
        <v>45195</v>
      </c>
      <c r="AC88" s="8">
        <f t="shared" si="72"/>
        <v>45197.416666666664</v>
      </c>
      <c r="AD88" s="6">
        <f t="shared" si="73"/>
        <v>53100000</v>
      </c>
      <c r="AE88" s="6">
        <f t="shared" si="74"/>
        <v>-53100</v>
      </c>
      <c r="AF88" s="6">
        <f t="shared" si="75"/>
        <v>-79650</v>
      </c>
      <c r="AG88" s="6" t="str">
        <f t="shared" si="76"/>
        <v>79535438</v>
      </c>
      <c r="AH88" s="75" t="str">
        <f t="shared" si="77"/>
        <v/>
      </c>
      <c r="AI88" t="str">
        <f t="shared" si="78"/>
        <v/>
      </c>
      <c r="AL88" s="78" t="str">
        <f t="shared" si="79"/>
        <v>79535438O</v>
      </c>
      <c r="AM88" s="43">
        <v>23647634</v>
      </c>
      <c r="AN88" s="6" t="str">
        <f t="shared" si="80"/>
        <v>O</v>
      </c>
      <c r="AO88" t="str">
        <f t="shared" si="81"/>
        <v/>
      </c>
      <c r="AP88" s="77" t="str">
        <f t="shared" si="98"/>
        <v>VND</v>
      </c>
      <c r="AR88" t="s">
        <v>220</v>
      </c>
      <c r="AS88" s="43" t="str">
        <f t="shared" si="82"/>
        <v>TPB</v>
      </c>
      <c r="AT88" s="44">
        <f t="shared" si="83"/>
        <v>3600</v>
      </c>
      <c r="AU88" t="str">
        <f>VLOOKUP(AS88,specs,Specs!$D$2,FALSE)</f>
        <v>Tien Phong Commercial Joint Stock Bank (Tpb)</v>
      </c>
      <c r="AW88">
        <f>VLOOKUP(AS88,specs,Specs!$S$2,FALSE)</f>
        <v>1</v>
      </c>
      <c r="BA88" s="4" t="str">
        <f t="shared" si="84"/>
        <v>09/27/2023 10:49:21</v>
      </c>
      <c r="BB88" s="8">
        <f t="shared" si="85"/>
        <v>45196</v>
      </c>
      <c r="BC88" s="8">
        <f>IF(C88="Div",BB88,VLOOKUP(VLOOKUP(DATEVALUE(BA88),DataRef!$N$2:$O$2001,2,FALSE)+2,DataRef!$M$2:$O$2001,2,FALSE))</f>
        <v>45198</v>
      </c>
      <c r="BD88" t="str">
        <f t="shared" si="99"/>
        <v>HOSE</v>
      </c>
      <c r="BE88" s="19">
        <f t="shared" si="86"/>
        <v>14750</v>
      </c>
      <c r="BF88" s="22">
        <f t="shared" si="100"/>
        <v>53100000</v>
      </c>
      <c r="BG88" s="21">
        <f t="shared" si="101"/>
        <v>-53100000</v>
      </c>
      <c r="BH88" s="6">
        <f t="shared" si="87"/>
        <v>0</v>
      </c>
      <c r="BI88" s="6">
        <f t="shared" si="88"/>
        <v>-132750</v>
      </c>
      <c r="BJ88" t="str">
        <f t="shared" si="102"/>
        <v>VND</v>
      </c>
      <c r="BK88" s="45">
        <f t="shared" si="103"/>
        <v>-53232750</v>
      </c>
      <c r="BL88" s="77">
        <f t="shared" si="89"/>
        <v>14833.333000000001</v>
      </c>
      <c r="BM88" s="6">
        <f t="shared" si="90"/>
        <v>53232750</v>
      </c>
      <c r="BN88" s="54" t="str">
        <f t="shared" si="91"/>
        <v/>
      </c>
      <c r="BP88" t="str">
        <f t="shared" si="92"/>
        <v>Buy</v>
      </c>
      <c r="BR88" s="14" t="str">
        <f t="shared" si="93"/>
        <v>79535438</v>
      </c>
      <c r="BT88" t="str">
        <f t="shared" si="94"/>
        <v/>
      </c>
      <c r="BW88" s="6" t="str">
        <f t="shared" si="95"/>
        <v>LMT</v>
      </c>
      <c r="BZ88" t="s">
        <v>569</v>
      </c>
      <c r="CB88" s="74" t="str">
        <f t="shared" si="96"/>
        <v/>
      </c>
      <c r="CC88" s="6">
        <f t="shared" si="97"/>
        <v>14786.875</v>
      </c>
      <c r="CE88" t="str">
        <f t="shared" si="104"/>
        <v>Long</v>
      </c>
      <c r="CF88" t="str">
        <f t="shared" si="105"/>
        <v>ST</v>
      </c>
      <c r="CG88" s="45" t="str">
        <f t="shared" si="106"/>
        <v>VND</v>
      </c>
      <c r="CH88" t="str">
        <f t="shared" si="107"/>
        <v>STK</v>
      </c>
      <c r="CI88" t="str">
        <f t="shared" si="108"/>
        <v>TPB</v>
      </c>
      <c r="CJ88" s="83">
        <f t="shared" si="109"/>
        <v>3600</v>
      </c>
      <c r="CK88" t="str">
        <f t="shared" si="110"/>
        <v>Tien Phong Commercial Joint Stock Bank (Tpb)</v>
      </c>
      <c r="CL88">
        <f t="shared" si="111"/>
        <v>1</v>
      </c>
      <c r="CO88" s="91" t="str">
        <f t="shared" si="116"/>
        <v>09/27/2023 10:49:21</v>
      </c>
      <c r="CP88" t="str">
        <f t="shared" si="113"/>
        <v>09/27/2023 10:49:21</v>
      </c>
      <c r="CR88" s="5">
        <f t="shared" si="114"/>
        <v>14750</v>
      </c>
      <c r="CS88" s="5">
        <f t="shared" si="115"/>
        <v>14786.875</v>
      </c>
      <c r="CT88" s="22">
        <f>IF(AND(AN88="O",CJ88&lt;&gt;0),VLOOKUP(CI88&amp;Readme!$B$4,historicalprice,4,FALSE),"")</f>
        <v>14333.333000000001</v>
      </c>
      <c r="CU88" s="8">
        <f>IF(AN88="O",Readme!$B$4,"")</f>
        <v>45471</v>
      </c>
    </row>
    <row r="89" spans="1:99" hidden="1">
      <c r="A89" s="26" t="s">
        <v>400</v>
      </c>
      <c r="B89" s="27" t="s">
        <v>21</v>
      </c>
      <c r="C89" s="27" t="s">
        <v>222</v>
      </c>
      <c r="D89" s="28">
        <v>1000</v>
      </c>
      <c r="E89" s="28" t="s">
        <v>395</v>
      </c>
      <c r="F89" s="68">
        <v>1000</v>
      </c>
      <c r="G89" s="28">
        <v>38100</v>
      </c>
      <c r="H89" s="28">
        <v>57150</v>
      </c>
      <c r="I89" s="28" t="s">
        <v>224</v>
      </c>
      <c r="J89" s="28">
        <v>38157150</v>
      </c>
      <c r="K89" s="27" t="s">
        <v>162</v>
      </c>
      <c r="L89" s="27" t="s">
        <v>225</v>
      </c>
      <c r="M89" s="27" t="s">
        <v>163</v>
      </c>
      <c r="N89" s="29" t="s">
        <v>396</v>
      </c>
      <c r="Z89" s="43">
        <f t="shared" ref="Z89:Z94" si="117">F89</f>
        <v>1000</v>
      </c>
      <c r="AA89" s="55">
        <f t="shared" si="70"/>
        <v>45196.758101851854</v>
      </c>
      <c r="AB89" s="8">
        <f t="shared" si="71"/>
        <v>45196</v>
      </c>
      <c r="AC89" s="8">
        <f t="shared" si="72"/>
        <v>45200.416666666664</v>
      </c>
      <c r="AD89" s="6">
        <f t="shared" si="73"/>
        <v>38100000</v>
      </c>
      <c r="AE89" s="6">
        <f t="shared" si="74"/>
        <v>-38100</v>
      </c>
      <c r="AF89" s="6">
        <f t="shared" si="75"/>
        <v>-57150</v>
      </c>
      <c r="AG89" s="6" t="str">
        <f t="shared" si="76"/>
        <v>79631179</v>
      </c>
      <c r="AH89" s="75" t="str">
        <f t="shared" si="77"/>
        <v/>
      </c>
      <c r="AI89" t="str">
        <f t="shared" si="78"/>
        <v/>
      </c>
      <c r="AL89" s="78" t="str">
        <f t="shared" si="79"/>
        <v>79631179O</v>
      </c>
      <c r="AM89" s="92">
        <v>23647640</v>
      </c>
      <c r="AN89" s="6" t="str">
        <f t="shared" si="80"/>
        <v>O</v>
      </c>
      <c r="AO89" t="str">
        <f t="shared" si="81"/>
        <v/>
      </c>
      <c r="AP89" s="77" t="str">
        <f t="shared" si="98"/>
        <v>VND</v>
      </c>
      <c r="AR89" t="s">
        <v>220</v>
      </c>
      <c r="AS89" s="43" t="str">
        <f t="shared" si="82"/>
        <v>TV2</v>
      </c>
      <c r="AT89" s="44">
        <f t="shared" si="83"/>
        <v>1000</v>
      </c>
      <c r="AU89" t="str">
        <f>VLOOKUP(AS89,specs,Specs!$D$2,FALSE)</f>
        <v>Power Engineering Consulting Joint Stock Company 2</v>
      </c>
      <c r="AW89">
        <f>VLOOKUP(AS89,specs,Specs!$S$2,FALSE)</f>
        <v>1</v>
      </c>
      <c r="BA89" s="4" t="str">
        <f t="shared" si="84"/>
        <v>09/28/2023 09:11:40</v>
      </c>
      <c r="BB89" s="8">
        <f t="shared" si="85"/>
        <v>45197</v>
      </c>
      <c r="BC89" s="8">
        <f>IF(C89="Div",BB89,VLOOKUP(VLOOKUP(DATEVALUE(BA89),DataRef!$N$2:$O$2001,2,FALSE)+2,DataRef!$M$2:$O$2001,2,FALSE))</f>
        <v>45201</v>
      </c>
      <c r="BD89" t="str">
        <f t="shared" si="99"/>
        <v>HOSE</v>
      </c>
      <c r="BE89" s="44">
        <f t="shared" si="86"/>
        <v>38100</v>
      </c>
      <c r="BF89" s="22">
        <f t="shared" si="100"/>
        <v>38100000</v>
      </c>
      <c r="BG89" s="21">
        <f t="shared" si="101"/>
        <v>-38100000</v>
      </c>
      <c r="BH89" s="6">
        <f t="shared" si="87"/>
        <v>0</v>
      </c>
      <c r="BI89" s="6">
        <f t="shared" si="88"/>
        <v>-95250</v>
      </c>
      <c r="BJ89" t="str">
        <f t="shared" si="102"/>
        <v>VND</v>
      </c>
      <c r="BK89" s="45">
        <f t="shared" si="103"/>
        <v>-38195250</v>
      </c>
      <c r="BL89" s="77">
        <f t="shared" si="89"/>
        <v>38450</v>
      </c>
      <c r="BM89" s="6">
        <f t="shared" si="90"/>
        <v>38195250</v>
      </c>
      <c r="BN89" s="54" t="str">
        <f t="shared" si="91"/>
        <v/>
      </c>
      <c r="BP89" t="str">
        <f t="shared" si="92"/>
        <v>Buy</v>
      </c>
      <c r="BR89" s="14" t="str">
        <f t="shared" si="93"/>
        <v>79631179</v>
      </c>
      <c r="BT89" t="str">
        <f t="shared" si="94"/>
        <v/>
      </c>
      <c r="BW89" s="6" t="str">
        <f t="shared" si="95"/>
        <v>LMT</v>
      </c>
      <c r="BZ89" t="s">
        <v>569</v>
      </c>
      <c r="CB89" s="74" t="str">
        <f t="shared" si="96"/>
        <v/>
      </c>
      <c r="CC89" s="6">
        <f t="shared" si="97"/>
        <v>38195.25</v>
      </c>
      <c r="CE89" t="str">
        <f t="shared" si="104"/>
        <v>Long</v>
      </c>
      <c r="CF89" t="str">
        <f t="shared" si="105"/>
        <v>ST</v>
      </c>
      <c r="CG89" s="45" t="str">
        <f t="shared" si="106"/>
        <v>VND</v>
      </c>
      <c r="CH89" t="str">
        <f t="shared" si="107"/>
        <v>STK</v>
      </c>
      <c r="CI89" t="str">
        <f t="shared" si="108"/>
        <v>TV2</v>
      </c>
      <c r="CJ89" s="83">
        <f t="shared" si="109"/>
        <v>1000</v>
      </c>
      <c r="CK89" t="str">
        <f t="shared" si="110"/>
        <v>Power Engineering Consulting Joint Stock Company 2</v>
      </c>
      <c r="CL89">
        <f t="shared" si="111"/>
        <v>1</v>
      </c>
      <c r="CO89" s="91" t="str">
        <f t="shared" si="116"/>
        <v>09/28/2023 09:11:40</v>
      </c>
      <c r="CP89" t="str">
        <f t="shared" si="113"/>
        <v>09/28/2023 09:11:40</v>
      </c>
      <c r="CR89" s="5">
        <f t="shared" si="114"/>
        <v>38100</v>
      </c>
      <c r="CS89" s="5">
        <f t="shared" si="115"/>
        <v>38195.25</v>
      </c>
      <c r="CT89" s="22">
        <f>IF(AND(AN89="O",CJ89&lt;&gt;0),VLOOKUP(CI89&amp;Readme!$B$4,historicalprice,4,FALSE),"")</f>
        <v>45000</v>
      </c>
      <c r="CU89" s="8">
        <f>IF(AN89="O",Readme!$B$4,"")</f>
        <v>45471</v>
      </c>
    </row>
    <row r="90" spans="1:99" hidden="1">
      <c r="A90" s="26" t="s">
        <v>397</v>
      </c>
      <c r="B90" s="27" t="s">
        <v>20</v>
      </c>
      <c r="C90" s="27" t="s">
        <v>222</v>
      </c>
      <c r="D90" s="28">
        <v>1000</v>
      </c>
      <c r="E90" s="28" t="s">
        <v>398</v>
      </c>
      <c r="F90" s="68">
        <v>1000</v>
      </c>
      <c r="G90" s="28">
        <v>44100</v>
      </c>
      <c r="H90" s="28">
        <v>66150</v>
      </c>
      <c r="I90" s="28" t="s">
        <v>224</v>
      </c>
      <c r="J90" s="28">
        <v>44166150</v>
      </c>
      <c r="K90" s="27" t="s">
        <v>162</v>
      </c>
      <c r="L90" s="27" t="s">
        <v>225</v>
      </c>
      <c r="M90" s="27" t="s">
        <v>163</v>
      </c>
      <c r="N90" s="29" t="s">
        <v>399</v>
      </c>
      <c r="Z90" s="43">
        <f t="shared" si="117"/>
        <v>1000</v>
      </c>
      <c r="AA90" s="55">
        <f t="shared" si="70"/>
        <v>45196.758275462962</v>
      </c>
      <c r="AB90" s="8">
        <f t="shared" si="71"/>
        <v>45196</v>
      </c>
      <c r="AC90" s="8">
        <f t="shared" si="72"/>
        <v>45200.416666666664</v>
      </c>
      <c r="AD90" s="6">
        <f t="shared" si="73"/>
        <v>44100000</v>
      </c>
      <c r="AE90" s="6">
        <f t="shared" si="74"/>
        <v>-44100</v>
      </c>
      <c r="AF90" s="6">
        <f t="shared" si="75"/>
        <v>-66150</v>
      </c>
      <c r="AG90" s="6" t="str">
        <f t="shared" si="76"/>
        <v>79630459</v>
      </c>
      <c r="AH90" s="75" t="str">
        <f t="shared" si="77"/>
        <v/>
      </c>
      <c r="AI90" t="str">
        <f t="shared" si="78"/>
        <v/>
      </c>
      <c r="AL90" s="78" t="str">
        <f t="shared" si="79"/>
        <v>79630459O</v>
      </c>
      <c r="AM90" s="92">
        <v>23647639</v>
      </c>
      <c r="AN90" s="6" t="str">
        <f t="shared" si="80"/>
        <v>O</v>
      </c>
      <c r="AO90" t="str">
        <f t="shared" si="81"/>
        <v/>
      </c>
      <c r="AP90" s="77" t="str">
        <f t="shared" si="98"/>
        <v>VND</v>
      </c>
      <c r="AR90" t="s">
        <v>220</v>
      </c>
      <c r="AS90" s="43" t="str">
        <f t="shared" si="82"/>
        <v>VHM</v>
      </c>
      <c r="AT90" s="44">
        <f t="shared" si="83"/>
        <v>1000</v>
      </c>
      <c r="AU90" t="str">
        <f>VLOOKUP(AS90,specs,Specs!$D$2,FALSE)</f>
        <v>Vinhomes Joint Stock Company</v>
      </c>
      <c r="AW90">
        <f>VLOOKUP(AS90,specs,Specs!$S$2,FALSE)</f>
        <v>1</v>
      </c>
      <c r="BA90" s="4" t="str">
        <f t="shared" si="84"/>
        <v>09/28/2023 09:11:55</v>
      </c>
      <c r="BB90" s="8">
        <f t="shared" si="85"/>
        <v>45197</v>
      </c>
      <c r="BC90" s="8">
        <f>IF(C90="Div",BB90,VLOOKUP(VLOOKUP(DATEVALUE(BA90),DataRef!$N$2:$O$2001,2,FALSE)+2,DataRef!$M$2:$O$2001,2,FALSE))</f>
        <v>45201</v>
      </c>
      <c r="BD90" t="str">
        <f t="shared" si="99"/>
        <v>HOSE</v>
      </c>
      <c r="BE90" s="44">
        <f t="shared" si="86"/>
        <v>44100</v>
      </c>
      <c r="BF90" s="22">
        <f t="shared" si="100"/>
        <v>44100000</v>
      </c>
      <c r="BG90" s="21">
        <f t="shared" si="101"/>
        <v>-44100000</v>
      </c>
      <c r="BH90" s="6">
        <f t="shared" si="87"/>
        <v>0</v>
      </c>
      <c r="BI90" s="6">
        <f t="shared" si="88"/>
        <v>-110250</v>
      </c>
      <c r="BJ90" t="str">
        <f t="shared" si="102"/>
        <v>VND</v>
      </c>
      <c r="BK90" s="45">
        <f t="shared" si="103"/>
        <v>-44210250</v>
      </c>
      <c r="BL90" s="77">
        <f t="shared" si="89"/>
        <v>44500</v>
      </c>
      <c r="BM90" s="6">
        <f t="shared" si="90"/>
        <v>44210250</v>
      </c>
      <c r="BN90" s="54" t="str">
        <f t="shared" si="91"/>
        <v/>
      </c>
      <c r="BP90" t="str">
        <f t="shared" si="92"/>
        <v>Buy</v>
      </c>
      <c r="BR90" s="14" t="str">
        <f t="shared" si="93"/>
        <v>79630459</v>
      </c>
      <c r="BT90" t="str">
        <f t="shared" si="94"/>
        <v/>
      </c>
      <c r="BW90" s="6" t="str">
        <f t="shared" si="95"/>
        <v>LMT</v>
      </c>
      <c r="BZ90" t="s">
        <v>569</v>
      </c>
      <c r="CB90" s="74" t="str">
        <f t="shared" si="96"/>
        <v/>
      </c>
      <c r="CC90" s="6">
        <f t="shared" si="97"/>
        <v>44210.25</v>
      </c>
      <c r="CE90" t="str">
        <f t="shared" si="104"/>
        <v>Long</v>
      </c>
      <c r="CF90" t="str">
        <f t="shared" si="105"/>
        <v>ST</v>
      </c>
      <c r="CG90" s="45" t="str">
        <f t="shared" si="106"/>
        <v>VND</v>
      </c>
      <c r="CH90" t="str">
        <f t="shared" si="107"/>
        <v>STK</v>
      </c>
      <c r="CI90" t="str">
        <f t="shared" si="108"/>
        <v>VHM</v>
      </c>
      <c r="CJ90" s="83">
        <f t="shared" si="109"/>
        <v>1000</v>
      </c>
      <c r="CK90" t="str">
        <f t="shared" si="110"/>
        <v>Vinhomes Joint Stock Company</v>
      </c>
      <c r="CL90">
        <f t="shared" si="111"/>
        <v>1</v>
      </c>
      <c r="CO90" s="91" t="str">
        <f t="shared" si="116"/>
        <v>09/28/2023 09:11:55</v>
      </c>
      <c r="CP90" t="str">
        <f t="shared" si="113"/>
        <v>09/28/2023 09:11:55</v>
      </c>
      <c r="CR90" s="5">
        <f t="shared" si="114"/>
        <v>44100</v>
      </c>
      <c r="CS90" s="5">
        <f t="shared" si="115"/>
        <v>44210.25</v>
      </c>
      <c r="CT90" s="22">
        <f>IF(AND(AN90="O",CJ90&lt;&gt;0),VLOOKUP(CI90&amp;Readme!$B$4,historicalprice,4,FALSE),"")</f>
        <v>37650</v>
      </c>
      <c r="CU90" s="8">
        <f>IF(AN90="O",Readme!$B$4,"")</f>
        <v>45471</v>
      </c>
    </row>
    <row r="91" spans="1:99" hidden="1">
      <c r="A91" s="26" t="s">
        <v>394</v>
      </c>
      <c r="B91" s="27" t="s">
        <v>20</v>
      </c>
      <c r="C91" s="27" t="s">
        <v>222</v>
      </c>
      <c r="D91" s="28">
        <v>1000</v>
      </c>
      <c r="E91" s="28" t="s">
        <v>401</v>
      </c>
      <c r="F91" s="68">
        <v>1000</v>
      </c>
      <c r="G91" s="28">
        <v>45100</v>
      </c>
      <c r="H91" s="28">
        <v>67650</v>
      </c>
      <c r="I91" s="28" t="s">
        <v>224</v>
      </c>
      <c r="J91" s="28">
        <v>45167650</v>
      </c>
      <c r="K91" s="27" t="s">
        <v>162</v>
      </c>
      <c r="L91" s="27" t="s">
        <v>225</v>
      </c>
      <c r="M91" s="27" t="s">
        <v>163</v>
      </c>
      <c r="N91" s="29" t="s">
        <v>402</v>
      </c>
      <c r="Z91" s="43">
        <f t="shared" si="117"/>
        <v>1000</v>
      </c>
      <c r="AA91" s="55">
        <f t="shared" si="70"/>
        <v>45196.760115740741</v>
      </c>
      <c r="AB91" s="8">
        <f t="shared" si="71"/>
        <v>45196</v>
      </c>
      <c r="AC91" s="8">
        <f t="shared" si="72"/>
        <v>45200.416666666664</v>
      </c>
      <c r="AD91" s="6">
        <f t="shared" si="73"/>
        <v>45100000</v>
      </c>
      <c r="AE91" s="6">
        <f t="shared" si="74"/>
        <v>-45100</v>
      </c>
      <c r="AF91" s="6">
        <f t="shared" si="75"/>
        <v>-67650</v>
      </c>
      <c r="AG91" s="6" t="str">
        <f t="shared" si="76"/>
        <v>79630429</v>
      </c>
      <c r="AH91" s="75" t="str">
        <f t="shared" si="77"/>
        <v/>
      </c>
      <c r="AI91" t="str">
        <f t="shared" si="78"/>
        <v/>
      </c>
      <c r="AL91" s="78" t="str">
        <f t="shared" si="79"/>
        <v>79630429O</v>
      </c>
      <c r="AM91" s="92">
        <v>23647638</v>
      </c>
      <c r="AN91" s="6" t="str">
        <f t="shared" si="80"/>
        <v>O</v>
      </c>
      <c r="AO91" t="str">
        <f t="shared" si="81"/>
        <v/>
      </c>
      <c r="AP91" s="77" t="str">
        <f t="shared" si="98"/>
        <v>VND</v>
      </c>
      <c r="AR91" t="s">
        <v>220</v>
      </c>
      <c r="AS91" s="43" t="str">
        <f t="shared" si="82"/>
        <v>VHM</v>
      </c>
      <c r="AT91" s="44">
        <f t="shared" si="83"/>
        <v>1000</v>
      </c>
      <c r="AU91" t="str">
        <f>VLOOKUP(AS91,specs,Specs!$D$2,FALSE)</f>
        <v>Vinhomes Joint Stock Company</v>
      </c>
      <c r="AW91">
        <f>VLOOKUP(AS91,specs,Specs!$S$2,FALSE)</f>
        <v>1</v>
      </c>
      <c r="BA91" s="4" t="str">
        <f t="shared" si="84"/>
        <v>09/28/2023 09:14:34</v>
      </c>
      <c r="BB91" s="8">
        <f t="shared" si="85"/>
        <v>45197</v>
      </c>
      <c r="BC91" s="8">
        <f>IF(C91="Div",BB91,VLOOKUP(VLOOKUP(DATEVALUE(BA91),DataRef!$N$2:$O$2001,2,FALSE)+2,DataRef!$M$2:$O$2001,2,FALSE))</f>
        <v>45201</v>
      </c>
      <c r="BD91" t="str">
        <f t="shared" si="99"/>
        <v>HOSE</v>
      </c>
      <c r="BE91" s="44">
        <f t="shared" si="86"/>
        <v>45100</v>
      </c>
      <c r="BF91" s="22">
        <f t="shared" si="100"/>
        <v>45100000</v>
      </c>
      <c r="BG91" s="21">
        <f t="shared" si="101"/>
        <v>-45100000</v>
      </c>
      <c r="BH91" s="6">
        <f t="shared" si="87"/>
        <v>0</v>
      </c>
      <c r="BI91" s="6">
        <f t="shared" si="88"/>
        <v>-112750</v>
      </c>
      <c r="BJ91" t="str">
        <f t="shared" si="102"/>
        <v>VND</v>
      </c>
      <c r="BK91" s="45">
        <f t="shared" si="103"/>
        <v>-45212750</v>
      </c>
      <c r="BL91" s="77">
        <f t="shared" si="89"/>
        <v>44500</v>
      </c>
      <c r="BM91" s="6">
        <f t="shared" si="90"/>
        <v>45212750</v>
      </c>
      <c r="BN91" s="54" t="str">
        <f t="shared" si="91"/>
        <v/>
      </c>
      <c r="BP91" t="str">
        <f t="shared" si="92"/>
        <v>Buy</v>
      </c>
      <c r="BR91" s="14" t="str">
        <f t="shared" si="93"/>
        <v>79630429</v>
      </c>
      <c r="BT91" t="str">
        <f t="shared" si="94"/>
        <v/>
      </c>
      <c r="BW91" s="6" t="str">
        <f t="shared" si="95"/>
        <v>LMT</v>
      </c>
      <c r="BZ91" t="s">
        <v>569</v>
      </c>
      <c r="CB91" s="74" t="str">
        <f t="shared" si="96"/>
        <v/>
      </c>
      <c r="CC91" s="6">
        <f t="shared" si="97"/>
        <v>45212.75</v>
      </c>
      <c r="CE91" t="str">
        <f t="shared" si="104"/>
        <v>Long</v>
      </c>
      <c r="CF91" t="str">
        <f t="shared" si="105"/>
        <v>ST</v>
      </c>
      <c r="CG91" s="45" t="str">
        <f t="shared" si="106"/>
        <v>VND</v>
      </c>
      <c r="CH91" t="str">
        <f t="shared" si="107"/>
        <v>STK</v>
      </c>
      <c r="CI91" t="str">
        <f t="shared" si="108"/>
        <v>VHM</v>
      </c>
      <c r="CJ91" s="83">
        <f t="shared" si="109"/>
        <v>1000</v>
      </c>
      <c r="CK91" t="str">
        <f t="shared" si="110"/>
        <v>Vinhomes Joint Stock Company</v>
      </c>
      <c r="CL91">
        <f t="shared" si="111"/>
        <v>1</v>
      </c>
      <c r="CO91" s="91" t="str">
        <f t="shared" si="116"/>
        <v>09/28/2023 09:14:34</v>
      </c>
      <c r="CP91" t="str">
        <f t="shared" si="113"/>
        <v>09/28/2023 09:14:34</v>
      </c>
      <c r="CR91" s="5">
        <f t="shared" si="114"/>
        <v>45100</v>
      </c>
      <c r="CS91" s="5">
        <f t="shared" si="115"/>
        <v>45212.75</v>
      </c>
      <c r="CT91" s="22">
        <f>IF(AND(AN91="O",CJ91&lt;&gt;0),VLOOKUP(CI91&amp;Readme!$B$4,historicalprice,4,FALSE),"")</f>
        <v>37650</v>
      </c>
      <c r="CU91" s="8">
        <f>IF(AN91="O",Readme!$B$4,"")</f>
        <v>45471</v>
      </c>
    </row>
    <row r="92" spans="1:99" hidden="1">
      <c r="A92" s="26" t="s">
        <v>501</v>
      </c>
      <c r="B92" s="27" t="s">
        <v>20</v>
      </c>
      <c r="C92" s="27" t="s">
        <v>222</v>
      </c>
      <c r="D92" s="28">
        <v>1000</v>
      </c>
      <c r="E92" s="28" t="s">
        <v>499</v>
      </c>
      <c r="F92" s="68">
        <v>1000</v>
      </c>
      <c r="G92" s="28">
        <v>45850</v>
      </c>
      <c r="H92" s="28">
        <v>68775</v>
      </c>
      <c r="I92" s="28" t="s">
        <v>224</v>
      </c>
      <c r="J92" s="28">
        <v>45918775</v>
      </c>
      <c r="K92" s="27" t="s">
        <v>162</v>
      </c>
      <c r="L92" s="27" t="s">
        <v>225</v>
      </c>
      <c r="M92" s="27" t="s">
        <v>163</v>
      </c>
      <c r="N92" s="29" t="s">
        <v>500</v>
      </c>
      <c r="Z92" s="43">
        <f t="shared" si="117"/>
        <v>1000</v>
      </c>
      <c r="AA92" s="55">
        <f t="shared" si="70"/>
        <v>45200.760578703703</v>
      </c>
      <c r="AB92" s="8">
        <f t="shared" si="71"/>
        <v>45200</v>
      </c>
      <c r="AC92" s="8">
        <f t="shared" si="72"/>
        <v>45202.416666666664</v>
      </c>
      <c r="AD92" s="6">
        <f t="shared" si="73"/>
        <v>45850000</v>
      </c>
      <c r="AE92" s="6">
        <f t="shared" si="74"/>
        <v>-45850</v>
      </c>
      <c r="AF92" s="6">
        <f t="shared" si="75"/>
        <v>-68775</v>
      </c>
      <c r="AG92" s="6" t="str">
        <f t="shared" si="76"/>
        <v>79856558</v>
      </c>
      <c r="AH92" s="75" t="str">
        <f t="shared" si="77"/>
        <v/>
      </c>
      <c r="AI92" t="str">
        <f t="shared" si="78"/>
        <v/>
      </c>
      <c r="AL92" s="78" t="str">
        <f t="shared" si="79"/>
        <v>79856558O</v>
      </c>
      <c r="AM92" s="92">
        <v>23745001</v>
      </c>
      <c r="AN92" s="6" t="str">
        <f t="shared" si="80"/>
        <v>O</v>
      </c>
      <c r="AO92" t="str">
        <f t="shared" si="81"/>
        <v/>
      </c>
      <c r="AP92" s="77" t="str">
        <f t="shared" si="98"/>
        <v>VND</v>
      </c>
      <c r="AR92" t="s">
        <v>220</v>
      </c>
      <c r="AS92" s="43" t="str">
        <f t="shared" si="82"/>
        <v>VHM</v>
      </c>
      <c r="AT92" s="44">
        <f t="shared" si="83"/>
        <v>1000</v>
      </c>
      <c r="AU92" t="str">
        <f>VLOOKUP(AS92,specs,Specs!$D$2,FALSE)</f>
        <v>Vinhomes Joint Stock Company</v>
      </c>
      <c r="AW92">
        <f>VLOOKUP(AS92,specs,Specs!$S$2,FALSE)</f>
        <v>1</v>
      </c>
      <c r="BA92" s="4" t="str">
        <f t="shared" si="84"/>
        <v>10/02/2023 09:15:14</v>
      </c>
      <c r="BB92" s="8">
        <f t="shared" si="85"/>
        <v>45201</v>
      </c>
      <c r="BC92" s="8">
        <f>IF(C92="Div",BB92,VLOOKUP(VLOOKUP(DATEVALUE(BA92),DataRef!$N$2:$O$2001,2,FALSE)+2,DataRef!$M$2:$O$2001,2,FALSE))</f>
        <v>45203</v>
      </c>
      <c r="BD92" t="str">
        <f t="shared" si="99"/>
        <v>HOSE</v>
      </c>
      <c r="BE92" s="44">
        <f t="shared" si="86"/>
        <v>45850</v>
      </c>
      <c r="BF92" s="22">
        <f t="shared" si="100"/>
        <v>45850000</v>
      </c>
      <c r="BG92" s="21">
        <f t="shared" si="101"/>
        <v>-45850000</v>
      </c>
      <c r="BH92" s="6">
        <f t="shared" si="87"/>
        <v>0</v>
      </c>
      <c r="BI92" s="6">
        <f t="shared" si="88"/>
        <v>-114625</v>
      </c>
      <c r="BJ92" t="str">
        <f t="shared" si="102"/>
        <v>VND</v>
      </c>
      <c r="BK92" s="45">
        <f t="shared" si="103"/>
        <v>-45964625</v>
      </c>
      <c r="BL92" s="77">
        <f t="shared" si="89"/>
        <v>45750</v>
      </c>
      <c r="BM92" s="6">
        <f t="shared" si="90"/>
        <v>45964625</v>
      </c>
      <c r="BN92" s="54" t="str">
        <f t="shared" si="91"/>
        <v/>
      </c>
      <c r="BP92" t="str">
        <f t="shared" si="92"/>
        <v>Buy</v>
      </c>
      <c r="BR92" s="14" t="str">
        <f t="shared" si="93"/>
        <v>79856558</v>
      </c>
      <c r="BT92" t="str">
        <f t="shared" si="94"/>
        <v/>
      </c>
      <c r="BW92" s="6" t="str">
        <f t="shared" si="95"/>
        <v>LMT</v>
      </c>
      <c r="BZ92" t="s">
        <v>569</v>
      </c>
      <c r="CB92" s="74" t="str">
        <f t="shared" si="96"/>
        <v/>
      </c>
      <c r="CC92" s="6">
        <f t="shared" si="97"/>
        <v>45964.625</v>
      </c>
      <c r="CE92" t="str">
        <f t="shared" si="104"/>
        <v>Long</v>
      </c>
      <c r="CF92" t="str">
        <f t="shared" si="105"/>
        <v>ST</v>
      </c>
      <c r="CG92" s="45" t="str">
        <f t="shared" si="106"/>
        <v>VND</v>
      </c>
      <c r="CH92" t="str">
        <f t="shared" si="107"/>
        <v>STK</v>
      </c>
      <c r="CI92" t="str">
        <f t="shared" si="108"/>
        <v>VHM</v>
      </c>
      <c r="CJ92" s="83">
        <f t="shared" si="109"/>
        <v>1000</v>
      </c>
      <c r="CK92" t="str">
        <f t="shared" si="110"/>
        <v>Vinhomes Joint Stock Company</v>
      </c>
      <c r="CL92">
        <f t="shared" si="111"/>
        <v>1</v>
      </c>
      <c r="CO92" s="91" t="str">
        <f t="shared" si="116"/>
        <v>10/02/2023 09:15:14</v>
      </c>
      <c r="CP92" t="str">
        <f t="shared" si="113"/>
        <v>10/02/2023 09:15:14</v>
      </c>
      <c r="CR92" s="5">
        <f t="shared" si="114"/>
        <v>45850</v>
      </c>
      <c r="CS92" s="5">
        <f t="shared" si="115"/>
        <v>45964.625</v>
      </c>
      <c r="CT92" s="22">
        <f>IF(AND(AN92="O",CJ92&lt;&gt;0),VLOOKUP(CI92&amp;Readme!$B$4,historicalprice,4,FALSE),"")</f>
        <v>37650</v>
      </c>
      <c r="CU92" s="8">
        <f>IF(AN92="O",Readme!$B$4,"")</f>
        <v>45471</v>
      </c>
    </row>
    <row r="93" spans="1:99" hidden="1">
      <c r="A93" s="26" t="s">
        <v>498</v>
      </c>
      <c r="B93" s="27" t="s">
        <v>20</v>
      </c>
      <c r="C93" s="27" t="s">
        <v>222</v>
      </c>
      <c r="D93" s="28">
        <v>1000</v>
      </c>
      <c r="E93" s="28" t="s">
        <v>502</v>
      </c>
      <c r="F93" s="68">
        <v>1000</v>
      </c>
      <c r="G93" s="28">
        <v>45600</v>
      </c>
      <c r="H93" s="28">
        <v>68400</v>
      </c>
      <c r="I93" s="28" t="s">
        <v>224</v>
      </c>
      <c r="J93" s="28">
        <v>45668400</v>
      </c>
      <c r="K93" s="27" t="s">
        <v>162</v>
      </c>
      <c r="L93" s="27" t="s">
        <v>225</v>
      </c>
      <c r="M93" s="27" t="s">
        <v>163</v>
      </c>
      <c r="N93" s="29" t="s">
        <v>503</v>
      </c>
      <c r="Z93" s="43">
        <f t="shared" si="117"/>
        <v>1000</v>
      </c>
      <c r="AA93" s="55">
        <f t="shared" si="70"/>
        <v>45200.798738425925</v>
      </c>
      <c r="AB93" s="8">
        <f t="shared" si="71"/>
        <v>45200</v>
      </c>
      <c r="AC93" s="8">
        <f t="shared" si="72"/>
        <v>45202.416666666664</v>
      </c>
      <c r="AD93" s="6">
        <f t="shared" si="73"/>
        <v>45600000</v>
      </c>
      <c r="AE93" s="6">
        <f t="shared" si="74"/>
        <v>-45600</v>
      </c>
      <c r="AF93" s="6">
        <f t="shared" si="75"/>
        <v>-68400</v>
      </c>
      <c r="AG93" s="6" t="str">
        <f t="shared" si="76"/>
        <v>79832410</v>
      </c>
      <c r="AH93" s="75" t="str">
        <f t="shared" si="77"/>
        <v/>
      </c>
      <c r="AI93" t="str">
        <f t="shared" si="78"/>
        <v/>
      </c>
      <c r="AL93" s="78" t="str">
        <f t="shared" si="79"/>
        <v>79832410O</v>
      </c>
      <c r="AM93" s="92">
        <v>23745000</v>
      </c>
      <c r="AN93" s="6" t="str">
        <f t="shared" si="80"/>
        <v>O</v>
      </c>
      <c r="AO93" t="str">
        <f t="shared" si="81"/>
        <v/>
      </c>
      <c r="AP93" s="77" t="str">
        <f t="shared" si="98"/>
        <v>VND</v>
      </c>
      <c r="AR93" t="s">
        <v>220</v>
      </c>
      <c r="AS93" s="43" t="str">
        <f t="shared" si="82"/>
        <v>VHM</v>
      </c>
      <c r="AT93" s="44">
        <f t="shared" si="83"/>
        <v>1000</v>
      </c>
      <c r="AU93" t="str">
        <f>VLOOKUP(AS93,specs,Specs!$D$2,FALSE)</f>
        <v>Vinhomes Joint Stock Company</v>
      </c>
      <c r="AW93">
        <f>VLOOKUP(AS93,specs,Specs!$S$2,FALSE)</f>
        <v>1</v>
      </c>
      <c r="BA93" s="4" t="str">
        <f t="shared" si="84"/>
        <v>10/02/2023 10:10:11</v>
      </c>
      <c r="BB93" s="8">
        <f t="shared" si="85"/>
        <v>45201</v>
      </c>
      <c r="BC93" s="8">
        <f>IF(C93="Div",BB93,VLOOKUP(VLOOKUP(DATEVALUE(BA93),DataRef!$N$2:$O$2001,2,FALSE)+2,DataRef!$M$2:$O$2001,2,FALSE))</f>
        <v>45203</v>
      </c>
      <c r="BD93" t="str">
        <f t="shared" si="99"/>
        <v>HOSE</v>
      </c>
      <c r="BE93" s="44">
        <f t="shared" si="86"/>
        <v>45600</v>
      </c>
      <c r="BF93" s="22">
        <f t="shared" si="100"/>
        <v>45600000</v>
      </c>
      <c r="BG93" s="21">
        <f t="shared" si="101"/>
        <v>-45600000</v>
      </c>
      <c r="BH93" s="6">
        <f t="shared" si="87"/>
        <v>0</v>
      </c>
      <c r="BI93" s="6">
        <f t="shared" si="88"/>
        <v>-114000</v>
      </c>
      <c r="BJ93" t="str">
        <f t="shared" si="102"/>
        <v>VND</v>
      </c>
      <c r="BK93" s="45">
        <f t="shared" si="103"/>
        <v>-45714000</v>
      </c>
      <c r="BL93" s="77">
        <f t="shared" si="89"/>
        <v>45750</v>
      </c>
      <c r="BM93" s="6">
        <f t="shared" si="90"/>
        <v>45714000</v>
      </c>
      <c r="BN93" s="54" t="str">
        <f t="shared" si="91"/>
        <v/>
      </c>
      <c r="BP93" t="str">
        <f t="shared" si="92"/>
        <v>Buy</v>
      </c>
      <c r="BR93" s="14" t="str">
        <f t="shared" si="93"/>
        <v>79832410</v>
      </c>
      <c r="BT93" t="str">
        <f t="shared" si="94"/>
        <v/>
      </c>
      <c r="BW93" s="6" t="str">
        <f t="shared" si="95"/>
        <v>LMT</v>
      </c>
      <c r="BZ93" t="s">
        <v>569</v>
      </c>
      <c r="CB93" s="74" t="str">
        <f t="shared" si="96"/>
        <v/>
      </c>
      <c r="CC93" s="6">
        <f t="shared" si="97"/>
        <v>45714</v>
      </c>
      <c r="CE93" t="str">
        <f t="shared" si="104"/>
        <v>Long</v>
      </c>
      <c r="CF93" t="str">
        <f t="shared" si="105"/>
        <v>ST</v>
      </c>
      <c r="CG93" s="45" t="str">
        <f t="shared" si="106"/>
        <v>VND</v>
      </c>
      <c r="CH93" t="str">
        <f t="shared" si="107"/>
        <v>STK</v>
      </c>
      <c r="CI93" t="str">
        <f t="shared" si="108"/>
        <v>VHM</v>
      </c>
      <c r="CJ93" s="83">
        <f t="shared" si="109"/>
        <v>1000</v>
      </c>
      <c r="CK93" t="str">
        <f t="shared" si="110"/>
        <v>Vinhomes Joint Stock Company</v>
      </c>
      <c r="CL93">
        <f t="shared" si="111"/>
        <v>1</v>
      </c>
      <c r="CO93" s="91" t="str">
        <f t="shared" si="116"/>
        <v>10/02/2023 10:10:11</v>
      </c>
      <c r="CP93" t="str">
        <f t="shared" si="113"/>
        <v>10/02/2023 10:10:11</v>
      </c>
      <c r="CR93" s="5">
        <f t="shared" si="114"/>
        <v>45600</v>
      </c>
      <c r="CS93" s="5">
        <f t="shared" si="115"/>
        <v>45714</v>
      </c>
      <c r="CT93" s="22">
        <f>IF(AND(AN93="O",CJ93&lt;&gt;0),VLOOKUP(CI93&amp;Readme!$B$4,historicalprice,4,FALSE),"")</f>
        <v>37650</v>
      </c>
      <c r="CU93" s="8">
        <f>IF(AN93="O",Readme!$B$4,"")</f>
        <v>45471</v>
      </c>
    </row>
    <row r="94" spans="1:99" hidden="1">
      <c r="A94" s="26" t="s">
        <v>495</v>
      </c>
      <c r="B94" s="27" t="s">
        <v>20</v>
      </c>
      <c r="C94" s="27" t="s">
        <v>222</v>
      </c>
      <c r="D94" s="28">
        <v>1000</v>
      </c>
      <c r="E94" s="28" t="s">
        <v>401</v>
      </c>
      <c r="F94" s="68">
        <v>1000</v>
      </c>
      <c r="G94" s="28">
        <v>45100</v>
      </c>
      <c r="H94" s="28">
        <v>67650</v>
      </c>
      <c r="I94" s="28" t="s">
        <v>224</v>
      </c>
      <c r="J94" s="28">
        <v>45167650</v>
      </c>
      <c r="K94" s="27" t="s">
        <v>162</v>
      </c>
      <c r="L94" s="27" t="s">
        <v>225</v>
      </c>
      <c r="M94" s="27" t="s">
        <v>163</v>
      </c>
      <c r="N94" s="29" t="s">
        <v>484</v>
      </c>
      <c r="Z94" s="43">
        <f t="shared" si="117"/>
        <v>1000</v>
      </c>
      <c r="AA94" s="55">
        <f t="shared" si="70"/>
        <v>45201.782650462963</v>
      </c>
      <c r="AB94" s="8">
        <f t="shared" si="71"/>
        <v>45201</v>
      </c>
      <c r="AC94" s="8">
        <f t="shared" si="72"/>
        <v>45203.416666666664</v>
      </c>
      <c r="AD94" s="6">
        <f t="shared" si="73"/>
        <v>45100000</v>
      </c>
      <c r="AE94" s="6">
        <f t="shared" si="74"/>
        <v>-45100</v>
      </c>
      <c r="AF94" s="6">
        <f t="shared" si="75"/>
        <v>-67650</v>
      </c>
      <c r="AG94" s="6" t="str">
        <f t="shared" si="76"/>
        <v>79945703</v>
      </c>
      <c r="AH94" s="75" t="str">
        <f t="shared" si="77"/>
        <v/>
      </c>
      <c r="AI94" t="str">
        <f t="shared" si="78"/>
        <v/>
      </c>
      <c r="AL94" s="78" t="str">
        <f t="shared" si="79"/>
        <v>79945703O</v>
      </c>
      <c r="AM94" s="92">
        <v>23745007</v>
      </c>
      <c r="AN94" s="6" t="str">
        <f t="shared" si="80"/>
        <v>O</v>
      </c>
      <c r="AO94" t="str">
        <f t="shared" si="81"/>
        <v/>
      </c>
      <c r="AP94" s="77" t="str">
        <f t="shared" si="98"/>
        <v>VND</v>
      </c>
      <c r="AR94" t="s">
        <v>220</v>
      </c>
      <c r="AS94" s="43" t="str">
        <f t="shared" si="82"/>
        <v>VHM</v>
      </c>
      <c r="AT94" s="44">
        <f t="shared" si="83"/>
        <v>1000</v>
      </c>
      <c r="AU94" t="str">
        <f>VLOOKUP(AS94,specs,Specs!$D$2,FALSE)</f>
        <v>Vinhomes Joint Stock Company</v>
      </c>
      <c r="AW94">
        <f>VLOOKUP(AS94,specs,Specs!$S$2,FALSE)</f>
        <v>1</v>
      </c>
      <c r="BA94" s="4" t="str">
        <f t="shared" si="84"/>
        <v>10/03/2023 09:47:01</v>
      </c>
      <c r="BB94" s="8">
        <f t="shared" si="85"/>
        <v>45202</v>
      </c>
      <c r="BC94" s="8">
        <f>IF(C94="Div",BB94,VLOOKUP(VLOOKUP(DATEVALUE(BA94),DataRef!$N$2:$O$2001,2,FALSE)+2,DataRef!$M$2:$O$2001,2,FALSE))</f>
        <v>45204</v>
      </c>
      <c r="BD94" t="str">
        <f t="shared" si="99"/>
        <v>HOSE</v>
      </c>
      <c r="BE94" s="44">
        <f t="shared" si="86"/>
        <v>45100</v>
      </c>
      <c r="BF94" s="22">
        <f t="shared" si="100"/>
        <v>45100000</v>
      </c>
      <c r="BG94" s="21">
        <f t="shared" si="101"/>
        <v>-45100000</v>
      </c>
      <c r="BH94" s="6">
        <f t="shared" si="87"/>
        <v>0</v>
      </c>
      <c r="BI94" s="6">
        <f t="shared" si="88"/>
        <v>-112750</v>
      </c>
      <c r="BJ94" t="str">
        <f t="shared" si="102"/>
        <v>VND</v>
      </c>
      <c r="BK94" s="45">
        <f t="shared" si="103"/>
        <v>-45212750</v>
      </c>
      <c r="BL94" s="77">
        <f t="shared" si="89"/>
        <v>44050</v>
      </c>
      <c r="BM94" s="6">
        <f t="shared" si="90"/>
        <v>45212750</v>
      </c>
      <c r="BN94" s="54" t="str">
        <f t="shared" si="91"/>
        <v/>
      </c>
      <c r="BP94" t="str">
        <f t="shared" si="92"/>
        <v>Buy</v>
      </c>
      <c r="BR94" s="14" t="str">
        <f t="shared" si="93"/>
        <v>79945703</v>
      </c>
      <c r="BT94" t="str">
        <f t="shared" si="94"/>
        <v/>
      </c>
      <c r="BW94" s="6" t="str">
        <f t="shared" si="95"/>
        <v>LMT</v>
      </c>
      <c r="BZ94" t="s">
        <v>569</v>
      </c>
      <c r="CB94" s="74" t="str">
        <f t="shared" si="96"/>
        <v/>
      </c>
      <c r="CC94" s="6">
        <f t="shared" si="97"/>
        <v>45212.75</v>
      </c>
      <c r="CE94" t="str">
        <f t="shared" si="104"/>
        <v>Long</v>
      </c>
      <c r="CF94" t="str">
        <f t="shared" si="105"/>
        <v>ST</v>
      </c>
      <c r="CG94" s="45" t="str">
        <f t="shared" si="106"/>
        <v>VND</v>
      </c>
      <c r="CH94" t="str">
        <f t="shared" si="107"/>
        <v>STK</v>
      </c>
      <c r="CI94" t="str">
        <f t="shared" si="108"/>
        <v>VHM</v>
      </c>
      <c r="CJ94" s="83">
        <f t="shared" si="109"/>
        <v>1000</v>
      </c>
      <c r="CK94" t="str">
        <f t="shared" si="110"/>
        <v>Vinhomes Joint Stock Company</v>
      </c>
      <c r="CL94">
        <f t="shared" si="111"/>
        <v>1</v>
      </c>
      <c r="CO94" s="91" t="str">
        <f t="shared" si="116"/>
        <v>10/03/2023 09:47:01</v>
      </c>
      <c r="CP94" t="str">
        <f t="shared" si="113"/>
        <v>10/03/2023 09:47:01</v>
      </c>
      <c r="CR94" s="5">
        <f t="shared" si="114"/>
        <v>45100</v>
      </c>
      <c r="CS94" s="5">
        <f t="shared" si="115"/>
        <v>45212.75</v>
      </c>
      <c r="CT94" s="22">
        <f>IF(AND(AN94="O",CJ94&lt;&gt;0),VLOOKUP(CI94&amp;Readme!$B$4,historicalprice,4,FALSE),"")</f>
        <v>37650</v>
      </c>
      <c r="CU94" s="8">
        <f>IF(AN94="O",Readme!$B$4,"")</f>
        <v>45471</v>
      </c>
    </row>
    <row r="95" spans="1:99" hidden="1">
      <c r="A95" s="26" t="s">
        <v>492</v>
      </c>
      <c r="B95" s="27" t="s">
        <v>47</v>
      </c>
      <c r="C95" s="27" t="s">
        <v>222</v>
      </c>
      <c r="D95" s="28">
        <v>3000</v>
      </c>
      <c r="E95" s="28" t="s">
        <v>486</v>
      </c>
      <c r="F95" s="68">
        <v>3000</v>
      </c>
      <c r="G95" s="28">
        <v>17300</v>
      </c>
      <c r="H95" s="28">
        <v>77850</v>
      </c>
      <c r="I95" s="28" t="s">
        <v>224</v>
      </c>
      <c r="J95" s="28">
        <v>51977850</v>
      </c>
      <c r="K95" s="27" t="s">
        <v>162</v>
      </c>
      <c r="L95" s="27" t="s">
        <v>225</v>
      </c>
      <c r="M95" s="27" t="s">
        <v>163</v>
      </c>
      <c r="N95" s="29" t="s">
        <v>487</v>
      </c>
      <c r="O95" s="47"/>
      <c r="Y95" s="43">
        <v>1.2</v>
      </c>
      <c r="Z95" s="56">
        <v>3600</v>
      </c>
      <c r="AA95" s="55">
        <f t="shared" si="70"/>
        <v>45201.783113425925</v>
      </c>
      <c r="AB95" s="8">
        <f t="shared" si="71"/>
        <v>45201</v>
      </c>
      <c r="AC95" s="8">
        <f t="shared" si="72"/>
        <v>45203.416666666664</v>
      </c>
      <c r="AD95" s="6">
        <f t="shared" si="73"/>
        <v>51900000</v>
      </c>
      <c r="AE95" s="6">
        <f t="shared" si="74"/>
        <v>-51900</v>
      </c>
      <c r="AF95" s="6">
        <f t="shared" si="75"/>
        <v>-77850</v>
      </c>
      <c r="AG95" s="6" t="str">
        <f t="shared" si="76"/>
        <v>79941014</v>
      </c>
      <c r="AH95" s="75" t="str">
        <f t="shared" si="77"/>
        <v/>
      </c>
      <c r="AI95" t="str">
        <f t="shared" si="78"/>
        <v/>
      </c>
      <c r="AL95" s="78" t="str">
        <f t="shared" si="79"/>
        <v>79941014O</v>
      </c>
      <c r="AM95" s="43">
        <v>23745006</v>
      </c>
      <c r="AN95" s="6" t="str">
        <f t="shared" si="80"/>
        <v>O</v>
      </c>
      <c r="AO95" t="str">
        <f t="shared" si="81"/>
        <v/>
      </c>
      <c r="AP95" s="77" t="str">
        <f t="shared" si="98"/>
        <v>VND</v>
      </c>
      <c r="AR95" t="s">
        <v>220</v>
      </c>
      <c r="AS95" s="43" t="str">
        <f t="shared" si="82"/>
        <v>TPB</v>
      </c>
      <c r="AT95" s="44">
        <f t="shared" si="83"/>
        <v>3600</v>
      </c>
      <c r="AU95" t="str">
        <f>VLOOKUP(AS95,specs,Specs!$D$2,FALSE)</f>
        <v>Tien Phong Commercial Joint Stock Bank (Tpb)</v>
      </c>
      <c r="AW95">
        <f>VLOOKUP(AS95,specs,Specs!$S$2,FALSE)</f>
        <v>1</v>
      </c>
      <c r="BA95" s="4" t="str">
        <f t="shared" si="84"/>
        <v>10/03/2023 09:47:41</v>
      </c>
      <c r="BB95" s="8">
        <f t="shared" si="85"/>
        <v>45202</v>
      </c>
      <c r="BC95" s="8">
        <f>IF(C95="Div",BB95,VLOOKUP(VLOOKUP(DATEVALUE(BA95),DataRef!$N$2:$O$2001,2,FALSE)+2,DataRef!$M$2:$O$2001,2,FALSE))</f>
        <v>45204</v>
      </c>
      <c r="BD95" t="str">
        <f t="shared" si="99"/>
        <v>HOSE</v>
      </c>
      <c r="BE95" s="19">
        <f t="shared" si="86"/>
        <v>14416.666666666666</v>
      </c>
      <c r="BF95" s="22">
        <f t="shared" si="100"/>
        <v>51900000</v>
      </c>
      <c r="BG95" s="21">
        <f t="shared" si="101"/>
        <v>-51900000</v>
      </c>
      <c r="BH95" s="6">
        <f t="shared" si="87"/>
        <v>0</v>
      </c>
      <c r="BI95" s="6">
        <f t="shared" si="88"/>
        <v>-129750</v>
      </c>
      <c r="BJ95" t="str">
        <f t="shared" si="102"/>
        <v>VND</v>
      </c>
      <c r="BK95" s="45">
        <f t="shared" si="103"/>
        <v>-52029750</v>
      </c>
      <c r="BL95" s="77">
        <f t="shared" si="89"/>
        <v>13916.666999999999</v>
      </c>
      <c r="BM95" s="6">
        <f t="shared" si="90"/>
        <v>52029750</v>
      </c>
      <c r="BN95" s="54" t="str">
        <f t="shared" si="91"/>
        <v/>
      </c>
      <c r="BP95" t="str">
        <f t="shared" si="92"/>
        <v>Buy</v>
      </c>
      <c r="BR95" s="14" t="str">
        <f t="shared" si="93"/>
        <v>79941014</v>
      </c>
      <c r="BT95" t="str">
        <f t="shared" si="94"/>
        <v/>
      </c>
      <c r="BW95" s="6" t="str">
        <f t="shared" si="95"/>
        <v>LMT</v>
      </c>
      <c r="BZ95" t="s">
        <v>569</v>
      </c>
      <c r="CB95" s="74" t="str">
        <f t="shared" si="96"/>
        <v/>
      </c>
      <c r="CC95" s="6">
        <f t="shared" si="97"/>
        <v>14452.708333333334</v>
      </c>
      <c r="CE95" t="str">
        <f t="shared" si="104"/>
        <v>Long</v>
      </c>
      <c r="CF95" t="str">
        <f t="shared" si="105"/>
        <v>ST</v>
      </c>
      <c r="CG95" s="45" t="str">
        <f t="shared" si="106"/>
        <v>VND</v>
      </c>
      <c r="CH95" t="str">
        <f t="shared" si="107"/>
        <v>STK</v>
      </c>
      <c r="CI95" t="str">
        <f t="shared" si="108"/>
        <v>TPB</v>
      </c>
      <c r="CJ95" s="83">
        <f t="shared" si="109"/>
        <v>3600</v>
      </c>
      <c r="CK95" t="str">
        <f t="shared" si="110"/>
        <v>Tien Phong Commercial Joint Stock Bank (Tpb)</v>
      </c>
      <c r="CL95">
        <f t="shared" si="111"/>
        <v>1</v>
      </c>
      <c r="CO95" s="91" t="str">
        <f t="shared" si="116"/>
        <v>10/03/2023 09:47:41</v>
      </c>
      <c r="CP95" t="str">
        <f t="shared" si="113"/>
        <v>10/03/2023 09:47:41</v>
      </c>
      <c r="CR95" s="5">
        <f t="shared" si="114"/>
        <v>14416.666666666666</v>
      </c>
      <c r="CS95" s="5">
        <f t="shared" si="115"/>
        <v>14452.708333333334</v>
      </c>
      <c r="CT95" s="22">
        <f>IF(AND(AN95="O",CJ95&lt;&gt;0),VLOOKUP(CI95&amp;Readme!$B$4,historicalprice,4,FALSE),"")</f>
        <v>14333.333000000001</v>
      </c>
      <c r="CU95" s="8">
        <f>IF(AN95="O",Readme!$B$4,"")</f>
        <v>45471</v>
      </c>
    </row>
    <row r="96" spans="1:99" hidden="1">
      <c r="A96" s="26" t="s">
        <v>490</v>
      </c>
      <c r="B96" s="27" t="s">
        <v>20</v>
      </c>
      <c r="C96" s="27" t="s">
        <v>222</v>
      </c>
      <c r="D96" s="28">
        <v>1000</v>
      </c>
      <c r="E96" s="28" t="s">
        <v>410</v>
      </c>
      <c r="F96" s="68">
        <v>1000</v>
      </c>
      <c r="G96" s="28">
        <v>44500</v>
      </c>
      <c r="H96" s="28">
        <v>66750</v>
      </c>
      <c r="I96" s="28" t="s">
        <v>224</v>
      </c>
      <c r="J96" s="28">
        <v>44566750</v>
      </c>
      <c r="K96" s="27" t="s">
        <v>162</v>
      </c>
      <c r="L96" s="27" t="s">
        <v>225</v>
      </c>
      <c r="M96" s="27" t="s">
        <v>163</v>
      </c>
      <c r="N96" s="29" t="s">
        <v>489</v>
      </c>
      <c r="Z96" s="43">
        <f t="shared" ref="Z96:Z103" si="118">F96</f>
        <v>1000</v>
      </c>
      <c r="AA96" s="55">
        <f t="shared" si="70"/>
        <v>45201.783680555556</v>
      </c>
      <c r="AB96" s="8">
        <f t="shared" si="71"/>
        <v>45201</v>
      </c>
      <c r="AC96" s="8">
        <f t="shared" si="72"/>
        <v>45203.416666666664</v>
      </c>
      <c r="AD96" s="6">
        <f t="shared" si="73"/>
        <v>44500000</v>
      </c>
      <c r="AE96" s="6">
        <f t="shared" si="74"/>
        <v>-44500</v>
      </c>
      <c r="AF96" s="6">
        <f t="shared" si="75"/>
        <v>-66750</v>
      </c>
      <c r="AG96" s="6" t="str">
        <f t="shared" si="76"/>
        <v>79940347</v>
      </c>
      <c r="AH96" s="75" t="str">
        <f t="shared" si="77"/>
        <v/>
      </c>
      <c r="AI96" t="str">
        <f t="shared" si="78"/>
        <v/>
      </c>
      <c r="AL96" s="78" t="str">
        <f t="shared" si="79"/>
        <v>79940347O</v>
      </c>
      <c r="AM96" s="92">
        <v>23745005</v>
      </c>
      <c r="AN96" s="6" t="str">
        <f t="shared" si="80"/>
        <v>O</v>
      </c>
      <c r="AO96" t="str">
        <f t="shared" si="81"/>
        <v/>
      </c>
      <c r="AP96" s="77" t="str">
        <f t="shared" si="98"/>
        <v>VND</v>
      </c>
      <c r="AR96" t="s">
        <v>220</v>
      </c>
      <c r="AS96" s="43" t="str">
        <f t="shared" si="82"/>
        <v>VHM</v>
      </c>
      <c r="AT96" s="44">
        <f t="shared" si="83"/>
        <v>1000</v>
      </c>
      <c r="AU96" t="str">
        <f>VLOOKUP(AS96,specs,Specs!$D$2,FALSE)</f>
        <v>Vinhomes Joint Stock Company</v>
      </c>
      <c r="AW96">
        <f>VLOOKUP(AS96,specs,Specs!$S$2,FALSE)</f>
        <v>1</v>
      </c>
      <c r="BA96" s="4" t="str">
        <f t="shared" si="84"/>
        <v>10/03/2023 09:48:30</v>
      </c>
      <c r="BB96" s="8">
        <f t="shared" si="85"/>
        <v>45202</v>
      </c>
      <c r="BC96" s="8">
        <f>IF(C96="Div",BB96,VLOOKUP(VLOOKUP(DATEVALUE(BA96),DataRef!$N$2:$O$2001,2,FALSE)+2,DataRef!$M$2:$O$2001,2,FALSE))</f>
        <v>45204</v>
      </c>
      <c r="BD96" t="str">
        <f t="shared" si="99"/>
        <v>HOSE</v>
      </c>
      <c r="BE96" s="44">
        <f t="shared" si="86"/>
        <v>44500</v>
      </c>
      <c r="BF96" s="22">
        <f t="shared" si="100"/>
        <v>44500000</v>
      </c>
      <c r="BG96" s="21">
        <f t="shared" si="101"/>
        <v>-44500000</v>
      </c>
      <c r="BH96" s="6">
        <f t="shared" si="87"/>
        <v>0</v>
      </c>
      <c r="BI96" s="6">
        <f t="shared" si="88"/>
        <v>-111250</v>
      </c>
      <c r="BJ96" t="str">
        <f t="shared" si="102"/>
        <v>VND</v>
      </c>
      <c r="BK96" s="45">
        <f t="shared" si="103"/>
        <v>-44611250</v>
      </c>
      <c r="BL96" s="77">
        <f t="shared" si="89"/>
        <v>44050</v>
      </c>
      <c r="BM96" s="6">
        <f t="shared" si="90"/>
        <v>44611250</v>
      </c>
      <c r="BN96" s="54" t="str">
        <f t="shared" si="91"/>
        <v/>
      </c>
      <c r="BP96" t="str">
        <f t="shared" si="92"/>
        <v>Buy</v>
      </c>
      <c r="BR96" s="14" t="str">
        <f t="shared" si="93"/>
        <v>79940347</v>
      </c>
      <c r="BT96" t="str">
        <f t="shared" si="94"/>
        <v/>
      </c>
      <c r="BW96" s="6" t="str">
        <f t="shared" si="95"/>
        <v>LMT</v>
      </c>
      <c r="BZ96" t="s">
        <v>569</v>
      </c>
      <c r="CB96" s="74" t="str">
        <f t="shared" si="96"/>
        <v/>
      </c>
      <c r="CC96" s="6">
        <f t="shared" si="97"/>
        <v>44611.25</v>
      </c>
      <c r="CE96" t="str">
        <f t="shared" si="104"/>
        <v>Long</v>
      </c>
      <c r="CF96" t="str">
        <f t="shared" si="105"/>
        <v>ST</v>
      </c>
      <c r="CG96" s="45" t="str">
        <f t="shared" si="106"/>
        <v>VND</v>
      </c>
      <c r="CH96" t="str">
        <f t="shared" si="107"/>
        <v>STK</v>
      </c>
      <c r="CI96" t="str">
        <f t="shared" si="108"/>
        <v>VHM</v>
      </c>
      <c r="CJ96" s="83">
        <f t="shared" si="109"/>
        <v>1000</v>
      </c>
      <c r="CK96" t="str">
        <f t="shared" si="110"/>
        <v>Vinhomes Joint Stock Company</v>
      </c>
      <c r="CL96">
        <f t="shared" si="111"/>
        <v>1</v>
      </c>
      <c r="CO96" s="91" t="str">
        <f t="shared" si="116"/>
        <v>10/03/2023 09:48:30</v>
      </c>
      <c r="CP96" t="str">
        <f t="shared" si="113"/>
        <v>10/03/2023 09:48:30</v>
      </c>
      <c r="CR96" s="5">
        <f t="shared" si="114"/>
        <v>44500</v>
      </c>
      <c r="CS96" s="5">
        <f t="shared" si="115"/>
        <v>44611.25</v>
      </c>
      <c r="CT96" s="22">
        <f>IF(AND(AN96="O",CJ96&lt;&gt;0),VLOOKUP(CI96&amp;Readme!$B$4,historicalprice,4,FALSE),"")</f>
        <v>37650</v>
      </c>
      <c r="CU96" s="8">
        <f>IF(AN96="O",Readme!$B$4,"")</f>
        <v>45471</v>
      </c>
    </row>
    <row r="97" spans="1:99" hidden="1">
      <c r="A97" s="26" t="s">
        <v>488</v>
      </c>
      <c r="B97" s="27" t="s">
        <v>21</v>
      </c>
      <c r="C97" s="27" t="s">
        <v>222</v>
      </c>
      <c r="D97" s="28">
        <v>1500</v>
      </c>
      <c r="E97" s="28" t="s">
        <v>342</v>
      </c>
      <c r="F97" s="68">
        <v>1500</v>
      </c>
      <c r="G97" s="28">
        <v>37500</v>
      </c>
      <c r="H97" s="28">
        <v>84375</v>
      </c>
      <c r="I97" s="28" t="s">
        <v>224</v>
      </c>
      <c r="J97" s="28">
        <v>56334375</v>
      </c>
      <c r="K97" s="27" t="s">
        <v>162</v>
      </c>
      <c r="L97" s="27" t="s">
        <v>225</v>
      </c>
      <c r="M97" s="27" t="s">
        <v>163</v>
      </c>
      <c r="N97" s="29" t="s">
        <v>491</v>
      </c>
      <c r="Z97" s="43">
        <f t="shared" si="118"/>
        <v>1500</v>
      </c>
      <c r="AA97" s="55">
        <f t="shared" si="70"/>
        <v>45201.784710648149</v>
      </c>
      <c r="AB97" s="8">
        <f t="shared" si="71"/>
        <v>45201</v>
      </c>
      <c r="AC97" s="8">
        <f t="shared" si="72"/>
        <v>45203.416666666664</v>
      </c>
      <c r="AD97" s="6">
        <f t="shared" si="73"/>
        <v>56250000</v>
      </c>
      <c r="AE97" s="6">
        <f t="shared" si="74"/>
        <v>-56250</v>
      </c>
      <c r="AF97" s="6">
        <f t="shared" si="75"/>
        <v>-84375</v>
      </c>
      <c r="AG97" s="6" t="str">
        <f t="shared" si="76"/>
        <v>79939775</v>
      </c>
      <c r="AH97" s="75" t="str">
        <f t="shared" si="77"/>
        <v/>
      </c>
      <c r="AI97" t="str">
        <f t="shared" si="78"/>
        <v/>
      </c>
      <c r="AL97" s="78" t="str">
        <f t="shared" si="79"/>
        <v>79939775O</v>
      </c>
      <c r="AM97" s="92">
        <v>23745004</v>
      </c>
      <c r="AN97" s="6" t="str">
        <f t="shared" si="80"/>
        <v>O</v>
      </c>
      <c r="AO97" t="str">
        <f t="shared" si="81"/>
        <v/>
      </c>
      <c r="AP97" s="77" t="str">
        <f t="shared" si="98"/>
        <v>VND</v>
      </c>
      <c r="AR97" t="s">
        <v>220</v>
      </c>
      <c r="AS97" s="43" t="str">
        <f t="shared" si="82"/>
        <v>TV2</v>
      </c>
      <c r="AT97" s="44">
        <f t="shared" si="83"/>
        <v>1500</v>
      </c>
      <c r="AU97" t="str">
        <f>VLOOKUP(AS97,specs,Specs!$D$2,FALSE)</f>
        <v>Power Engineering Consulting Joint Stock Company 2</v>
      </c>
      <c r="AW97">
        <f>VLOOKUP(AS97,specs,Specs!$S$2,FALSE)</f>
        <v>1</v>
      </c>
      <c r="BA97" s="4" t="str">
        <f t="shared" si="84"/>
        <v>10/03/2023 09:49:59</v>
      </c>
      <c r="BB97" s="8">
        <f t="shared" si="85"/>
        <v>45202</v>
      </c>
      <c r="BC97" s="8">
        <f>IF(C97="Div",BB97,VLOOKUP(VLOOKUP(DATEVALUE(BA97),DataRef!$N$2:$O$2001,2,FALSE)+2,DataRef!$M$2:$O$2001,2,FALSE))</f>
        <v>45204</v>
      </c>
      <c r="BD97" t="str">
        <f t="shared" si="99"/>
        <v>HOSE</v>
      </c>
      <c r="BE97" s="44">
        <f t="shared" si="86"/>
        <v>37500</v>
      </c>
      <c r="BF97" s="22">
        <f t="shared" si="100"/>
        <v>56250000</v>
      </c>
      <c r="BG97" s="21">
        <f t="shared" si="101"/>
        <v>-56250000</v>
      </c>
      <c r="BH97" s="6">
        <f t="shared" si="87"/>
        <v>0</v>
      </c>
      <c r="BI97" s="6">
        <f t="shared" si="88"/>
        <v>-140625</v>
      </c>
      <c r="BJ97" t="str">
        <f t="shared" si="102"/>
        <v>VND</v>
      </c>
      <c r="BK97" s="45">
        <f t="shared" si="103"/>
        <v>-56390625</v>
      </c>
      <c r="BL97" s="77">
        <f t="shared" si="89"/>
        <v>37200</v>
      </c>
      <c r="BM97" s="6">
        <f t="shared" si="90"/>
        <v>56390625</v>
      </c>
      <c r="BN97" s="54" t="str">
        <f t="shared" si="91"/>
        <v/>
      </c>
      <c r="BP97" t="str">
        <f t="shared" si="92"/>
        <v>Buy</v>
      </c>
      <c r="BR97" s="14" t="str">
        <f t="shared" si="93"/>
        <v>79939775</v>
      </c>
      <c r="BT97" t="str">
        <f t="shared" si="94"/>
        <v/>
      </c>
      <c r="BW97" s="6" t="str">
        <f t="shared" si="95"/>
        <v>LMT</v>
      </c>
      <c r="BZ97" t="s">
        <v>569</v>
      </c>
      <c r="CB97" s="74" t="str">
        <f t="shared" si="96"/>
        <v/>
      </c>
      <c r="CC97" s="6">
        <f t="shared" si="97"/>
        <v>37593.75</v>
      </c>
      <c r="CE97" t="str">
        <f t="shared" si="104"/>
        <v>Long</v>
      </c>
      <c r="CF97" t="str">
        <f t="shared" si="105"/>
        <v>ST</v>
      </c>
      <c r="CG97" s="45" t="str">
        <f t="shared" si="106"/>
        <v>VND</v>
      </c>
      <c r="CH97" t="str">
        <f t="shared" si="107"/>
        <v>STK</v>
      </c>
      <c r="CI97" t="str">
        <f t="shared" si="108"/>
        <v>TV2</v>
      </c>
      <c r="CJ97" s="83">
        <f t="shared" si="109"/>
        <v>1500</v>
      </c>
      <c r="CK97" t="str">
        <f t="shared" si="110"/>
        <v>Power Engineering Consulting Joint Stock Company 2</v>
      </c>
      <c r="CL97">
        <f t="shared" si="111"/>
        <v>1</v>
      </c>
      <c r="CO97" s="91" t="str">
        <f t="shared" si="116"/>
        <v>10/03/2023 09:49:59</v>
      </c>
      <c r="CP97" t="str">
        <f t="shared" si="113"/>
        <v>10/03/2023 09:49:59</v>
      </c>
      <c r="CR97" s="5">
        <f t="shared" si="114"/>
        <v>37500</v>
      </c>
      <c r="CS97" s="5">
        <f t="shared" si="115"/>
        <v>37593.75</v>
      </c>
      <c r="CT97" s="22">
        <f>IF(AND(AN97="O",CJ97&lt;&gt;0),VLOOKUP(CI97&amp;Readme!$B$4,historicalprice,4,FALSE),"")</f>
        <v>45000</v>
      </c>
      <c r="CU97" s="8">
        <f>IF(AN97="O",Readme!$B$4,"")</f>
        <v>45471</v>
      </c>
    </row>
    <row r="98" spans="1:99" hidden="1">
      <c r="A98" s="26" t="s">
        <v>485</v>
      </c>
      <c r="B98" s="27" t="s">
        <v>20</v>
      </c>
      <c r="C98" s="27" t="s">
        <v>222</v>
      </c>
      <c r="D98" s="28">
        <v>1000</v>
      </c>
      <c r="E98" s="28" t="s">
        <v>493</v>
      </c>
      <c r="F98" s="68">
        <v>1000</v>
      </c>
      <c r="G98" s="28">
        <v>44200</v>
      </c>
      <c r="H98" s="28">
        <v>66300</v>
      </c>
      <c r="I98" s="28" t="s">
        <v>224</v>
      </c>
      <c r="J98" s="28">
        <v>44266300</v>
      </c>
      <c r="K98" s="27" t="s">
        <v>162</v>
      </c>
      <c r="L98" s="27" t="s">
        <v>225</v>
      </c>
      <c r="M98" s="27" t="s">
        <v>163</v>
      </c>
      <c r="N98" s="29" t="s">
        <v>494</v>
      </c>
      <c r="Z98" s="43">
        <f t="shared" si="118"/>
        <v>1000</v>
      </c>
      <c r="AA98" s="55">
        <f t="shared" si="70"/>
        <v>45201.786076388889</v>
      </c>
      <c r="AB98" s="8">
        <f t="shared" si="71"/>
        <v>45201</v>
      </c>
      <c r="AC98" s="8">
        <f t="shared" si="72"/>
        <v>45203.416666666664</v>
      </c>
      <c r="AD98" s="6">
        <f t="shared" si="73"/>
        <v>44200000</v>
      </c>
      <c r="AE98" s="6">
        <f t="shared" si="74"/>
        <v>-44200</v>
      </c>
      <c r="AF98" s="6">
        <f t="shared" si="75"/>
        <v>-66300</v>
      </c>
      <c r="AG98" s="6" t="str">
        <f t="shared" si="76"/>
        <v>79939520</v>
      </c>
      <c r="AH98" s="75" t="str">
        <f t="shared" si="77"/>
        <v/>
      </c>
      <c r="AI98" t="str">
        <f t="shared" si="78"/>
        <v/>
      </c>
      <c r="AL98" s="78" t="str">
        <f t="shared" si="79"/>
        <v>79939520O</v>
      </c>
      <c r="AM98" s="92">
        <v>23745003</v>
      </c>
      <c r="AN98" s="6" t="str">
        <f t="shared" si="80"/>
        <v>O</v>
      </c>
      <c r="AO98" t="str">
        <f t="shared" si="81"/>
        <v/>
      </c>
      <c r="AP98" s="77" t="str">
        <f t="shared" si="98"/>
        <v>VND</v>
      </c>
      <c r="AR98" t="s">
        <v>220</v>
      </c>
      <c r="AS98" s="43" t="str">
        <f t="shared" si="82"/>
        <v>VHM</v>
      </c>
      <c r="AT98" s="44">
        <f t="shared" si="83"/>
        <v>1000</v>
      </c>
      <c r="AU98" t="str">
        <f>VLOOKUP(AS98,specs,Specs!$D$2,FALSE)</f>
        <v>Vinhomes Joint Stock Company</v>
      </c>
      <c r="AW98">
        <f>VLOOKUP(AS98,specs,Specs!$S$2,FALSE)</f>
        <v>1</v>
      </c>
      <c r="BA98" s="4" t="str">
        <f t="shared" si="84"/>
        <v>10/03/2023 09:51:57</v>
      </c>
      <c r="BB98" s="8">
        <f t="shared" si="85"/>
        <v>45202</v>
      </c>
      <c r="BC98" s="8">
        <f>IF(C98="Div",BB98,VLOOKUP(VLOOKUP(DATEVALUE(BA98),DataRef!$N$2:$O$2001,2,FALSE)+2,DataRef!$M$2:$O$2001,2,FALSE))</f>
        <v>45204</v>
      </c>
      <c r="BD98" t="str">
        <f t="shared" si="99"/>
        <v>HOSE</v>
      </c>
      <c r="BE98" s="44">
        <f t="shared" si="86"/>
        <v>44200</v>
      </c>
      <c r="BF98" s="22">
        <f t="shared" si="100"/>
        <v>44200000</v>
      </c>
      <c r="BG98" s="21">
        <f t="shared" si="101"/>
        <v>-44200000</v>
      </c>
      <c r="BH98" s="6">
        <f t="shared" si="87"/>
        <v>0</v>
      </c>
      <c r="BI98" s="6">
        <f t="shared" si="88"/>
        <v>-110500</v>
      </c>
      <c r="BJ98" t="str">
        <f t="shared" si="102"/>
        <v>VND</v>
      </c>
      <c r="BK98" s="45">
        <f t="shared" si="103"/>
        <v>-44310500</v>
      </c>
      <c r="BL98" s="77">
        <f t="shared" si="89"/>
        <v>44050</v>
      </c>
      <c r="BM98" s="6">
        <f t="shared" si="90"/>
        <v>44310500</v>
      </c>
      <c r="BN98" s="54" t="str">
        <f t="shared" si="91"/>
        <v/>
      </c>
      <c r="BP98" t="str">
        <f t="shared" si="92"/>
        <v>Buy</v>
      </c>
      <c r="BR98" s="14" t="str">
        <f t="shared" si="93"/>
        <v>79939520</v>
      </c>
      <c r="BT98" t="str">
        <f t="shared" si="94"/>
        <v/>
      </c>
      <c r="BW98" s="6" t="str">
        <f t="shared" si="95"/>
        <v>LMT</v>
      </c>
      <c r="BZ98" t="s">
        <v>569</v>
      </c>
      <c r="CB98" s="74" t="str">
        <f t="shared" si="96"/>
        <v/>
      </c>
      <c r="CC98" s="6">
        <f t="shared" si="97"/>
        <v>44310.5</v>
      </c>
      <c r="CE98" t="str">
        <f t="shared" si="104"/>
        <v>Long</v>
      </c>
      <c r="CF98" t="str">
        <f t="shared" si="105"/>
        <v>ST</v>
      </c>
      <c r="CG98" s="45" t="str">
        <f t="shared" si="106"/>
        <v>VND</v>
      </c>
      <c r="CH98" t="str">
        <f t="shared" si="107"/>
        <v>STK</v>
      </c>
      <c r="CI98" t="str">
        <f t="shared" si="108"/>
        <v>VHM</v>
      </c>
      <c r="CJ98" s="83">
        <f t="shared" si="109"/>
        <v>1000</v>
      </c>
      <c r="CK98" t="str">
        <f t="shared" si="110"/>
        <v>Vinhomes Joint Stock Company</v>
      </c>
      <c r="CL98">
        <f t="shared" si="111"/>
        <v>1</v>
      </c>
      <c r="CO98" s="91" t="str">
        <f t="shared" si="116"/>
        <v>10/03/2023 09:51:57</v>
      </c>
      <c r="CP98" t="str">
        <f t="shared" si="113"/>
        <v>10/03/2023 09:51:57</v>
      </c>
      <c r="CR98" s="5">
        <f t="shared" si="114"/>
        <v>44200</v>
      </c>
      <c r="CS98" s="5">
        <f t="shared" si="115"/>
        <v>44310.5</v>
      </c>
      <c r="CT98" s="22">
        <f>IF(AND(AN98="O",CJ98&lt;&gt;0),VLOOKUP(CI98&amp;Readme!$B$4,historicalprice,4,FALSE),"")</f>
        <v>37650</v>
      </c>
      <c r="CU98" s="8">
        <f>IF(AN98="O",Readme!$B$4,"")</f>
        <v>45471</v>
      </c>
    </row>
    <row r="99" spans="1:99" hidden="1">
      <c r="A99" s="26" t="s">
        <v>483</v>
      </c>
      <c r="B99" s="27" t="s">
        <v>20</v>
      </c>
      <c r="C99" s="27" t="s">
        <v>222</v>
      </c>
      <c r="D99" s="28">
        <v>1000</v>
      </c>
      <c r="E99" s="28" t="s">
        <v>496</v>
      </c>
      <c r="F99" s="68">
        <v>1000</v>
      </c>
      <c r="G99" s="28">
        <v>44950</v>
      </c>
      <c r="H99" s="28">
        <v>67425</v>
      </c>
      <c r="I99" s="28" t="s">
        <v>224</v>
      </c>
      <c r="J99" s="28">
        <v>45017425</v>
      </c>
      <c r="K99" s="27" t="s">
        <v>162</v>
      </c>
      <c r="L99" s="27" t="s">
        <v>225</v>
      </c>
      <c r="M99" s="27" t="s">
        <v>163</v>
      </c>
      <c r="N99" s="29" t="s">
        <v>497</v>
      </c>
      <c r="Z99" s="43">
        <f t="shared" si="118"/>
        <v>1000</v>
      </c>
      <c r="AA99" s="55">
        <f t="shared" si="70"/>
        <v>45201.796168981484</v>
      </c>
      <c r="AB99" s="8">
        <f t="shared" si="71"/>
        <v>45201</v>
      </c>
      <c r="AC99" s="8">
        <f t="shared" si="72"/>
        <v>45203.416666666664</v>
      </c>
      <c r="AD99" s="6">
        <f t="shared" si="73"/>
        <v>44950000</v>
      </c>
      <c r="AE99" s="6">
        <f t="shared" si="74"/>
        <v>-44950</v>
      </c>
      <c r="AF99" s="6">
        <f t="shared" si="75"/>
        <v>-67425</v>
      </c>
      <c r="AG99" s="6" t="str">
        <f t="shared" si="76"/>
        <v>79939252</v>
      </c>
      <c r="AH99" s="75" t="str">
        <f t="shared" si="77"/>
        <v/>
      </c>
      <c r="AI99" t="str">
        <f t="shared" si="78"/>
        <v/>
      </c>
      <c r="AL99" s="78" t="str">
        <f t="shared" si="79"/>
        <v>79939252O</v>
      </c>
      <c r="AM99" s="92">
        <v>23745002</v>
      </c>
      <c r="AN99" s="6" t="str">
        <f t="shared" si="80"/>
        <v>O</v>
      </c>
      <c r="AO99" t="str">
        <f t="shared" si="81"/>
        <v/>
      </c>
      <c r="AP99" s="77" t="str">
        <f t="shared" si="98"/>
        <v>VND</v>
      </c>
      <c r="AR99" t="s">
        <v>220</v>
      </c>
      <c r="AS99" s="43" t="str">
        <f t="shared" si="82"/>
        <v>VHM</v>
      </c>
      <c r="AT99" s="44">
        <f t="shared" si="83"/>
        <v>1000</v>
      </c>
      <c r="AU99" t="str">
        <f>VLOOKUP(AS99,specs,Specs!$D$2,FALSE)</f>
        <v>Vinhomes Joint Stock Company</v>
      </c>
      <c r="AW99">
        <f>VLOOKUP(AS99,specs,Specs!$S$2,FALSE)</f>
        <v>1</v>
      </c>
      <c r="BA99" s="4" t="str">
        <f t="shared" si="84"/>
        <v>10/03/2023 10:06:29</v>
      </c>
      <c r="BB99" s="8">
        <f t="shared" si="85"/>
        <v>45202</v>
      </c>
      <c r="BC99" s="8">
        <f>IF(C99="Div",BB99,VLOOKUP(VLOOKUP(DATEVALUE(BA99),DataRef!$N$2:$O$2001,2,FALSE)+2,DataRef!$M$2:$O$2001,2,FALSE))</f>
        <v>45204</v>
      </c>
      <c r="BD99" t="str">
        <f t="shared" si="99"/>
        <v>HOSE</v>
      </c>
      <c r="BE99" s="44">
        <f t="shared" si="86"/>
        <v>44950</v>
      </c>
      <c r="BF99" s="22">
        <f t="shared" si="100"/>
        <v>44950000</v>
      </c>
      <c r="BG99" s="21">
        <f t="shared" si="101"/>
        <v>-44950000</v>
      </c>
      <c r="BH99" s="6">
        <f t="shared" si="87"/>
        <v>0</v>
      </c>
      <c r="BI99" s="6">
        <f t="shared" si="88"/>
        <v>-112375</v>
      </c>
      <c r="BJ99" t="str">
        <f t="shared" si="102"/>
        <v>VND</v>
      </c>
      <c r="BK99" s="45">
        <f t="shared" si="103"/>
        <v>-45062375</v>
      </c>
      <c r="BL99" s="77">
        <f t="shared" si="89"/>
        <v>44050</v>
      </c>
      <c r="BM99" s="6">
        <f t="shared" si="90"/>
        <v>45062375</v>
      </c>
      <c r="BN99" s="54" t="str">
        <f t="shared" si="91"/>
        <v/>
      </c>
      <c r="BP99" t="str">
        <f t="shared" si="92"/>
        <v>Buy</v>
      </c>
      <c r="BR99" s="14" t="str">
        <f t="shared" si="93"/>
        <v>79939252</v>
      </c>
      <c r="BT99" t="str">
        <f t="shared" si="94"/>
        <v/>
      </c>
      <c r="BW99" s="6" t="str">
        <f t="shared" si="95"/>
        <v>LMT</v>
      </c>
      <c r="BZ99" t="s">
        <v>569</v>
      </c>
      <c r="CB99" s="74" t="str">
        <f t="shared" si="96"/>
        <v/>
      </c>
      <c r="CC99" s="6">
        <f t="shared" si="97"/>
        <v>45062.375</v>
      </c>
      <c r="CE99" t="str">
        <f t="shared" si="104"/>
        <v>Long</v>
      </c>
      <c r="CF99" t="str">
        <f t="shared" si="105"/>
        <v>ST</v>
      </c>
      <c r="CG99" s="45" t="str">
        <f t="shared" si="106"/>
        <v>VND</v>
      </c>
      <c r="CH99" t="str">
        <f t="shared" si="107"/>
        <v>STK</v>
      </c>
      <c r="CI99" t="str">
        <f t="shared" si="108"/>
        <v>VHM</v>
      </c>
      <c r="CJ99" s="83">
        <f t="shared" si="109"/>
        <v>1000</v>
      </c>
      <c r="CK99" t="str">
        <f t="shared" si="110"/>
        <v>Vinhomes Joint Stock Company</v>
      </c>
      <c r="CL99">
        <f t="shared" si="111"/>
        <v>1</v>
      </c>
      <c r="CO99" s="91" t="str">
        <f t="shared" si="116"/>
        <v>10/03/2023 10:06:29</v>
      </c>
      <c r="CP99" t="str">
        <f t="shared" si="113"/>
        <v>10/03/2023 10:06:29</v>
      </c>
      <c r="CR99" s="5">
        <f t="shared" si="114"/>
        <v>44950</v>
      </c>
      <c r="CS99" s="5">
        <f t="shared" si="115"/>
        <v>45062.375</v>
      </c>
      <c r="CT99" s="22">
        <f>IF(AND(AN99="O",CJ99&lt;&gt;0),VLOOKUP(CI99&amp;Readme!$B$4,historicalprice,4,FALSE),"")</f>
        <v>37650</v>
      </c>
      <c r="CU99" s="8">
        <f>IF(AN99="O",Readme!$B$4,"")</f>
        <v>45471</v>
      </c>
    </row>
    <row r="100" spans="1:99" hidden="1">
      <c r="A100" s="26" t="s">
        <v>481</v>
      </c>
      <c r="B100" s="27" t="s">
        <v>20</v>
      </c>
      <c r="C100" s="27" t="s">
        <v>222</v>
      </c>
      <c r="D100" s="28">
        <v>1000</v>
      </c>
      <c r="E100" s="28" t="s">
        <v>467</v>
      </c>
      <c r="F100" s="68">
        <v>1000</v>
      </c>
      <c r="G100" s="28">
        <v>43400</v>
      </c>
      <c r="H100" s="28">
        <v>65100</v>
      </c>
      <c r="I100" s="28" t="s">
        <v>224</v>
      </c>
      <c r="J100" s="28">
        <v>43465100</v>
      </c>
      <c r="K100" s="27" t="s">
        <v>162</v>
      </c>
      <c r="L100" s="27" t="s">
        <v>225</v>
      </c>
      <c r="M100" s="27" t="s">
        <v>163</v>
      </c>
      <c r="N100" s="29" t="s">
        <v>468</v>
      </c>
      <c r="Z100" s="43">
        <f t="shared" si="118"/>
        <v>1000</v>
      </c>
      <c r="AA100" s="55">
        <f t="shared" si="70"/>
        <v>45202.763275462959</v>
      </c>
      <c r="AB100" s="8">
        <f t="shared" si="71"/>
        <v>45202</v>
      </c>
      <c r="AC100" s="8">
        <f t="shared" si="72"/>
        <v>45204.416666666664</v>
      </c>
      <c r="AD100" s="6">
        <f t="shared" si="73"/>
        <v>43400000</v>
      </c>
      <c r="AE100" s="6">
        <f t="shared" si="74"/>
        <v>-43400</v>
      </c>
      <c r="AF100" s="6">
        <f t="shared" si="75"/>
        <v>-65100</v>
      </c>
      <c r="AG100" s="6" t="str">
        <f t="shared" si="76"/>
        <v>80053207</v>
      </c>
      <c r="AH100" s="75" t="str">
        <f t="shared" si="77"/>
        <v/>
      </c>
      <c r="AI100" t="str">
        <f t="shared" si="78"/>
        <v/>
      </c>
      <c r="AL100" s="78" t="str">
        <f t="shared" si="79"/>
        <v>80053207O</v>
      </c>
      <c r="AM100" s="92">
        <v>23745012</v>
      </c>
      <c r="AN100" s="6" t="str">
        <f t="shared" si="80"/>
        <v>O</v>
      </c>
      <c r="AO100" t="str">
        <f t="shared" si="81"/>
        <v/>
      </c>
      <c r="AP100" s="77" t="str">
        <f t="shared" si="98"/>
        <v>VND</v>
      </c>
      <c r="AR100" t="s">
        <v>220</v>
      </c>
      <c r="AS100" s="43" t="str">
        <f t="shared" si="82"/>
        <v>VHM</v>
      </c>
      <c r="AT100" s="44">
        <f t="shared" si="83"/>
        <v>1000</v>
      </c>
      <c r="AU100" t="str">
        <f>VLOOKUP(AS100,specs,Specs!$D$2,FALSE)</f>
        <v>Vinhomes Joint Stock Company</v>
      </c>
      <c r="AW100">
        <f>VLOOKUP(AS100,specs,Specs!$S$2,FALSE)</f>
        <v>1</v>
      </c>
      <c r="BA100" s="4" t="str">
        <f t="shared" si="84"/>
        <v>10/04/2023 09:19:07</v>
      </c>
      <c r="BB100" s="8">
        <f t="shared" si="85"/>
        <v>45203</v>
      </c>
      <c r="BC100" s="8">
        <f>IF(C100="Div",BB100,VLOOKUP(VLOOKUP(DATEVALUE(BA100),DataRef!$N$2:$O$2001,2,FALSE)+2,DataRef!$M$2:$O$2001,2,FALSE))</f>
        <v>45205</v>
      </c>
      <c r="BD100" t="str">
        <f t="shared" si="99"/>
        <v>HOSE</v>
      </c>
      <c r="BE100" s="44">
        <f t="shared" si="86"/>
        <v>43400</v>
      </c>
      <c r="BF100" s="22">
        <f t="shared" si="100"/>
        <v>43400000</v>
      </c>
      <c r="BG100" s="21">
        <f t="shared" si="101"/>
        <v>-43400000</v>
      </c>
      <c r="BH100" s="6">
        <f t="shared" si="87"/>
        <v>0</v>
      </c>
      <c r="BI100" s="6">
        <f t="shared" si="88"/>
        <v>-108500</v>
      </c>
      <c r="BJ100" t="str">
        <f t="shared" si="102"/>
        <v>VND</v>
      </c>
      <c r="BK100" s="45">
        <f t="shared" si="103"/>
        <v>-43508500</v>
      </c>
      <c r="BL100" s="77">
        <f t="shared" si="89"/>
        <v>44600</v>
      </c>
      <c r="BM100" s="6">
        <f t="shared" si="90"/>
        <v>43508500</v>
      </c>
      <c r="BN100" s="54" t="str">
        <f t="shared" si="91"/>
        <v/>
      </c>
      <c r="BP100" t="str">
        <f t="shared" si="92"/>
        <v>Buy</v>
      </c>
      <c r="BR100" s="14" t="str">
        <f t="shared" si="93"/>
        <v>80053207</v>
      </c>
      <c r="BT100" t="str">
        <f t="shared" si="94"/>
        <v/>
      </c>
      <c r="BW100" s="6" t="str">
        <f t="shared" si="95"/>
        <v>LMT</v>
      </c>
      <c r="BZ100" t="s">
        <v>569</v>
      </c>
      <c r="CB100" s="74" t="str">
        <f t="shared" si="96"/>
        <v/>
      </c>
      <c r="CC100" s="6">
        <f t="shared" si="97"/>
        <v>43508.5</v>
      </c>
      <c r="CE100" t="str">
        <f t="shared" si="104"/>
        <v>Long</v>
      </c>
      <c r="CF100" t="str">
        <f t="shared" si="105"/>
        <v>ST</v>
      </c>
      <c r="CG100" s="45" t="str">
        <f t="shared" si="106"/>
        <v>VND</v>
      </c>
      <c r="CH100" t="str">
        <f t="shared" si="107"/>
        <v>STK</v>
      </c>
      <c r="CI100" t="str">
        <f t="shared" si="108"/>
        <v>VHM</v>
      </c>
      <c r="CJ100" s="83">
        <f t="shared" si="109"/>
        <v>1000</v>
      </c>
      <c r="CK100" t="str">
        <f t="shared" si="110"/>
        <v>Vinhomes Joint Stock Company</v>
      </c>
      <c r="CL100">
        <f t="shared" si="111"/>
        <v>1</v>
      </c>
      <c r="CO100" s="91" t="str">
        <f t="shared" si="116"/>
        <v>10/04/2023 09:19:07</v>
      </c>
      <c r="CP100" t="str">
        <f t="shared" si="113"/>
        <v>10/04/2023 09:19:07</v>
      </c>
      <c r="CR100" s="5">
        <f t="shared" si="114"/>
        <v>43400</v>
      </c>
      <c r="CS100" s="5">
        <f t="shared" si="115"/>
        <v>43508.5</v>
      </c>
      <c r="CT100" s="22">
        <f>IF(AND(AN100="O",CJ100&lt;&gt;0),VLOOKUP(CI100&amp;Readme!$B$4,historicalprice,4,FALSE),"")</f>
        <v>37650</v>
      </c>
      <c r="CU100" s="8">
        <f>IF(AN100="O",Readme!$B$4,"")</f>
        <v>45471</v>
      </c>
    </row>
    <row r="101" spans="1:99" hidden="1">
      <c r="A101" s="26" t="s">
        <v>478</v>
      </c>
      <c r="B101" s="27" t="s">
        <v>20</v>
      </c>
      <c r="C101" s="27" t="s">
        <v>222</v>
      </c>
      <c r="D101" s="28">
        <v>1000</v>
      </c>
      <c r="E101" s="28" t="s">
        <v>470</v>
      </c>
      <c r="F101" s="68">
        <v>1000</v>
      </c>
      <c r="G101" s="28">
        <v>43600</v>
      </c>
      <c r="H101" s="28">
        <v>65400</v>
      </c>
      <c r="I101" s="28" t="s">
        <v>224</v>
      </c>
      <c r="J101" s="28">
        <v>43665400</v>
      </c>
      <c r="K101" s="27" t="s">
        <v>162</v>
      </c>
      <c r="L101" s="27" t="s">
        <v>225</v>
      </c>
      <c r="M101" s="27" t="s">
        <v>163</v>
      </c>
      <c r="N101" s="29" t="s">
        <v>471</v>
      </c>
      <c r="Z101" s="43">
        <f t="shared" si="118"/>
        <v>1000</v>
      </c>
      <c r="AA101" s="55">
        <f t="shared" si="70"/>
        <v>45202.76462962963</v>
      </c>
      <c r="AB101" s="8">
        <f t="shared" si="71"/>
        <v>45202</v>
      </c>
      <c r="AC101" s="8">
        <f t="shared" si="72"/>
        <v>45204.416666666664</v>
      </c>
      <c r="AD101" s="6">
        <f t="shared" si="73"/>
        <v>43600000</v>
      </c>
      <c r="AE101" s="6">
        <f t="shared" si="74"/>
        <v>-43600</v>
      </c>
      <c r="AF101" s="6">
        <f t="shared" si="75"/>
        <v>-65400</v>
      </c>
      <c r="AG101" s="6" t="str">
        <f t="shared" si="76"/>
        <v>80047739</v>
      </c>
      <c r="AH101" s="75" t="str">
        <f t="shared" si="77"/>
        <v/>
      </c>
      <c r="AI101" t="str">
        <f t="shared" si="78"/>
        <v/>
      </c>
      <c r="AL101" s="78" t="str">
        <f t="shared" si="79"/>
        <v>80047739O</v>
      </c>
      <c r="AM101" s="92">
        <v>23745011</v>
      </c>
      <c r="AN101" s="6" t="str">
        <f t="shared" si="80"/>
        <v>O</v>
      </c>
      <c r="AO101" t="str">
        <f t="shared" si="81"/>
        <v/>
      </c>
      <c r="AP101" s="77" t="str">
        <f t="shared" si="98"/>
        <v>VND</v>
      </c>
      <c r="AR101" t="s">
        <v>220</v>
      </c>
      <c r="AS101" s="43" t="str">
        <f t="shared" si="82"/>
        <v>VHM</v>
      </c>
      <c r="AT101" s="44">
        <f t="shared" si="83"/>
        <v>1000</v>
      </c>
      <c r="AU101" t="str">
        <f>VLOOKUP(AS101,specs,Specs!$D$2,FALSE)</f>
        <v>Vinhomes Joint Stock Company</v>
      </c>
      <c r="AW101">
        <f>VLOOKUP(AS101,specs,Specs!$S$2,FALSE)</f>
        <v>1</v>
      </c>
      <c r="BA101" s="4" t="str">
        <f t="shared" si="84"/>
        <v>10/04/2023 09:21:04</v>
      </c>
      <c r="BB101" s="8">
        <f t="shared" si="85"/>
        <v>45203</v>
      </c>
      <c r="BC101" s="8">
        <f>IF(C101="Div",BB101,VLOOKUP(VLOOKUP(DATEVALUE(BA101),DataRef!$N$2:$O$2001,2,FALSE)+2,DataRef!$M$2:$O$2001,2,FALSE))</f>
        <v>45205</v>
      </c>
      <c r="BD101" t="str">
        <f t="shared" si="99"/>
        <v>HOSE</v>
      </c>
      <c r="BE101" s="44">
        <f t="shared" si="86"/>
        <v>43600</v>
      </c>
      <c r="BF101" s="22">
        <f t="shared" si="100"/>
        <v>43600000</v>
      </c>
      <c r="BG101" s="21">
        <f t="shared" si="101"/>
        <v>-43600000</v>
      </c>
      <c r="BH101" s="6">
        <f t="shared" si="87"/>
        <v>0</v>
      </c>
      <c r="BI101" s="6">
        <f t="shared" si="88"/>
        <v>-109000</v>
      </c>
      <c r="BJ101" t="str">
        <f t="shared" si="102"/>
        <v>VND</v>
      </c>
      <c r="BK101" s="45">
        <f t="shared" si="103"/>
        <v>-43709000</v>
      </c>
      <c r="BL101" s="77">
        <f t="shared" si="89"/>
        <v>44600</v>
      </c>
      <c r="BM101" s="6">
        <f t="shared" si="90"/>
        <v>43709000</v>
      </c>
      <c r="BN101" s="54" t="str">
        <f t="shared" si="91"/>
        <v/>
      </c>
      <c r="BP101" t="str">
        <f t="shared" si="92"/>
        <v>Buy</v>
      </c>
      <c r="BR101" s="14" t="str">
        <f t="shared" si="93"/>
        <v>80047739</v>
      </c>
      <c r="BT101" t="str">
        <f t="shared" si="94"/>
        <v/>
      </c>
      <c r="BW101" s="6" t="str">
        <f t="shared" si="95"/>
        <v>LMT</v>
      </c>
      <c r="BZ101" t="s">
        <v>569</v>
      </c>
      <c r="CB101" s="74" t="str">
        <f t="shared" si="96"/>
        <v/>
      </c>
      <c r="CC101" s="6">
        <f t="shared" si="97"/>
        <v>43709</v>
      </c>
      <c r="CE101" t="str">
        <f t="shared" si="104"/>
        <v>Long</v>
      </c>
      <c r="CF101" t="str">
        <f t="shared" si="105"/>
        <v>ST</v>
      </c>
      <c r="CG101" s="45" t="str">
        <f t="shared" si="106"/>
        <v>VND</v>
      </c>
      <c r="CH101" t="str">
        <f t="shared" si="107"/>
        <v>STK</v>
      </c>
      <c r="CI101" t="str">
        <f t="shared" si="108"/>
        <v>VHM</v>
      </c>
      <c r="CJ101" s="83">
        <f t="shared" si="109"/>
        <v>1000</v>
      </c>
      <c r="CK101" t="str">
        <f t="shared" si="110"/>
        <v>Vinhomes Joint Stock Company</v>
      </c>
      <c r="CL101">
        <f t="shared" si="111"/>
        <v>1</v>
      </c>
      <c r="CO101" s="91" t="str">
        <f t="shared" si="116"/>
        <v>10/04/2023 09:21:04</v>
      </c>
      <c r="CP101" t="str">
        <f t="shared" si="113"/>
        <v>10/04/2023 09:21:04</v>
      </c>
      <c r="CR101" s="5">
        <f t="shared" si="114"/>
        <v>43600</v>
      </c>
      <c r="CS101" s="5">
        <f t="shared" si="115"/>
        <v>43709</v>
      </c>
      <c r="CT101" s="22">
        <f>IF(AND(AN101="O",CJ101&lt;&gt;0),VLOOKUP(CI101&amp;Readme!$B$4,historicalprice,4,FALSE),"")</f>
        <v>37650</v>
      </c>
      <c r="CU101" s="8">
        <f>IF(AN101="O",Readme!$B$4,"")</f>
        <v>45471</v>
      </c>
    </row>
    <row r="102" spans="1:99" hidden="1">
      <c r="A102" s="26" t="s">
        <v>475</v>
      </c>
      <c r="B102" s="27" t="s">
        <v>20</v>
      </c>
      <c r="C102" s="27" t="s">
        <v>222</v>
      </c>
      <c r="D102" s="28">
        <v>2000</v>
      </c>
      <c r="E102" s="28" t="s">
        <v>473</v>
      </c>
      <c r="F102" s="68">
        <v>2000</v>
      </c>
      <c r="G102" s="28">
        <v>43750</v>
      </c>
      <c r="H102" s="28">
        <v>131250</v>
      </c>
      <c r="I102" s="28" t="s">
        <v>224</v>
      </c>
      <c r="J102" s="28">
        <v>87631250</v>
      </c>
      <c r="K102" s="27" t="s">
        <v>162</v>
      </c>
      <c r="L102" s="27" t="s">
        <v>225</v>
      </c>
      <c r="M102" s="27" t="s">
        <v>163</v>
      </c>
      <c r="N102" s="29" t="s">
        <v>474</v>
      </c>
      <c r="Z102" s="43">
        <f t="shared" si="118"/>
        <v>2000</v>
      </c>
      <c r="AA102" s="55">
        <f t="shared" si="70"/>
        <v>45202.766469907408</v>
      </c>
      <c r="AB102" s="8">
        <f t="shared" si="71"/>
        <v>45202</v>
      </c>
      <c r="AC102" s="8">
        <f t="shared" si="72"/>
        <v>45204.416666666664</v>
      </c>
      <c r="AD102" s="6">
        <f t="shared" si="73"/>
        <v>87500000</v>
      </c>
      <c r="AE102" s="6">
        <f t="shared" si="74"/>
        <v>-87500</v>
      </c>
      <c r="AF102" s="6">
        <f t="shared" si="75"/>
        <v>-131250</v>
      </c>
      <c r="AG102" s="6" t="str">
        <f t="shared" si="76"/>
        <v>80046908</v>
      </c>
      <c r="AH102" s="75" t="str">
        <f t="shared" si="77"/>
        <v/>
      </c>
      <c r="AI102" t="str">
        <f t="shared" si="78"/>
        <v/>
      </c>
      <c r="AL102" s="78" t="str">
        <f t="shared" si="79"/>
        <v>80046908O</v>
      </c>
      <c r="AM102" s="92">
        <v>23745010</v>
      </c>
      <c r="AN102" s="6" t="str">
        <f t="shared" si="80"/>
        <v>O</v>
      </c>
      <c r="AO102" t="str">
        <f t="shared" si="81"/>
        <v/>
      </c>
      <c r="AP102" s="77" t="str">
        <f t="shared" si="98"/>
        <v>VND</v>
      </c>
      <c r="AR102" t="s">
        <v>220</v>
      </c>
      <c r="AS102" s="43" t="str">
        <f t="shared" si="82"/>
        <v>VHM</v>
      </c>
      <c r="AT102" s="44">
        <f t="shared" si="83"/>
        <v>2000</v>
      </c>
      <c r="AU102" t="str">
        <f>VLOOKUP(AS102,specs,Specs!$D$2,FALSE)</f>
        <v>Vinhomes Joint Stock Company</v>
      </c>
      <c r="AW102">
        <f>VLOOKUP(AS102,specs,Specs!$S$2,FALSE)</f>
        <v>1</v>
      </c>
      <c r="BA102" s="4" t="str">
        <f t="shared" si="84"/>
        <v>10/04/2023 09:23:43</v>
      </c>
      <c r="BB102" s="8">
        <f t="shared" si="85"/>
        <v>45203</v>
      </c>
      <c r="BC102" s="8">
        <f>IF(C102="Div",BB102,VLOOKUP(VLOOKUP(DATEVALUE(BA102),DataRef!$N$2:$O$2001,2,FALSE)+2,DataRef!$M$2:$O$2001,2,FALSE))</f>
        <v>45205</v>
      </c>
      <c r="BD102" t="str">
        <f t="shared" si="99"/>
        <v>HOSE</v>
      </c>
      <c r="BE102" s="44">
        <f t="shared" si="86"/>
        <v>43750</v>
      </c>
      <c r="BF102" s="22">
        <f t="shared" si="100"/>
        <v>87500000</v>
      </c>
      <c r="BG102" s="21">
        <f t="shared" si="101"/>
        <v>-87500000</v>
      </c>
      <c r="BH102" s="6">
        <f t="shared" si="87"/>
        <v>0</v>
      </c>
      <c r="BI102" s="6">
        <f t="shared" si="88"/>
        <v>-218750</v>
      </c>
      <c r="BJ102" t="str">
        <f t="shared" si="102"/>
        <v>VND</v>
      </c>
      <c r="BK102" s="45">
        <f t="shared" si="103"/>
        <v>-87718750</v>
      </c>
      <c r="BL102" s="77">
        <f t="shared" si="89"/>
        <v>44600</v>
      </c>
      <c r="BM102" s="6">
        <f t="shared" si="90"/>
        <v>87718750</v>
      </c>
      <c r="BN102" s="54" t="str">
        <f t="shared" si="91"/>
        <v/>
      </c>
      <c r="BP102" t="str">
        <f t="shared" si="92"/>
        <v>Buy</v>
      </c>
      <c r="BR102" s="14" t="str">
        <f t="shared" si="93"/>
        <v>80046908</v>
      </c>
      <c r="BT102" t="str">
        <f t="shared" si="94"/>
        <v/>
      </c>
      <c r="BW102" s="6" t="str">
        <f t="shared" si="95"/>
        <v>LMT</v>
      </c>
      <c r="BZ102" t="s">
        <v>569</v>
      </c>
      <c r="CB102" s="74" t="str">
        <f t="shared" si="96"/>
        <v/>
      </c>
      <c r="CC102" s="6">
        <f t="shared" si="97"/>
        <v>43859.375</v>
      </c>
      <c r="CE102" t="str">
        <f t="shared" si="104"/>
        <v>Long</v>
      </c>
      <c r="CF102" t="str">
        <f t="shared" si="105"/>
        <v>ST</v>
      </c>
      <c r="CG102" s="45" t="str">
        <f t="shared" si="106"/>
        <v>VND</v>
      </c>
      <c r="CH102" t="str">
        <f t="shared" si="107"/>
        <v>STK</v>
      </c>
      <c r="CI102" t="str">
        <f t="shared" si="108"/>
        <v>VHM</v>
      </c>
      <c r="CJ102" s="83">
        <f t="shared" si="109"/>
        <v>2000</v>
      </c>
      <c r="CK102" t="str">
        <f t="shared" si="110"/>
        <v>Vinhomes Joint Stock Company</v>
      </c>
      <c r="CL102">
        <f t="shared" si="111"/>
        <v>1</v>
      </c>
      <c r="CO102" s="91" t="str">
        <f t="shared" si="116"/>
        <v>10/04/2023 09:23:43</v>
      </c>
      <c r="CP102" t="str">
        <f t="shared" si="113"/>
        <v>10/04/2023 09:23:43</v>
      </c>
      <c r="CR102" s="5">
        <f t="shared" si="114"/>
        <v>43750</v>
      </c>
      <c r="CS102" s="5">
        <f t="shared" si="115"/>
        <v>43859.375</v>
      </c>
      <c r="CT102" s="22">
        <f>IF(AND(AN102="O",CJ102&lt;&gt;0),VLOOKUP(CI102&amp;Readme!$B$4,historicalprice,4,FALSE),"")</f>
        <v>37650</v>
      </c>
      <c r="CU102" s="8">
        <f>IF(AN102="O",Readme!$B$4,"")</f>
        <v>45471</v>
      </c>
    </row>
    <row r="103" spans="1:99" hidden="1">
      <c r="A103" s="26" t="s">
        <v>472</v>
      </c>
      <c r="B103" s="27" t="s">
        <v>20</v>
      </c>
      <c r="C103" s="27" t="s">
        <v>222</v>
      </c>
      <c r="D103" s="28">
        <v>1000</v>
      </c>
      <c r="E103" s="28" t="s">
        <v>476</v>
      </c>
      <c r="F103" s="68">
        <v>1000</v>
      </c>
      <c r="G103" s="28">
        <v>43400</v>
      </c>
      <c r="H103" s="28">
        <v>65100</v>
      </c>
      <c r="I103" s="28" t="s">
        <v>224</v>
      </c>
      <c r="J103" s="28">
        <v>43465100</v>
      </c>
      <c r="K103" s="27" t="s">
        <v>162</v>
      </c>
      <c r="L103" s="27" t="s">
        <v>225</v>
      </c>
      <c r="M103" s="27" t="s">
        <v>163</v>
      </c>
      <c r="N103" s="29" t="s">
        <v>477</v>
      </c>
      <c r="Z103" s="43">
        <f t="shared" si="118"/>
        <v>1000</v>
      </c>
      <c r="AA103" s="55">
        <f t="shared" si="70"/>
        <v>45202.767002314817</v>
      </c>
      <c r="AB103" s="8">
        <f t="shared" si="71"/>
        <v>45202</v>
      </c>
      <c r="AC103" s="8">
        <f t="shared" si="72"/>
        <v>45204.416666666664</v>
      </c>
      <c r="AD103" s="6">
        <f t="shared" si="73"/>
        <v>43400000</v>
      </c>
      <c r="AE103" s="6">
        <f t="shared" si="74"/>
        <v>-43400</v>
      </c>
      <c r="AF103" s="6">
        <f t="shared" si="75"/>
        <v>-65100</v>
      </c>
      <c r="AG103" s="6" t="str">
        <f t="shared" si="76"/>
        <v>80046357</v>
      </c>
      <c r="AH103" s="75" t="str">
        <f t="shared" si="77"/>
        <v/>
      </c>
      <c r="AI103" t="str">
        <f t="shared" si="78"/>
        <v/>
      </c>
      <c r="AL103" s="78" t="str">
        <f t="shared" si="79"/>
        <v>80046357O</v>
      </c>
      <c r="AM103" s="92">
        <v>23745009</v>
      </c>
      <c r="AN103" s="6" t="str">
        <f t="shared" si="80"/>
        <v>O</v>
      </c>
      <c r="AO103" t="str">
        <f t="shared" si="81"/>
        <v/>
      </c>
      <c r="AP103" s="77" t="str">
        <f t="shared" si="98"/>
        <v>VND</v>
      </c>
      <c r="AR103" t="s">
        <v>220</v>
      </c>
      <c r="AS103" s="43" t="str">
        <f t="shared" si="82"/>
        <v>VHM</v>
      </c>
      <c r="AT103" s="44">
        <f t="shared" si="83"/>
        <v>1000</v>
      </c>
      <c r="AU103" t="str">
        <f>VLOOKUP(AS103,specs,Specs!$D$2,FALSE)</f>
        <v>Vinhomes Joint Stock Company</v>
      </c>
      <c r="AW103">
        <f>VLOOKUP(AS103,specs,Specs!$S$2,FALSE)</f>
        <v>1</v>
      </c>
      <c r="BA103" s="4" t="str">
        <f t="shared" si="84"/>
        <v>10/04/2023 09:24:29</v>
      </c>
      <c r="BB103" s="8">
        <f t="shared" si="85"/>
        <v>45203</v>
      </c>
      <c r="BC103" s="8">
        <f>IF(C103="Div",BB103,VLOOKUP(VLOOKUP(DATEVALUE(BA103),DataRef!$N$2:$O$2001,2,FALSE)+2,DataRef!$M$2:$O$2001,2,FALSE))</f>
        <v>45205</v>
      </c>
      <c r="BD103" t="str">
        <f t="shared" si="99"/>
        <v>HOSE</v>
      </c>
      <c r="BE103" s="44">
        <f t="shared" si="86"/>
        <v>43400</v>
      </c>
      <c r="BF103" s="22">
        <f t="shared" si="100"/>
        <v>43400000</v>
      </c>
      <c r="BG103" s="21">
        <f t="shared" si="101"/>
        <v>-43400000</v>
      </c>
      <c r="BH103" s="6">
        <f t="shared" si="87"/>
        <v>0</v>
      </c>
      <c r="BI103" s="6">
        <f t="shared" si="88"/>
        <v>-108500</v>
      </c>
      <c r="BJ103" t="str">
        <f t="shared" si="102"/>
        <v>VND</v>
      </c>
      <c r="BK103" s="45">
        <f t="shared" si="103"/>
        <v>-43508500</v>
      </c>
      <c r="BL103" s="77">
        <f t="shared" si="89"/>
        <v>44600</v>
      </c>
      <c r="BM103" s="6">
        <f t="shared" si="90"/>
        <v>43508500</v>
      </c>
      <c r="BN103" s="54" t="str">
        <f t="shared" si="91"/>
        <v/>
      </c>
      <c r="BP103" t="str">
        <f t="shared" si="92"/>
        <v>Buy</v>
      </c>
      <c r="BR103" s="14" t="str">
        <f t="shared" si="93"/>
        <v>80046357</v>
      </c>
      <c r="BT103" t="str">
        <f t="shared" si="94"/>
        <v/>
      </c>
      <c r="BW103" s="6" t="str">
        <f t="shared" si="95"/>
        <v>LMT</v>
      </c>
      <c r="BZ103" t="s">
        <v>569</v>
      </c>
      <c r="CB103" s="74" t="str">
        <f t="shared" si="96"/>
        <v/>
      </c>
      <c r="CC103" s="6">
        <f t="shared" si="97"/>
        <v>43508.5</v>
      </c>
      <c r="CE103" t="str">
        <f t="shared" si="104"/>
        <v>Long</v>
      </c>
      <c r="CF103" t="str">
        <f t="shared" si="105"/>
        <v>ST</v>
      </c>
      <c r="CG103" s="45" t="str">
        <f t="shared" si="106"/>
        <v>VND</v>
      </c>
      <c r="CH103" t="str">
        <f t="shared" si="107"/>
        <v>STK</v>
      </c>
      <c r="CI103" t="str">
        <f t="shared" si="108"/>
        <v>VHM</v>
      </c>
      <c r="CJ103" s="83">
        <f t="shared" si="109"/>
        <v>1000</v>
      </c>
      <c r="CK103" t="str">
        <f t="shared" si="110"/>
        <v>Vinhomes Joint Stock Company</v>
      </c>
      <c r="CL103">
        <f t="shared" si="111"/>
        <v>1</v>
      </c>
      <c r="CO103" s="91" t="str">
        <f t="shared" si="116"/>
        <v>10/04/2023 09:24:29</v>
      </c>
      <c r="CP103" t="str">
        <f t="shared" si="113"/>
        <v>10/04/2023 09:24:29</v>
      </c>
      <c r="CR103" s="5">
        <f t="shared" si="114"/>
        <v>43400</v>
      </c>
      <c r="CS103" s="5">
        <f t="shared" si="115"/>
        <v>43508.5</v>
      </c>
      <c r="CT103" s="22">
        <f>IF(AND(AN103="O",CJ103&lt;&gt;0),VLOOKUP(CI103&amp;Readme!$B$4,historicalprice,4,FALSE),"")</f>
        <v>37650</v>
      </c>
      <c r="CU103" s="8">
        <f>IF(AN103="O",Readme!$B$4,"")</f>
        <v>45471</v>
      </c>
    </row>
    <row r="104" spans="1:99" hidden="1">
      <c r="A104" s="26" t="s">
        <v>469</v>
      </c>
      <c r="B104" s="27" t="s">
        <v>47</v>
      </c>
      <c r="C104" s="27" t="s">
        <v>222</v>
      </c>
      <c r="D104" s="28">
        <v>3000</v>
      </c>
      <c r="E104" s="28" t="s">
        <v>479</v>
      </c>
      <c r="F104" s="68">
        <v>3000</v>
      </c>
      <c r="G104" s="28">
        <v>16600</v>
      </c>
      <c r="H104" s="28">
        <v>74700</v>
      </c>
      <c r="I104" s="28" t="s">
        <v>224</v>
      </c>
      <c r="J104" s="28">
        <v>49874700</v>
      </c>
      <c r="K104" s="27" t="s">
        <v>162</v>
      </c>
      <c r="L104" s="27" t="s">
        <v>225</v>
      </c>
      <c r="M104" s="27" t="s">
        <v>163</v>
      </c>
      <c r="N104" s="29" t="s">
        <v>480</v>
      </c>
      <c r="O104" s="47"/>
      <c r="Y104" s="43">
        <v>1.2</v>
      </c>
      <c r="Z104" s="56">
        <v>3600</v>
      </c>
      <c r="AA104" s="55">
        <f t="shared" si="70"/>
        <v>45202.767743055556</v>
      </c>
      <c r="AB104" s="8">
        <f t="shared" si="71"/>
        <v>45202</v>
      </c>
      <c r="AC104" s="8">
        <f t="shared" si="72"/>
        <v>45204.416666666664</v>
      </c>
      <c r="AD104" s="6">
        <f t="shared" si="73"/>
        <v>49800000</v>
      </c>
      <c r="AE104" s="6">
        <f t="shared" si="74"/>
        <v>-49800</v>
      </c>
      <c r="AF104" s="6">
        <f t="shared" si="75"/>
        <v>-74700</v>
      </c>
      <c r="AG104" s="6" t="str">
        <f t="shared" si="76"/>
        <v>80044370</v>
      </c>
      <c r="AH104" s="75" t="str">
        <f t="shared" si="77"/>
        <v/>
      </c>
      <c r="AI104" t="str">
        <f t="shared" si="78"/>
        <v/>
      </c>
      <c r="AL104" s="78" t="str">
        <f t="shared" si="79"/>
        <v>80044370O</v>
      </c>
      <c r="AM104" s="43">
        <v>23745013</v>
      </c>
      <c r="AN104" s="6" t="str">
        <f t="shared" si="80"/>
        <v>O</v>
      </c>
      <c r="AO104" t="str">
        <f t="shared" si="81"/>
        <v/>
      </c>
      <c r="AP104" s="77" t="str">
        <f t="shared" si="98"/>
        <v>VND</v>
      </c>
      <c r="AR104" t="s">
        <v>220</v>
      </c>
      <c r="AS104" s="43" t="str">
        <f t="shared" si="82"/>
        <v>TPB</v>
      </c>
      <c r="AT104" s="44">
        <f t="shared" si="83"/>
        <v>3600</v>
      </c>
      <c r="AU104" t="str">
        <f>VLOOKUP(AS104,specs,Specs!$D$2,FALSE)</f>
        <v>Tien Phong Commercial Joint Stock Bank (Tpb)</v>
      </c>
      <c r="AW104">
        <f>VLOOKUP(AS104,specs,Specs!$S$2,FALSE)</f>
        <v>1</v>
      </c>
      <c r="BA104" s="4" t="str">
        <f t="shared" si="84"/>
        <v>10/04/2023 09:25:33</v>
      </c>
      <c r="BB104" s="8">
        <f t="shared" si="85"/>
        <v>45203</v>
      </c>
      <c r="BC104" s="8">
        <f>IF(C104="Div",BB104,VLOOKUP(VLOOKUP(DATEVALUE(BA104),DataRef!$N$2:$O$2001,2,FALSE)+2,DataRef!$M$2:$O$2001,2,FALSE))</f>
        <v>45205</v>
      </c>
      <c r="BD104" t="str">
        <f t="shared" si="99"/>
        <v>HOSE</v>
      </c>
      <c r="BE104" s="19">
        <f t="shared" si="86"/>
        <v>13833.333333333332</v>
      </c>
      <c r="BF104" s="22">
        <f t="shared" si="100"/>
        <v>49799999.999999993</v>
      </c>
      <c r="BG104" s="21">
        <f t="shared" si="101"/>
        <v>-49799999.999999993</v>
      </c>
      <c r="BH104" s="6">
        <f t="shared" si="87"/>
        <v>0</v>
      </c>
      <c r="BI104" s="6">
        <f t="shared" si="88"/>
        <v>-124500</v>
      </c>
      <c r="BJ104" t="str">
        <f t="shared" si="102"/>
        <v>VND</v>
      </c>
      <c r="BK104" s="45">
        <f t="shared" si="103"/>
        <v>-49924499.999999993</v>
      </c>
      <c r="BL104" s="77">
        <f t="shared" si="89"/>
        <v>13833.333000000001</v>
      </c>
      <c r="BM104" s="6">
        <f t="shared" si="90"/>
        <v>49924499.999999993</v>
      </c>
      <c r="BN104" s="54" t="str">
        <f t="shared" si="91"/>
        <v/>
      </c>
      <c r="BP104" t="str">
        <f t="shared" si="92"/>
        <v>Buy</v>
      </c>
      <c r="BR104" s="14" t="str">
        <f t="shared" si="93"/>
        <v>80044370</v>
      </c>
      <c r="BT104" t="str">
        <f t="shared" si="94"/>
        <v/>
      </c>
      <c r="BW104" s="6" t="str">
        <f t="shared" si="95"/>
        <v>LMT</v>
      </c>
      <c r="BZ104" t="s">
        <v>569</v>
      </c>
      <c r="CB104" s="74" t="str">
        <f t="shared" si="96"/>
        <v/>
      </c>
      <c r="CC104" s="6">
        <f t="shared" si="97"/>
        <v>13867.916666666664</v>
      </c>
      <c r="CE104" t="str">
        <f t="shared" si="104"/>
        <v>Long</v>
      </c>
      <c r="CF104" t="str">
        <f t="shared" si="105"/>
        <v>ST</v>
      </c>
      <c r="CG104" s="45" t="str">
        <f t="shared" si="106"/>
        <v>VND</v>
      </c>
      <c r="CH104" t="str">
        <f t="shared" si="107"/>
        <v>STK</v>
      </c>
      <c r="CI104" t="str">
        <f t="shared" si="108"/>
        <v>TPB</v>
      </c>
      <c r="CJ104" s="83">
        <f t="shared" si="109"/>
        <v>3600</v>
      </c>
      <c r="CK104" t="str">
        <f t="shared" si="110"/>
        <v>Tien Phong Commercial Joint Stock Bank (Tpb)</v>
      </c>
      <c r="CL104">
        <f t="shared" si="111"/>
        <v>1</v>
      </c>
      <c r="CO104" s="91" t="str">
        <f t="shared" si="116"/>
        <v>10/04/2023 09:25:33</v>
      </c>
      <c r="CP104" t="str">
        <f t="shared" si="113"/>
        <v>10/04/2023 09:25:33</v>
      </c>
      <c r="CR104" s="5">
        <f t="shared" si="114"/>
        <v>13833.333333333332</v>
      </c>
      <c r="CS104" s="5">
        <f t="shared" si="115"/>
        <v>13867.916666666664</v>
      </c>
      <c r="CT104" s="22">
        <f>IF(AND(AN104="O",CJ104&lt;&gt;0),VLOOKUP(CI104&amp;Readme!$B$4,historicalprice,4,FALSE),"")</f>
        <v>14333.333000000001</v>
      </c>
      <c r="CU104" s="8">
        <f>IF(AN104="O",Readme!$B$4,"")</f>
        <v>45471</v>
      </c>
    </row>
    <row r="105" spans="1:99" hidden="1">
      <c r="A105" s="26" t="s">
        <v>466</v>
      </c>
      <c r="B105" s="27" t="s">
        <v>20</v>
      </c>
      <c r="C105" s="27" t="s">
        <v>222</v>
      </c>
      <c r="D105" s="28">
        <v>1000</v>
      </c>
      <c r="E105" s="28" t="s">
        <v>473</v>
      </c>
      <c r="F105" s="68">
        <v>1000</v>
      </c>
      <c r="G105" s="28">
        <v>43750</v>
      </c>
      <c r="H105" s="28">
        <v>65625</v>
      </c>
      <c r="I105" s="28" t="s">
        <v>224</v>
      </c>
      <c r="J105" s="28">
        <v>43815625</v>
      </c>
      <c r="K105" s="27" t="s">
        <v>162</v>
      </c>
      <c r="L105" s="27" t="s">
        <v>225</v>
      </c>
      <c r="M105" s="27" t="s">
        <v>163</v>
      </c>
      <c r="N105" s="29" t="s">
        <v>482</v>
      </c>
      <c r="Z105" s="43">
        <f t="shared" ref="Z105:Z111" si="119">F105</f>
        <v>1000</v>
      </c>
      <c r="AA105" s="55">
        <f t="shared" ref="AA105:AA136" si="120">IF(AND(BA105&gt;VLOOKUP(YEAR(BA105),dst,4,FALSE),BA105&lt;=VLOOKUP(YEAR(BA105),dst,5,FALSE)),BA105-(14/24),BA105-(15/24))</f>
        <v>45202.774155092593</v>
      </c>
      <c r="AB105" s="8">
        <f t="shared" si="71"/>
        <v>45202</v>
      </c>
      <c r="AC105" s="8">
        <f t="shared" ref="AC105:AC136" si="121">IF(AND(BC105&gt;VLOOKUP(YEAR(BC105),dst,4,FALSE),BC105&lt;=VLOOKUP(YEAR(BC105),dst,5,FALSE)),BC105-(14/24),BC105-(15/24))</f>
        <v>45204.416666666664</v>
      </c>
      <c r="AD105" s="6">
        <f t="shared" ref="AD105:AD136" si="122">F105*G105</f>
        <v>43750000</v>
      </c>
      <c r="AE105" s="6">
        <f t="shared" ref="AE105:AE136" si="123">-IF(SUMIF(BB$9:BB$5012,BB105,AD$9:AD$5012)&lt;50000000,AD105/SUMIF(BB$9:BB$512,BB105,AD$9:AD$5012)*50000,AD105*0.1%)</f>
        <v>-43750</v>
      </c>
      <c r="AF105" s="6">
        <f t="shared" si="75"/>
        <v>-65625</v>
      </c>
      <c r="AG105" s="6" t="str">
        <f t="shared" ref="AG105:AG136" si="124">N105</f>
        <v>80042699</v>
      </c>
      <c r="AH105" s="75" t="str">
        <f t="shared" ref="AH105:AH136" si="125">IF(AN105="O","",IF(AND(AN105="C",BE105=""),VLOOKUP(BS105&amp;"C",trades,BK$7,FALSE)/(-VLOOKUP(BS105&amp;"C",trades,AT$7,FALSE))*AT105-BM105,""))</f>
        <v/>
      </c>
      <c r="AI105" t="str">
        <f t="shared" ref="AI105:AI136" si="126">IF(AN105="O",IF(SUMIFS($AT$9:$AT$238,$BR$9:$BR$238,BR105,$AN$9:$AN$238,"O")-SUMIFS($AT$9:$AT$238,$BR$9:$BR$238,BR105,$AN$9:$AN$238,"C")=0,"Fully Closed",IF(SUMIFS($AT$9:$AT$238,$BR$9:$BR$238,BR105,$AN$9:$AN$238,"C")&gt;0,"Partly Closed","")),"")</f>
        <v/>
      </c>
      <c r="AL105" s="78" t="str">
        <f t="shared" ref="AL105:AL136" si="127">AG105&amp;AN105</f>
        <v>80042699O</v>
      </c>
      <c r="AM105" s="92">
        <v>23745008</v>
      </c>
      <c r="AN105" s="6" t="str">
        <f t="shared" ref="AN105:AN136" si="128">IF(OR(AND(C105="Buy",BZ105="Long"),AND(C105="Div",BZ105="Long"),(AND(C105="Sell",BZ105="Short"))),"O",IF(OR(AND(C105="Sell",BZ105="Long"),(AND(C105="Buy",BZ105="Short"))),"C",""))</f>
        <v>O</v>
      </c>
      <c r="AO105" t="str">
        <f t="shared" si="81"/>
        <v/>
      </c>
      <c r="AP105" s="77" t="str">
        <f t="shared" si="98"/>
        <v>VND</v>
      </c>
      <c r="AR105" t="s">
        <v>220</v>
      </c>
      <c r="AS105" s="43" t="str">
        <f t="shared" ref="AS105:AS136" si="129">B105</f>
        <v>VHM</v>
      </c>
      <c r="AT105" s="44">
        <f t="shared" ref="AT105:AT136" si="130">IF(OR(C105="Buy",C105="Div"),Z105,IF(C105="Sell",-Z105,""))</f>
        <v>1000</v>
      </c>
      <c r="AU105" t="str">
        <f>VLOOKUP(AS105,specs,Specs!$D$2,FALSE)</f>
        <v>Vinhomes Joint Stock Company</v>
      </c>
      <c r="AW105">
        <f>VLOOKUP(AS105,specs,Specs!$S$2,FALSE)</f>
        <v>1</v>
      </c>
      <c r="BA105" s="4" t="str">
        <f t="shared" ref="BA105:BA136" si="131">MID(A105,4,3)&amp;LEFT(A105,3)&amp;MID(A105,7,4)&amp;" "&amp;MID(A105,12,8)</f>
        <v>10/04/2023 09:34:47</v>
      </c>
      <c r="BB105" s="8">
        <f t="shared" si="85"/>
        <v>45203</v>
      </c>
      <c r="BC105" s="8">
        <f>IF(C105="Div",BB105,VLOOKUP(VLOOKUP(DATEVALUE(BA105),DataRef!$N$2:$O$2001,2,FALSE)+2,DataRef!$M$2:$O$2001,2,FALSE))</f>
        <v>45205</v>
      </c>
      <c r="BD105" t="str">
        <f t="shared" si="99"/>
        <v>HOSE</v>
      </c>
      <c r="BE105" s="44">
        <f t="shared" ref="BE105:BE136" si="132">IF(Y105=0,G105,G105/Z105*F105)</f>
        <v>43750</v>
      </c>
      <c r="BF105" s="22">
        <f t="shared" si="100"/>
        <v>43750000</v>
      </c>
      <c r="BG105" s="21">
        <f t="shared" si="101"/>
        <v>-43750000</v>
      </c>
      <c r="BH105" s="6">
        <f t="shared" ref="BH105:BH136" si="133">IF(AND(BZ105="Long",C105="Sell"),-AD105*$BH$6,0)</f>
        <v>0</v>
      </c>
      <c r="BI105" s="6">
        <f t="shared" ref="BI105:BI136" si="134">AE105+AF105</f>
        <v>-109375</v>
      </c>
      <c r="BJ105" t="str">
        <f t="shared" si="102"/>
        <v>VND</v>
      </c>
      <c r="BK105" s="45">
        <f t="shared" si="103"/>
        <v>-43859375</v>
      </c>
      <c r="BL105" s="77">
        <f t="shared" si="89"/>
        <v>44600</v>
      </c>
      <c r="BM105" s="6">
        <f t="shared" si="90"/>
        <v>43859375</v>
      </c>
      <c r="BN105" s="54" t="str">
        <f t="shared" ref="BN105:BN136" si="135">IF(AN105="O","",IF(AND(AN105="C",BE105=""),VLOOKUP(BS105&amp;"C",trades,BK$7,FALSE)/(-VLOOKUP(BS105&amp;"C",trades,AT$7,FALSE))*AT105-BM105,IF(AND(AN105="C",BE105&lt;&gt;""),SUMIF($BS$9:$BS$5002,BR105,$AH$9:$AH$5002),"")))</f>
        <v/>
      </c>
      <c r="BP105" t="str">
        <f t="shared" ref="BP105:BP136" si="136">C105</f>
        <v>Buy</v>
      </c>
      <c r="BR105" s="14" t="str">
        <f t="shared" ref="BR105:BR136" si="137">AG105</f>
        <v>80042699</v>
      </c>
      <c r="BT105" t="str">
        <f t="shared" ref="BT105:BT136" si="138">IF(AND(AN105="C",BE105=""),VLOOKUP(BR105&amp;"O",trades,$BA$7,FALSE),"")</f>
        <v/>
      </c>
      <c r="BW105" s="6" t="str">
        <f t="shared" ref="BW105:BW136" si="139">IFERROR(VLOOKUP(K105,ordertype,2,FALSE),"")</f>
        <v>LMT</v>
      </c>
      <c r="BZ105" t="s">
        <v>569</v>
      </c>
      <c r="CB105" s="74" t="str">
        <f t="shared" si="96"/>
        <v/>
      </c>
      <c r="CC105" s="6">
        <f t="shared" ref="CC105:CC136" si="140">IF(OR(C105="Sell",C105="Div"),0,BM105/AT105)</f>
        <v>43859.375</v>
      </c>
      <c r="CE105" t="str">
        <f t="shared" si="104"/>
        <v>Long</v>
      </c>
      <c r="CF105" t="str">
        <f t="shared" si="105"/>
        <v>ST</v>
      </c>
      <c r="CG105" s="45" t="str">
        <f t="shared" si="106"/>
        <v>VND</v>
      </c>
      <c r="CH105" t="str">
        <f t="shared" si="107"/>
        <v>STK</v>
      </c>
      <c r="CI105" t="str">
        <f t="shared" si="108"/>
        <v>VHM</v>
      </c>
      <c r="CJ105" s="83">
        <f t="shared" si="109"/>
        <v>1000</v>
      </c>
      <c r="CK105" t="str">
        <f t="shared" si="110"/>
        <v>Vinhomes Joint Stock Company</v>
      </c>
      <c r="CL105">
        <f t="shared" si="111"/>
        <v>1</v>
      </c>
      <c r="CO105" s="91" t="str">
        <f t="shared" si="116"/>
        <v>10/04/2023 09:34:47</v>
      </c>
      <c r="CP105" t="str">
        <f t="shared" si="113"/>
        <v>10/04/2023 09:34:47</v>
      </c>
      <c r="CR105" s="5">
        <f t="shared" si="114"/>
        <v>43750</v>
      </c>
      <c r="CS105" s="5">
        <f t="shared" si="115"/>
        <v>43859.375</v>
      </c>
      <c r="CT105" s="22">
        <f>IF(AND(AN105="O",CJ105&lt;&gt;0),VLOOKUP(CI105&amp;Readme!$B$4,historicalprice,4,FALSE),"")</f>
        <v>37650</v>
      </c>
      <c r="CU105" s="8">
        <f>IF(AN105="O",Readme!$B$4,"")</f>
        <v>45471</v>
      </c>
    </row>
    <row r="106" spans="1:99" hidden="1">
      <c r="A106" s="26" t="s">
        <v>463</v>
      </c>
      <c r="B106" s="27" t="s">
        <v>21</v>
      </c>
      <c r="C106" s="27" t="s">
        <v>222</v>
      </c>
      <c r="D106" s="28">
        <v>2000</v>
      </c>
      <c r="E106" s="28" t="s">
        <v>461</v>
      </c>
      <c r="F106" s="68">
        <v>2000</v>
      </c>
      <c r="G106" s="28">
        <v>37100</v>
      </c>
      <c r="H106" s="28">
        <v>111300</v>
      </c>
      <c r="I106" s="28" t="s">
        <v>224</v>
      </c>
      <c r="J106" s="28">
        <v>74311300</v>
      </c>
      <c r="K106" s="27" t="s">
        <v>162</v>
      </c>
      <c r="L106" s="27" t="s">
        <v>225</v>
      </c>
      <c r="M106" s="27" t="s">
        <v>163</v>
      </c>
      <c r="N106" s="29" t="s">
        <v>462</v>
      </c>
      <c r="Z106" s="43">
        <f t="shared" si="119"/>
        <v>2000</v>
      </c>
      <c r="AA106" s="55">
        <f t="shared" si="120"/>
        <v>45216.829143518517</v>
      </c>
      <c r="AB106" s="8">
        <f t="shared" si="71"/>
        <v>45216</v>
      </c>
      <c r="AC106" s="8">
        <f t="shared" si="121"/>
        <v>45218.416666666664</v>
      </c>
      <c r="AD106" s="6">
        <f t="shared" si="122"/>
        <v>74200000</v>
      </c>
      <c r="AE106" s="6">
        <f t="shared" si="123"/>
        <v>-74200</v>
      </c>
      <c r="AF106" s="6">
        <f t="shared" si="75"/>
        <v>-111300</v>
      </c>
      <c r="AG106" s="6" t="str">
        <f t="shared" si="124"/>
        <v>81013964</v>
      </c>
      <c r="AH106" s="75" t="str">
        <f t="shared" si="125"/>
        <v/>
      </c>
      <c r="AI106" t="str">
        <f t="shared" si="126"/>
        <v/>
      </c>
      <c r="AL106" s="78" t="str">
        <f t="shared" si="127"/>
        <v>81013964O</v>
      </c>
      <c r="AM106" s="92">
        <v>23745015</v>
      </c>
      <c r="AN106" s="6" t="str">
        <f t="shared" si="128"/>
        <v>O</v>
      </c>
      <c r="AO106" t="str">
        <f t="shared" si="81"/>
        <v/>
      </c>
      <c r="AP106" s="77" t="str">
        <f t="shared" si="98"/>
        <v>VND</v>
      </c>
      <c r="AR106" t="s">
        <v>220</v>
      </c>
      <c r="AS106" s="43" t="str">
        <f t="shared" si="129"/>
        <v>TV2</v>
      </c>
      <c r="AT106" s="44">
        <f t="shared" si="130"/>
        <v>2000</v>
      </c>
      <c r="AU106" t="str">
        <f>VLOOKUP(AS106,specs,Specs!$D$2,FALSE)</f>
        <v>Power Engineering Consulting Joint Stock Company 2</v>
      </c>
      <c r="AW106">
        <f>VLOOKUP(AS106,specs,Specs!$S$2,FALSE)</f>
        <v>1</v>
      </c>
      <c r="BA106" s="4" t="str">
        <f t="shared" si="131"/>
        <v>10/18/2023 10:53:58</v>
      </c>
      <c r="BB106" s="8">
        <f t="shared" si="85"/>
        <v>45217</v>
      </c>
      <c r="BC106" s="8">
        <f>IF(C106="Div",BB106,VLOOKUP(VLOOKUP(DATEVALUE(BA106),DataRef!$N$2:$O$2001,2,FALSE)+2,DataRef!$M$2:$O$2001,2,FALSE))</f>
        <v>45219</v>
      </c>
      <c r="BD106" t="str">
        <f t="shared" si="99"/>
        <v>HOSE</v>
      </c>
      <c r="BE106" s="44">
        <f t="shared" si="132"/>
        <v>37100</v>
      </c>
      <c r="BF106" s="22">
        <f t="shared" si="100"/>
        <v>74200000</v>
      </c>
      <c r="BG106" s="21">
        <f t="shared" si="101"/>
        <v>-74200000</v>
      </c>
      <c r="BH106" s="6">
        <f t="shared" si="133"/>
        <v>0</v>
      </c>
      <c r="BI106" s="6">
        <f t="shared" si="134"/>
        <v>-185500</v>
      </c>
      <c r="BJ106" t="str">
        <f t="shared" si="102"/>
        <v>VND</v>
      </c>
      <c r="BK106" s="45">
        <f t="shared" si="103"/>
        <v>-74385500</v>
      </c>
      <c r="BL106" s="77">
        <f t="shared" si="89"/>
        <v>36800</v>
      </c>
      <c r="BM106" s="6">
        <f t="shared" si="90"/>
        <v>74385500</v>
      </c>
      <c r="BN106" s="54" t="str">
        <f t="shared" si="135"/>
        <v/>
      </c>
      <c r="BP106" t="str">
        <f t="shared" si="136"/>
        <v>Buy</v>
      </c>
      <c r="BR106" s="14" t="str">
        <f t="shared" si="137"/>
        <v>81013964</v>
      </c>
      <c r="BT106" t="str">
        <f t="shared" si="138"/>
        <v/>
      </c>
      <c r="BW106" s="6" t="str">
        <f t="shared" si="139"/>
        <v>LMT</v>
      </c>
      <c r="BZ106" t="s">
        <v>569</v>
      </c>
      <c r="CB106" s="74" t="str">
        <f t="shared" si="96"/>
        <v/>
      </c>
      <c r="CC106" s="6">
        <f t="shared" si="140"/>
        <v>37192.75</v>
      </c>
      <c r="CE106" t="str">
        <f t="shared" si="104"/>
        <v>Long</v>
      </c>
      <c r="CF106" t="str">
        <f t="shared" si="105"/>
        <v>ST</v>
      </c>
      <c r="CG106" s="45" t="str">
        <f t="shared" si="106"/>
        <v>VND</v>
      </c>
      <c r="CH106" t="str">
        <f t="shared" si="107"/>
        <v>STK</v>
      </c>
      <c r="CI106" t="str">
        <f t="shared" si="108"/>
        <v>TV2</v>
      </c>
      <c r="CJ106" s="83">
        <f t="shared" si="109"/>
        <v>2000</v>
      </c>
      <c r="CK106" t="str">
        <f t="shared" si="110"/>
        <v>Power Engineering Consulting Joint Stock Company 2</v>
      </c>
      <c r="CL106">
        <f t="shared" si="111"/>
        <v>1</v>
      </c>
      <c r="CO106" s="91" t="str">
        <f t="shared" si="116"/>
        <v>10/18/2023 10:53:58</v>
      </c>
      <c r="CP106" t="str">
        <f t="shared" si="113"/>
        <v>10/18/2023 10:53:58</v>
      </c>
      <c r="CR106" s="5">
        <f t="shared" si="114"/>
        <v>37100</v>
      </c>
      <c r="CS106" s="5">
        <f t="shared" si="115"/>
        <v>37192.75</v>
      </c>
      <c r="CT106" s="22">
        <f>IF(AND(AN106="O",CJ106&lt;&gt;0),VLOOKUP(CI106&amp;Readme!$B$4,historicalprice,4,FALSE),"")</f>
        <v>45000</v>
      </c>
      <c r="CU106" s="8">
        <f>IF(AN106="O",Readme!$B$4,"")</f>
        <v>45471</v>
      </c>
    </row>
    <row r="107" spans="1:99" hidden="1">
      <c r="A107" s="26" t="s">
        <v>460</v>
      </c>
      <c r="B107" s="27" t="s">
        <v>21</v>
      </c>
      <c r="C107" s="27" t="s">
        <v>222</v>
      </c>
      <c r="D107" s="28">
        <v>1500</v>
      </c>
      <c r="E107" s="28" t="s">
        <v>464</v>
      </c>
      <c r="F107" s="68">
        <v>1500</v>
      </c>
      <c r="G107" s="28">
        <v>37900</v>
      </c>
      <c r="H107" s="28">
        <v>85275</v>
      </c>
      <c r="I107" s="28" t="s">
        <v>224</v>
      </c>
      <c r="J107" s="28">
        <v>56935275</v>
      </c>
      <c r="K107" s="27" t="s">
        <v>162</v>
      </c>
      <c r="L107" s="27" t="s">
        <v>225</v>
      </c>
      <c r="M107" s="27" t="s">
        <v>163</v>
      </c>
      <c r="N107" s="29" t="s">
        <v>465</v>
      </c>
      <c r="Z107" s="43">
        <f t="shared" si="119"/>
        <v>1500</v>
      </c>
      <c r="AA107" s="55">
        <f t="shared" si="120"/>
        <v>45216.831469907411</v>
      </c>
      <c r="AB107" s="8">
        <f t="shared" si="71"/>
        <v>45216</v>
      </c>
      <c r="AC107" s="8">
        <f t="shared" si="121"/>
        <v>45218.416666666664</v>
      </c>
      <c r="AD107" s="6">
        <f t="shared" si="122"/>
        <v>56850000</v>
      </c>
      <c r="AE107" s="6">
        <f t="shared" si="123"/>
        <v>-56850</v>
      </c>
      <c r="AF107" s="6">
        <f t="shared" si="75"/>
        <v>-85275</v>
      </c>
      <c r="AG107" s="6" t="str">
        <f t="shared" si="124"/>
        <v>81012264</v>
      </c>
      <c r="AH107" s="75" t="str">
        <f t="shared" si="125"/>
        <v/>
      </c>
      <c r="AI107" t="str">
        <f t="shared" si="126"/>
        <v/>
      </c>
      <c r="AL107" s="78" t="str">
        <f t="shared" si="127"/>
        <v>81012264O</v>
      </c>
      <c r="AM107" s="92">
        <v>23745014</v>
      </c>
      <c r="AN107" s="6" t="str">
        <f t="shared" si="128"/>
        <v>O</v>
      </c>
      <c r="AO107" t="str">
        <f t="shared" si="81"/>
        <v/>
      </c>
      <c r="AP107" s="77" t="str">
        <f t="shared" si="98"/>
        <v>VND</v>
      </c>
      <c r="AR107" t="s">
        <v>220</v>
      </c>
      <c r="AS107" s="43" t="str">
        <f t="shared" si="129"/>
        <v>TV2</v>
      </c>
      <c r="AT107" s="44">
        <f t="shared" si="130"/>
        <v>1500</v>
      </c>
      <c r="AU107" t="str">
        <f>VLOOKUP(AS107,specs,Specs!$D$2,FALSE)</f>
        <v>Power Engineering Consulting Joint Stock Company 2</v>
      </c>
      <c r="AW107">
        <f>VLOOKUP(AS107,specs,Specs!$S$2,FALSE)</f>
        <v>1</v>
      </c>
      <c r="BA107" s="4" t="str">
        <f t="shared" si="131"/>
        <v>10/18/2023 10:57:19</v>
      </c>
      <c r="BB107" s="8">
        <f t="shared" si="85"/>
        <v>45217</v>
      </c>
      <c r="BC107" s="8">
        <f>IF(C107="Div",BB107,VLOOKUP(VLOOKUP(DATEVALUE(BA107),DataRef!$N$2:$O$2001,2,FALSE)+2,DataRef!$M$2:$O$2001,2,FALSE))</f>
        <v>45219</v>
      </c>
      <c r="BD107" t="str">
        <f t="shared" si="99"/>
        <v>HOSE</v>
      </c>
      <c r="BE107" s="44">
        <f t="shared" si="132"/>
        <v>37900</v>
      </c>
      <c r="BF107" s="22">
        <f t="shared" si="100"/>
        <v>56850000</v>
      </c>
      <c r="BG107" s="21">
        <f t="shared" si="101"/>
        <v>-56850000</v>
      </c>
      <c r="BH107" s="6">
        <f t="shared" si="133"/>
        <v>0</v>
      </c>
      <c r="BI107" s="6">
        <f t="shared" si="134"/>
        <v>-142125</v>
      </c>
      <c r="BJ107" t="str">
        <f t="shared" si="102"/>
        <v>VND</v>
      </c>
      <c r="BK107" s="45">
        <f t="shared" si="103"/>
        <v>-56992125</v>
      </c>
      <c r="BL107" s="77">
        <f t="shared" si="89"/>
        <v>36800</v>
      </c>
      <c r="BM107" s="6">
        <f t="shared" si="90"/>
        <v>56992125</v>
      </c>
      <c r="BN107" s="54" t="str">
        <f t="shared" si="135"/>
        <v/>
      </c>
      <c r="BP107" t="str">
        <f t="shared" si="136"/>
        <v>Buy</v>
      </c>
      <c r="BR107" s="14" t="str">
        <f t="shared" si="137"/>
        <v>81012264</v>
      </c>
      <c r="BT107" t="str">
        <f t="shared" si="138"/>
        <v/>
      </c>
      <c r="BW107" s="6" t="str">
        <f t="shared" si="139"/>
        <v>LMT</v>
      </c>
      <c r="BZ107" t="s">
        <v>569</v>
      </c>
      <c r="CB107" s="74" t="str">
        <f t="shared" si="96"/>
        <v/>
      </c>
      <c r="CC107" s="6">
        <f t="shared" si="140"/>
        <v>37994.75</v>
      </c>
      <c r="CE107" t="str">
        <f t="shared" si="104"/>
        <v>Long</v>
      </c>
      <c r="CF107" t="str">
        <f t="shared" si="105"/>
        <v>ST</v>
      </c>
      <c r="CG107" s="45" t="str">
        <f t="shared" si="106"/>
        <v>VND</v>
      </c>
      <c r="CH107" t="str">
        <f t="shared" si="107"/>
        <v>STK</v>
      </c>
      <c r="CI107" t="str">
        <f t="shared" si="108"/>
        <v>TV2</v>
      </c>
      <c r="CJ107" s="83">
        <f t="shared" si="109"/>
        <v>1500</v>
      </c>
      <c r="CK107" t="str">
        <f t="shared" si="110"/>
        <v>Power Engineering Consulting Joint Stock Company 2</v>
      </c>
      <c r="CL107">
        <f t="shared" si="111"/>
        <v>1</v>
      </c>
      <c r="CO107" s="91" t="str">
        <f t="shared" si="116"/>
        <v>10/18/2023 10:57:19</v>
      </c>
      <c r="CP107" t="str">
        <f t="shared" si="113"/>
        <v>10/18/2023 10:57:19</v>
      </c>
      <c r="CR107" s="5">
        <f t="shared" si="114"/>
        <v>37900</v>
      </c>
      <c r="CS107" s="5">
        <f t="shared" si="115"/>
        <v>37994.75</v>
      </c>
      <c r="CT107" s="22">
        <f>IF(AND(AN107="O",CJ107&lt;&gt;0),VLOOKUP(CI107&amp;Readme!$B$4,historicalprice,4,FALSE),"")</f>
        <v>45000</v>
      </c>
      <c r="CU107" s="8">
        <f>IF(AN107="O",Readme!$B$4,"")</f>
        <v>45471</v>
      </c>
    </row>
    <row r="108" spans="1:99" hidden="1">
      <c r="A108" s="26" t="s">
        <v>457</v>
      </c>
      <c r="B108" s="27" t="s">
        <v>20</v>
      </c>
      <c r="C108" s="27" t="s">
        <v>222</v>
      </c>
      <c r="D108" s="28">
        <v>400</v>
      </c>
      <c r="E108" s="28" t="s">
        <v>455</v>
      </c>
      <c r="F108" s="68">
        <v>400</v>
      </c>
      <c r="G108" s="28">
        <v>38600</v>
      </c>
      <c r="H108" s="28">
        <v>23160</v>
      </c>
      <c r="I108" s="28" t="s">
        <v>224</v>
      </c>
      <c r="J108" s="28">
        <v>15463160</v>
      </c>
      <c r="K108" s="27" t="s">
        <v>162</v>
      </c>
      <c r="L108" s="27" t="s">
        <v>225</v>
      </c>
      <c r="M108" s="27" t="s">
        <v>163</v>
      </c>
      <c r="N108" s="29" t="s">
        <v>456</v>
      </c>
      <c r="Z108" s="43">
        <f t="shared" si="119"/>
        <v>400</v>
      </c>
      <c r="AA108" s="55">
        <f t="shared" si="120"/>
        <v>45228.831273148149</v>
      </c>
      <c r="AB108" s="8">
        <f t="shared" si="71"/>
        <v>45228</v>
      </c>
      <c r="AC108" s="8">
        <f t="shared" si="121"/>
        <v>45230.416666666664</v>
      </c>
      <c r="AD108" s="6">
        <f t="shared" si="122"/>
        <v>15440000</v>
      </c>
      <c r="AE108" s="6">
        <f t="shared" si="123"/>
        <v>-15440</v>
      </c>
      <c r="AF108" s="6">
        <f t="shared" si="75"/>
        <v>-23160</v>
      </c>
      <c r="AG108" s="6" t="str">
        <f t="shared" si="124"/>
        <v>81788812</v>
      </c>
      <c r="AH108" s="75" t="str">
        <f t="shared" si="125"/>
        <v/>
      </c>
      <c r="AI108" t="str">
        <f t="shared" si="126"/>
        <v/>
      </c>
      <c r="AL108" s="78" t="str">
        <f t="shared" si="127"/>
        <v>81788812O</v>
      </c>
      <c r="AM108" s="92">
        <v>23745017</v>
      </c>
      <c r="AN108" s="6" t="str">
        <f t="shared" si="128"/>
        <v>O</v>
      </c>
      <c r="AO108" t="str">
        <f t="shared" si="81"/>
        <v/>
      </c>
      <c r="AP108" s="77" t="str">
        <f t="shared" si="98"/>
        <v>VND</v>
      </c>
      <c r="AR108" t="s">
        <v>220</v>
      </c>
      <c r="AS108" s="43" t="str">
        <f t="shared" si="129"/>
        <v>VHM</v>
      </c>
      <c r="AT108" s="44">
        <f t="shared" si="130"/>
        <v>400</v>
      </c>
      <c r="AU108" t="str">
        <f>VLOOKUP(AS108,specs,Specs!$D$2,FALSE)</f>
        <v>Vinhomes Joint Stock Company</v>
      </c>
      <c r="AW108">
        <f>VLOOKUP(AS108,specs,Specs!$S$2,FALSE)</f>
        <v>1</v>
      </c>
      <c r="BA108" s="4" t="str">
        <f t="shared" si="131"/>
        <v>10/30/2023 10:57:02</v>
      </c>
      <c r="BB108" s="8">
        <f t="shared" si="85"/>
        <v>45229</v>
      </c>
      <c r="BC108" s="8">
        <f>IF(C108="Div",BB108,VLOOKUP(VLOOKUP(DATEVALUE(BA108),DataRef!$N$2:$O$2001,2,FALSE)+2,DataRef!$M$2:$O$2001,2,FALSE))</f>
        <v>45231</v>
      </c>
      <c r="BD108" t="str">
        <f t="shared" si="99"/>
        <v>HOSE</v>
      </c>
      <c r="BE108" s="44">
        <f t="shared" si="132"/>
        <v>38600</v>
      </c>
      <c r="BF108" s="22">
        <f t="shared" si="100"/>
        <v>15440000</v>
      </c>
      <c r="BG108" s="21">
        <f t="shared" si="101"/>
        <v>-15440000</v>
      </c>
      <c r="BH108" s="6">
        <f t="shared" si="133"/>
        <v>0</v>
      </c>
      <c r="BI108" s="6">
        <f t="shared" si="134"/>
        <v>-38600</v>
      </c>
      <c r="BJ108" t="str">
        <f t="shared" si="102"/>
        <v>VND</v>
      </c>
      <c r="BK108" s="45">
        <f t="shared" si="103"/>
        <v>-15478600</v>
      </c>
      <c r="BL108" s="77">
        <f t="shared" si="89"/>
        <v>39200</v>
      </c>
      <c r="BM108" s="6">
        <f t="shared" si="90"/>
        <v>15478600</v>
      </c>
      <c r="BN108" s="54" t="str">
        <f t="shared" si="135"/>
        <v/>
      </c>
      <c r="BP108" t="str">
        <f t="shared" si="136"/>
        <v>Buy</v>
      </c>
      <c r="BR108" s="14" t="str">
        <f t="shared" si="137"/>
        <v>81788812</v>
      </c>
      <c r="BT108" t="str">
        <f t="shared" si="138"/>
        <v/>
      </c>
      <c r="BW108" s="6" t="str">
        <f t="shared" si="139"/>
        <v>LMT</v>
      </c>
      <c r="BZ108" t="s">
        <v>569</v>
      </c>
      <c r="CB108" s="74" t="str">
        <f t="shared" si="96"/>
        <v/>
      </c>
      <c r="CC108" s="6">
        <f t="shared" si="140"/>
        <v>38696.5</v>
      </c>
      <c r="CE108" t="str">
        <f t="shared" si="104"/>
        <v>Long</v>
      </c>
      <c r="CF108" t="str">
        <f t="shared" si="105"/>
        <v>ST</v>
      </c>
      <c r="CG108" s="45" t="str">
        <f t="shared" si="106"/>
        <v>VND</v>
      </c>
      <c r="CH108" t="str">
        <f t="shared" si="107"/>
        <v>STK</v>
      </c>
      <c r="CI108" t="str">
        <f t="shared" si="108"/>
        <v>VHM</v>
      </c>
      <c r="CJ108" s="83">
        <f t="shared" si="109"/>
        <v>400</v>
      </c>
      <c r="CK108" t="str">
        <f t="shared" si="110"/>
        <v>Vinhomes Joint Stock Company</v>
      </c>
      <c r="CL108">
        <f t="shared" si="111"/>
        <v>1</v>
      </c>
      <c r="CO108" s="91" t="str">
        <f t="shared" si="116"/>
        <v>10/30/2023 10:57:02</v>
      </c>
      <c r="CP108" t="str">
        <f t="shared" si="113"/>
        <v>10/30/2023 10:57:02</v>
      </c>
      <c r="CR108" s="5">
        <f t="shared" si="114"/>
        <v>38600</v>
      </c>
      <c r="CS108" s="5">
        <f t="shared" si="115"/>
        <v>38696.5</v>
      </c>
      <c r="CT108" s="22">
        <f>IF(AND(AN108="O",CJ108&lt;&gt;0),VLOOKUP(CI108&amp;Readme!$B$4,historicalprice,4,FALSE),"")</f>
        <v>37650</v>
      </c>
      <c r="CU108" s="8">
        <f>IF(AN108="O",Readme!$B$4,"")</f>
        <v>45471</v>
      </c>
    </row>
    <row r="109" spans="1:99" hidden="1">
      <c r="A109" s="26" t="s">
        <v>454</v>
      </c>
      <c r="B109" s="27" t="s">
        <v>21</v>
      </c>
      <c r="C109" s="27" t="s">
        <v>222</v>
      </c>
      <c r="D109" s="28">
        <v>2000</v>
      </c>
      <c r="E109" s="28" t="s">
        <v>458</v>
      </c>
      <c r="F109" s="68">
        <v>2000</v>
      </c>
      <c r="G109" s="28">
        <v>31900</v>
      </c>
      <c r="H109" s="28">
        <v>95700</v>
      </c>
      <c r="I109" s="28" t="s">
        <v>224</v>
      </c>
      <c r="J109" s="28">
        <v>63895700</v>
      </c>
      <c r="K109" s="27" t="s">
        <v>162</v>
      </c>
      <c r="L109" s="27" t="s">
        <v>225</v>
      </c>
      <c r="M109" s="27" t="s">
        <v>163</v>
      </c>
      <c r="N109" s="29" t="s">
        <v>459</v>
      </c>
      <c r="Z109" s="43">
        <f t="shared" si="119"/>
        <v>2000</v>
      </c>
      <c r="AA109" s="55">
        <f t="shared" si="120"/>
        <v>45228.831967592596</v>
      </c>
      <c r="AB109" s="8">
        <f t="shared" si="71"/>
        <v>45228</v>
      </c>
      <c r="AC109" s="8">
        <f t="shared" si="121"/>
        <v>45230.416666666664</v>
      </c>
      <c r="AD109" s="6">
        <f t="shared" si="122"/>
        <v>63800000</v>
      </c>
      <c r="AE109" s="6">
        <f t="shared" si="123"/>
        <v>-63800</v>
      </c>
      <c r="AF109" s="6">
        <f t="shared" si="75"/>
        <v>-95700</v>
      </c>
      <c r="AG109" s="6" t="str">
        <f t="shared" si="124"/>
        <v>81788599</v>
      </c>
      <c r="AH109" s="75" t="str">
        <f t="shared" si="125"/>
        <v/>
      </c>
      <c r="AI109" t="str">
        <f t="shared" si="126"/>
        <v/>
      </c>
      <c r="AL109" s="78" t="str">
        <f t="shared" si="127"/>
        <v>81788599O</v>
      </c>
      <c r="AM109" s="92">
        <v>23745016</v>
      </c>
      <c r="AN109" s="6" t="str">
        <f t="shared" si="128"/>
        <v>O</v>
      </c>
      <c r="AO109" t="str">
        <f t="shared" si="81"/>
        <v/>
      </c>
      <c r="AP109" s="77" t="str">
        <f t="shared" si="98"/>
        <v>VND</v>
      </c>
      <c r="AR109" t="s">
        <v>220</v>
      </c>
      <c r="AS109" s="43" t="str">
        <f t="shared" si="129"/>
        <v>TV2</v>
      </c>
      <c r="AT109" s="44">
        <f t="shared" si="130"/>
        <v>2000</v>
      </c>
      <c r="AU109" t="str">
        <f>VLOOKUP(AS109,specs,Specs!$D$2,FALSE)</f>
        <v>Power Engineering Consulting Joint Stock Company 2</v>
      </c>
      <c r="AW109">
        <f>VLOOKUP(AS109,specs,Specs!$S$2,FALSE)</f>
        <v>1</v>
      </c>
      <c r="BA109" s="4" t="str">
        <f t="shared" si="131"/>
        <v>10/30/2023 10:58:02</v>
      </c>
      <c r="BB109" s="8">
        <f t="shared" si="85"/>
        <v>45229</v>
      </c>
      <c r="BC109" s="8">
        <f>IF(C109="Div",BB109,VLOOKUP(VLOOKUP(DATEVALUE(BA109),DataRef!$N$2:$O$2001,2,FALSE)+2,DataRef!$M$2:$O$2001,2,FALSE))</f>
        <v>45231</v>
      </c>
      <c r="BD109" t="str">
        <f t="shared" si="99"/>
        <v>HOSE</v>
      </c>
      <c r="BE109" s="44">
        <f t="shared" si="132"/>
        <v>31900</v>
      </c>
      <c r="BF109" s="22">
        <f t="shared" si="100"/>
        <v>63800000</v>
      </c>
      <c r="BG109" s="21">
        <f t="shared" si="101"/>
        <v>-63800000</v>
      </c>
      <c r="BH109" s="6">
        <f t="shared" si="133"/>
        <v>0</v>
      </c>
      <c r="BI109" s="6">
        <f t="shared" si="134"/>
        <v>-159500</v>
      </c>
      <c r="BJ109" t="str">
        <f t="shared" si="102"/>
        <v>VND</v>
      </c>
      <c r="BK109" s="45">
        <f t="shared" si="103"/>
        <v>-63959500</v>
      </c>
      <c r="BL109" s="77">
        <f t="shared" si="89"/>
        <v>30900</v>
      </c>
      <c r="BM109" s="6">
        <f t="shared" si="90"/>
        <v>63959500</v>
      </c>
      <c r="BN109" s="54" t="str">
        <f t="shared" si="135"/>
        <v/>
      </c>
      <c r="BP109" t="str">
        <f t="shared" si="136"/>
        <v>Buy</v>
      </c>
      <c r="BR109" s="14" t="str">
        <f t="shared" si="137"/>
        <v>81788599</v>
      </c>
      <c r="BT109" t="str">
        <f t="shared" si="138"/>
        <v/>
      </c>
      <c r="BW109" s="6" t="str">
        <f t="shared" si="139"/>
        <v>LMT</v>
      </c>
      <c r="BZ109" t="s">
        <v>569</v>
      </c>
      <c r="CB109" s="74" t="str">
        <f t="shared" si="96"/>
        <v/>
      </c>
      <c r="CC109" s="6">
        <f t="shared" si="140"/>
        <v>31979.75</v>
      </c>
      <c r="CE109" t="str">
        <f t="shared" si="104"/>
        <v>Long</v>
      </c>
      <c r="CF109" t="str">
        <f t="shared" si="105"/>
        <v>ST</v>
      </c>
      <c r="CG109" s="45" t="str">
        <f t="shared" si="106"/>
        <v>VND</v>
      </c>
      <c r="CH109" t="str">
        <f t="shared" si="107"/>
        <v>STK</v>
      </c>
      <c r="CI109" t="str">
        <f t="shared" si="108"/>
        <v>TV2</v>
      </c>
      <c r="CJ109" s="83">
        <f t="shared" si="109"/>
        <v>2000</v>
      </c>
      <c r="CK109" t="str">
        <f t="shared" si="110"/>
        <v>Power Engineering Consulting Joint Stock Company 2</v>
      </c>
      <c r="CL109">
        <f t="shared" si="111"/>
        <v>1</v>
      </c>
      <c r="CO109" s="91" t="str">
        <f t="shared" si="116"/>
        <v>10/30/2023 10:58:02</v>
      </c>
      <c r="CP109" t="str">
        <f t="shared" si="113"/>
        <v>10/30/2023 10:58:02</v>
      </c>
      <c r="CR109" s="5">
        <f t="shared" si="114"/>
        <v>31900</v>
      </c>
      <c r="CS109" s="5">
        <f t="shared" si="115"/>
        <v>31979.75</v>
      </c>
      <c r="CT109" s="22">
        <f>IF(AND(AN109="O",CJ109&lt;&gt;0),VLOOKUP(CI109&amp;Readme!$B$4,historicalprice,4,FALSE),"")</f>
        <v>45000</v>
      </c>
      <c r="CU109" s="8">
        <f>IF(AN109="O",Readme!$B$4,"")</f>
        <v>45471</v>
      </c>
    </row>
    <row r="110" spans="1:99" hidden="1">
      <c r="A110" s="26" t="s">
        <v>536</v>
      </c>
      <c r="B110" s="27" t="s">
        <v>20</v>
      </c>
      <c r="C110" s="27" t="s">
        <v>222</v>
      </c>
      <c r="D110" s="28">
        <v>3200</v>
      </c>
      <c r="E110" s="28" t="s">
        <v>392</v>
      </c>
      <c r="F110" s="68">
        <v>3200</v>
      </c>
      <c r="G110" s="28">
        <v>38050</v>
      </c>
      <c r="H110" s="28">
        <v>182640</v>
      </c>
      <c r="I110" s="28" t="s">
        <v>224</v>
      </c>
      <c r="J110" s="28">
        <v>121942640</v>
      </c>
      <c r="K110" s="27" t="s">
        <v>162</v>
      </c>
      <c r="L110" s="27" t="s">
        <v>225</v>
      </c>
      <c r="M110" s="27" t="s">
        <v>163</v>
      </c>
      <c r="N110" s="29" t="s">
        <v>535</v>
      </c>
      <c r="Z110" s="43">
        <f t="shared" si="119"/>
        <v>3200</v>
      </c>
      <c r="AA110" s="55">
        <f t="shared" si="120"/>
        <v>45231.805590277778</v>
      </c>
      <c r="AB110" s="8">
        <f t="shared" si="71"/>
        <v>45231</v>
      </c>
      <c r="AC110" s="8">
        <f t="shared" si="121"/>
        <v>45235.375</v>
      </c>
      <c r="AD110" s="6">
        <f t="shared" si="122"/>
        <v>121760000</v>
      </c>
      <c r="AE110" s="6">
        <f t="shared" si="123"/>
        <v>-121760</v>
      </c>
      <c r="AF110" s="6">
        <f t="shared" si="75"/>
        <v>-182640</v>
      </c>
      <c r="AG110" s="6" t="str">
        <f t="shared" si="124"/>
        <v>82107955</v>
      </c>
      <c r="AH110" s="75" t="str">
        <f t="shared" si="125"/>
        <v/>
      </c>
      <c r="AI110" t="str">
        <f t="shared" si="126"/>
        <v/>
      </c>
      <c r="AL110" s="78" t="str">
        <f t="shared" si="127"/>
        <v>82107955O</v>
      </c>
      <c r="AM110" s="92">
        <v>23802263</v>
      </c>
      <c r="AN110" s="6" t="str">
        <f t="shared" si="128"/>
        <v>O</v>
      </c>
      <c r="AO110" t="str">
        <f t="shared" si="81"/>
        <v/>
      </c>
      <c r="AP110" s="77" t="str">
        <f t="shared" si="98"/>
        <v>VND</v>
      </c>
      <c r="AR110" t="s">
        <v>220</v>
      </c>
      <c r="AS110" s="43" t="str">
        <f t="shared" si="129"/>
        <v>VHM</v>
      </c>
      <c r="AT110" s="44">
        <f t="shared" si="130"/>
        <v>3200</v>
      </c>
      <c r="AU110" t="str">
        <f>VLOOKUP(AS110,specs,Specs!$D$2,FALSE)</f>
        <v>Vinhomes Joint Stock Company</v>
      </c>
      <c r="AW110">
        <f>VLOOKUP(AS110,specs,Specs!$S$2,FALSE)</f>
        <v>1</v>
      </c>
      <c r="BA110" s="4" t="str">
        <f t="shared" si="131"/>
        <v>11/02/2023 10:20:03</v>
      </c>
      <c r="BB110" s="8">
        <f t="shared" si="85"/>
        <v>45232</v>
      </c>
      <c r="BC110" s="8">
        <f>IF(C110="Div",BB110,VLOOKUP(VLOOKUP(DATEVALUE(BA110),DataRef!$N$2:$O$2001,2,FALSE)+2,DataRef!$M$2:$O$2001,2,FALSE))</f>
        <v>45236</v>
      </c>
      <c r="BD110" t="str">
        <f t="shared" si="99"/>
        <v>HOSE</v>
      </c>
      <c r="BE110" s="44">
        <f t="shared" si="132"/>
        <v>38050</v>
      </c>
      <c r="BF110" s="22">
        <f t="shared" si="100"/>
        <v>121760000</v>
      </c>
      <c r="BG110" s="21">
        <f t="shared" si="101"/>
        <v>-121760000</v>
      </c>
      <c r="BH110" s="6">
        <f t="shared" si="133"/>
        <v>0</v>
      </c>
      <c r="BI110" s="6">
        <f t="shared" si="134"/>
        <v>-304400</v>
      </c>
      <c r="BJ110" t="str">
        <f t="shared" si="102"/>
        <v>VND</v>
      </c>
      <c r="BK110" s="45">
        <f t="shared" si="103"/>
        <v>-122064400</v>
      </c>
      <c r="BL110" s="77">
        <f t="shared" si="89"/>
        <v>39950</v>
      </c>
      <c r="BM110" s="6">
        <f t="shared" si="90"/>
        <v>122064400</v>
      </c>
      <c r="BN110" s="54" t="str">
        <f t="shared" si="135"/>
        <v/>
      </c>
      <c r="BP110" t="str">
        <f t="shared" si="136"/>
        <v>Buy</v>
      </c>
      <c r="BR110" s="14" t="str">
        <f t="shared" si="137"/>
        <v>82107955</v>
      </c>
      <c r="BT110" t="str">
        <f t="shared" si="138"/>
        <v/>
      </c>
      <c r="BW110" s="6" t="str">
        <f t="shared" si="139"/>
        <v>LMT</v>
      </c>
      <c r="BZ110" t="s">
        <v>569</v>
      </c>
      <c r="CB110" s="74" t="str">
        <f t="shared" si="96"/>
        <v/>
      </c>
      <c r="CC110" s="6">
        <f t="shared" si="140"/>
        <v>38145.125</v>
      </c>
      <c r="CE110" t="str">
        <f t="shared" si="104"/>
        <v>Long</v>
      </c>
      <c r="CF110" t="str">
        <f t="shared" si="105"/>
        <v>ST</v>
      </c>
      <c r="CG110" s="45" t="str">
        <f t="shared" si="106"/>
        <v>VND</v>
      </c>
      <c r="CH110" t="str">
        <f t="shared" si="107"/>
        <v>STK</v>
      </c>
      <c r="CI110" t="str">
        <f t="shared" si="108"/>
        <v>VHM</v>
      </c>
      <c r="CJ110" s="83">
        <f t="shared" si="109"/>
        <v>3200</v>
      </c>
      <c r="CK110" t="str">
        <f t="shared" si="110"/>
        <v>Vinhomes Joint Stock Company</v>
      </c>
      <c r="CL110">
        <f t="shared" si="111"/>
        <v>1</v>
      </c>
      <c r="CO110" s="91" t="str">
        <f t="shared" ref="CO110:CO141" si="141">IF(AN110="O",BA110,"")</f>
        <v>11/02/2023 10:20:03</v>
      </c>
      <c r="CP110" t="str">
        <f t="shared" si="113"/>
        <v>11/02/2023 10:20:03</v>
      </c>
      <c r="CR110" s="5">
        <f t="shared" si="114"/>
        <v>38050</v>
      </c>
      <c r="CS110" s="5">
        <f t="shared" si="115"/>
        <v>38145.125</v>
      </c>
      <c r="CT110" s="22">
        <f>IF(AND(AN110="O",CJ110&lt;&gt;0),VLOOKUP(CI110&amp;Readme!$B$4,historicalprice,4,FALSE),"")</f>
        <v>37650</v>
      </c>
      <c r="CU110" s="8">
        <f>IF(AN110="O",Readme!$B$4,"")</f>
        <v>45471</v>
      </c>
    </row>
    <row r="111" spans="1:99" hidden="1">
      <c r="A111" s="26" t="s">
        <v>534</v>
      </c>
      <c r="B111" s="27" t="s">
        <v>20</v>
      </c>
      <c r="C111" s="27" t="s">
        <v>222</v>
      </c>
      <c r="D111" s="28">
        <v>5000</v>
      </c>
      <c r="E111" s="28" t="s">
        <v>421</v>
      </c>
      <c r="F111" s="68">
        <v>5000</v>
      </c>
      <c r="G111" s="28">
        <v>38000</v>
      </c>
      <c r="H111" s="28">
        <v>285000</v>
      </c>
      <c r="I111" s="28" t="s">
        <v>224</v>
      </c>
      <c r="J111" s="28">
        <v>190285000</v>
      </c>
      <c r="K111" s="27" t="s">
        <v>162</v>
      </c>
      <c r="L111" s="27" t="s">
        <v>225</v>
      </c>
      <c r="M111" s="27" t="s">
        <v>163</v>
      </c>
      <c r="N111" s="29" t="s">
        <v>537</v>
      </c>
      <c r="Z111" s="43">
        <f t="shared" si="119"/>
        <v>5000</v>
      </c>
      <c r="AA111" s="55">
        <f t="shared" si="120"/>
        <v>45231.829016203701</v>
      </c>
      <c r="AB111" s="8">
        <f t="shared" si="71"/>
        <v>45231</v>
      </c>
      <c r="AC111" s="8">
        <f t="shared" si="121"/>
        <v>45235.375</v>
      </c>
      <c r="AD111" s="6">
        <f t="shared" si="122"/>
        <v>190000000</v>
      </c>
      <c r="AE111" s="6">
        <f t="shared" si="123"/>
        <v>-190000</v>
      </c>
      <c r="AF111" s="6">
        <f t="shared" si="75"/>
        <v>-285000</v>
      </c>
      <c r="AG111" s="6" t="str">
        <f t="shared" si="124"/>
        <v>82095761</v>
      </c>
      <c r="AH111" s="75" t="str">
        <f t="shared" si="125"/>
        <v/>
      </c>
      <c r="AI111" t="str">
        <f t="shared" si="126"/>
        <v/>
      </c>
      <c r="AL111" s="78" t="str">
        <f t="shared" si="127"/>
        <v>82095761O</v>
      </c>
      <c r="AM111" s="92">
        <v>23802262</v>
      </c>
      <c r="AN111" s="6" t="str">
        <f t="shared" si="128"/>
        <v>O</v>
      </c>
      <c r="AO111" t="str">
        <f t="shared" si="81"/>
        <v/>
      </c>
      <c r="AP111" s="77" t="str">
        <f t="shared" si="98"/>
        <v>VND</v>
      </c>
      <c r="AR111" t="s">
        <v>220</v>
      </c>
      <c r="AS111" s="43" t="str">
        <f t="shared" si="129"/>
        <v>VHM</v>
      </c>
      <c r="AT111" s="44">
        <f t="shared" si="130"/>
        <v>5000</v>
      </c>
      <c r="AU111" t="str">
        <f>VLOOKUP(AS111,specs,Specs!$D$2,FALSE)</f>
        <v>Vinhomes Joint Stock Company</v>
      </c>
      <c r="AW111">
        <f>VLOOKUP(AS111,specs,Specs!$S$2,FALSE)</f>
        <v>1</v>
      </c>
      <c r="BA111" s="4" t="str">
        <f t="shared" si="131"/>
        <v>11/02/2023 10:53:47</v>
      </c>
      <c r="BB111" s="8">
        <f t="shared" si="85"/>
        <v>45232</v>
      </c>
      <c r="BC111" s="8">
        <f>IF(C111="Div",BB111,VLOOKUP(VLOOKUP(DATEVALUE(BA111),DataRef!$N$2:$O$2001,2,FALSE)+2,DataRef!$M$2:$O$2001,2,FALSE))</f>
        <v>45236</v>
      </c>
      <c r="BD111" t="str">
        <f t="shared" si="99"/>
        <v>HOSE</v>
      </c>
      <c r="BE111" s="44">
        <f t="shared" si="132"/>
        <v>38000</v>
      </c>
      <c r="BF111" s="22">
        <f t="shared" si="100"/>
        <v>190000000</v>
      </c>
      <c r="BG111" s="21">
        <f t="shared" si="101"/>
        <v>-190000000</v>
      </c>
      <c r="BH111" s="6">
        <f t="shared" si="133"/>
        <v>0</v>
      </c>
      <c r="BI111" s="6">
        <f t="shared" si="134"/>
        <v>-475000</v>
      </c>
      <c r="BJ111" t="str">
        <f t="shared" si="102"/>
        <v>VND</v>
      </c>
      <c r="BK111" s="45">
        <f t="shared" si="103"/>
        <v>-190475000</v>
      </c>
      <c r="BL111" s="77">
        <f t="shared" si="89"/>
        <v>39950</v>
      </c>
      <c r="BM111" s="6">
        <f t="shared" si="90"/>
        <v>190475000</v>
      </c>
      <c r="BN111" s="54" t="str">
        <f t="shared" si="135"/>
        <v/>
      </c>
      <c r="BP111" t="str">
        <f t="shared" si="136"/>
        <v>Buy</v>
      </c>
      <c r="BR111" s="14" t="str">
        <f t="shared" si="137"/>
        <v>82095761</v>
      </c>
      <c r="BT111" t="str">
        <f t="shared" si="138"/>
        <v/>
      </c>
      <c r="BW111" s="6" t="str">
        <f t="shared" si="139"/>
        <v>LMT</v>
      </c>
      <c r="BZ111" t="s">
        <v>569</v>
      </c>
      <c r="CB111" s="74" t="str">
        <f t="shared" si="96"/>
        <v/>
      </c>
      <c r="CC111" s="6">
        <f t="shared" si="140"/>
        <v>38095</v>
      </c>
      <c r="CE111" t="str">
        <f t="shared" si="104"/>
        <v>Long</v>
      </c>
      <c r="CF111" t="str">
        <f t="shared" si="105"/>
        <v>ST</v>
      </c>
      <c r="CG111" s="45" t="str">
        <f t="shared" si="106"/>
        <v>VND</v>
      </c>
      <c r="CH111" t="str">
        <f t="shared" si="107"/>
        <v>STK</v>
      </c>
      <c r="CI111" t="str">
        <f t="shared" si="108"/>
        <v>VHM</v>
      </c>
      <c r="CJ111" s="83">
        <f t="shared" si="109"/>
        <v>5000</v>
      </c>
      <c r="CK111" t="str">
        <f t="shared" si="110"/>
        <v>Vinhomes Joint Stock Company</v>
      </c>
      <c r="CL111">
        <f t="shared" si="111"/>
        <v>1</v>
      </c>
      <c r="CO111" s="91" t="str">
        <f t="shared" si="141"/>
        <v>11/02/2023 10:53:47</v>
      </c>
      <c r="CP111" t="str">
        <f t="shared" si="113"/>
        <v>11/02/2023 10:53:47</v>
      </c>
      <c r="CR111" s="5">
        <f t="shared" si="114"/>
        <v>38000</v>
      </c>
      <c r="CS111" s="5">
        <f t="shared" si="115"/>
        <v>38095</v>
      </c>
      <c r="CT111" s="22">
        <f>IF(AND(AN111="O",CJ111&lt;&gt;0),VLOOKUP(CI111&amp;Readme!$B$4,historicalprice,4,FALSE),"")</f>
        <v>37650</v>
      </c>
      <c r="CU111" s="8">
        <f>IF(AN111="O",Readme!$B$4,"")</f>
        <v>45471</v>
      </c>
    </row>
    <row r="112" spans="1:99" hidden="1">
      <c r="A112" s="26" t="s">
        <v>532</v>
      </c>
      <c r="B112" s="27" t="s">
        <v>47</v>
      </c>
      <c r="C112" s="27" t="s">
        <v>222</v>
      </c>
      <c r="D112" s="28">
        <v>6000</v>
      </c>
      <c r="E112" s="28" t="s">
        <v>280</v>
      </c>
      <c r="F112" s="68">
        <v>6000</v>
      </c>
      <c r="G112" s="28">
        <v>16500</v>
      </c>
      <c r="H112" s="28">
        <v>148500</v>
      </c>
      <c r="I112" s="28" t="s">
        <v>224</v>
      </c>
      <c r="J112" s="28">
        <v>99148500</v>
      </c>
      <c r="K112" s="27" t="s">
        <v>162</v>
      </c>
      <c r="L112" s="27" t="s">
        <v>225</v>
      </c>
      <c r="M112" s="27" t="s">
        <v>163</v>
      </c>
      <c r="N112" s="29" t="s">
        <v>522</v>
      </c>
      <c r="O112" s="47"/>
      <c r="Y112" s="43">
        <v>1.2</v>
      </c>
      <c r="Z112" s="56">
        <v>7200</v>
      </c>
      <c r="AA112" s="55">
        <f t="shared" si="120"/>
        <v>45235.807858796295</v>
      </c>
      <c r="AB112" s="8">
        <f t="shared" si="71"/>
        <v>45235</v>
      </c>
      <c r="AC112" s="8">
        <f t="shared" si="121"/>
        <v>45237.375</v>
      </c>
      <c r="AD112" s="6">
        <f t="shared" si="122"/>
        <v>99000000</v>
      </c>
      <c r="AE112" s="6">
        <f t="shared" si="123"/>
        <v>-99000</v>
      </c>
      <c r="AF112" s="6">
        <f t="shared" si="75"/>
        <v>-148500</v>
      </c>
      <c r="AG112" s="6" t="str">
        <f t="shared" si="124"/>
        <v>82351462</v>
      </c>
      <c r="AH112" s="75" t="str">
        <f t="shared" si="125"/>
        <v/>
      </c>
      <c r="AI112" t="str">
        <f t="shared" si="126"/>
        <v/>
      </c>
      <c r="AL112" s="78" t="str">
        <f t="shared" si="127"/>
        <v>82351462O</v>
      </c>
      <c r="AM112" s="43">
        <v>23802265</v>
      </c>
      <c r="AN112" s="6" t="str">
        <f t="shared" si="128"/>
        <v>O</v>
      </c>
      <c r="AO112" t="str">
        <f t="shared" si="81"/>
        <v/>
      </c>
      <c r="AP112" s="77" t="str">
        <f t="shared" si="98"/>
        <v>VND</v>
      </c>
      <c r="AR112" t="s">
        <v>220</v>
      </c>
      <c r="AS112" s="43" t="str">
        <f t="shared" si="129"/>
        <v>TPB</v>
      </c>
      <c r="AT112" s="44">
        <f t="shared" si="130"/>
        <v>7200</v>
      </c>
      <c r="AU112" t="str">
        <f>VLOOKUP(AS112,specs,Specs!$D$2,FALSE)</f>
        <v>Tien Phong Commercial Joint Stock Bank (Tpb)</v>
      </c>
      <c r="AW112">
        <f>VLOOKUP(AS112,specs,Specs!$S$2,FALSE)</f>
        <v>1</v>
      </c>
      <c r="BA112" s="4" t="str">
        <f t="shared" si="131"/>
        <v>11/06/2023 10:23:19</v>
      </c>
      <c r="BB112" s="8">
        <f t="shared" si="85"/>
        <v>45236</v>
      </c>
      <c r="BC112" s="8">
        <f>IF(C112="Div",BB112,VLOOKUP(VLOOKUP(DATEVALUE(BA112),DataRef!$N$2:$O$2001,2,FALSE)+2,DataRef!$M$2:$O$2001,2,FALSE))</f>
        <v>45238</v>
      </c>
      <c r="BD112" t="str">
        <f t="shared" si="99"/>
        <v>HOSE</v>
      </c>
      <c r="BE112" s="19">
        <f t="shared" si="132"/>
        <v>13750</v>
      </c>
      <c r="BF112" s="22">
        <f t="shared" si="100"/>
        <v>99000000</v>
      </c>
      <c r="BG112" s="21">
        <f t="shared" si="101"/>
        <v>-99000000</v>
      </c>
      <c r="BH112" s="6">
        <f t="shared" si="133"/>
        <v>0</v>
      </c>
      <c r="BI112" s="6">
        <f t="shared" si="134"/>
        <v>-247500</v>
      </c>
      <c r="BJ112" t="str">
        <f t="shared" si="102"/>
        <v>VND</v>
      </c>
      <c r="BK112" s="45">
        <f t="shared" si="103"/>
        <v>-99247500</v>
      </c>
      <c r="BL112" s="77">
        <f t="shared" si="89"/>
        <v>13833.333000000001</v>
      </c>
      <c r="BM112" s="6">
        <f t="shared" si="90"/>
        <v>99247500</v>
      </c>
      <c r="BN112" s="54" t="str">
        <f t="shared" si="135"/>
        <v/>
      </c>
      <c r="BP112" t="str">
        <f t="shared" si="136"/>
        <v>Buy</v>
      </c>
      <c r="BR112" s="14" t="str">
        <f t="shared" si="137"/>
        <v>82351462</v>
      </c>
      <c r="BT112" t="str">
        <f t="shared" si="138"/>
        <v/>
      </c>
      <c r="BW112" s="6" t="str">
        <f t="shared" si="139"/>
        <v>LMT</v>
      </c>
      <c r="BZ112" t="s">
        <v>569</v>
      </c>
      <c r="CB112" s="74" t="str">
        <f t="shared" si="96"/>
        <v/>
      </c>
      <c r="CC112" s="6">
        <f t="shared" si="140"/>
        <v>13784.375</v>
      </c>
      <c r="CE112" t="str">
        <f t="shared" si="104"/>
        <v>Long</v>
      </c>
      <c r="CF112" t="str">
        <f t="shared" si="105"/>
        <v>ST</v>
      </c>
      <c r="CG112" s="45" t="str">
        <f t="shared" si="106"/>
        <v>VND</v>
      </c>
      <c r="CH112" t="str">
        <f t="shared" si="107"/>
        <v>STK</v>
      </c>
      <c r="CI112" t="str">
        <f t="shared" si="108"/>
        <v>TPB</v>
      </c>
      <c r="CJ112" s="83">
        <f t="shared" si="109"/>
        <v>7200</v>
      </c>
      <c r="CK112" t="str">
        <f t="shared" si="110"/>
        <v>Tien Phong Commercial Joint Stock Bank (Tpb)</v>
      </c>
      <c r="CL112">
        <f t="shared" si="111"/>
        <v>1</v>
      </c>
      <c r="CO112" s="91" t="str">
        <f t="shared" si="141"/>
        <v>11/06/2023 10:23:19</v>
      </c>
      <c r="CP112" t="str">
        <f t="shared" si="113"/>
        <v>11/06/2023 10:23:19</v>
      </c>
      <c r="CR112" s="5">
        <f t="shared" si="114"/>
        <v>13750</v>
      </c>
      <c r="CS112" s="5">
        <f t="shared" si="115"/>
        <v>13784.375</v>
      </c>
      <c r="CT112" s="22">
        <f>IF(AND(AN112="O",CJ112&lt;&gt;0),VLOOKUP(CI112&amp;Readme!$B$4,historicalprice,4,FALSE),"")</f>
        <v>14333.333000000001</v>
      </c>
      <c r="CU112" s="8">
        <f>IF(AN112="O",Readme!$B$4,"")</f>
        <v>45471</v>
      </c>
    </row>
    <row r="113" spans="1:99" hidden="1">
      <c r="A113" s="26" t="s">
        <v>529</v>
      </c>
      <c r="B113" s="27" t="s">
        <v>21</v>
      </c>
      <c r="C113" s="27" t="s">
        <v>222</v>
      </c>
      <c r="D113" s="28">
        <v>7000</v>
      </c>
      <c r="E113" s="28" t="s">
        <v>524</v>
      </c>
      <c r="F113" s="68">
        <v>7000</v>
      </c>
      <c r="G113" s="28">
        <v>32000</v>
      </c>
      <c r="H113" s="28">
        <v>336000</v>
      </c>
      <c r="I113" s="28" t="s">
        <v>224</v>
      </c>
      <c r="J113" s="28">
        <v>224336000</v>
      </c>
      <c r="K113" s="27" t="s">
        <v>162</v>
      </c>
      <c r="L113" s="27" t="s">
        <v>225</v>
      </c>
      <c r="M113" s="27" t="s">
        <v>163</v>
      </c>
      <c r="N113" s="29" t="s">
        <v>525</v>
      </c>
      <c r="Z113" s="43">
        <f>F113</f>
        <v>7000</v>
      </c>
      <c r="AA113" s="55">
        <f t="shared" si="120"/>
        <v>45235.808738425927</v>
      </c>
      <c r="AB113" s="8">
        <f t="shared" si="71"/>
        <v>45235</v>
      </c>
      <c r="AC113" s="8">
        <f t="shared" si="121"/>
        <v>45237.375</v>
      </c>
      <c r="AD113" s="6">
        <f t="shared" si="122"/>
        <v>224000000</v>
      </c>
      <c r="AE113" s="6">
        <f t="shared" si="123"/>
        <v>-224000</v>
      </c>
      <c r="AF113" s="6">
        <f t="shared" si="75"/>
        <v>-336000</v>
      </c>
      <c r="AG113" s="6" t="str">
        <f t="shared" si="124"/>
        <v>82346403</v>
      </c>
      <c r="AH113" s="75" t="str">
        <f t="shared" si="125"/>
        <v/>
      </c>
      <c r="AI113" t="str">
        <f t="shared" si="126"/>
        <v/>
      </c>
      <c r="AL113" s="78" t="str">
        <f t="shared" si="127"/>
        <v>82346403O</v>
      </c>
      <c r="AM113" s="92">
        <v>23802268</v>
      </c>
      <c r="AN113" s="6" t="str">
        <f t="shared" si="128"/>
        <v>O</v>
      </c>
      <c r="AO113" t="str">
        <f t="shared" si="81"/>
        <v/>
      </c>
      <c r="AP113" s="77" t="str">
        <f t="shared" si="98"/>
        <v>VND</v>
      </c>
      <c r="AR113" t="s">
        <v>220</v>
      </c>
      <c r="AS113" s="43" t="str">
        <f t="shared" si="129"/>
        <v>TV2</v>
      </c>
      <c r="AT113" s="44">
        <f t="shared" si="130"/>
        <v>7000</v>
      </c>
      <c r="AU113" t="str">
        <f>VLOOKUP(AS113,specs,Specs!$D$2,FALSE)</f>
        <v>Power Engineering Consulting Joint Stock Company 2</v>
      </c>
      <c r="AW113">
        <f>VLOOKUP(AS113,specs,Specs!$S$2,FALSE)</f>
        <v>1</v>
      </c>
      <c r="BA113" s="4" t="str">
        <f t="shared" si="131"/>
        <v>11/06/2023 10:24:35</v>
      </c>
      <c r="BB113" s="8">
        <f t="shared" si="85"/>
        <v>45236</v>
      </c>
      <c r="BC113" s="8">
        <f>IF(C113="Div",BB113,VLOOKUP(VLOOKUP(DATEVALUE(BA113),DataRef!$N$2:$O$2001,2,FALSE)+2,DataRef!$M$2:$O$2001,2,FALSE))</f>
        <v>45238</v>
      </c>
      <c r="BD113" t="str">
        <f t="shared" si="99"/>
        <v>HOSE</v>
      </c>
      <c r="BE113" s="44">
        <f t="shared" si="132"/>
        <v>32000</v>
      </c>
      <c r="BF113" s="22">
        <f t="shared" si="100"/>
        <v>224000000</v>
      </c>
      <c r="BG113" s="21">
        <f t="shared" si="101"/>
        <v>-224000000</v>
      </c>
      <c r="BH113" s="6">
        <f t="shared" si="133"/>
        <v>0</v>
      </c>
      <c r="BI113" s="6">
        <f t="shared" si="134"/>
        <v>-560000</v>
      </c>
      <c r="BJ113" t="str">
        <f t="shared" si="102"/>
        <v>VND</v>
      </c>
      <c r="BK113" s="45">
        <f t="shared" si="103"/>
        <v>-224560000</v>
      </c>
      <c r="BL113" s="77">
        <f t="shared" si="89"/>
        <v>32950</v>
      </c>
      <c r="BM113" s="6">
        <f t="shared" si="90"/>
        <v>224560000</v>
      </c>
      <c r="BN113" s="54" t="str">
        <f t="shared" si="135"/>
        <v/>
      </c>
      <c r="BP113" t="str">
        <f t="shared" si="136"/>
        <v>Buy</v>
      </c>
      <c r="BR113" s="14" t="str">
        <f t="shared" si="137"/>
        <v>82346403</v>
      </c>
      <c r="BT113" t="str">
        <f t="shared" si="138"/>
        <v/>
      </c>
      <c r="BW113" s="6" t="str">
        <f t="shared" si="139"/>
        <v>LMT</v>
      </c>
      <c r="BZ113" t="s">
        <v>569</v>
      </c>
      <c r="CB113" s="74" t="str">
        <f t="shared" si="96"/>
        <v/>
      </c>
      <c r="CC113" s="6">
        <f t="shared" si="140"/>
        <v>32080</v>
      </c>
      <c r="CE113" t="str">
        <f t="shared" si="104"/>
        <v>Long</v>
      </c>
      <c r="CF113" t="str">
        <f t="shared" si="105"/>
        <v>ST</v>
      </c>
      <c r="CG113" s="45" t="str">
        <f t="shared" si="106"/>
        <v>VND</v>
      </c>
      <c r="CH113" t="str">
        <f t="shared" si="107"/>
        <v>STK</v>
      </c>
      <c r="CI113" t="str">
        <f t="shared" si="108"/>
        <v>TV2</v>
      </c>
      <c r="CJ113" s="83">
        <f t="shared" si="109"/>
        <v>7000</v>
      </c>
      <c r="CK113" t="str">
        <f t="shared" si="110"/>
        <v>Power Engineering Consulting Joint Stock Company 2</v>
      </c>
      <c r="CL113">
        <f t="shared" si="111"/>
        <v>1</v>
      </c>
      <c r="CO113" s="91" t="str">
        <f t="shared" si="141"/>
        <v>11/06/2023 10:24:35</v>
      </c>
      <c r="CP113" t="str">
        <f t="shared" si="113"/>
        <v>11/06/2023 10:24:35</v>
      </c>
      <c r="CR113" s="5">
        <f t="shared" si="114"/>
        <v>32000</v>
      </c>
      <c r="CS113" s="5">
        <f t="shared" si="115"/>
        <v>32080</v>
      </c>
      <c r="CT113" s="22">
        <f>IF(AND(AN113="O",CJ113&lt;&gt;0),VLOOKUP(CI113&amp;Readme!$B$4,historicalprice,4,FALSE),"")</f>
        <v>45000</v>
      </c>
      <c r="CU113" s="8">
        <f>IF(AN113="O",Readme!$B$4,"")</f>
        <v>45471</v>
      </c>
    </row>
    <row r="114" spans="1:99" hidden="1">
      <c r="A114" s="26" t="s">
        <v>526</v>
      </c>
      <c r="B114" s="27" t="s">
        <v>21</v>
      </c>
      <c r="C114" s="27" t="s">
        <v>222</v>
      </c>
      <c r="D114" s="28">
        <v>8000</v>
      </c>
      <c r="E114" s="28" t="s">
        <v>527</v>
      </c>
      <c r="F114" s="68">
        <v>1000</v>
      </c>
      <c r="G114" s="28">
        <v>31850</v>
      </c>
      <c r="H114" s="28">
        <v>47775</v>
      </c>
      <c r="I114" s="28" t="s">
        <v>224</v>
      </c>
      <c r="J114" s="28">
        <v>31897775</v>
      </c>
      <c r="K114" s="27" t="s">
        <v>162</v>
      </c>
      <c r="L114" s="27" t="s">
        <v>235</v>
      </c>
      <c r="M114" s="27" t="s">
        <v>163</v>
      </c>
      <c r="N114" s="29" t="s">
        <v>528</v>
      </c>
      <c r="Z114" s="43">
        <f>F114</f>
        <v>1000</v>
      </c>
      <c r="AA114" s="55">
        <f t="shared" si="120"/>
        <v>45235.81046296296</v>
      </c>
      <c r="AB114" s="8">
        <f t="shared" si="71"/>
        <v>45235</v>
      </c>
      <c r="AC114" s="8">
        <f t="shared" si="121"/>
        <v>45237.375</v>
      </c>
      <c r="AD114" s="6">
        <f t="shared" si="122"/>
        <v>31850000</v>
      </c>
      <c r="AE114" s="6">
        <f t="shared" si="123"/>
        <v>-31850</v>
      </c>
      <c r="AF114" s="6">
        <f t="shared" si="75"/>
        <v>-47775</v>
      </c>
      <c r="AG114" s="6" t="str">
        <f t="shared" si="124"/>
        <v>82340451</v>
      </c>
      <c r="AH114" s="75" t="str">
        <f t="shared" si="125"/>
        <v/>
      </c>
      <c r="AI114" t="str">
        <f t="shared" si="126"/>
        <v/>
      </c>
      <c r="AL114" s="78" t="str">
        <f t="shared" si="127"/>
        <v>82340451O</v>
      </c>
      <c r="AM114" s="92">
        <v>23802267</v>
      </c>
      <c r="AN114" s="6" t="str">
        <f t="shared" si="128"/>
        <v>O</v>
      </c>
      <c r="AO114" t="str">
        <f t="shared" si="81"/>
        <v/>
      </c>
      <c r="AP114" s="77" t="str">
        <f t="shared" si="98"/>
        <v>VND</v>
      </c>
      <c r="AR114" t="s">
        <v>220</v>
      </c>
      <c r="AS114" s="43" t="str">
        <f t="shared" si="129"/>
        <v>TV2</v>
      </c>
      <c r="AT114" s="44">
        <f t="shared" si="130"/>
        <v>1000</v>
      </c>
      <c r="AU114" t="str">
        <f>VLOOKUP(AS114,specs,Specs!$D$2,FALSE)</f>
        <v>Power Engineering Consulting Joint Stock Company 2</v>
      </c>
      <c r="AW114">
        <f>VLOOKUP(AS114,specs,Specs!$S$2,FALSE)</f>
        <v>1</v>
      </c>
      <c r="BA114" s="4" t="str">
        <f t="shared" si="131"/>
        <v>11/06/2023 10:27:04</v>
      </c>
      <c r="BB114" s="8">
        <f t="shared" si="85"/>
        <v>45236</v>
      </c>
      <c r="BC114" s="8">
        <f>IF(C114="Div",BB114,VLOOKUP(VLOOKUP(DATEVALUE(BA114),DataRef!$N$2:$O$2001,2,FALSE)+2,DataRef!$M$2:$O$2001,2,FALSE))</f>
        <v>45238</v>
      </c>
      <c r="BD114" t="str">
        <f t="shared" si="99"/>
        <v>HOSE</v>
      </c>
      <c r="BE114" s="44">
        <f t="shared" si="132"/>
        <v>31850</v>
      </c>
      <c r="BF114" s="22">
        <f t="shared" si="100"/>
        <v>31850000</v>
      </c>
      <c r="BG114" s="21">
        <f t="shared" si="101"/>
        <v>-31850000</v>
      </c>
      <c r="BH114" s="6">
        <f t="shared" si="133"/>
        <v>0</v>
      </c>
      <c r="BI114" s="6">
        <f t="shared" si="134"/>
        <v>-79625</v>
      </c>
      <c r="BJ114" t="str">
        <f t="shared" si="102"/>
        <v>VND</v>
      </c>
      <c r="BK114" s="45">
        <f t="shared" si="103"/>
        <v>-31929625</v>
      </c>
      <c r="BL114" s="77">
        <f t="shared" si="89"/>
        <v>32950</v>
      </c>
      <c r="BM114" s="6">
        <f t="shared" si="90"/>
        <v>31929625</v>
      </c>
      <c r="BN114" s="54" t="str">
        <f t="shared" si="135"/>
        <v/>
      </c>
      <c r="BP114" t="str">
        <f t="shared" si="136"/>
        <v>Buy</v>
      </c>
      <c r="BR114" s="14" t="str">
        <f t="shared" si="137"/>
        <v>82340451</v>
      </c>
      <c r="BT114" t="str">
        <f t="shared" si="138"/>
        <v/>
      </c>
      <c r="BW114" s="6" t="str">
        <f t="shared" si="139"/>
        <v>LMT</v>
      </c>
      <c r="BZ114" t="s">
        <v>569</v>
      </c>
      <c r="CB114" s="74" t="str">
        <f t="shared" si="96"/>
        <v/>
      </c>
      <c r="CC114" s="6">
        <f t="shared" si="140"/>
        <v>31929.625</v>
      </c>
      <c r="CE114" t="str">
        <f t="shared" si="104"/>
        <v>Long</v>
      </c>
      <c r="CF114" t="str">
        <f t="shared" si="105"/>
        <v>ST</v>
      </c>
      <c r="CG114" s="45" t="str">
        <f t="shared" si="106"/>
        <v>VND</v>
      </c>
      <c r="CH114" t="str">
        <f t="shared" si="107"/>
        <v>STK</v>
      </c>
      <c r="CI114" t="str">
        <f t="shared" si="108"/>
        <v>TV2</v>
      </c>
      <c r="CJ114" s="83">
        <f t="shared" si="109"/>
        <v>1000</v>
      </c>
      <c r="CK114" t="str">
        <f t="shared" si="110"/>
        <v>Power Engineering Consulting Joint Stock Company 2</v>
      </c>
      <c r="CL114">
        <f t="shared" si="111"/>
        <v>1</v>
      </c>
      <c r="CO114" s="91" t="str">
        <f t="shared" si="141"/>
        <v>11/06/2023 10:27:04</v>
      </c>
      <c r="CP114" t="str">
        <f t="shared" si="113"/>
        <v>11/06/2023 10:27:04</v>
      </c>
      <c r="CR114" s="5">
        <f t="shared" si="114"/>
        <v>31850</v>
      </c>
      <c r="CS114" s="5">
        <f t="shared" si="115"/>
        <v>31929.625</v>
      </c>
      <c r="CT114" s="22">
        <f>IF(AND(AN114="O",CJ114&lt;&gt;0),VLOOKUP(CI114&amp;Readme!$B$4,historicalprice,4,FALSE),"")</f>
        <v>45000</v>
      </c>
      <c r="CU114" s="8">
        <f>IF(AN114="O",Readme!$B$4,"")</f>
        <v>45471</v>
      </c>
    </row>
    <row r="115" spans="1:99" hidden="1">
      <c r="A115" s="26" t="s">
        <v>523</v>
      </c>
      <c r="B115" s="27" t="s">
        <v>21</v>
      </c>
      <c r="C115" s="27" t="s">
        <v>222</v>
      </c>
      <c r="D115" s="28">
        <v>7000</v>
      </c>
      <c r="E115" s="28" t="s">
        <v>530</v>
      </c>
      <c r="F115" s="68">
        <v>7000</v>
      </c>
      <c r="G115" s="28">
        <v>32150</v>
      </c>
      <c r="H115" s="28">
        <v>337576</v>
      </c>
      <c r="I115" s="28" t="s">
        <v>224</v>
      </c>
      <c r="J115" s="28">
        <v>225387576</v>
      </c>
      <c r="K115" s="27" t="s">
        <v>162</v>
      </c>
      <c r="L115" s="27" t="s">
        <v>225</v>
      </c>
      <c r="M115" s="27" t="s">
        <v>163</v>
      </c>
      <c r="N115" s="29" t="s">
        <v>531</v>
      </c>
      <c r="Z115" s="43">
        <f>F115</f>
        <v>7000</v>
      </c>
      <c r="AA115" s="55">
        <f t="shared" si="120"/>
        <v>45235.824733796297</v>
      </c>
      <c r="AB115" s="8">
        <f t="shared" si="71"/>
        <v>45235</v>
      </c>
      <c r="AC115" s="8">
        <f t="shared" si="121"/>
        <v>45237.375</v>
      </c>
      <c r="AD115" s="6">
        <f t="shared" si="122"/>
        <v>225050000</v>
      </c>
      <c r="AE115" s="6">
        <f t="shared" si="123"/>
        <v>-225050</v>
      </c>
      <c r="AF115" s="6">
        <f t="shared" si="75"/>
        <v>-337575</v>
      </c>
      <c r="AG115" s="6" t="str">
        <f t="shared" si="124"/>
        <v>82339699</v>
      </c>
      <c r="AH115" s="75" t="str">
        <f t="shared" si="125"/>
        <v/>
      </c>
      <c r="AI115" t="str">
        <f t="shared" si="126"/>
        <v/>
      </c>
      <c r="AL115" s="78" t="str">
        <f t="shared" si="127"/>
        <v>82339699O</v>
      </c>
      <c r="AM115" s="92">
        <v>23802266</v>
      </c>
      <c r="AN115" s="6" t="str">
        <f t="shared" si="128"/>
        <v>O</v>
      </c>
      <c r="AO115" t="str">
        <f t="shared" si="81"/>
        <v/>
      </c>
      <c r="AP115" s="77" t="str">
        <f t="shared" si="98"/>
        <v>VND</v>
      </c>
      <c r="AR115" t="s">
        <v>220</v>
      </c>
      <c r="AS115" s="43" t="str">
        <f t="shared" si="129"/>
        <v>TV2</v>
      </c>
      <c r="AT115" s="44">
        <f t="shared" si="130"/>
        <v>7000</v>
      </c>
      <c r="AU115" t="str">
        <f>VLOOKUP(AS115,specs,Specs!$D$2,FALSE)</f>
        <v>Power Engineering Consulting Joint Stock Company 2</v>
      </c>
      <c r="AW115">
        <f>VLOOKUP(AS115,specs,Specs!$S$2,FALSE)</f>
        <v>1</v>
      </c>
      <c r="BA115" s="4" t="str">
        <f t="shared" si="131"/>
        <v>11/06/2023 10:47:37</v>
      </c>
      <c r="BB115" s="8">
        <f t="shared" si="85"/>
        <v>45236</v>
      </c>
      <c r="BC115" s="8">
        <f>IF(C115="Div",BB115,VLOOKUP(VLOOKUP(DATEVALUE(BA115),DataRef!$N$2:$O$2001,2,FALSE)+2,DataRef!$M$2:$O$2001,2,FALSE))</f>
        <v>45238</v>
      </c>
      <c r="BD115" t="str">
        <f t="shared" si="99"/>
        <v>HOSE</v>
      </c>
      <c r="BE115" s="44">
        <f t="shared" si="132"/>
        <v>32150</v>
      </c>
      <c r="BF115" s="22">
        <f t="shared" si="100"/>
        <v>225050000</v>
      </c>
      <c r="BG115" s="21">
        <f t="shared" si="101"/>
        <v>-225050000</v>
      </c>
      <c r="BH115" s="6">
        <f t="shared" si="133"/>
        <v>0</v>
      </c>
      <c r="BI115" s="6">
        <f t="shared" si="134"/>
        <v>-562625</v>
      </c>
      <c r="BJ115" t="str">
        <f t="shared" si="102"/>
        <v>VND</v>
      </c>
      <c r="BK115" s="45">
        <f t="shared" si="103"/>
        <v>-225612625</v>
      </c>
      <c r="BL115" s="77">
        <f t="shared" si="89"/>
        <v>32950</v>
      </c>
      <c r="BM115" s="6">
        <f t="shared" si="90"/>
        <v>225612625</v>
      </c>
      <c r="BN115" s="54" t="str">
        <f t="shared" si="135"/>
        <v/>
      </c>
      <c r="BP115" t="str">
        <f t="shared" si="136"/>
        <v>Buy</v>
      </c>
      <c r="BR115" s="14" t="str">
        <f t="shared" si="137"/>
        <v>82339699</v>
      </c>
      <c r="BT115" t="str">
        <f t="shared" si="138"/>
        <v/>
      </c>
      <c r="BW115" s="6" t="str">
        <f t="shared" si="139"/>
        <v>LMT</v>
      </c>
      <c r="BZ115" t="s">
        <v>569</v>
      </c>
      <c r="CB115" s="74" t="str">
        <f t="shared" si="96"/>
        <v/>
      </c>
      <c r="CC115" s="6">
        <f t="shared" si="140"/>
        <v>32230.375</v>
      </c>
      <c r="CE115" t="str">
        <f t="shared" si="104"/>
        <v>Long</v>
      </c>
      <c r="CF115" t="str">
        <f t="shared" si="105"/>
        <v>ST</v>
      </c>
      <c r="CG115" s="45" t="str">
        <f t="shared" si="106"/>
        <v>VND</v>
      </c>
      <c r="CH115" t="str">
        <f t="shared" si="107"/>
        <v>STK</v>
      </c>
      <c r="CI115" t="str">
        <f t="shared" si="108"/>
        <v>TV2</v>
      </c>
      <c r="CJ115" s="83">
        <f t="shared" si="109"/>
        <v>7000</v>
      </c>
      <c r="CK115" t="str">
        <f t="shared" si="110"/>
        <v>Power Engineering Consulting Joint Stock Company 2</v>
      </c>
      <c r="CL115">
        <f t="shared" si="111"/>
        <v>1</v>
      </c>
      <c r="CO115" s="91" t="str">
        <f t="shared" si="141"/>
        <v>11/06/2023 10:47:37</v>
      </c>
      <c r="CP115" t="str">
        <f t="shared" si="113"/>
        <v>11/06/2023 10:47:37</v>
      </c>
      <c r="CR115" s="5">
        <f t="shared" si="114"/>
        <v>32150</v>
      </c>
      <c r="CS115" s="5">
        <f t="shared" si="115"/>
        <v>32230.375</v>
      </c>
      <c r="CT115" s="22">
        <f>IF(AND(AN115="O",CJ115&lt;&gt;0),VLOOKUP(CI115&amp;Readme!$B$4,historicalprice,4,FALSE),"")</f>
        <v>45000</v>
      </c>
      <c r="CU115" s="8">
        <f>IF(AN115="O",Readme!$B$4,"")</f>
        <v>45471</v>
      </c>
    </row>
    <row r="116" spans="1:99" hidden="1">
      <c r="A116" s="26" t="s">
        <v>521</v>
      </c>
      <c r="B116" s="27" t="s">
        <v>47</v>
      </c>
      <c r="C116" s="27" t="s">
        <v>222</v>
      </c>
      <c r="D116" s="28">
        <v>6100</v>
      </c>
      <c r="E116" s="28" t="s">
        <v>479</v>
      </c>
      <c r="F116" s="68">
        <v>6100</v>
      </c>
      <c r="G116" s="28">
        <v>16600</v>
      </c>
      <c r="H116" s="28">
        <v>151890</v>
      </c>
      <c r="I116" s="28" t="s">
        <v>224</v>
      </c>
      <c r="J116" s="28">
        <v>101411890</v>
      </c>
      <c r="K116" s="27" t="s">
        <v>162</v>
      </c>
      <c r="L116" s="27" t="s">
        <v>225</v>
      </c>
      <c r="M116" s="27" t="s">
        <v>163</v>
      </c>
      <c r="N116" s="29" t="s">
        <v>533</v>
      </c>
      <c r="O116" s="47"/>
      <c r="Y116" s="43">
        <v>1.2</v>
      </c>
      <c r="Z116" s="56">
        <v>7320</v>
      </c>
      <c r="AA116" s="55">
        <f t="shared" si="120"/>
        <v>45235.835520833331</v>
      </c>
      <c r="AB116" s="8">
        <f t="shared" si="71"/>
        <v>45235</v>
      </c>
      <c r="AC116" s="8">
        <f t="shared" si="121"/>
        <v>45237.375</v>
      </c>
      <c r="AD116" s="6">
        <f t="shared" si="122"/>
        <v>101260000</v>
      </c>
      <c r="AE116" s="6">
        <f t="shared" si="123"/>
        <v>-101260</v>
      </c>
      <c r="AF116" s="6">
        <f t="shared" si="75"/>
        <v>-151890</v>
      </c>
      <c r="AG116" s="6" t="str">
        <f t="shared" si="124"/>
        <v>82339321</v>
      </c>
      <c r="AH116" s="75" t="str">
        <f t="shared" si="125"/>
        <v/>
      </c>
      <c r="AI116" t="str">
        <f t="shared" si="126"/>
        <v/>
      </c>
      <c r="AL116" s="78" t="str">
        <f t="shared" si="127"/>
        <v>82339321O</v>
      </c>
      <c r="AM116" s="43">
        <v>23802264</v>
      </c>
      <c r="AN116" s="6" t="str">
        <f t="shared" si="128"/>
        <v>O</v>
      </c>
      <c r="AO116" t="str">
        <f t="shared" si="81"/>
        <v/>
      </c>
      <c r="AP116" s="77" t="str">
        <f t="shared" si="98"/>
        <v>VND</v>
      </c>
      <c r="AR116" t="s">
        <v>220</v>
      </c>
      <c r="AS116" s="43" t="str">
        <f t="shared" si="129"/>
        <v>TPB</v>
      </c>
      <c r="AT116" s="44">
        <f t="shared" si="130"/>
        <v>7320</v>
      </c>
      <c r="AU116" t="str">
        <f>VLOOKUP(AS116,specs,Specs!$D$2,FALSE)</f>
        <v>Tien Phong Commercial Joint Stock Bank (Tpb)</v>
      </c>
      <c r="AW116">
        <f>VLOOKUP(AS116,specs,Specs!$S$2,FALSE)</f>
        <v>1</v>
      </c>
      <c r="BA116" s="4" t="str">
        <f t="shared" si="131"/>
        <v>11/06/2023 11:03:09</v>
      </c>
      <c r="BB116" s="8">
        <f t="shared" si="85"/>
        <v>45236</v>
      </c>
      <c r="BC116" s="8">
        <f>IF(C116="Div",BB116,VLOOKUP(VLOOKUP(DATEVALUE(BA116),DataRef!$N$2:$O$2001,2,FALSE)+2,DataRef!$M$2:$O$2001,2,FALSE))</f>
        <v>45238</v>
      </c>
      <c r="BD116" t="str">
        <f t="shared" si="99"/>
        <v>HOSE</v>
      </c>
      <c r="BE116" s="19">
        <f t="shared" si="132"/>
        <v>13833.333333333334</v>
      </c>
      <c r="BF116" s="22">
        <f t="shared" si="100"/>
        <v>101260000</v>
      </c>
      <c r="BG116" s="21">
        <f t="shared" si="101"/>
        <v>-101260000</v>
      </c>
      <c r="BH116" s="6">
        <f t="shared" si="133"/>
        <v>0</v>
      </c>
      <c r="BI116" s="6">
        <f t="shared" si="134"/>
        <v>-253150</v>
      </c>
      <c r="BJ116" t="str">
        <f t="shared" si="102"/>
        <v>VND</v>
      </c>
      <c r="BK116" s="45">
        <f t="shared" si="103"/>
        <v>-101513150</v>
      </c>
      <c r="BL116" s="77">
        <f t="shared" si="89"/>
        <v>13833.333000000001</v>
      </c>
      <c r="BM116" s="6">
        <f t="shared" si="90"/>
        <v>101513150</v>
      </c>
      <c r="BN116" s="54" t="str">
        <f t="shared" si="135"/>
        <v/>
      </c>
      <c r="BP116" t="str">
        <f t="shared" si="136"/>
        <v>Buy</v>
      </c>
      <c r="BR116" s="14" t="str">
        <f t="shared" si="137"/>
        <v>82339321</v>
      </c>
      <c r="BT116" t="str">
        <f t="shared" si="138"/>
        <v/>
      </c>
      <c r="BW116" s="6" t="str">
        <f t="shared" si="139"/>
        <v>LMT</v>
      </c>
      <c r="BZ116" t="s">
        <v>569</v>
      </c>
      <c r="CB116" s="74" t="str">
        <f t="shared" si="96"/>
        <v/>
      </c>
      <c r="CC116" s="6">
        <f t="shared" si="140"/>
        <v>13867.916666666666</v>
      </c>
      <c r="CE116" t="str">
        <f t="shared" si="104"/>
        <v>Long</v>
      </c>
      <c r="CF116" t="str">
        <f t="shared" si="105"/>
        <v>ST</v>
      </c>
      <c r="CG116" s="45" t="str">
        <f t="shared" si="106"/>
        <v>VND</v>
      </c>
      <c r="CH116" t="str">
        <f t="shared" si="107"/>
        <v>STK</v>
      </c>
      <c r="CI116" t="str">
        <f t="shared" si="108"/>
        <v>TPB</v>
      </c>
      <c r="CJ116" s="83">
        <f t="shared" si="109"/>
        <v>7320</v>
      </c>
      <c r="CK116" t="str">
        <f t="shared" si="110"/>
        <v>Tien Phong Commercial Joint Stock Bank (Tpb)</v>
      </c>
      <c r="CL116">
        <f t="shared" si="111"/>
        <v>1</v>
      </c>
      <c r="CO116" s="91" t="str">
        <f t="shared" si="141"/>
        <v>11/06/2023 11:03:09</v>
      </c>
      <c r="CP116" t="str">
        <f t="shared" si="113"/>
        <v>11/06/2023 11:03:09</v>
      </c>
      <c r="CR116" s="5">
        <f t="shared" si="114"/>
        <v>13833.333333333334</v>
      </c>
      <c r="CS116" s="5">
        <f t="shared" si="115"/>
        <v>13867.916666666666</v>
      </c>
      <c r="CT116" s="22">
        <f>IF(AND(AN116="O",CJ116&lt;&gt;0),VLOOKUP(CI116&amp;Readme!$B$4,historicalprice,4,FALSE),"")</f>
        <v>14333.333000000001</v>
      </c>
      <c r="CU116" s="8">
        <f>IF(AN116="O",Readme!$B$4,"")</f>
        <v>45471</v>
      </c>
    </row>
    <row r="117" spans="1:99" hidden="1">
      <c r="A117" s="26" t="s">
        <v>518</v>
      </c>
      <c r="B117" s="27" t="s">
        <v>47</v>
      </c>
      <c r="C117" s="27" t="s">
        <v>222</v>
      </c>
      <c r="D117" s="28">
        <v>7000</v>
      </c>
      <c r="E117" s="28" t="s">
        <v>519</v>
      </c>
      <c r="F117" s="68">
        <v>7000</v>
      </c>
      <c r="G117" s="28">
        <v>17500</v>
      </c>
      <c r="H117" s="28">
        <v>183750</v>
      </c>
      <c r="I117" s="28" t="s">
        <v>224</v>
      </c>
      <c r="J117" s="28">
        <v>122683750</v>
      </c>
      <c r="K117" s="27" t="s">
        <v>162</v>
      </c>
      <c r="L117" s="27" t="s">
        <v>225</v>
      </c>
      <c r="M117" s="27" t="s">
        <v>163</v>
      </c>
      <c r="N117" s="29" t="s">
        <v>520</v>
      </c>
      <c r="O117" s="47"/>
      <c r="Y117" s="43">
        <v>1.2</v>
      </c>
      <c r="Z117" s="56">
        <v>8400</v>
      </c>
      <c r="AA117" s="55">
        <f t="shared" si="120"/>
        <v>45245.805694444447</v>
      </c>
      <c r="AB117" s="8">
        <f t="shared" si="71"/>
        <v>45245</v>
      </c>
      <c r="AC117" s="8">
        <f t="shared" si="121"/>
        <v>45249.375</v>
      </c>
      <c r="AD117" s="6">
        <f t="shared" si="122"/>
        <v>122500000</v>
      </c>
      <c r="AE117" s="6">
        <f t="shared" si="123"/>
        <v>-122500</v>
      </c>
      <c r="AF117" s="6">
        <f t="shared" si="75"/>
        <v>-183750</v>
      </c>
      <c r="AG117" s="6" t="str">
        <f t="shared" si="124"/>
        <v>83333352</v>
      </c>
      <c r="AH117" s="75" t="str">
        <f t="shared" si="125"/>
        <v/>
      </c>
      <c r="AI117" t="str">
        <f t="shared" si="126"/>
        <v/>
      </c>
      <c r="AL117" s="78" t="str">
        <f t="shared" si="127"/>
        <v>83333352O</v>
      </c>
      <c r="AM117" s="43">
        <v>23802269</v>
      </c>
      <c r="AN117" s="6" t="str">
        <f t="shared" si="128"/>
        <v>O</v>
      </c>
      <c r="AO117" t="str">
        <f t="shared" si="81"/>
        <v/>
      </c>
      <c r="AP117" s="77" t="str">
        <f t="shared" si="98"/>
        <v>VND</v>
      </c>
      <c r="AR117" t="s">
        <v>220</v>
      </c>
      <c r="AS117" s="43" t="str">
        <f t="shared" si="129"/>
        <v>TPB</v>
      </c>
      <c r="AT117" s="44">
        <f t="shared" si="130"/>
        <v>8400</v>
      </c>
      <c r="AU117" t="str">
        <f>VLOOKUP(AS117,specs,Specs!$D$2,FALSE)</f>
        <v>Tien Phong Commercial Joint Stock Bank (Tpb)</v>
      </c>
      <c r="AW117">
        <f>VLOOKUP(AS117,specs,Specs!$S$2,FALSE)</f>
        <v>1</v>
      </c>
      <c r="BA117" s="4" t="str">
        <f t="shared" si="131"/>
        <v>11/16/2023 10:20:12</v>
      </c>
      <c r="BB117" s="8">
        <f t="shared" si="85"/>
        <v>45246</v>
      </c>
      <c r="BC117" s="8">
        <f>IF(C117="Div",BB117,VLOOKUP(VLOOKUP(DATEVALUE(BA117),DataRef!$N$2:$O$2001,2,FALSE)+2,DataRef!$M$2:$O$2001,2,FALSE))</f>
        <v>45250</v>
      </c>
      <c r="BD117" t="str">
        <f t="shared" si="99"/>
        <v>HOSE</v>
      </c>
      <c r="BE117" s="19">
        <f t="shared" si="132"/>
        <v>14583.333333333334</v>
      </c>
      <c r="BF117" s="22">
        <f t="shared" si="100"/>
        <v>122500000</v>
      </c>
      <c r="BG117" s="21">
        <f t="shared" si="101"/>
        <v>-122500000</v>
      </c>
      <c r="BH117" s="6">
        <f t="shared" si="133"/>
        <v>0</v>
      </c>
      <c r="BI117" s="6">
        <f t="shared" si="134"/>
        <v>-306250</v>
      </c>
      <c r="BJ117" t="str">
        <f t="shared" si="102"/>
        <v>VND</v>
      </c>
      <c r="BK117" s="45">
        <f t="shared" si="103"/>
        <v>-122806250</v>
      </c>
      <c r="BL117" s="77">
        <f t="shared" si="89"/>
        <v>14583.333000000001</v>
      </c>
      <c r="BM117" s="6">
        <f t="shared" si="90"/>
        <v>122806250</v>
      </c>
      <c r="BN117" s="54" t="str">
        <f t="shared" si="135"/>
        <v/>
      </c>
      <c r="BP117" t="str">
        <f t="shared" si="136"/>
        <v>Buy</v>
      </c>
      <c r="BR117" s="14" t="str">
        <f t="shared" si="137"/>
        <v>83333352</v>
      </c>
      <c r="BT117" t="str">
        <f t="shared" si="138"/>
        <v/>
      </c>
      <c r="BW117" s="6" t="str">
        <f t="shared" si="139"/>
        <v>LMT</v>
      </c>
      <c r="BZ117" t="s">
        <v>569</v>
      </c>
      <c r="CB117" s="74" t="str">
        <f t="shared" si="96"/>
        <v/>
      </c>
      <c r="CC117" s="6">
        <f t="shared" si="140"/>
        <v>14619.791666666666</v>
      </c>
      <c r="CE117" t="str">
        <f t="shared" si="104"/>
        <v>Long</v>
      </c>
      <c r="CF117" t="str">
        <f t="shared" si="105"/>
        <v>ST</v>
      </c>
      <c r="CG117" s="45" t="str">
        <f t="shared" si="106"/>
        <v>VND</v>
      </c>
      <c r="CH117" t="str">
        <f t="shared" si="107"/>
        <v>STK</v>
      </c>
      <c r="CI117" t="str">
        <f t="shared" si="108"/>
        <v>TPB</v>
      </c>
      <c r="CJ117" s="83">
        <f t="shared" si="109"/>
        <v>8400</v>
      </c>
      <c r="CK117" t="str">
        <f t="shared" si="110"/>
        <v>Tien Phong Commercial Joint Stock Bank (Tpb)</v>
      </c>
      <c r="CL117">
        <f t="shared" si="111"/>
        <v>1</v>
      </c>
      <c r="CO117" s="91" t="str">
        <f t="shared" si="141"/>
        <v>11/16/2023 10:20:12</v>
      </c>
      <c r="CP117" t="str">
        <f t="shared" si="113"/>
        <v>11/16/2023 10:20:12</v>
      </c>
      <c r="CR117" s="5">
        <f t="shared" si="114"/>
        <v>14583.333333333334</v>
      </c>
      <c r="CS117" s="5">
        <f t="shared" si="115"/>
        <v>14619.791666666666</v>
      </c>
      <c r="CT117" s="22">
        <f>IF(AND(AN117="O",CJ117&lt;&gt;0),VLOOKUP(CI117&amp;Readme!$B$4,historicalprice,4,FALSE),"")</f>
        <v>14333.333000000001</v>
      </c>
      <c r="CU117" s="8">
        <f>IF(AN117="O",Readme!$B$4,"")</f>
        <v>45471</v>
      </c>
    </row>
    <row r="118" spans="1:99" hidden="1">
      <c r="A118" s="26" t="s">
        <v>515</v>
      </c>
      <c r="B118" s="27" t="s">
        <v>22</v>
      </c>
      <c r="C118" s="27" t="s">
        <v>222</v>
      </c>
      <c r="D118" s="28">
        <v>3000</v>
      </c>
      <c r="E118" s="28" t="s">
        <v>392</v>
      </c>
      <c r="F118" s="68">
        <v>3000</v>
      </c>
      <c r="G118" s="28">
        <v>38050</v>
      </c>
      <c r="H118" s="28">
        <v>171226</v>
      </c>
      <c r="I118" s="28" t="s">
        <v>224</v>
      </c>
      <c r="J118" s="28">
        <v>114321226</v>
      </c>
      <c r="K118" s="27" t="s">
        <v>162</v>
      </c>
      <c r="L118" s="27" t="s">
        <v>225</v>
      </c>
      <c r="M118" s="27" t="s">
        <v>163</v>
      </c>
      <c r="N118" s="29" t="s">
        <v>512</v>
      </c>
      <c r="Z118" s="43">
        <f>F118</f>
        <v>3000</v>
      </c>
      <c r="AA118" s="55">
        <f t="shared" si="120"/>
        <v>45256.905752314815</v>
      </c>
      <c r="AB118" s="8">
        <f t="shared" si="71"/>
        <v>45256</v>
      </c>
      <c r="AC118" s="8">
        <f t="shared" si="121"/>
        <v>45258.375</v>
      </c>
      <c r="AD118" s="6">
        <f t="shared" si="122"/>
        <v>114150000</v>
      </c>
      <c r="AE118" s="6">
        <f t="shared" si="123"/>
        <v>-114150</v>
      </c>
      <c r="AF118" s="6">
        <f t="shared" si="75"/>
        <v>-171225</v>
      </c>
      <c r="AG118" s="6" t="str">
        <f t="shared" si="124"/>
        <v>84200645</v>
      </c>
      <c r="AH118" s="75" t="str">
        <f t="shared" si="125"/>
        <v/>
      </c>
      <c r="AI118" t="str">
        <f t="shared" si="126"/>
        <v/>
      </c>
      <c r="AL118" s="78" t="str">
        <f t="shared" si="127"/>
        <v>84200645O</v>
      </c>
      <c r="AM118" s="92">
        <v>23802272</v>
      </c>
      <c r="AN118" s="6" t="str">
        <f t="shared" si="128"/>
        <v>O</v>
      </c>
      <c r="AO118" t="str">
        <f t="shared" si="81"/>
        <v/>
      </c>
      <c r="AP118" s="77" t="str">
        <f t="shared" si="98"/>
        <v>VND</v>
      </c>
      <c r="AR118" t="s">
        <v>220</v>
      </c>
      <c r="AS118" s="43" t="str">
        <f t="shared" si="129"/>
        <v>MWG</v>
      </c>
      <c r="AT118" s="44">
        <f t="shared" si="130"/>
        <v>3000</v>
      </c>
      <c r="AU118" t="str">
        <f>VLOOKUP(AS118,specs,Specs!$D$2,FALSE)</f>
        <v>Mobile World Investment Corp</v>
      </c>
      <c r="AW118">
        <f>VLOOKUP(AS118,specs,Specs!$S$2,FALSE)</f>
        <v>1</v>
      </c>
      <c r="BA118" s="4" t="str">
        <f t="shared" si="131"/>
        <v>11/27/2023 12:44:17</v>
      </c>
      <c r="BB118" s="8">
        <f t="shared" si="85"/>
        <v>45257</v>
      </c>
      <c r="BC118" s="8">
        <f>IF(C118="Div",BB118,VLOOKUP(VLOOKUP(DATEVALUE(BA118),DataRef!$N$2:$O$2001,2,FALSE)+2,DataRef!$M$2:$O$2001,2,FALSE))</f>
        <v>45259</v>
      </c>
      <c r="BD118" t="str">
        <f t="shared" si="99"/>
        <v>HOSE</v>
      </c>
      <c r="BE118" s="44">
        <f t="shared" si="132"/>
        <v>38050</v>
      </c>
      <c r="BF118" s="22">
        <f t="shared" si="100"/>
        <v>114150000</v>
      </c>
      <c r="BG118" s="21">
        <f t="shared" si="101"/>
        <v>-114150000</v>
      </c>
      <c r="BH118" s="6">
        <f t="shared" si="133"/>
        <v>0</v>
      </c>
      <c r="BI118" s="6">
        <f t="shared" si="134"/>
        <v>-285375</v>
      </c>
      <c r="BJ118" t="str">
        <f t="shared" si="102"/>
        <v>VND</v>
      </c>
      <c r="BK118" s="45">
        <f t="shared" si="103"/>
        <v>-114435375</v>
      </c>
      <c r="BL118" s="77">
        <f t="shared" si="89"/>
        <v>38000</v>
      </c>
      <c r="BM118" s="6">
        <f t="shared" si="90"/>
        <v>114435375</v>
      </c>
      <c r="BN118" s="54" t="str">
        <f t="shared" si="135"/>
        <v/>
      </c>
      <c r="BP118" t="str">
        <f t="shared" si="136"/>
        <v>Buy</v>
      </c>
      <c r="BR118" s="14" t="str">
        <f t="shared" si="137"/>
        <v>84200645</v>
      </c>
      <c r="BT118" t="str">
        <f t="shared" si="138"/>
        <v/>
      </c>
      <c r="BW118" s="6" t="str">
        <f t="shared" si="139"/>
        <v>LMT</v>
      </c>
      <c r="BZ118" t="s">
        <v>569</v>
      </c>
      <c r="CB118" s="74" t="str">
        <f t="shared" si="96"/>
        <v/>
      </c>
      <c r="CC118" s="6">
        <f t="shared" si="140"/>
        <v>38145.125</v>
      </c>
      <c r="CE118" t="str">
        <f t="shared" si="104"/>
        <v>Long</v>
      </c>
      <c r="CF118" t="str">
        <f t="shared" si="105"/>
        <v>ST</v>
      </c>
      <c r="CG118" s="45" t="str">
        <f t="shared" si="106"/>
        <v>VND</v>
      </c>
      <c r="CH118" t="str">
        <f t="shared" si="107"/>
        <v>STK</v>
      </c>
      <c r="CI118" t="str">
        <f t="shared" si="108"/>
        <v>MWG</v>
      </c>
      <c r="CJ118" s="83">
        <f t="shared" si="109"/>
        <v>3000</v>
      </c>
      <c r="CK118" t="str">
        <f t="shared" si="110"/>
        <v>Mobile World Investment Corp</v>
      </c>
      <c r="CL118">
        <f t="shared" si="111"/>
        <v>1</v>
      </c>
      <c r="CO118" s="91" t="str">
        <f t="shared" si="141"/>
        <v>11/27/2023 12:44:17</v>
      </c>
      <c r="CP118" t="str">
        <f t="shared" si="113"/>
        <v>11/27/2023 12:44:17</v>
      </c>
      <c r="CR118" s="5">
        <f t="shared" si="114"/>
        <v>38050</v>
      </c>
      <c r="CS118" s="5">
        <f t="shared" si="115"/>
        <v>38145.125</v>
      </c>
      <c r="CT118" s="22">
        <f>IF(AND(AN118="O",CJ118&lt;&gt;0),VLOOKUP(CI118&amp;Readme!$B$4,historicalprice,4,FALSE),"")</f>
        <v>62400</v>
      </c>
      <c r="CU118" s="8">
        <f>IF(AN118="O",Readme!$B$4,"")</f>
        <v>45471</v>
      </c>
    </row>
    <row r="119" spans="1:99" hidden="1">
      <c r="A119" s="26" t="s">
        <v>513</v>
      </c>
      <c r="B119" s="27" t="s">
        <v>22</v>
      </c>
      <c r="C119" s="27" t="s">
        <v>222</v>
      </c>
      <c r="D119" s="28">
        <v>3000</v>
      </c>
      <c r="E119" s="28" t="s">
        <v>380</v>
      </c>
      <c r="F119" s="68">
        <v>3000</v>
      </c>
      <c r="G119" s="28">
        <v>38175</v>
      </c>
      <c r="H119" s="28">
        <v>171788</v>
      </c>
      <c r="I119" s="28" t="s">
        <v>224</v>
      </c>
      <c r="J119" s="28">
        <v>114696788</v>
      </c>
      <c r="K119" s="27" t="s">
        <v>162</v>
      </c>
      <c r="L119" s="27" t="s">
        <v>225</v>
      </c>
      <c r="M119" s="27" t="s">
        <v>163</v>
      </c>
      <c r="N119" s="29" t="s">
        <v>514</v>
      </c>
      <c r="Z119" s="43">
        <f>F119</f>
        <v>3000</v>
      </c>
      <c r="AA119" s="55">
        <f t="shared" si="120"/>
        <v>45256.905960648146</v>
      </c>
      <c r="AB119" s="8">
        <f t="shared" si="71"/>
        <v>45256</v>
      </c>
      <c r="AC119" s="8">
        <f t="shared" si="121"/>
        <v>45258.375</v>
      </c>
      <c r="AD119" s="6">
        <f t="shared" si="122"/>
        <v>114525000</v>
      </c>
      <c r="AE119" s="6">
        <f t="shared" si="123"/>
        <v>-114525</v>
      </c>
      <c r="AF119" s="6">
        <f t="shared" si="75"/>
        <v>-171787.5</v>
      </c>
      <c r="AG119" s="6" t="str">
        <f t="shared" si="124"/>
        <v>84196169</v>
      </c>
      <c r="AH119" s="75" t="str">
        <f t="shared" si="125"/>
        <v/>
      </c>
      <c r="AI119" t="str">
        <f t="shared" si="126"/>
        <v/>
      </c>
      <c r="AL119" s="78" t="str">
        <f t="shared" si="127"/>
        <v>84196169O</v>
      </c>
      <c r="AM119" s="92">
        <v>23802271</v>
      </c>
      <c r="AN119" s="6" t="str">
        <f t="shared" si="128"/>
        <v>O</v>
      </c>
      <c r="AO119" t="str">
        <f t="shared" si="81"/>
        <v/>
      </c>
      <c r="AP119" s="77" t="str">
        <f t="shared" si="98"/>
        <v>VND</v>
      </c>
      <c r="AR119" t="s">
        <v>220</v>
      </c>
      <c r="AS119" s="43" t="str">
        <f t="shared" si="129"/>
        <v>MWG</v>
      </c>
      <c r="AT119" s="44">
        <f t="shared" si="130"/>
        <v>3000</v>
      </c>
      <c r="AU119" t="str">
        <f>VLOOKUP(AS119,specs,Specs!$D$2,FALSE)</f>
        <v>Mobile World Investment Corp</v>
      </c>
      <c r="AW119">
        <f>VLOOKUP(AS119,specs,Specs!$S$2,FALSE)</f>
        <v>1</v>
      </c>
      <c r="BA119" s="4" t="str">
        <f t="shared" si="131"/>
        <v>11/27/2023 12:44:35</v>
      </c>
      <c r="BB119" s="8">
        <f t="shared" si="85"/>
        <v>45257</v>
      </c>
      <c r="BC119" s="8">
        <f>IF(C119="Div",BB119,VLOOKUP(VLOOKUP(DATEVALUE(BA119),DataRef!$N$2:$O$2001,2,FALSE)+2,DataRef!$M$2:$O$2001,2,FALSE))</f>
        <v>45259</v>
      </c>
      <c r="BD119" t="str">
        <f t="shared" si="99"/>
        <v>HOSE</v>
      </c>
      <c r="BE119" s="44">
        <f t="shared" si="132"/>
        <v>38175</v>
      </c>
      <c r="BF119" s="22">
        <f t="shared" si="100"/>
        <v>114525000</v>
      </c>
      <c r="BG119" s="21">
        <f t="shared" si="101"/>
        <v>-114525000</v>
      </c>
      <c r="BH119" s="6">
        <f t="shared" si="133"/>
        <v>0</v>
      </c>
      <c r="BI119" s="6">
        <f t="shared" si="134"/>
        <v>-286312.5</v>
      </c>
      <c r="BJ119" t="str">
        <f t="shared" si="102"/>
        <v>VND</v>
      </c>
      <c r="BK119" s="45">
        <f t="shared" si="103"/>
        <v>-114811312.5</v>
      </c>
      <c r="BL119" s="77">
        <f t="shared" si="89"/>
        <v>38000</v>
      </c>
      <c r="BM119" s="6">
        <f t="shared" si="90"/>
        <v>114811312.5</v>
      </c>
      <c r="BN119" s="54" t="str">
        <f t="shared" si="135"/>
        <v/>
      </c>
      <c r="BP119" t="str">
        <f t="shared" si="136"/>
        <v>Buy</v>
      </c>
      <c r="BR119" s="14" t="str">
        <f t="shared" si="137"/>
        <v>84196169</v>
      </c>
      <c r="BT119" t="str">
        <f t="shared" si="138"/>
        <v/>
      </c>
      <c r="BW119" s="6" t="str">
        <f t="shared" si="139"/>
        <v>LMT</v>
      </c>
      <c r="BZ119" t="s">
        <v>569</v>
      </c>
      <c r="CB119" s="74" t="str">
        <f t="shared" si="96"/>
        <v/>
      </c>
      <c r="CC119" s="6">
        <f t="shared" si="140"/>
        <v>38270.4375</v>
      </c>
      <c r="CE119" t="str">
        <f t="shared" si="104"/>
        <v>Long</v>
      </c>
      <c r="CF119" t="str">
        <f t="shared" si="105"/>
        <v>ST</v>
      </c>
      <c r="CG119" s="45" t="str">
        <f t="shared" si="106"/>
        <v>VND</v>
      </c>
      <c r="CH119" t="str">
        <f t="shared" si="107"/>
        <v>STK</v>
      </c>
      <c r="CI119" t="str">
        <f t="shared" si="108"/>
        <v>MWG</v>
      </c>
      <c r="CJ119" s="83">
        <f t="shared" si="109"/>
        <v>3000</v>
      </c>
      <c r="CK119" t="str">
        <f t="shared" si="110"/>
        <v>Mobile World Investment Corp</v>
      </c>
      <c r="CL119">
        <f t="shared" si="111"/>
        <v>1</v>
      </c>
      <c r="CO119" s="91" t="str">
        <f t="shared" si="141"/>
        <v>11/27/2023 12:44:35</v>
      </c>
      <c r="CP119" t="str">
        <f t="shared" si="113"/>
        <v>11/27/2023 12:44:35</v>
      </c>
      <c r="CR119" s="5">
        <f t="shared" si="114"/>
        <v>38175</v>
      </c>
      <c r="CS119" s="5">
        <f t="shared" si="115"/>
        <v>38270.4375</v>
      </c>
      <c r="CT119" s="22">
        <f>IF(AND(AN119="O",CJ119&lt;&gt;0),VLOOKUP(CI119&amp;Readme!$B$4,historicalprice,4,FALSE),"")</f>
        <v>62400</v>
      </c>
      <c r="CU119" s="8">
        <f>IF(AN119="O",Readme!$B$4,"")</f>
        <v>45471</v>
      </c>
    </row>
    <row r="120" spans="1:99" hidden="1">
      <c r="A120" s="26" t="s">
        <v>511</v>
      </c>
      <c r="B120" s="27" t="s">
        <v>47</v>
      </c>
      <c r="C120" s="27" t="s">
        <v>222</v>
      </c>
      <c r="D120" s="28">
        <v>7000</v>
      </c>
      <c r="E120" s="28" t="s">
        <v>516</v>
      </c>
      <c r="F120" s="68">
        <v>7000</v>
      </c>
      <c r="G120" s="28">
        <v>16800</v>
      </c>
      <c r="H120" s="28">
        <v>176400</v>
      </c>
      <c r="I120" s="28" t="s">
        <v>224</v>
      </c>
      <c r="J120" s="28">
        <v>117776400</v>
      </c>
      <c r="K120" s="27" t="s">
        <v>162</v>
      </c>
      <c r="L120" s="27" t="s">
        <v>225</v>
      </c>
      <c r="M120" s="27" t="s">
        <v>163</v>
      </c>
      <c r="N120" s="29" t="s">
        <v>517</v>
      </c>
      <c r="O120" s="47"/>
      <c r="Y120" s="43">
        <v>1.2</v>
      </c>
      <c r="Z120" s="56">
        <v>8400</v>
      </c>
      <c r="AA120" s="55">
        <f t="shared" si="120"/>
        <v>45256.925115740742</v>
      </c>
      <c r="AB120" s="8">
        <f t="shared" si="71"/>
        <v>45256</v>
      </c>
      <c r="AC120" s="8">
        <f t="shared" si="121"/>
        <v>45258.375</v>
      </c>
      <c r="AD120" s="6">
        <f t="shared" si="122"/>
        <v>117600000</v>
      </c>
      <c r="AE120" s="6">
        <f t="shared" si="123"/>
        <v>-117600</v>
      </c>
      <c r="AF120" s="6">
        <f t="shared" si="75"/>
        <v>-176400</v>
      </c>
      <c r="AG120" s="6" t="str">
        <f t="shared" si="124"/>
        <v>84196165</v>
      </c>
      <c r="AH120" s="75" t="str">
        <f t="shared" si="125"/>
        <v/>
      </c>
      <c r="AI120" t="str">
        <f t="shared" si="126"/>
        <v/>
      </c>
      <c r="AL120" s="78" t="str">
        <f t="shared" si="127"/>
        <v>84196165O</v>
      </c>
      <c r="AM120" s="43">
        <v>23802270</v>
      </c>
      <c r="AN120" s="6" t="str">
        <f t="shared" si="128"/>
        <v>O</v>
      </c>
      <c r="AO120" t="str">
        <f t="shared" si="81"/>
        <v/>
      </c>
      <c r="AP120" s="77" t="str">
        <f t="shared" si="98"/>
        <v>VND</v>
      </c>
      <c r="AR120" t="s">
        <v>220</v>
      </c>
      <c r="AS120" s="43" t="str">
        <f t="shared" si="129"/>
        <v>TPB</v>
      </c>
      <c r="AT120" s="44">
        <f t="shared" si="130"/>
        <v>8400</v>
      </c>
      <c r="AU120" t="str">
        <f>VLOOKUP(AS120,specs,Specs!$D$2,FALSE)</f>
        <v>Tien Phong Commercial Joint Stock Bank (Tpb)</v>
      </c>
      <c r="AW120">
        <f>VLOOKUP(AS120,specs,Specs!$S$2,FALSE)</f>
        <v>1</v>
      </c>
      <c r="BA120" s="4" t="str">
        <f t="shared" si="131"/>
        <v>11/27/2023 13:12:10</v>
      </c>
      <c r="BB120" s="8">
        <f t="shared" si="85"/>
        <v>45257</v>
      </c>
      <c r="BC120" s="8">
        <f>IF(C120="Div",BB120,VLOOKUP(VLOOKUP(DATEVALUE(BA120),DataRef!$N$2:$O$2001,2,FALSE)+2,DataRef!$M$2:$O$2001,2,FALSE))</f>
        <v>45259</v>
      </c>
      <c r="BD120" t="str">
        <f t="shared" si="99"/>
        <v>HOSE</v>
      </c>
      <c r="BE120" s="19">
        <f t="shared" si="132"/>
        <v>14000</v>
      </c>
      <c r="BF120" s="22">
        <f t="shared" si="100"/>
        <v>117600000</v>
      </c>
      <c r="BG120" s="21">
        <f t="shared" si="101"/>
        <v>-117600000</v>
      </c>
      <c r="BH120" s="6">
        <f t="shared" si="133"/>
        <v>0</v>
      </c>
      <c r="BI120" s="6">
        <f t="shared" si="134"/>
        <v>-294000</v>
      </c>
      <c r="BJ120" t="str">
        <f t="shared" si="102"/>
        <v>VND</v>
      </c>
      <c r="BK120" s="45">
        <f t="shared" si="103"/>
        <v>-117894000</v>
      </c>
      <c r="BL120" s="77">
        <f t="shared" si="89"/>
        <v>13875</v>
      </c>
      <c r="BM120" s="6">
        <f t="shared" si="90"/>
        <v>117894000</v>
      </c>
      <c r="BN120" s="54" t="str">
        <f t="shared" si="135"/>
        <v/>
      </c>
      <c r="BP120" t="str">
        <f t="shared" si="136"/>
        <v>Buy</v>
      </c>
      <c r="BR120" s="14" t="str">
        <f t="shared" si="137"/>
        <v>84196165</v>
      </c>
      <c r="BT120" t="str">
        <f t="shared" si="138"/>
        <v/>
      </c>
      <c r="BW120" s="6" t="str">
        <f t="shared" si="139"/>
        <v>LMT</v>
      </c>
      <c r="BZ120" t="s">
        <v>569</v>
      </c>
      <c r="CB120" s="74" t="str">
        <f t="shared" si="96"/>
        <v/>
      </c>
      <c r="CC120" s="6">
        <f t="shared" si="140"/>
        <v>14035</v>
      </c>
      <c r="CE120" t="str">
        <f t="shared" si="104"/>
        <v>Long</v>
      </c>
      <c r="CF120" t="str">
        <f t="shared" si="105"/>
        <v>ST</v>
      </c>
      <c r="CG120" s="45" t="str">
        <f t="shared" si="106"/>
        <v>VND</v>
      </c>
      <c r="CH120" t="str">
        <f t="shared" si="107"/>
        <v>STK</v>
      </c>
      <c r="CI120" t="str">
        <f t="shared" si="108"/>
        <v>TPB</v>
      </c>
      <c r="CJ120" s="83">
        <f t="shared" si="109"/>
        <v>8400</v>
      </c>
      <c r="CK120" t="str">
        <f t="shared" si="110"/>
        <v>Tien Phong Commercial Joint Stock Bank (Tpb)</v>
      </c>
      <c r="CL120">
        <f t="shared" si="111"/>
        <v>1</v>
      </c>
      <c r="CO120" s="91" t="str">
        <f t="shared" si="141"/>
        <v>11/27/2023 13:12:10</v>
      </c>
      <c r="CP120" t="str">
        <f t="shared" si="113"/>
        <v>11/27/2023 13:12:10</v>
      </c>
      <c r="CR120" s="5">
        <f t="shared" si="114"/>
        <v>14000</v>
      </c>
      <c r="CS120" s="5">
        <f t="shared" si="115"/>
        <v>14035</v>
      </c>
      <c r="CT120" s="22">
        <f>IF(AND(AN120="O",CJ120&lt;&gt;0),VLOOKUP(CI120&amp;Readme!$B$4,historicalprice,4,FALSE),"")</f>
        <v>14333.333000000001</v>
      </c>
      <c r="CU120" s="8">
        <f>IF(AN120="O",Readme!$B$4,"")</f>
        <v>45471</v>
      </c>
    </row>
    <row r="121" spans="1:99" hidden="1">
      <c r="A121" s="26" t="s">
        <v>508</v>
      </c>
      <c r="B121" s="27" t="s">
        <v>47</v>
      </c>
      <c r="C121" s="27" t="s">
        <v>222</v>
      </c>
      <c r="D121" s="28">
        <v>8000</v>
      </c>
      <c r="E121" s="28" t="s">
        <v>479</v>
      </c>
      <c r="F121" s="68">
        <v>8000</v>
      </c>
      <c r="G121" s="28">
        <v>16600</v>
      </c>
      <c r="H121" s="28">
        <v>199200</v>
      </c>
      <c r="I121" s="28" t="s">
        <v>224</v>
      </c>
      <c r="J121" s="28">
        <v>132999200</v>
      </c>
      <c r="K121" s="27" t="s">
        <v>162</v>
      </c>
      <c r="L121" s="27" t="s">
        <v>225</v>
      </c>
      <c r="M121" s="27" t="s">
        <v>163</v>
      </c>
      <c r="N121" s="29" t="s">
        <v>505</v>
      </c>
      <c r="O121" s="47"/>
      <c r="Y121" s="43">
        <v>1.2</v>
      </c>
      <c r="Z121" s="56">
        <v>9600</v>
      </c>
      <c r="AA121" s="55">
        <f t="shared" si="120"/>
        <v>45257.879224537035</v>
      </c>
      <c r="AB121" s="8">
        <f t="shared" si="71"/>
        <v>45257</v>
      </c>
      <c r="AC121" s="8">
        <f t="shared" si="121"/>
        <v>45259.375</v>
      </c>
      <c r="AD121" s="6">
        <f t="shared" si="122"/>
        <v>132800000</v>
      </c>
      <c r="AE121" s="6">
        <f t="shared" si="123"/>
        <v>-132800</v>
      </c>
      <c r="AF121" s="6">
        <f t="shared" si="75"/>
        <v>-199200</v>
      </c>
      <c r="AG121" s="6" t="str">
        <f t="shared" si="124"/>
        <v>84293631</v>
      </c>
      <c r="AH121" s="75" t="str">
        <f t="shared" si="125"/>
        <v/>
      </c>
      <c r="AI121" t="str">
        <f t="shared" si="126"/>
        <v/>
      </c>
      <c r="AL121" s="78" t="str">
        <f t="shared" si="127"/>
        <v>84293631O</v>
      </c>
      <c r="AM121" s="43">
        <v>23802275</v>
      </c>
      <c r="AN121" s="6" t="str">
        <f t="shared" si="128"/>
        <v>O</v>
      </c>
      <c r="AO121" t="str">
        <f t="shared" si="81"/>
        <v/>
      </c>
      <c r="AP121" s="77" t="str">
        <f t="shared" si="98"/>
        <v>VND</v>
      </c>
      <c r="AR121" t="s">
        <v>220</v>
      </c>
      <c r="AS121" s="43" t="str">
        <f t="shared" si="129"/>
        <v>TPB</v>
      </c>
      <c r="AT121" s="44">
        <f t="shared" si="130"/>
        <v>9600</v>
      </c>
      <c r="AU121" t="str">
        <f>VLOOKUP(AS121,specs,Specs!$D$2,FALSE)</f>
        <v>Tien Phong Commercial Joint Stock Bank (Tpb)</v>
      </c>
      <c r="AW121">
        <f>VLOOKUP(AS121,specs,Specs!$S$2,FALSE)</f>
        <v>1</v>
      </c>
      <c r="BA121" s="4" t="str">
        <f t="shared" si="131"/>
        <v>11/28/2023 12:06:05</v>
      </c>
      <c r="BB121" s="8">
        <f t="shared" si="85"/>
        <v>45258</v>
      </c>
      <c r="BC121" s="8">
        <f>IF(C121="Div",BB121,VLOOKUP(VLOOKUP(DATEVALUE(BA121),DataRef!$N$2:$O$2001,2,FALSE)+2,DataRef!$M$2:$O$2001,2,FALSE))</f>
        <v>45260</v>
      </c>
      <c r="BD121" t="str">
        <f t="shared" si="99"/>
        <v>HOSE</v>
      </c>
      <c r="BE121" s="19">
        <f t="shared" si="132"/>
        <v>13833.333333333334</v>
      </c>
      <c r="BF121" s="22">
        <f t="shared" si="100"/>
        <v>132800000</v>
      </c>
      <c r="BG121" s="21">
        <f t="shared" si="101"/>
        <v>-132800000</v>
      </c>
      <c r="BH121" s="6">
        <f t="shared" si="133"/>
        <v>0</v>
      </c>
      <c r="BI121" s="6">
        <f t="shared" si="134"/>
        <v>-332000</v>
      </c>
      <c r="BJ121" t="str">
        <f t="shared" si="102"/>
        <v>VND</v>
      </c>
      <c r="BK121" s="45">
        <f t="shared" si="103"/>
        <v>-133132000</v>
      </c>
      <c r="BL121" s="77">
        <f t="shared" si="89"/>
        <v>13958.333000000001</v>
      </c>
      <c r="BM121" s="6">
        <f t="shared" si="90"/>
        <v>133132000</v>
      </c>
      <c r="BN121" s="54" t="str">
        <f t="shared" si="135"/>
        <v/>
      </c>
      <c r="BP121" t="str">
        <f t="shared" si="136"/>
        <v>Buy</v>
      </c>
      <c r="BR121" s="14" t="str">
        <f t="shared" si="137"/>
        <v>84293631</v>
      </c>
      <c r="BT121" t="str">
        <f t="shared" si="138"/>
        <v/>
      </c>
      <c r="BW121" s="6" t="str">
        <f t="shared" si="139"/>
        <v>LMT</v>
      </c>
      <c r="BZ121" t="s">
        <v>569</v>
      </c>
      <c r="CB121" s="74" t="str">
        <f t="shared" si="96"/>
        <v/>
      </c>
      <c r="CC121" s="6">
        <f t="shared" si="140"/>
        <v>13867.916666666666</v>
      </c>
      <c r="CE121" t="str">
        <f t="shared" si="104"/>
        <v>Long</v>
      </c>
      <c r="CF121" t="str">
        <f t="shared" si="105"/>
        <v>ST</v>
      </c>
      <c r="CG121" s="45" t="str">
        <f t="shared" si="106"/>
        <v>VND</v>
      </c>
      <c r="CH121" t="str">
        <f t="shared" si="107"/>
        <v>STK</v>
      </c>
      <c r="CI121" t="str">
        <f t="shared" si="108"/>
        <v>TPB</v>
      </c>
      <c r="CJ121" s="83">
        <f t="shared" si="109"/>
        <v>9600</v>
      </c>
      <c r="CK121" t="str">
        <f t="shared" si="110"/>
        <v>Tien Phong Commercial Joint Stock Bank (Tpb)</v>
      </c>
      <c r="CL121">
        <f t="shared" si="111"/>
        <v>1</v>
      </c>
      <c r="CO121" s="91" t="str">
        <f t="shared" si="141"/>
        <v>11/28/2023 12:06:05</v>
      </c>
      <c r="CP121" t="str">
        <f t="shared" si="113"/>
        <v>11/28/2023 12:06:05</v>
      </c>
      <c r="CR121" s="5">
        <f t="shared" si="114"/>
        <v>13833.333333333334</v>
      </c>
      <c r="CS121" s="5">
        <f t="shared" si="115"/>
        <v>13867.916666666666</v>
      </c>
      <c r="CT121" s="22">
        <f>IF(AND(AN121="O",CJ121&lt;&gt;0),VLOOKUP(CI121&amp;Readme!$B$4,historicalprice,4,FALSE),"")</f>
        <v>14333.333000000001</v>
      </c>
      <c r="CU121" s="8">
        <f>IF(AN121="O",Readme!$B$4,"")</f>
        <v>45471</v>
      </c>
    </row>
    <row r="122" spans="1:99" hidden="1">
      <c r="A122" s="26" t="s">
        <v>506</v>
      </c>
      <c r="B122" s="27" t="s">
        <v>22</v>
      </c>
      <c r="C122" s="27" t="s">
        <v>222</v>
      </c>
      <c r="D122" s="28">
        <v>3000</v>
      </c>
      <c r="E122" s="28" t="s">
        <v>161</v>
      </c>
      <c r="F122" s="68">
        <v>3000</v>
      </c>
      <c r="G122" s="28">
        <v>37550</v>
      </c>
      <c r="H122" s="28">
        <v>168976</v>
      </c>
      <c r="I122" s="28" t="s">
        <v>224</v>
      </c>
      <c r="J122" s="28">
        <v>112818976</v>
      </c>
      <c r="K122" s="27" t="s">
        <v>162</v>
      </c>
      <c r="L122" s="27" t="s">
        <v>225</v>
      </c>
      <c r="M122" s="27" t="s">
        <v>163</v>
      </c>
      <c r="N122" s="29" t="s">
        <v>507</v>
      </c>
      <c r="Z122" s="43">
        <f t="shared" ref="Z122:Z143" si="142">F122</f>
        <v>3000</v>
      </c>
      <c r="AA122" s="55">
        <f t="shared" si="120"/>
        <v>45257.924629629626</v>
      </c>
      <c r="AB122" s="8">
        <f t="shared" si="71"/>
        <v>45257</v>
      </c>
      <c r="AC122" s="8">
        <f t="shared" si="121"/>
        <v>45259.375</v>
      </c>
      <c r="AD122" s="6">
        <f t="shared" si="122"/>
        <v>112650000</v>
      </c>
      <c r="AE122" s="6">
        <f t="shared" si="123"/>
        <v>-112650</v>
      </c>
      <c r="AF122" s="6">
        <f t="shared" si="75"/>
        <v>-168975</v>
      </c>
      <c r="AG122" s="6" t="str">
        <f t="shared" si="124"/>
        <v>84292943</v>
      </c>
      <c r="AH122" s="75" t="str">
        <f t="shared" si="125"/>
        <v/>
      </c>
      <c r="AI122" t="str">
        <f t="shared" si="126"/>
        <v/>
      </c>
      <c r="AL122" s="78" t="str">
        <f t="shared" si="127"/>
        <v>84292943O</v>
      </c>
      <c r="AM122" s="92">
        <v>23802274</v>
      </c>
      <c r="AN122" s="6" t="str">
        <f t="shared" si="128"/>
        <v>O</v>
      </c>
      <c r="AO122" t="str">
        <f t="shared" si="81"/>
        <v/>
      </c>
      <c r="AP122" s="77" t="str">
        <f t="shared" si="98"/>
        <v>VND</v>
      </c>
      <c r="AR122" t="s">
        <v>220</v>
      </c>
      <c r="AS122" s="43" t="str">
        <f t="shared" si="129"/>
        <v>MWG</v>
      </c>
      <c r="AT122" s="44">
        <f t="shared" si="130"/>
        <v>3000</v>
      </c>
      <c r="AU122" t="str">
        <f>VLOOKUP(AS122,specs,Specs!$D$2,FALSE)</f>
        <v>Mobile World Investment Corp</v>
      </c>
      <c r="AW122">
        <f>VLOOKUP(AS122,specs,Specs!$S$2,FALSE)</f>
        <v>1</v>
      </c>
      <c r="BA122" s="4" t="str">
        <f t="shared" si="131"/>
        <v>11/28/2023 13:11:28</v>
      </c>
      <c r="BB122" s="8">
        <f t="shared" si="85"/>
        <v>45258</v>
      </c>
      <c r="BC122" s="8">
        <f>IF(C122="Div",BB122,VLOOKUP(VLOOKUP(DATEVALUE(BA122),DataRef!$N$2:$O$2001,2,FALSE)+2,DataRef!$M$2:$O$2001,2,FALSE))</f>
        <v>45260</v>
      </c>
      <c r="BD122" t="str">
        <f t="shared" si="99"/>
        <v>HOSE</v>
      </c>
      <c r="BE122" s="44">
        <f t="shared" si="132"/>
        <v>37550</v>
      </c>
      <c r="BF122" s="22">
        <f t="shared" si="100"/>
        <v>112650000</v>
      </c>
      <c r="BG122" s="21">
        <f t="shared" si="101"/>
        <v>-112650000</v>
      </c>
      <c r="BH122" s="6">
        <f t="shared" si="133"/>
        <v>0</v>
      </c>
      <c r="BI122" s="6">
        <f t="shared" si="134"/>
        <v>-281625</v>
      </c>
      <c r="BJ122" t="str">
        <f t="shared" si="102"/>
        <v>VND</v>
      </c>
      <c r="BK122" s="45">
        <f t="shared" si="103"/>
        <v>-112931625</v>
      </c>
      <c r="BL122" s="77">
        <f t="shared" si="89"/>
        <v>38000</v>
      </c>
      <c r="BM122" s="6">
        <f t="shared" si="90"/>
        <v>112931625</v>
      </c>
      <c r="BN122" s="54" t="str">
        <f t="shared" si="135"/>
        <v/>
      </c>
      <c r="BP122" t="str">
        <f t="shared" si="136"/>
        <v>Buy</v>
      </c>
      <c r="BR122" s="14" t="str">
        <f t="shared" si="137"/>
        <v>84292943</v>
      </c>
      <c r="BT122" t="str">
        <f t="shared" si="138"/>
        <v/>
      </c>
      <c r="BW122" s="6" t="str">
        <f t="shared" si="139"/>
        <v>LMT</v>
      </c>
      <c r="BZ122" t="s">
        <v>569</v>
      </c>
      <c r="CB122" s="74" t="str">
        <f t="shared" si="96"/>
        <v/>
      </c>
      <c r="CC122" s="6">
        <f t="shared" si="140"/>
        <v>37643.875</v>
      </c>
      <c r="CE122" t="str">
        <f t="shared" si="104"/>
        <v>Long</v>
      </c>
      <c r="CF122" t="str">
        <f t="shared" si="105"/>
        <v>ST</v>
      </c>
      <c r="CG122" s="45" t="str">
        <f t="shared" si="106"/>
        <v>VND</v>
      </c>
      <c r="CH122" t="str">
        <f t="shared" si="107"/>
        <v>STK</v>
      </c>
      <c r="CI122" t="str">
        <f t="shared" si="108"/>
        <v>MWG</v>
      </c>
      <c r="CJ122" s="83">
        <f t="shared" si="109"/>
        <v>3000</v>
      </c>
      <c r="CK122" t="str">
        <f t="shared" si="110"/>
        <v>Mobile World Investment Corp</v>
      </c>
      <c r="CL122">
        <f t="shared" si="111"/>
        <v>1</v>
      </c>
      <c r="CO122" s="91" t="str">
        <f t="shared" si="141"/>
        <v>11/28/2023 13:11:28</v>
      </c>
      <c r="CP122" t="str">
        <f t="shared" si="113"/>
        <v>11/28/2023 13:11:28</v>
      </c>
      <c r="CR122" s="5">
        <f t="shared" si="114"/>
        <v>37550</v>
      </c>
      <c r="CS122" s="5">
        <f t="shared" si="115"/>
        <v>37643.875</v>
      </c>
      <c r="CT122" s="22">
        <f>IF(AND(AN122="O",CJ122&lt;&gt;0),VLOOKUP(CI122&amp;Readme!$B$4,historicalprice,4,FALSE),"")</f>
        <v>62400</v>
      </c>
      <c r="CU122" s="8">
        <f>IF(AN122="O",Readme!$B$4,"")</f>
        <v>45471</v>
      </c>
    </row>
    <row r="123" spans="1:99" hidden="1">
      <c r="A123" s="26" t="s">
        <v>504</v>
      </c>
      <c r="B123" s="27" t="s">
        <v>22</v>
      </c>
      <c r="C123" s="27" t="s">
        <v>222</v>
      </c>
      <c r="D123" s="28">
        <v>4000</v>
      </c>
      <c r="E123" s="28" t="s">
        <v>509</v>
      </c>
      <c r="F123" s="68">
        <v>4000</v>
      </c>
      <c r="G123" s="28">
        <v>37450</v>
      </c>
      <c r="H123" s="28">
        <v>224701</v>
      </c>
      <c r="I123" s="28" t="s">
        <v>224</v>
      </c>
      <c r="J123" s="28">
        <v>150024701</v>
      </c>
      <c r="K123" s="27" t="s">
        <v>162</v>
      </c>
      <c r="L123" s="27" t="s">
        <v>225</v>
      </c>
      <c r="M123" s="27" t="s">
        <v>163</v>
      </c>
      <c r="N123" s="29" t="s">
        <v>510</v>
      </c>
      <c r="Z123" s="43">
        <f t="shared" si="142"/>
        <v>4000</v>
      </c>
      <c r="AA123" s="55">
        <f t="shared" si="120"/>
        <v>45257.92591435185</v>
      </c>
      <c r="AB123" s="8">
        <f t="shared" si="71"/>
        <v>45257</v>
      </c>
      <c r="AC123" s="8">
        <f t="shared" si="121"/>
        <v>45259.375</v>
      </c>
      <c r="AD123" s="6">
        <f t="shared" si="122"/>
        <v>149800000</v>
      </c>
      <c r="AE123" s="6">
        <f t="shared" si="123"/>
        <v>-149800</v>
      </c>
      <c r="AF123" s="6">
        <f t="shared" si="75"/>
        <v>-224700</v>
      </c>
      <c r="AG123" s="6" t="str">
        <f t="shared" si="124"/>
        <v>84287634</v>
      </c>
      <c r="AH123" s="75" t="str">
        <f t="shared" si="125"/>
        <v/>
      </c>
      <c r="AI123" t="str">
        <f t="shared" si="126"/>
        <v/>
      </c>
      <c r="AL123" s="78" t="str">
        <f t="shared" si="127"/>
        <v>84287634O</v>
      </c>
      <c r="AM123" s="92">
        <v>23802273</v>
      </c>
      <c r="AN123" s="6" t="str">
        <f t="shared" si="128"/>
        <v>O</v>
      </c>
      <c r="AO123" t="str">
        <f t="shared" si="81"/>
        <v/>
      </c>
      <c r="AP123" s="77" t="str">
        <f t="shared" si="98"/>
        <v>VND</v>
      </c>
      <c r="AR123" t="s">
        <v>220</v>
      </c>
      <c r="AS123" s="43" t="str">
        <f t="shared" si="129"/>
        <v>MWG</v>
      </c>
      <c r="AT123" s="44">
        <f t="shared" si="130"/>
        <v>4000</v>
      </c>
      <c r="AU123" t="str">
        <f>VLOOKUP(AS123,specs,Specs!$D$2,FALSE)</f>
        <v>Mobile World Investment Corp</v>
      </c>
      <c r="AW123">
        <f>VLOOKUP(AS123,specs,Specs!$S$2,FALSE)</f>
        <v>1</v>
      </c>
      <c r="BA123" s="4" t="str">
        <f t="shared" si="131"/>
        <v>11/28/2023 13:13:19</v>
      </c>
      <c r="BB123" s="8">
        <f t="shared" si="85"/>
        <v>45258</v>
      </c>
      <c r="BC123" s="8">
        <f>IF(C123="Div",BB123,VLOOKUP(VLOOKUP(DATEVALUE(BA123),DataRef!$N$2:$O$2001,2,FALSE)+2,DataRef!$M$2:$O$2001,2,FALSE))</f>
        <v>45260</v>
      </c>
      <c r="BD123" t="str">
        <f t="shared" si="99"/>
        <v>HOSE</v>
      </c>
      <c r="BE123" s="44">
        <f t="shared" si="132"/>
        <v>37450</v>
      </c>
      <c r="BF123" s="22">
        <f t="shared" si="100"/>
        <v>149800000</v>
      </c>
      <c r="BG123" s="21">
        <f t="shared" si="101"/>
        <v>-149800000</v>
      </c>
      <c r="BH123" s="6">
        <f t="shared" si="133"/>
        <v>0</v>
      </c>
      <c r="BI123" s="6">
        <f t="shared" si="134"/>
        <v>-374500</v>
      </c>
      <c r="BJ123" t="str">
        <f t="shared" si="102"/>
        <v>VND</v>
      </c>
      <c r="BK123" s="45">
        <f t="shared" si="103"/>
        <v>-150174500</v>
      </c>
      <c r="BL123" s="77">
        <f t="shared" si="89"/>
        <v>38000</v>
      </c>
      <c r="BM123" s="6">
        <f t="shared" si="90"/>
        <v>150174500</v>
      </c>
      <c r="BN123" s="54" t="str">
        <f t="shared" si="135"/>
        <v/>
      </c>
      <c r="BP123" t="str">
        <f t="shared" si="136"/>
        <v>Buy</v>
      </c>
      <c r="BR123" s="14" t="str">
        <f t="shared" si="137"/>
        <v>84287634</v>
      </c>
      <c r="BT123" t="str">
        <f t="shared" si="138"/>
        <v/>
      </c>
      <c r="BW123" s="6" t="str">
        <f t="shared" si="139"/>
        <v>LMT</v>
      </c>
      <c r="BZ123" t="s">
        <v>569</v>
      </c>
      <c r="CB123" s="74" t="str">
        <f t="shared" si="96"/>
        <v/>
      </c>
      <c r="CC123" s="6">
        <f t="shared" si="140"/>
        <v>37543.625</v>
      </c>
      <c r="CE123" t="str">
        <f t="shared" si="104"/>
        <v>Long</v>
      </c>
      <c r="CF123" t="str">
        <f t="shared" si="105"/>
        <v>ST</v>
      </c>
      <c r="CG123" s="45" t="str">
        <f t="shared" si="106"/>
        <v>VND</v>
      </c>
      <c r="CH123" t="str">
        <f t="shared" si="107"/>
        <v>STK</v>
      </c>
      <c r="CI123" t="str">
        <f t="shared" si="108"/>
        <v>MWG</v>
      </c>
      <c r="CJ123" s="83">
        <f t="shared" si="109"/>
        <v>4000</v>
      </c>
      <c r="CK123" t="str">
        <f t="shared" si="110"/>
        <v>Mobile World Investment Corp</v>
      </c>
      <c r="CL123">
        <f t="shared" si="111"/>
        <v>1</v>
      </c>
      <c r="CO123" s="91" t="str">
        <f t="shared" si="141"/>
        <v>11/28/2023 13:13:19</v>
      </c>
      <c r="CP123" t="str">
        <f t="shared" si="113"/>
        <v>11/28/2023 13:13:19</v>
      </c>
      <c r="CR123" s="5">
        <f t="shared" si="114"/>
        <v>37450</v>
      </c>
      <c r="CS123" s="5">
        <f t="shared" si="115"/>
        <v>37543.625</v>
      </c>
      <c r="CT123" s="22">
        <f>IF(AND(AN123="O",CJ123&lt;&gt;0),VLOOKUP(CI123&amp;Readme!$B$4,historicalprice,4,FALSE),"")</f>
        <v>62400</v>
      </c>
      <c r="CU123" s="8">
        <f>IF(AN123="O",Readme!$B$4,"")</f>
        <v>45471</v>
      </c>
    </row>
    <row r="124" spans="1:99">
      <c r="A124" s="26" t="s">
        <v>565</v>
      </c>
      <c r="B124" s="27" t="s">
        <v>23</v>
      </c>
      <c r="C124" s="27" t="s">
        <v>222</v>
      </c>
      <c r="D124" s="28">
        <v>3000</v>
      </c>
      <c r="E124" s="28" t="s">
        <v>563</v>
      </c>
      <c r="F124" s="68">
        <v>3000</v>
      </c>
      <c r="G124" s="28">
        <v>67500</v>
      </c>
      <c r="H124" s="28">
        <v>303750</v>
      </c>
      <c r="I124" s="28" t="s">
        <v>224</v>
      </c>
      <c r="J124" s="28">
        <v>202803750</v>
      </c>
      <c r="K124" s="27" t="s">
        <v>162</v>
      </c>
      <c r="L124" s="27" t="s">
        <v>225</v>
      </c>
      <c r="M124" s="27" t="s">
        <v>163</v>
      </c>
      <c r="N124" s="29" t="s">
        <v>564</v>
      </c>
      <c r="Z124" s="43">
        <f t="shared" si="142"/>
        <v>3000</v>
      </c>
      <c r="AA124" s="55">
        <f t="shared" si="120"/>
        <v>45277.93377314815</v>
      </c>
      <c r="AB124" s="8">
        <f t="shared" si="71"/>
        <v>45277</v>
      </c>
      <c r="AC124" s="8">
        <f t="shared" si="121"/>
        <v>45279.375</v>
      </c>
      <c r="AD124" s="6">
        <f t="shared" si="122"/>
        <v>202500000</v>
      </c>
      <c r="AE124" s="6">
        <f t="shared" si="123"/>
        <v>-202500</v>
      </c>
      <c r="AF124" s="6">
        <f t="shared" si="75"/>
        <v>-303750</v>
      </c>
      <c r="AG124" s="6" t="str">
        <f t="shared" si="124"/>
        <v>85751032</v>
      </c>
      <c r="AH124" s="75" t="str">
        <f t="shared" si="125"/>
        <v/>
      </c>
      <c r="AI124" t="str">
        <f t="shared" si="126"/>
        <v/>
      </c>
      <c r="AJ124" s="8">
        <v>45474</v>
      </c>
      <c r="AL124" s="78" t="str">
        <f t="shared" si="127"/>
        <v>85751032O</v>
      </c>
      <c r="AN124" s="6" t="str">
        <f t="shared" si="128"/>
        <v>O</v>
      </c>
      <c r="AO124" t="str">
        <f t="shared" si="81"/>
        <v/>
      </c>
      <c r="AP124" s="77" t="str">
        <f t="shared" si="98"/>
        <v>VND</v>
      </c>
      <c r="AR124" t="s">
        <v>220</v>
      </c>
      <c r="AS124" s="43" t="str">
        <f t="shared" si="129"/>
        <v>VNM</v>
      </c>
      <c r="AT124" s="44">
        <f t="shared" si="130"/>
        <v>3000</v>
      </c>
      <c r="AU124" t="str">
        <f>VLOOKUP(AS124,specs,Specs!$D$2,FALSE)</f>
        <v>Vietnam Dairy Products Joint Stock Company</v>
      </c>
      <c r="AW124">
        <f>VLOOKUP(AS124,specs,Specs!$S$2,FALSE)</f>
        <v>1</v>
      </c>
      <c r="BA124" s="4" t="str">
        <f t="shared" si="131"/>
        <v>12/18/2023 13:24:38</v>
      </c>
      <c r="BB124" s="8">
        <f t="shared" si="85"/>
        <v>45278</v>
      </c>
      <c r="BC124" s="8">
        <f>IF(C124="Div",BB124,VLOOKUP(VLOOKUP(DATEVALUE(BA124),DataRef!$N$2:$O$2001,2,FALSE)+2,DataRef!$M$2:$O$2001,2,FALSE))</f>
        <v>45280</v>
      </c>
      <c r="BD124" t="str">
        <f t="shared" si="99"/>
        <v>HOSE</v>
      </c>
      <c r="BE124" s="44">
        <f t="shared" si="132"/>
        <v>67500</v>
      </c>
      <c r="BF124" s="22">
        <f t="shared" si="100"/>
        <v>202500000</v>
      </c>
      <c r="BG124" s="21">
        <f t="shared" si="101"/>
        <v>-202500000</v>
      </c>
      <c r="BH124" s="6">
        <f t="shared" si="133"/>
        <v>0</v>
      </c>
      <c r="BI124" s="6">
        <f t="shared" si="134"/>
        <v>-506250</v>
      </c>
      <c r="BJ124" t="str">
        <f t="shared" si="102"/>
        <v>VND</v>
      </c>
      <c r="BK124" s="45">
        <f t="shared" si="103"/>
        <v>-203006250</v>
      </c>
      <c r="BL124" s="77">
        <f t="shared" si="89"/>
        <v>67000</v>
      </c>
      <c r="BM124" s="6">
        <f t="shared" si="90"/>
        <v>203006250</v>
      </c>
      <c r="BN124" s="54" t="str">
        <f t="shared" si="135"/>
        <v/>
      </c>
      <c r="BP124" t="str">
        <f t="shared" si="136"/>
        <v>Buy</v>
      </c>
      <c r="BR124" s="14" t="str">
        <f t="shared" si="137"/>
        <v>85751032</v>
      </c>
      <c r="BT124" t="str">
        <f t="shared" si="138"/>
        <v/>
      </c>
      <c r="BW124" s="6" t="str">
        <f t="shared" si="139"/>
        <v>LMT</v>
      </c>
      <c r="BZ124" t="s">
        <v>569</v>
      </c>
      <c r="CB124" s="74" t="str">
        <f t="shared" si="96"/>
        <v/>
      </c>
      <c r="CC124" s="6">
        <f t="shared" si="140"/>
        <v>67668.75</v>
      </c>
      <c r="CE124" t="str">
        <f t="shared" si="104"/>
        <v>Long</v>
      </c>
      <c r="CF124" t="str">
        <f t="shared" si="105"/>
        <v>ST</v>
      </c>
      <c r="CG124" s="45" t="str">
        <f t="shared" si="106"/>
        <v>VND</v>
      </c>
      <c r="CH124" t="str">
        <f t="shared" si="107"/>
        <v>STK</v>
      </c>
      <c r="CI124" t="str">
        <f t="shared" si="108"/>
        <v>VNM</v>
      </c>
      <c r="CJ124" s="83">
        <f t="shared" si="109"/>
        <v>3000</v>
      </c>
      <c r="CK124" t="str">
        <f t="shared" si="110"/>
        <v>Vietnam Dairy Products Joint Stock Company</v>
      </c>
      <c r="CL124">
        <f t="shared" si="111"/>
        <v>1</v>
      </c>
      <c r="CO124" s="91" t="str">
        <f t="shared" si="141"/>
        <v>12/18/2023 13:24:38</v>
      </c>
      <c r="CP124" t="str">
        <f t="shared" si="113"/>
        <v>12/18/2023 13:24:38</v>
      </c>
      <c r="CR124" s="5">
        <f t="shared" si="114"/>
        <v>67500</v>
      </c>
      <c r="CS124" s="5">
        <f t="shared" si="115"/>
        <v>67668.75</v>
      </c>
      <c r="CT124" s="22">
        <f>IF(AND(AN124="O",CJ124&lt;&gt;0),VLOOKUP(CI124&amp;Readme!$B$4,historicalprice,4,FALSE),"")</f>
        <v>65500</v>
      </c>
      <c r="CU124" s="8">
        <f>IF(AN124="O",Readme!$B$4,"")</f>
        <v>45471</v>
      </c>
    </row>
    <row r="125" spans="1:99" hidden="1">
      <c r="A125" s="26" t="s">
        <v>562</v>
      </c>
      <c r="B125" s="27" t="s">
        <v>22</v>
      </c>
      <c r="C125" s="27" t="s">
        <v>222</v>
      </c>
      <c r="D125" s="28">
        <v>5000</v>
      </c>
      <c r="E125" s="28" t="s">
        <v>566</v>
      </c>
      <c r="F125" s="68">
        <v>5000</v>
      </c>
      <c r="G125" s="28">
        <v>39750</v>
      </c>
      <c r="H125" s="28">
        <v>298126</v>
      </c>
      <c r="I125" s="28" t="s">
        <v>224</v>
      </c>
      <c r="J125" s="28">
        <v>199048126</v>
      </c>
      <c r="K125" s="27" t="s">
        <v>162</v>
      </c>
      <c r="L125" s="27" t="s">
        <v>225</v>
      </c>
      <c r="M125" s="27" t="s">
        <v>163</v>
      </c>
      <c r="N125" s="29" t="s">
        <v>567</v>
      </c>
      <c r="Z125" s="43">
        <f t="shared" si="142"/>
        <v>5000</v>
      </c>
      <c r="AA125" s="55">
        <f t="shared" si="120"/>
        <v>45277.93513888889</v>
      </c>
      <c r="AB125" s="8">
        <f t="shared" si="71"/>
        <v>45277</v>
      </c>
      <c r="AC125" s="8">
        <f t="shared" si="121"/>
        <v>45279.375</v>
      </c>
      <c r="AD125" s="6">
        <f t="shared" si="122"/>
        <v>198750000</v>
      </c>
      <c r="AE125" s="6">
        <f t="shared" si="123"/>
        <v>-198750</v>
      </c>
      <c r="AF125" s="6">
        <f t="shared" si="75"/>
        <v>-298125</v>
      </c>
      <c r="AG125" s="6" t="str">
        <f t="shared" si="124"/>
        <v>85750145</v>
      </c>
      <c r="AH125" s="75" t="str">
        <f t="shared" si="125"/>
        <v/>
      </c>
      <c r="AI125" t="str">
        <f t="shared" si="126"/>
        <v/>
      </c>
      <c r="AL125" s="78" t="str">
        <f t="shared" si="127"/>
        <v>85750145O</v>
      </c>
      <c r="AM125" s="92">
        <v>23904105</v>
      </c>
      <c r="AN125" s="6" t="str">
        <f t="shared" si="128"/>
        <v>O</v>
      </c>
      <c r="AO125" t="str">
        <f t="shared" si="81"/>
        <v/>
      </c>
      <c r="AP125" s="77" t="str">
        <f t="shared" si="98"/>
        <v>VND</v>
      </c>
      <c r="AR125" t="s">
        <v>220</v>
      </c>
      <c r="AS125" s="43" t="str">
        <f t="shared" si="129"/>
        <v>MWG</v>
      </c>
      <c r="AT125" s="44">
        <f t="shared" si="130"/>
        <v>5000</v>
      </c>
      <c r="AU125" t="str">
        <f>VLOOKUP(AS125,specs,Specs!$D$2,FALSE)</f>
        <v>Mobile World Investment Corp</v>
      </c>
      <c r="AW125">
        <f>VLOOKUP(AS125,specs,Specs!$S$2,FALSE)</f>
        <v>1</v>
      </c>
      <c r="BA125" s="4" t="str">
        <f t="shared" si="131"/>
        <v>12/18/2023 13:26:36</v>
      </c>
      <c r="BB125" s="8">
        <f t="shared" si="85"/>
        <v>45278</v>
      </c>
      <c r="BC125" s="8">
        <f>IF(C125="Div",BB125,VLOOKUP(VLOOKUP(DATEVALUE(BA125),DataRef!$N$2:$O$2001,2,FALSE)+2,DataRef!$M$2:$O$2001,2,FALSE))</f>
        <v>45280</v>
      </c>
      <c r="BD125" t="str">
        <f t="shared" si="99"/>
        <v>HOSE</v>
      </c>
      <c r="BE125" s="44">
        <f t="shared" si="132"/>
        <v>39750</v>
      </c>
      <c r="BF125" s="22">
        <f t="shared" si="100"/>
        <v>198750000</v>
      </c>
      <c r="BG125" s="21">
        <f t="shared" si="101"/>
        <v>-198750000</v>
      </c>
      <c r="BH125" s="6">
        <f t="shared" si="133"/>
        <v>0</v>
      </c>
      <c r="BI125" s="6">
        <f t="shared" si="134"/>
        <v>-496875</v>
      </c>
      <c r="BJ125" t="str">
        <f t="shared" si="102"/>
        <v>VND</v>
      </c>
      <c r="BK125" s="45">
        <f t="shared" si="103"/>
        <v>-199246875</v>
      </c>
      <c r="BL125" s="77">
        <f t="shared" si="89"/>
        <v>39600</v>
      </c>
      <c r="BM125" s="6">
        <f t="shared" si="90"/>
        <v>199246875</v>
      </c>
      <c r="BN125" s="54" t="str">
        <f t="shared" si="135"/>
        <v/>
      </c>
      <c r="BP125" t="str">
        <f t="shared" si="136"/>
        <v>Buy</v>
      </c>
      <c r="BR125" s="14" t="str">
        <f t="shared" si="137"/>
        <v>85750145</v>
      </c>
      <c r="BT125" t="str">
        <f t="shared" si="138"/>
        <v/>
      </c>
      <c r="BW125" s="6" t="str">
        <f t="shared" si="139"/>
        <v>LMT</v>
      </c>
      <c r="BZ125" t="s">
        <v>569</v>
      </c>
      <c r="CB125" s="74" t="str">
        <f t="shared" si="96"/>
        <v/>
      </c>
      <c r="CC125" s="6">
        <f t="shared" si="140"/>
        <v>39849.375</v>
      </c>
      <c r="CE125" t="str">
        <f t="shared" si="104"/>
        <v>Long</v>
      </c>
      <c r="CF125" t="str">
        <f t="shared" si="105"/>
        <v>ST</v>
      </c>
      <c r="CG125" s="45" t="str">
        <f t="shared" si="106"/>
        <v>VND</v>
      </c>
      <c r="CH125" t="str">
        <f t="shared" si="107"/>
        <v>STK</v>
      </c>
      <c r="CI125" t="str">
        <f t="shared" si="108"/>
        <v>MWG</v>
      </c>
      <c r="CJ125" s="83">
        <f t="shared" si="109"/>
        <v>5000</v>
      </c>
      <c r="CK125" t="str">
        <f t="shared" si="110"/>
        <v>Mobile World Investment Corp</v>
      </c>
      <c r="CL125">
        <f t="shared" si="111"/>
        <v>1</v>
      </c>
      <c r="CO125" s="91" t="str">
        <f t="shared" si="141"/>
        <v>12/18/2023 13:26:36</v>
      </c>
      <c r="CP125" t="str">
        <f t="shared" si="113"/>
        <v>12/18/2023 13:26:36</v>
      </c>
      <c r="CR125" s="5">
        <f t="shared" si="114"/>
        <v>39750</v>
      </c>
      <c r="CS125" s="5">
        <f t="shared" si="115"/>
        <v>39849.375</v>
      </c>
      <c r="CT125" s="22">
        <f>IF(AND(AN125="O",CJ125&lt;&gt;0),VLOOKUP(CI125&amp;Readme!$B$4,historicalprice,4,FALSE),"")</f>
        <v>62400</v>
      </c>
      <c r="CU125" s="8">
        <f>IF(AN125="O",Readme!$B$4,"")</f>
        <v>45471</v>
      </c>
    </row>
    <row r="126" spans="1:99" hidden="1">
      <c r="A126" s="26" t="s">
        <v>560</v>
      </c>
      <c r="B126" s="27" t="s">
        <v>21</v>
      </c>
      <c r="C126" s="27" t="s">
        <v>222</v>
      </c>
      <c r="D126" s="28">
        <v>5000</v>
      </c>
      <c r="E126" s="28" t="s">
        <v>543</v>
      </c>
      <c r="F126" s="68">
        <v>5000</v>
      </c>
      <c r="G126" s="28">
        <v>38900</v>
      </c>
      <c r="H126" s="28">
        <v>291750</v>
      </c>
      <c r="I126" s="28" t="s">
        <v>224</v>
      </c>
      <c r="J126" s="28">
        <v>194791750</v>
      </c>
      <c r="K126" s="27" t="s">
        <v>162</v>
      </c>
      <c r="L126" s="27" t="s">
        <v>225</v>
      </c>
      <c r="M126" s="27" t="s">
        <v>163</v>
      </c>
      <c r="N126" s="29" t="s">
        <v>544</v>
      </c>
      <c r="Z126" s="43">
        <f t="shared" si="142"/>
        <v>5000</v>
      </c>
      <c r="AA126" s="55">
        <f t="shared" si="120"/>
        <v>45281.774097222224</v>
      </c>
      <c r="AB126" s="8">
        <f t="shared" si="71"/>
        <v>45281</v>
      </c>
      <c r="AC126" s="8">
        <f t="shared" si="121"/>
        <v>45285.375</v>
      </c>
      <c r="AD126" s="6">
        <f t="shared" si="122"/>
        <v>194500000</v>
      </c>
      <c r="AE126" s="6">
        <f t="shared" si="123"/>
        <v>-194500</v>
      </c>
      <c r="AF126" s="6">
        <f t="shared" si="75"/>
        <v>-291750</v>
      </c>
      <c r="AG126" s="6" t="str">
        <f t="shared" si="124"/>
        <v>86052197</v>
      </c>
      <c r="AH126" s="75" t="str">
        <f t="shared" si="125"/>
        <v/>
      </c>
      <c r="AI126" t="str">
        <f t="shared" si="126"/>
        <v/>
      </c>
      <c r="AL126" s="78" t="str">
        <f t="shared" si="127"/>
        <v>86052197O</v>
      </c>
      <c r="AM126" s="92">
        <v>23904107</v>
      </c>
      <c r="AN126" s="6" t="str">
        <f t="shared" si="128"/>
        <v>O</v>
      </c>
      <c r="AO126" t="str">
        <f t="shared" si="81"/>
        <v/>
      </c>
      <c r="AP126" s="77" t="str">
        <f t="shared" si="98"/>
        <v>VND</v>
      </c>
      <c r="AR126" t="s">
        <v>220</v>
      </c>
      <c r="AS126" s="43" t="str">
        <f t="shared" si="129"/>
        <v>TV2</v>
      </c>
      <c r="AT126" s="44">
        <f t="shared" si="130"/>
        <v>5000</v>
      </c>
      <c r="AU126" t="str">
        <f>VLOOKUP(AS126,specs,Specs!$D$2,FALSE)</f>
        <v>Power Engineering Consulting Joint Stock Company 2</v>
      </c>
      <c r="AW126">
        <f>VLOOKUP(AS126,specs,Specs!$S$2,FALSE)</f>
        <v>1</v>
      </c>
      <c r="BA126" s="4" t="str">
        <f t="shared" si="131"/>
        <v>12/22/2023 09:34:42</v>
      </c>
      <c r="BB126" s="8">
        <f t="shared" si="85"/>
        <v>45282</v>
      </c>
      <c r="BC126" s="8">
        <f>IF(C126="Div",BB126,VLOOKUP(VLOOKUP(DATEVALUE(BA126),DataRef!$N$2:$O$2001,2,FALSE)+2,DataRef!$M$2:$O$2001,2,FALSE))</f>
        <v>45286</v>
      </c>
      <c r="BD126" t="str">
        <f t="shared" si="99"/>
        <v>HOSE</v>
      </c>
      <c r="BE126" s="44">
        <f t="shared" si="132"/>
        <v>38900</v>
      </c>
      <c r="BF126" s="22">
        <f t="shared" si="100"/>
        <v>194500000</v>
      </c>
      <c r="BG126" s="21">
        <f t="shared" si="101"/>
        <v>-194500000</v>
      </c>
      <c r="BH126" s="6">
        <f t="shared" si="133"/>
        <v>0</v>
      </c>
      <c r="BI126" s="6">
        <f t="shared" si="134"/>
        <v>-486250</v>
      </c>
      <c r="BJ126" t="str">
        <f t="shared" si="102"/>
        <v>VND</v>
      </c>
      <c r="BK126" s="45">
        <f t="shared" si="103"/>
        <v>-194986250</v>
      </c>
      <c r="BL126" s="77">
        <f t="shared" si="89"/>
        <v>38800</v>
      </c>
      <c r="BM126" s="6">
        <f t="shared" si="90"/>
        <v>194986250</v>
      </c>
      <c r="BN126" s="54" t="str">
        <f t="shared" si="135"/>
        <v/>
      </c>
      <c r="BP126" t="str">
        <f t="shared" si="136"/>
        <v>Buy</v>
      </c>
      <c r="BR126" s="14" t="str">
        <f t="shared" si="137"/>
        <v>86052197</v>
      </c>
      <c r="BT126" t="str">
        <f t="shared" si="138"/>
        <v/>
      </c>
      <c r="BW126" s="6" t="str">
        <f t="shared" si="139"/>
        <v>LMT</v>
      </c>
      <c r="BZ126" t="s">
        <v>569</v>
      </c>
      <c r="CB126" s="74" t="str">
        <f t="shared" si="96"/>
        <v/>
      </c>
      <c r="CC126" s="6">
        <f t="shared" si="140"/>
        <v>38997.25</v>
      </c>
      <c r="CE126" t="str">
        <f t="shared" si="104"/>
        <v>Long</v>
      </c>
      <c r="CF126" t="str">
        <f t="shared" si="105"/>
        <v>ST</v>
      </c>
      <c r="CG126" s="45" t="str">
        <f t="shared" si="106"/>
        <v>VND</v>
      </c>
      <c r="CH126" t="str">
        <f t="shared" si="107"/>
        <v>STK</v>
      </c>
      <c r="CI126" t="str">
        <f t="shared" si="108"/>
        <v>TV2</v>
      </c>
      <c r="CJ126" s="83">
        <f t="shared" si="109"/>
        <v>5000</v>
      </c>
      <c r="CK126" t="str">
        <f t="shared" si="110"/>
        <v>Power Engineering Consulting Joint Stock Company 2</v>
      </c>
      <c r="CL126">
        <f t="shared" si="111"/>
        <v>1</v>
      </c>
      <c r="CO126" s="91" t="str">
        <f t="shared" si="141"/>
        <v>12/22/2023 09:34:42</v>
      </c>
      <c r="CP126" t="str">
        <f t="shared" si="113"/>
        <v>12/22/2023 09:34:42</v>
      </c>
      <c r="CR126" s="5">
        <f t="shared" si="114"/>
        <v>38900</v>
      </c>
      <c r="CS126" s="5">
        <f t="shared" si="115"/>
        <v>38997.25</v>
      </c>
      <c r="CT126" s="22">
        <f>IF(AND(AN126="O",CJ126&lt;&gt;0),VLOOKUP(CI126&amp;Readme!$B$4,historicalprice,4,FALSE),"")</f>
        <v>45000</v>
      </c>
      <c r="CU126" s="8">
        <f>IF(AN126="O",Readme!$B$4,"")</f>
        <v>45471</v>
      </c>
    </row>
    <row r="127" spans="1:99" hidden="1">
      <c r="A127" s="26" t="s">
        <v>557</v>
      </c>
      <c r="B127" s="27" t="s">
        <v>22</v>
      </c>
      <c r="C127" s="27" t="s">
        <v>222</v>
      </c>
      <c r="D127" s="28">
        <v>1000</v>
      </c>
      <c r="E127" s="28" t="s">
        <v>546</v>
      </c>
      <c r="F127" s="68">
        <v>1000</v>
      </c>
      <c r="G127" s="28">
        <v>42050</v>
      </c>
      <c r="H127" s="28">
        <v>63075</v>
      </c>
      <c r="I127" s="28" t="s">
        <v>224</v>
      </c>
      <c r="J127" s="28">
        <v>42113075</v>
      </c>
      <c r="K127" s="27" t="s">
        <v>162</v>
      </c>
      <c r="L127" s="27" t="s">
        <v>225</v>
      </c>
      <c r="M127" s="27" t="s">
        <v>163</v>
      </c>
      <c r="N127" s="29" t="s">
        <v>547</v>
      </c>
      <c r="Z127" s="43">
        <f t="shared" si="142"/>
        <v>1000</v>
      </c>
      <c r="AA127" s="55">
        <f t="shared" si="120"/>
        <v>45281.776736111111</v>
      </c>
      <c r="AB127" s="8">
        <f t="shared" si="71"/>
        <v>45281</v>
      </c>
      <c r="AC127" s="8">
        <f t="shared" si="121"/>
        <v>45285.375</v>
      </c>
      <c r="AD127" s="6">
        <f t="shared" si="122"/>
        <v>42050000</v>
      </c>
      <c r="AE127" s="6">
        <f t="shared" si="123"/>
        <v>-42050</v>
      </c>
      <c r="AF127" s="6">
        <f t="shared" si="75"/>
        <v>-63075</v>
      </c>
      <c r="AG127" s="6" t="str">
        <f t="shared" si="124"/>
        <v>86050314</v>
      </c>
      <c r="AH127" s="75" t="str">
        <f t="shared" si="125"/>
        <v/>
      </c>
      <c r="AI127" t="str">
        <f t="shared" si="126"/>
        <v/>
      </c>
      <c r="AL127" s="78" t="str">
        <f t="shared" si="127"/>
        <v>86050314O</v>
      </c>
      <c r="AM127" s="92">
        <v>23904112</v>
      </c>
      <c r="AN127" s="6" t="str">
        <f t="shared" si="128"/>
        <v>O</v>
      </c>
      <c r="AO127" t="str">
        <f t="shared" si="81"/>
        <v/>
      </c>
      <c r="AP127" s="77" t="str">
        <f t="shared" si="98"/>
        <v>VND</v>
      </c>
      <c r="AR127" t="s">
        <v>220</v>
      </c>
      <c r="AS127" s="43" t="str">
        <f t="shared" si="129"/>
        <v>MWG</v>
      </c>
      <c r="AT127" s="44">
        <f t="shared" si="130"/>
        <v>1000</v>
      </c>
      <c r="AU127" t="str">
        <f>VLOOKUP(AS127,specs,Specs!$D$2,FALSE)</f>
        <v>Mobile World Investment Corp</v>
      </c>
      <c r="AW127">
        <f>VLOOKUP(AS127,specs,Specs!$S$2,FALSE)</f>
        <v>1</v>
      </c>
      <c r="BA127" s="4" t="str">
        <f t="shared" si="131"/>
        <v>12/22/2023 09:38:30</v>
      </c>
      <c r="BB127" s="8">
        <f t="shared" si="85"/>
        <v>45282</v>
      </c>
      <c r="BC127" s="8">
        <f>IF(C127="Div",BB127,VLOOKUP(VLOOKUP(DATEVALUE(BA127),DataRef!$N$2:$O$2001,2,FALSE)+2,DataRef!$M$2:$O$2001,2,FALSE))</f>
        <v>45286</v>
      </c>
      <c r="BD127" t="str">
        <f t="shared" si="99"/>
        <v>HOSE</v>
      </c>
      <c r="BE127" s="44">
        <f t="shared" si="132"/>
        <v>42050</v>
      </c>
      <c r="BF127" s="22">
        <f t="shared" si="100"/>
        <v>42050000</v>
      </c>
      <c r="BG127" s="21">
        <f t="shared" si="101"/>
        <v>-42050000</v>
      </c>
      <c r="BH127" s="6">
        <f t="shared" si="133"/>
        <v>0</v>
      </c>
      <c r="BI127" s="6">
        <f t="shared" si="134"/>
        <v>-105125</v>
      </c>
      <c r="BJ127" t="str">
        <f t="shared" si="102"/>
        <v>VND</v>
      </c>
      <c r="BK127" s="45">
        <f t="shared" si="103"/>
        <v>-42155125</v>
      </c>
      <c r="BL127" s="77">
        <f t="shared" si="89"/>
        <v>42350</v>
      </c>
      <c r="BM127" s="6">
        <f t="shared" si="90"/>
        <v>42155125</v>
      </c>
      <c r="BN127" s="54" t="str">
        <f t="shared" si="135"/>
        <v/>
      </c>
      <c r="BP127" t="str">
        <f t="shared" si="136"/>
        <v>Buy</v>
      </c>
      <c r="BR127" s="14" t="str">
        <f t="shared" si="137"/>
        <v>86050314</v>
      </c>
      <c r="BT127" t="str">
        <f t="shared" si="138"/>
        <v/>
      </c>
      <c r="BW127" s="6" t="str">
        <f t="shared" si="139"/>
        <v>LMT</v>
      </c>
      <c r="BZ127" t="s">
        <v>569</v>
      </c>
      <c r="CB127" s="74" t="str">
        <f t="shared" si="96"/>
        <v/>
      </c>
      <c r="CC127" s="6">
        <f t="shared" si="140"/>
        <v>42155.125</v>
      </c>
      <c r="CE127" t="str">
        <f t="shared" si="104"/>
        <v>Long</v>
      </c>
      <c r="CF127" t="str">
        <f t="shared" si="105"/>
        <v>ST</v>
      </c>
      <c r="CG127" s="45" t="str">
        <f t="shared" si="106"/>
        <v>VND</v>
      </c>
      <c r="CH127" t="str">
        <f t="shared" si="107"/>
        <v>STK</v>
      </c>
      <c r="CI127" t="str">
        <f t="shared" si="108"/>
        <v>MWG</v>
      </c>
      <c r="CJ127" s="83">
        <f t="shared" si="109"/>
        <v>1000</v>
      </c>
      <c r="CK127" t="str">
        <f t="shared" si="110"/>
        <v>Mobile World Investment Corp</v>
      </c>
      <c r="CL127">
        <f t="shared" si="111"/>
        <v>1</v>
      </c>
      <c r="CO127" s="91" t="str">
        <f t="shared" si="141"/>
        <v>12/22/2023 09:38:30</v>
      </c>
      <c r="CP127" t="str">
        <f t="shared" si="113"/>
        <v>12/22/2023 09:38:30</v>
      </c>
      <c r="CR127" s="5">
        <f t="shared" si="114"/>
        <v>42050</v>
      </c>
      <c r="CS127" s="5">
        <f t="shared" si="115"/>
        <v>42155.125</v>
      </c>
      <c r="CT127" s="22">
        <f>IF(AND(AN127="O",CJ127&lt;&gt;0),VLOOKUP(CI127&amp;Readme!$B$4,historicalprice,4,FALSE),"")</f>
        <v>62400</v>
      </c>
      <c r="CU127" s="8">
        <f>IF(AN127="O",Readme!$B$4,"")</f>
        <v>45471</v>
      </c>
    </row>
    <row r="128" spans="1:99" hidden="1">
      <c r="A128" s="26" t="s">
        <v>554</v>
      </c>
      <c r="B128" s="27" t="s">
        <v>22</v>
      </c>
      <c r="C128" s="27" t="s">
        <v>222</v>
      </c>
      <c r="D128" s="28">
        <v>1000</v>
      </c>
      <c r="E128" s="28" t="s">
        <v>549</v>
      </c>
      <c r="F128" s="68">
        <v>1000</v>
      </c>
      <c r="G128" s="28">
        <v>42150</v>
      </c>
      <c r="H128" s="28">
        <v>63226</v>
      </c>
      <c r="I128" s="28" t="s">
        <v>224</v>
      </c>
      <c r="J128" s="28">
        <v>42213226</v>
      </c>
      <c r="K128" s="27" t="s">
        <v>162</v>
      </c>
      <c r="L128" s="27" t="s">
        <v>225</v>
      </c>
      <c r="M128" s="27" t="s">
        <v>163</v>
      </c>
      <c r="N128" s="29" t="s">
        <v>550</v>
      </c>
      <c r="Z128" s="43">
        <f t="shared" si="142"/>
        <v>1000</v>
      </c>
      <c r="AA128" s="55">
        <f t="shared" si="120"/>
        <v>45281.779444444444</v>
      </c>
      <c r="AB128" s="8">
        <f t="shared" si="71"/>
        <v>45281</v>
      </c>
      <c r="AC128" s="8">
        <f t="shared" si="121"/>
        <v>45285.375</v>
      </c>
      <c r="AD128" s="6">
        <f t="shared" si="122"/>
        <v>42150000</v>
      </c>
      <c r="AE128" s="6">
        <f t="shared" si="123"/>
        <v>-42150</v>
      </c>
      <c r="AF128" s="6">
        <f t="shared" si="75"/>
        <v>-63225</v>
      </c>
      <c r="AG128" s="6" t="str">
        <f t="shared" si="124"/>
        <v>86051063</v>
      </c>
      <c r="AH128" s="75" t="str">
        <f t="shared" si="125"/>
        <v/>
      </c>
      <c r="AI128" t="str">
        <f t="shared" si="126"/>
        <v/>
      </c>
      <c r="AL128" s="78" t="str">
        <f t="shared" si="127"/>
        <v>86051063O</v>
      </c>
      <c r="AM128" s="92">
        <v>23904111</v>
      </c>
      <c r="AN128" s="6" t="str">
        <f t="shared" si="128"/>
        <v>O</v>
      </c>
      <c r="AO128" t="str">
        <f t="shared" si="81"/>
        <v/>
      </c>
      <c r="AP128" s="77" t="str">
        <f t="shared" si="98"/>
        <v>VND</v>
      </c>
      <c r="AR128" t="s">
        <v>220</v>
      </c>
      <c r="AS128" s="43" t="str">
        <f t="shared" si="129"/>
        <v>MWG</v>
      </c>
      <c r="AT128" s="44">
        <f t="shared" si="130"/>
        <v>1000</v>
      </c>
      <c r="AU128" t="str">
        <f>VLOOKUP(AS128,specs,Specs!$D$2,FALSE)</f>
        <v>Mobile World Investment Corp</v>
      </c>
      <c r="AW128">
        <f>VLOOKUP(AS128,specs,Specs!$S$2,FALSE)</f>
        <v>1</v>
      </c>
      <c r="BA128" s="4" t="str">
        <f t="shared" si="131"/>
        <v>12/22/2023 09:42:24</v>
      </c>
      <c r="BB128" s="8">
        <f t="shared" si="85"/>
        <v>45282</v>
      </c>
      <c r="BC128" s="8">
        <f>IF(C128="Div",BB128,VLOOKUP(VLOOKUP(DATEVALUE(BA128),DataRef!$N$2:$O$2001,2,FALSE)+2,DataRef!$M$2:$O$2001,2,FALSE))</f>
        <v>45286</v>
      </c>
      <c r="BD128" t="str">
        <f t="shared" si="99"/>
        <v>HOSE</v>
      </c>
      <c r="BE128" s="44">
        <f t="shared" si="132"/>
        <v>42150</v>
      </c>
      <c r="BF128" s="22">
        <f t="shared" si="100"/>
        <v>42150000</v>
      </c>
      <c r="BG128" s="21">
        <f t="shared" si="101"/>
        <v>-42150000</v>
      </c>
      <c r="BH128" s="6">
        <f t="shared" si="133"/>
        <v>0</v>
      </c>
      <c r="BI128" s="6">
        <f t="shared" si="134"/>
        <v>-105375</v>
      </c>
      <c r="BJ128" t="str">
        <f t="shared" si="102"/>
        <v>VND</v>
      </c>
      <c r="BK128" s="45">
        <f t="shared" si="103"/>
        <v>-42255375</v>
      </c>
      <c r="BL128" s="77">
        <f t="shared" si="89"/>
        <v>42350</v>
      </c>
      <c r="BM128" s="6">
        <f t="shared" si="90"/>
        <v>42255375</v>
      </c>
      <c r="BN128" s="54" t="str">
        <f t="shared" si="135"/>
        <v/>
      </c>
      <c r="BP128" t="str">
        <f t="shared" si="136"/>
        <v>Buy</v>
      </c>
      <c r="BR128" s="14" t="str">
        <f t="shared" si="137"/>
        <v>86051063</v>
      </c>
      <c r="BT128" t="str">
        <f t="shared" si="138"/>
        <v/>
      </c>
      <c r="BW128" s="6" t="str">
        <f t="shared" si="139"/>
        <v>LMT</v>
      </c>
      <c r="BZ128" t="s">
        <v>569</v>
      </c>
      <c r="CB128" s="74" t="str">
        <f t="shared" si="96"/>
        <v/>
      </c>
      <c r="CC128" s="6">
        <f t="shared" si="140"/>
        <v>42255.375</v>
      </c>
      <c r="CE128" t="str">
        <f t="shared" si="104"/>
        <v>Long</v>
      </c>
      <c r="CF128" t="str">
        <f t="shared" si="105"/>
        <v>ST</v>
      </c>
      <c r="CG128" s="45" t="str">
        <f t="shared" si="106"/>
        <v>VND</v>
      </c>
      <c r="CH128" t="str">
        <f t="shared" si="107"/>
        <v>STK</v>
      </c>
      <c r="CI128" t="str">
        <f t="shared" si="108"/>
        <v>MWG</v>
      </c>
      <c r="CJ128" s="83">
        <f t="shared" si="109"/>
        <v>1000</v>
      </c>
      <c r="CK128" t="str">
        <f t="shared" si="110"/>
        <v>Mobile World Investment Corp</v>
      </c>
      <c r="CL128">
        <f t="shared" si="111"/>
        <v>1</v>
      </c>
      <c r="CO128" s="91" t="str">
        <f t="shared" si="141"/>
        <v>12/22/2023 09:42:24</v>
      </c>
      <c r="CP128" t="str">
        <f t="shared" si="113"/>
        <v>12/22/2023 09:42:24</v>
      </c>
      <c r="CR128" s="5">
        <f t="shared" si="114"/>
        <v>42150</v>
      </c>
      <c r="CS128" s="5">
        <f t="shared" si="115"/>
        <v>42255.375</v>
      </c>
      <c r="CT128" s="22">
        <f>IF(AND(AN128="O",CJ128&lt;&gt;0),VLOOKUP(CI128&amp;Readme!$B$4,historicalprice,4,FALSE),"")</f>
        <v>62400</v>
      </c>
      <c r="CU128" s="8">
        <f>IF(AN128="O",Readme!$B$4,"")</f>
        <v>45471</v>
      </c>
    </row>
    <row r="129" spans="1:99" hidden="1">
      <c r="A129" s="26" t="s">
        <v>551</v>
      </c>
      <c r="B129" s="27" t="s">
        <v>22</v>
      </c>
      <c r="C129" s="27" t="s">
        <v>222</v>
      </c>
      <c r="D129" s="28">
        <v>1000</v>
      </c>
      <c r="E129" s="28" t="s">
        <v>552</v>
      </c>
      <c r="F129" s="68">
        <v>1000</v>
      </c>
      <c r="G129" s="28">
        <v>42250</v>
      </c>
      <c r="H129" s="28">
        <v>63375</v>
      </c>
      <c r="I129" s="28" t="s">
        <v>224</v>
      </c>
      <c r="J129" s="28">
        <v>42313375</v>
      </c>
      <c r="K129" s="27" t="s">
        <v>162</v>
      </c>
      <c r="L129" s="27" t="s">
        <v>225</v>
      </c>
      <c r="M129" s="27" t="s">
        <v>163</v>
      </c>
      <c r="N129" s="29" t="s">
        <v>553</v>
      </c>
      <c r="Z129" s="43">
        <f t="shared" si="142"/>
        <v>1000</v>
      </c>
      <c r="AA129" s="55">
        <f t="shared" si="120"/>
        <v>45281.78025462963</v>
      </c>
      <c r="AB129" s="8">
        <f t="shared" si="71"/>
        <v>45281</v>
      </c>
      <c r="AC129" s="8">
        <f t="shared" si="121"/>
        <v>45285.375</v>
      </c>
      <c r="AD129" s="6">
        <f t="shared" si="122"/>
        <v>42250000</v>
      </c>
      <c r="AE129" s="6">
        <f t="shared" si="123"/>
        <v>-42250</v>
      </c>
      <c r="AF129" s="6">
        <f t="shared" si="75"/>
        <v>-63375</v>
      </c>
      <c r="AG129" s="6" t="str">
        <f t="shared" si="124"/>
        <v>86050892</v>
      </c>
      <c r="AH129" s="75" t="str">
        <f t="shared" si="125"/>
        <v/>
      </c>
      <c r="AI129" t="str">
        <f t="shared" si="126"/>
        <v/>
      </c>
      <c r="AL129" s="78" t="str">
        <f t="shared" si="127"/>
        <v>86050892O</v>
      </c>
      <c r="AM129" s="92">
        <v>23904110</v>
      </c>
      <c r="AN129" s="6" t="str">
        <f t="shared" si="128"/>
        <v>O</v>
      </c>
      <c r="AO129" t="str">
        <f t="shared" si="81"/>
        <v/>
      </c>
      <c r="AP129" s="77" t="str">
        <f t="shared" si="98"/>
        <v>VND</v>
      </c>
      <c r="AR129" t="s">
        <v>220</v>
      </c>
      <c r="AS129" s="43" t="str">
        <f t="shared" si="129"/>
        <v>MWG</v>
      </c>
      <c r="AT129" s="44">
        <f t="shared" si="130"/>
        <v>1000</v>
      </c>
      <c r="AU129" t="str">
        <f>VLOOKUP(AS129,specs,Specs!$D$2,FALSE)</f>
        <v>Mobile World Investment Corp</v>
      </c>
      <c r="AW129">
        <f>VLOOKUP(AS129,specs,Specs!$S$2,FALSE)</f>
        <v>1</v>
      </c>
      <c r="BA129" s="4" t="str">
        <f t="shared" si="131"/>
        <v>12/22/2023 09:43:34</v>
      </c>
      <c r="BB129" s="8">
        <f t="shared" si="85"/>
        <v>45282</v>
      </c>
      <c r="BC129" s="8">
        <f>IF(C129="Div",BB129,VLOOKUP(VLOOKUP(DATEVALUE(BA129),DataRef!$N$2:$O$2001,2,FALSE)+2,DataRef!$M$2:$O$2001,2,FALSE))</f>
        <v>45286</v>
      </c>
      <c r="BD129" t="str">
        <f t="shared" si="99"/>
        <v>HOSE</v>
      </c>
      <c r="BE129" s="44">
        <f t="shared" si="132"/>
        <v>42250</v>
      </c>
      <c r="BF129" s="22">
        <f t="shared" si="100"/>
        <v>42250000</v>
      </c>
      <c r="BG129" s="21">
        <f t="shared" si="101"/>
        <v>-42250000</v>
      </c>
      <c r="BH129" s="6">
        <f t="shared" si="133"/>
        <v>0</v>
      </c>
      <c r="BI129" s="6">
        <f t="shared" si="134"/>
        <v>-105625</v>
      </c>
      <c r="BJ129" t="str">
        <f t="shared" si="102"/>
        <v>VND</v>
      </c>
      <c r="BK129" s="45">
        <f t="shared" si="103"/>
        <v>-42355625</v>
      </c>
      <c r="BL129" s="77">
        <f t="shared" si="89"/>
        <v>42350</v>
      </c>
      <c r="BM129" s="6">
        <f t="shared" si="90"/>
        <v>42355625</v>
      </c>
      <c r="BN129" s="54" t="str">
        <f t="shared" si="135"/>
        <v/>
      </c>
      <c r="BP129" t="str">
        <f t="shared" si="136"/>
        <v>Buy</v>
      </c>
      <c r="BR129" s="14" t="str">
        <f t="shared" si="137"/>
        <v>86050892</v>
      </c>
      <c r="BT129" t="str">
        <f t="shared" si="138"/>
        <v/>
      </c>
      <c r="BW129" s="6" t="str">
        <f t="shared" si="139"/>
        <v>LMT</v>
      </c>
      <c r="BZ129" t="s">
        <v>569</v>
      </c>
      <c r="CB129" s="74" t="str">
        <f t="shared" si="96"/>
        <v/>
      </c>
      <c r="CC129" s="6">
        <f t="shared" si="140"/>
        <v>42355.625</v>
      </c>
      <c r="CE129" t="str">
        <f t="shared" si="104"/>
        <v>Long</v>
      </c>
      <c r="CF129" t="str">
        <f t="shared" si="105"/>
        <v>ST</v>
      </c>
      <c r="CG129" s="45" t="str">
        <f t="shared" si="106"/>
        <v>VND</v>
      </c>
      <c r="CH129" t="str">
        <f t="shared" si="107"/>
        <v>STK</v>
      </c>
      <c r="CI129" t="str">
        <f t="shared" si="108"/>
        <v>MWG</v>
      </c>
      <c r="CJ129" s="83">
        <f t="shared" si="109"/>
        <v>1000</v>
      </c>
      <c r="CK129" t="str">
        <f t="shared" si="110"/>
        <v>Mobile World Investment Corp</v>
      </c>
      <c r="CL129">
        <f t="shared" si="111"/>
        <v>1</v>
      </c>
      <c r="CO129" s="91" t="str">
        <f t="shared" si="141"/>
        <v>12/22/2023 09:43:34</v>
      </c>
      <c r="CP129" t="str">
        <f t="shared" si="113"/>
        <v>12/22/2023 09:43:34</v>
      </c>
      <c r="CR129" s="5">
        <f t="shared" si="114"/>
        <v>42250</v>
      </c>
      <c r="CS129" s="5">
        <f t="shared" si="115"/>
        <v>42355.625</v>
      </c>
      <c r="CT129" s="22">
        <f>IF(AND(AN129="O",CJ129&lt;&gt;0),VLOOKUP(CI129&amp;Readme!$B$4,historicalprice,4,FALSE),"")</f>
        <v>62400</v>
      </c>
      <c r="CU129" s="8">
        <f>IF(AN129="O",Readme!$B$4,"")</f>
        <v>45471</v>
      </c>
    </row>
    <row r="130" spans="1:99" hidden="1">
      <c r="A130" s="26" t="s">
        <v>548</v>
      </c>
      <c r="B130" s="27" t="s">
        <v>22</v>
      </c>
      <c r="C130" s="27" t="s">
        <v>222</v>
      </c>
      <c r="D130" s="28">
        <v>1000</v>
      </c>
      <c r="E130" s="28" t="s">
        <v>555</v>
      </c>
      <c r="F130" s="68">
        <v>1000</v>
      </c>
      <c r="G130" s="28">
        <v>42350</v>
      </c>
      <c r="H130" s="28">
        <v>63525</v>
      </c>
      <c r="I130" s="28" t="s">
        <v>224</v>
      </c>
      <c r="J130" s="28">
        <v>42413525</v>
      </c>
      <c r="K130" s="27" t="s">
        <v>162</v>
      </c>
      <c r="L130" s="27" t="s">
        <v>225</v>
      </c>
      <c r="M130" s="27" t="s">
        <v>163</v>
      </c>
      <c r="N130" s="29" t="s">
        <v>556</v>
      </c>
      <c r="Z130" s="43">
        <f t="shared" si="142"/>
        <v>1000</v>
      </c>
      <c r="AA130" s="55">
        <f t="shared" si="120"/>
        <v>45281.780613425923</v>
      </c>
      <c r="AB130" s="8">
        <f t="shared" si="71"/>
        <v>45281</v>
      </c>
      <c r="AC130" s="8">
        <f t="shared" si="121"/>
        <v>45285.375</v>
      </c>
      <c r="AD130" s="6">
        <f t="shared" si="122"/>
        <v>42350000</v>
      </c>
      <c r="AE130" s="6">
        <f t="shared" si="123"/>
        <v>-42350</v>
      </c>
      <c r="AF130" s="6">
        <f t="shared" si="75"/>
        <v>-63525</v>
      </c>
      <c r="AG130" s="6" t="str">
        <f t="shared" si="124"/>
        <v>86050191</v>
      </c>
      <c r="AH130" s="75" t="str">
        <f t="shared" si="125"/>
        <v/>
      </c>
      <c r="AI130" t="str">
        <f t="shared" si="126"/>
        <v/>
      </c>
      <c r="AL130" s="78" t="str">
        <f t="shared" si="127"/>
        <v>86050191O</v>
      </c>
      <c r="AM130" s="92">
        <v>23904109</v>
      </c>
      <c r="AN130" s="6" t="str">
        <f t="shared" si="128"/>
        <v>O</v>
      </c>
      <c r="AO130" t="str">
        <f t="shared" si="81"/>
        <v/>
      </c>
      <c r="AP130" s="77" t="str">
        <f t="shared" si="98"/>
        <v>VND</v>
      </c>
      <c r="AR130" t="s">
        <v>220</v>
      </c>
      <c r="AS130" s="43" t="str">
        <f t="shared" si="129"/>
        <v>MWG</v>
      </c>
      <c r="AT130" s="44">
        <f t="shared" si="130"/>
        <v>1000</v>
      </c>
      <c r="AU130" t="str">
        <f>VLOOKUP(AS130,specs,Specs!$D$2,FALSE)</f>
        <v>Mobile World Investment Corp</v>
      </c>
      <c r="AW130">
        <f>VLOOKUP(AS130,specs,Specs!$S$2,FALSE)</f>
        <v>1</v>
      </c>
      <c r="BA130" s="4" t="str">
        <f t="shared" si="131"/>
        <v>12/22/2023 09:44:05</v>
      </c>
      <c r="BB130" s="8">
        <f t="shared" si="85"/>
        <v>45282</v>
      </c>
      <c r="BC130" s="8">
        <f>IF(C130="Div",BB130,VLOOKUP(VLOOKUP(DATEVALUE(BA130),DataRef!$N$2:$O$2001,2,FALSE)+2,DataRef!$M$2:$O$2001,2,FALSE))</f>
        <v>45286</v>
      </c>
      <c r="BD130" t="str">
        <f t="shared" si="99"/>
        <v>HOSE</v>
      </c>
      <c r="BE130" s="44">
        <f t="shared" si="132"/>
        <v>42350</v>
      </c>
      <c r="BF130" s="22">
        <f t="shared" si="100"/>
        <v>42350000</v>
      </c>
      <c r="BG130" s="21">
        <f t="shared" si="101"/>
        <v>-42350000</v>
      </c>
      <c r="BH130" s="6">
        <f t="shared" si="133"/>
        <v>0</v>
      </c>
      <c r="BI130" s="6">
        <f t="shared" si="134"/>
        <v>-105875</v>
      </c>
      <c r="BJ130" t="str">
        <f t="shared" si="102"/>
        <v>VND</v>
      </c>
      <c r="BK130" s="45">
        <f t="shared" si="103"/>
        <v>-42455875</v>
      </c>
      <c r="BL130" s="77">
        <f t="shared" si="89"/>
        <v>42350</v>
      </c>
      <c r="BM130" s="6">
        <f t="shared" si="90"/>
        <v>42455875</v>
      </c>
      <c r="BN130" s="54" t="str">
        <f t="shared" si="135"/>
        <v/>
      </c>
      <c r="BP130" t="str">
        <f t="shared" si="136"/>
        <v>Buy</v>
      </c>
      <c r="BR130" s="14" t="str">
        <f t="shared" si="137"/>
        <v>86050191</v>
      </c>
      <c r="BT130" t="str">
        <f t="shared" si="138"/>
        <v/>
      </c>
      <c r="BW130" s="6" t="str">
        <f t="shared" si="139"/>
        <v>LMT</v>
      </c>
      <c r="BZ130" t="s">
        <v>569</v>
      </c>
      <c r="CB130" s="74" t="str">
        <f t="shared" si="96"/>
        <v/>
      </c>
      <c r="CC130" s="6">
        <f t="shared" si="140"/>
        <v>42455.875</v>
      </c>
      <c r="CE130" t="str">
        <f t="shared" si="104"/>
        <v>Long</v>
      </c>
      <c r="CF130" t="str">
        <f t="shared" si="105"/>
        <v>ST</v>
      </c>
      <c r="CG130" s="45" t="str">
        <f t="shared" si="106"/>
        <v>VND</v>
      </c>
      <c r="CH130" t="str">
        <f t="shared" si="107"/>
        <v>STK</v>
      </c>
      <c r="CI130" t="str">
        <f t="shared" si="108"/>
        <v>MWG</v>
      </c>
      <c r="CJ130" s="83">
        <f t="shared" si="109"/>
        <v>1000</v>
      </c>
      <c r="CK130" t="str">
        <f t="shared" si="110"/>
        <v>Mobile World Investment Corp</v>
      </c>
      <c r="CL130">
        <f t="shared" si="111"/>
        <v>1</v>
      </c>
      <c r="CO130" s="91" t="str">
        <f t="shared" si="141"/>
        <v>12/22/2023 09:44:05</v>
      </c>
      <c r="CP130" t="str">
        <f t="shared" si="113"/>
        <v>12/22/2023 09:44:05</v>
      </c>
      <c r="CR130" s="5">
        <f t="shared" si="114"/>
        <v>42350</v>
      </c>
      <c r="CS130" s="5">
        <f t="shared" si="115"/>
        <v>42455.875</v>
      </c>
      <c r="CT130" s="22">
        <f>IF(AND(AN130="O",CJ130&lt;&gt;0),VLOOKUP(CI130&amp;Readme!$B$4,historicalprice,4,FALSE),"")</f>
        <v>62400</v>
      </c>
      <c r="CU130" s="8">
        <f>IF(AN130="O",Readme!$B$4,"")</f>
        <v>45471</v>
      </c>
    </row>
    <row r="131" spans="1:99" hidden="1">
      <c r="A131" s="26" t="s">
        <v>545</v>
      </c>
      <c r="B131" s="27" t="s">
        <v>22</v>
      </c>
      <c r="C131" s="27" t="s">
        <v>222</v>
      </c>
      <c r="D131" s="28">
        <v>5000</v>
      </c>
      <c r="E131" s="28" t="s">
        <v>558</v>
      </c>
      <c r="F131" s="68">
        <v>5000</v>
      </c>
      <c r="G131" s="28">
        <v>42450</v>
      </c>
      <c r="H131" s="28">
        <v>318377</v>
      </c>
      <c r="I131" s="28" t="s">
        <v>224</v>
      </c>
      <c r="J131" s="28">
        <v>212568377</v>
      </c>
      <c r="K131" s="27" t="s">
        <v>162</v>
      </c>
      <c r="L131" s="27" t="s">
        <v>225</v>
      </c>
      <c r="M131" s="27" t="s">
        <v>163</v>
      </c>
      <c r="N131" s="29" t="s">
        <v>559</v>
      </c>
      <c r="Z131" s="43">
        <f t="shared" si="142"/>
        <v>5000</v>
      </c>
      <c r="AA131" s="55">
        <f t="shared" si="120"/>
        <v>45281.781226851854</v>
      </c>
      <c r="AB131" s="8">
        <f t="shared" si="71"/>
        <v>45281</v>
      </c>
      <c r="AC131" s="8">
        <f t="shared" si="121"/>
        <v>45285.375</v>
      </c>
      <c r="AD131" s="6">
        <f t="shared" si="122"/>
        <v>212250000</v>
      </c>
      <c r="AE131" s="6">
        <f t="shared" si="123"/>
        <v>-212250</v>
      </c>
      <c r="AF131" s="6">
        <f t="shared" si="75"/>
        <v>-318375</v>
      </c>
      <c r="AG131" s="6" t="str">
        <f t="shared" si="124"/>
        <v>86048269</v>
      </c>
      <c r="AH131" s="75" t="str">
        <f t="shared" si="125"/>
        <v/>
      </c>
      <c r="AI131" t="str">
        <f t="shared" si="126"/>
        <v/>
      </c>
      <c r="AL131" s="78" t="str">
        <f t="shared" si="127"/>
        <v>86048269O</v>
      </c>
      <c r="AM131" s="92">
        <v>23904108</v>
      </c>
      <c r="AN131" s="6" t="str">
        <f t="shared" si="128"/>
        <v>O</v>
      </c>
      <c r="AO131" t="str">
        <f t="shared" si="81"/>
        <v/>
      </c>
      <c r="AP131" s="77" t="str">
        <f t="shared" si="98"/>
        <v>VND</v>
      </c>
      <c r="AR131" t="s">
        <v>220</v>
      </c>
      <c r="AS131" s="43" t="str">
        <f t="shared" si="129"/>
        <v>MWG</v>
      </c>
      <c r="AT131" s="44">
        <f t="shared" si="130"/>
        <v>5000</v>
      </c>
      <c r="AU131" t="str">
        <f>VLOOKUP(AS131,specs,Specs!$D$2,FALSE)</f>
        <v>Mobile World Investment Corp</v>
      </c>
      <c r="AW131">
        <f>VLOOKUP(AS131,specs,Specs!$S$2,FALSE)</f>
        <v>1</v>
      </c>
      <c r="BA131" s="4" t="str">
        <f t="shared" si="131"/>
        <v>12/22/2023 09:44:58</v>
      </c>
      <c r="BB131" s="8">
        <f t="shared" si="85"/>
        <v>45282</v>
      </c>
      <c r="BC131" s="8">
        <f>IF(C131="Div",BB131,VLOOKUP(VLOOKUP(DATEVALUE(BA131),DataRef!$N$2:$O$2001,2,FALSE)+2,DataRef!$M$2:$O$2001,2,FALSE))</f>
        <v>45286</v>
      </c>
      <c r="BD131" t="str">
        <f t="shared" si="99"/>
        <v>HOSE</v>
      </c>
      <c r="BE131" s="44">
        <f t="shared" si="132"/>
        <v>42450</v>
      </c>
      <c r="BF131" s="22">
        <f t="shared" si="100"/>
        <v>212250000</v>
      </c>
      <c r="BG131" s="21">
        <f t="shared" si="101"/>
        <v>-212250000</v>
      </c>
      <c r="BH131" s="6">
        <f t="shared" si="133"/>
        <v>0</v>
      </c>
      <c r="BI131" s="6">
        <f t="shared" si="134"/>
        <v>-530625</v>
      </c>
      <c r="BJ131" t="str">
        <f t="shared" si="102"/>
        <v>VND</v>
      </c>
      <c r="BK131" s="45">
        <f t="shared" si="103"/>
        <v>-212780625</v>
      </c>
      <c r="BL131" s="77">
        <f t="shared" si="89"/>
        <v>42350</v>
      </c>
      <c r="BM131" s="6">
        <f t="shared" si="90"/>
        <v>212780625</v>
      </c>
      <c r="BN131" s="54" t="str">
        <f t="shared" si="135"/>
        <v/>
      </c>
      <c r="BP131" t="str">
        <f t="shared" si="136"/>
        <v>Buy</v>
      </c>
      <c r="BR131" s="14" t="str">
        <f t="shared" si="137"/>
        <v>86048269</v>
      </c>
      <c r="BT131" t="str">
        <f t="shared" si="138"/>
        <v/>
      </c>
      <c r="BW131" s="6" t="str">
        <f t="shared" si="139"/>
        <v>LMT</v>
      </c>
      <c r="BZ131" t="s">
        <v>569</v>
      </c>
      <c r="CB131" s="74" t="str">
        <f t="shared" si="96"/>
        <v/>
      </c>
      <c r="CC131" s="6">
        <f t="shared" si="140"/>
        <v>42556.125</v>
      </c>
      <c r="CE131" t="str">
        <f t="shared" si="104"/>
        <v>Long</v>
      </c>
      <c r="CF131" t="str">
        <f t="shared" si="105"/>
        <v>ST</v>
      </c>
      <c r="CG131" s="45" t="str">
        <f t="shared" si="106"/>
        <v>VND</v>
      </c>
      <c r="CH131" t="str">
        <f t="shared" si="107"/>
        <v>STK</v>
      </c>
      <c r="CI131" t="str">
        <f t="shared" si="108"/>
        <v>MWG</v>
      </c>
      <c r="CJ131" s="83">
        <f t="shared" si="109"/>
        <v>5000</v>
      </c>
      <c r="CK131" t="str">
        <f t="shared" si="110"/>
        <v>Mobile World Investment Corp</v>
      </c>
      <c r="CL131">
        <f t="shared" si="111"/>
        <v>1</v>
      </c>
      <c r="CO131" s="91" t="str">
        <f t="shared" si="141"/>
        <v>12/22/2023 09:44:58</v>
      </c>
      <c r="CP131" t="str">
        <f t="shared" si="113"/>
        <v>12/22/2023 09:44:58</v>
      </c>
      <c r="CR131" s="5">
        <f t="shared" si="114"/>
        <v>42450</v>
      </c>
      <c r="CS131" s="5">
        <f t="shared" si="115"/>
        <v>42556.125</v>
      </c>
      <c r="CT131" s="22">
        <f>IF(AND(AN131="O",CJ131&lt;&gt;0),VLOOKUP(CI131&amp;Readme!$B$4,historicalprice,4,FALSE),"")</f>
        <v>62400</v>
      </c>
      <c r="CU131" s="8">
        <f>IF(AN131="O",Readme!$B$4,"")</f>
        <v>45471</v>
      </c>
    </row>
    <row r="132" spans="1:99" hidden="1">
      <c r="A132" s="26" t="s">
        <v>542</v>
      </c>
      <c r="B132" s="27" t="s">
        <v>21</v>
      </c>
      <c r="C132" s="27" t="s">
        <v>222</v>
      </c>
      <c r="D132" s="28">
        <v>5000</v>
      </c>
      <c r="E132" s="28" t="s">
        <v>543</v>
      </c>
      <c r="F132" s="68">
        <v>5000</v>
      </c>
      <c r="G132" s="28">
        <v>38900</v>
      </c>
      <c r="H132" s="28">
        <v>291750</v>
      </c>
      <c r="I132" s="28" t="s">
        <v>224</v>
      </c>
      <c r="J132" s="28">
        <v>194791750</v>
      </c>
      <c r="K132" s="27" t="s">
        <v>162</v>
      </c>
      <c r="L132" s="27" t="s">
        <v>225</v>
      </c>
      <c r="M132" s="27" t="s">
        <v>163</v>
      </c>
      <c r="N132" s="29" t="s">
        <v>561</v>
      </c>
      <c r="Z132" s="43">
        <f t="shared" si="142"/>
        <v>5000</v>
      </c>
      <c r="AA132" s="55">
        <f t="shared" si="120"/>
        <v>45281.783622685187</v>
      </c>
      <c r="AB132" s="8">
        <f t="shared" si="71"/>
        <v>45281</v>
      </c>
      <c r="AC132" s="8">
        <f t="shared" si="121"/>
        <v>45285.375</v>
      </c>
      <c r="AD132" s="6">
        <f t="shared" si="122"/>
        <v>194500000</v>
      </c>
      <c r="AE132" s="6">
        <f t="shared" si="123"/>
        <v>-194500</v>
      </c>
      <c r="AF132" s="6">
        <f t="shared" si="75"/>
        <v>-291750</v>
      </c>
      <c r="AG132" s="6" t="str">
        <f t="shared" si="124"/>
        <v>86047415</v>
      </c>
      <c r="AH132" s="75" t="str">
        <f t="shared" si="125"/>
        <v/>
      </c>
      <c r="AI132" t="str">
        <f t="shared" si="126"/>
        <v/>
      </c>
      <c r="AL132" s="78" t="str">
        <f t="shared" si="127"/>
        <v>86047415O</v>
      </c>
      <c r="AM132" s="92">
        <v>23904113</v>
      </c>
      <c r="AN132" s="6" t="str">
        <f t="shared" si="128"/>
        <v>O</v>
      </c>
      <c r="AO132" t="str">
        <f t="shared" si="81"/>
        <v/>
      </c>
      <c r="AP132" s="77" t="str">
        <f t="shared" si="98"/>
        <v>VND</v>
      </c>
      <c r="AR132" t="s">
        <v>220</v>
      </c>
      <c r="AS132" s="43" t="str">
        <f t="shared" si="129"/>
        <v>TV2</v>
      </c>
      <c r="AT132" s="44">
        <f t="shared" si="130"/>
        <v>5000</v>
      </c>
      <c r="AU132" t="str">
        <f>VLOOKUP(AS132,specs,Specs!$D$2,FALSE)</f>
        <v>Power Engineering Consulting Joint Stock Company 2</v>
      </c>
      <c r="AW132">
        <f>VLOOKUP(AS132,specs,Specs!$S$2,FALSE)</f>
        <v>1</v>
      </c>
      <c r="BA132" s="4" t="str">
        <f t="shared" si="131"/>
        <v>12/22/2023 09:48:25</v>
      </c>
      <c r="BB132" s="8">
        <f t="shared" si="85"/>
        <v>45282</v>
      </c>
      <c r="BC132" s="8">
        <f>IF(C132="Div",BB132,VLOOKUP(VLOOKUP(DATEVALUE(BA132),DataRef!$N$2:$O$2001,2,FALSE)+2,DataRef!$M$2:$O$2001,2,FALSE))</f>
        <v>45286</v>
      </c>
      <c r="BD132" t="str">
        <f t="shared" si="99"/>
        <v>HOSE</v>
      </c>
      <c r="BE132" s="44">
        <f t="shared" si="132"/>
        <v>38900</v>
      </c>
      <c r="BF132" s="22">
        <f t="shared" si="100"/>
        <v>194500000</v>
      </c>
      <c r="BG132" s="21">
        <f t="shared" si="101"/>
        <v>-194500000</v>
      </c>
      <c r="BH132" s="6">
        <f t="shared" si="133"/>
        <v>0</v>
      </c>
      <c r="BI132" s="6">
        <f t="shared" si="134"/>
        <v>-486250</v>
      </c>
      <c r="BJ132" t="str">
        <f t="shared" si="102"/>
        <v>VND</v>
      </c>
      <c r="BK132" s="45">
        <f t="shared" si="103"/>
        <v>-194986250</v>
      </c>
      <c r="BL132" s="77">
        <f t="shared" si="89"/>
        <v>38800</v>
      </c>
      <c r="BM132" s="6">
        <f t="shared" si="90"/>
        <v>194986250</v>
      </c>
      <c r="BN132" s="54" t="str">
        <f t="shared" si="135"/>
        <v/>
      </c>
      <c r="BP132" t="str">
        <f t="shared" si="136"/>
        <v>Buy</v>
      </c>
      <c r="BR132" s="14" t="str">
        <f t="shared" si="137"/>
        <v>86047415</v>
      </c>
      <c r="BT132" t="str">
        <f t="shared" si="138"/>
        <v/>
      </c>
      <c r="BW132" s="6" t="str">
        <f t="shared" si="139"/>
        <v>LMT</v>
      </c>
      <c r="BZ132" t="s">
        <v>569</v>
      </c>
      <c r="CB132" s="74" t="str">
        <f t="shared" si="96"/>
        <v/>
      </c>
      <c r="CC132" s="6">
        <f t="shared" si="140"/>
        <v>38997.25</v>
      </c>
      <c r="CE132" t="str">
        <f t="shared" si="104"/>
        <v>Long</v>
      </c>
      <c r="CF132" t="str">
        <f t="shared" si="105"/>
        <v>ST</v>
      </c>
      <c r="CG132" s="45" t="str">
        <f t="shared" si="106"/>
        <v>VND</v>
      </c>
      <c r="CH132" t="str">
        <f t="shared" si="107"/>
        <v>STK</v>
      </c>
      <c r="CI132" t="str">
        <f t="shared" si="108"/>
        <v>TV2</v>
      </c>
      <c r="CJ132" s="83">
        <f t="shared" si="109"/>
        <v>5000</v>
      </c>
      <c r="CK132" t="str">
        <f t="shared" si="110"/>
        <v>Power Engineering Consulting Joint Stock Company 2</v>
      </c>
      <c r="CL132">
        <f t="shared" si="111"/>
        <v>1</v>
      </c>
      <c r="CO132" s="91" t="str">
        <f t="shared" si="141"/>
        <v>12/22/2023 09:48:25</v>
      </c>
      <c r="CP132" t="str">
        <f t="shared" si="113"/>
        <v>12/22/2023 09:48:25</v>
      </c>
      <c r="CR132" s="5">
        <f t="shared" si="114"/>
        <v>38900</v>
      </c>
      <c r="CS132" s="5">
        <f t="shared" si="115"/>
        <v>38997.25</v>
      </c>
      <c r="CT132" s="22">
        <f>IF(AND(AN132="O",CJ132&lt;&gt;0),VLOOKUP(CI132&amp;Readme!$B$4,historicalprice,4,FALSE),"")</f>
        <v>45000</v>
      </c>
      <c r="CU132" s="8">
        <f>IF(AN132="O",Readme!$B$4,"")</f>
        <v>45471</v>
      </c>
    </row>
    <row r="133" spans="1:99" hidden="1">
      <c r="A133" s="26" t="s">
        <v>540</v>
      </c>
      <c r="B133" s="27" t="s">
        <v>20</v>
      </c>
      <c r="C133" s="27" t="s">
        <v>222</v>
      </c>
      <c r="D133" s="28">
        <v>2000</v>
      </c>
      <c r="E133" s="28" t="s">
        <v>473</v>
      </c>
      <c r="F133" s="68">
        <v>2000</v>
      </c>
      <c r="G133" s="28">
        <v>43750</v>
      </c>
      <c r="H133" s="28">
        <v>131251</v>
      </c>
      <c r="I133" s="28" t="s">
        <v>224</v>
      </c>
      <c r="J133" s="28">
        <v>87631251</v>
      </c>
      <c r="K133" s="27" t="s">
        <v>162</v>
      </c>
      <c r="L133" s="27" t="s">
        <v>225</v>
      </c>
      <c r="M133" s="27" t="s">
        <v>163</v>
      </c>
      <c r="N133" s="29" t="s">
        <v>539</v>
      </c>
      <c r="Z133" s="43">
        <f t="shared" si="142"/>
        <v>2000</v>
      </c>
      <c r="AA133" s="55">
        <f t="shared" si="120"/>
        <v>45288.786921296298</v>
      </c>
      <c r="AB133" s="8">
        <f t="shared" si="71"/>
        <v>45288</v>
      </c>
      <c r="AC133" s="8">
        <f t="shared" si="121"/>
        <v>45293.375</v>
      </c>
      <c r="AD133" s="6">
        <f t="shared" si="122"/>
        <v>87500000</v>
      </c>
      <c r="AE133" s="6">
        <f t="shared" si="123"/>
        <v>-87500</v>
      </c>
      <c r="AF133" s="6">
        <f t="shared" si="75"/>
        <v>-131250</v>
      </c>
      <c r="AG133" s="6" t="str">
        <f t="shared" si="124"/>
        <v>86497623</v>
      </c>
      <c r="AH133" s="75" t="str">
        <f t="shared" si="125"/>
        <v/>
      </c>
      <c r="AI133" t="str">
        <f t="shared" si="126"/>
        <v/>
      </c>
      <c r="AL133" s="78" t="str">
        <f t="shared" si="127"/>
        <v>86497623O</v>
      </c>
      <c r="AM133" s="92">
        <v>23904114</v>
      </c>
      <c r="AN133" s="6" t="str">
        <f t="shared" si="128"/>
        <v>O</v>
      </c>
      <c r="AO133" t="str">
        <f t="shared" si="81"/>
        <v/>
      </c>
      <c r="AP133" s="77" t="str">
        <f t="shared" si="98"/>
        <v>VND</v>
      </c>
      <c r="AR133" t="s">
        <v>220</v>
      </c>
      <c r="AS133" s="43" t="str">
        <f t="shared" si="129"/>
        <v>VHM</v>
      </c>
      <c r="AT133" s="44">
        <f t="shared" si="130"/>
        <v>2000</v>
      </c>
      <c r="AU133" t="str">
        <f>VLOOKUP(AS133,specs,Specs!$D$2,FALSE)</f>
        <v>Vinhomes Joint Stock Company</v>
      </c>
      <c r="AW133">
        <f>VLOOKUP(AS133,specs,Specs!$S$2,FALSE)</f>
        <v>1</v>
      </c>
      <c r="BA133" s="4" t="str">
        <f t="shared" si="131"/>
        <v>12/29/2023 09:53:10</v>
      </c>
      <c r="BB133" s="8">
        <f t="shared" si="85"/>
        <v>45289</v>
      </c>
      <c r="BC133" s="8">
        <f>IF(C133="Div",BB133,VLOOKUP(VLOOKUP(DATEVALUE(BA133),DataRef!$N$2:$O$2001,2,FALSE)+2,DataRef!$M$2:$O$2001,2,FALSE))</f>
        <v>45294</v>
      </c>
      <c r="BD133" t="str">
        <f t="shared" si="99"/>
        <v>HOSE</v>
      </c>
      <c r="BE133" s="44">
        <f t="shared" si="132"/>
        <v>43750</v>
      </c>
      <c r="BF133" s="22">
        <f t="shared" si="100"/>
        <v>87500000</v>
      </c>
      <c r="BG133" s="21">
        <f t="shared" si="101"/>
        <v>-87500000</v>
      </c>
      <c r="BH133" s="6">
        <f t="shared" si="133"/>
        <v>0</v>
      </c>
      <c r="BI133" s="6">
        <f t="shared" si="134"/>
        <v>-218750</v>
      </c>
      <c r="BJ133" t="str">
        <f t="shared" si="102"/>
        <v>VND</v>
      </c>
      <c r="BK133" s="45">
        <f t="shared" si="103"/>
        <v>-87718750</v>
      </c>
      <c r="BL133" s="77">
        <f t="shared" si="89"/>
        <v>43200</v>
      </c>
      <c r="BM133" s="6">
        <f t="shared" si="90"/>
        <v>87718750</v>
      </c>
      <c r="BN133" s="54" t="str">
        <f t="shared" si="135"/>
        <v/>
      </c>
      <c r="BP133" t="str">
        <f t="shared" si="136"/>
        <v>Buy</v>
      </c>
      <c r="BR133" s="14" t="str">
        <f t="shared" si="137"/>
        <v>86497623</v>
      </c>
      <c r="BT133" t="str">
        <f t="shared" si="138"/>
        <v/>
      </c>
      <c r="BW133" s="6" t="str">
        <f t="shared" si="139"/>
        <v>LMT</v>
      </c>
      <c r="BZ133" t="s">
        <v>569</v>
      </c>
      <c r="CB133" s="74" t="str">
        <f t="shared" si="96"/>
        <v/>
      </c>
      <c r="CC133" s="6">
        <f t="shared" si="140"/>
        <v>43859.375</v>
      </c>
      <c r="CE133" t="str">
        <f t="shared" si="104"/>
        <v>Long</v>
      </c>
      <c r="CF133" t="str">
        <f t="shared" si="105"/>
        <v>ST</v>
      </c>
      <c r="CG133" s="45" t="str">
        <f t="shared" si="106"/>
        <v>VND</v>
      </c>
      <c r="CH133" t="str">
        <f t="shared" si="107"/>
        <v>STK</v>
      </c>
      <c r="CI133" t="str">
        <f t="shared" si="108"/>
        <v>VHM</v>
      </c>
      <c r="CJ133" s="83">
        <f t="shared" si="109"/>
        <v>2000</v>
      </c>
      <c r="CK133" t="str">
        <f t="shared" si="110"/>
        <v>Vinhomes Joint Stock Company</v>
      </c>
      <c r="CL133">
        <f t="shared" si="111"/>
        <v>1</v>
      </c>
      <c r="CO133" s="91" t="str">
        <f t="shared" si="141"/>
        <v>12/29/2023 09:53:10</v>
      </c>
      <c r="CP133" t="str">
        <f t="shared" si="113"/>
        <v>12/29/2023 09:53:10</v>
      </c>
      <c r="CR133" s="5">
        <f t="shared" si="114"/>
        <v>43750</v>
      </c>
      <c r="CS133" s="5">
        <f t="shared" si="115"/>
        <v>43859.375</v>
      </c>
      <c r="CT133" s="22">
        <f>IF(AND(AN133="O",CJ133&lt;&gt;0),VLOOKUP(CI133&amp;Readme!$B$4,historicalprice,4,FALSE),"")</f>
        <v>37650</v>
      </c>
      <c r="CU133" s="8">
        <f>IF(AN133="O",Readme!$B$4,"")</f>
        <v>45471</v>
      </c>
    </row>
    <row r="134" spans="1:99" hidden="1">
      <c r="A134" s="26" t="s">
        <v>538</v>
      </c>
      <c r="B134" s="27" t="s">
        <v>20</v>
      </c>
      <c r="C134" s="27" t="s">
        <v>222</v>
      </c>
      <c r="D134" s="28">
        <v>2000</v>
      </c>
      <c r="E134" s="28" t="s">
        <v>473</v>
      </c>
      <c r="F134" s="68">
        <v>2000</v>
      </c>
      <c r="G134" s="28">
        <v>43750</v>
      </c>
      <c r="H134" s="28">
        <v>131251</v>
      </c>
      <c r="I134" s="28" t="s">
        <v>224</v>
      </c>
      <c r="J134" s="28">
        <v>87631251</v>
      </c>
      <c r="K134" s="27" t="s">
        <v>162</v>
      </c>
      <c r="L134" s="27" t="s">
        <v>225</v>
      </c>
      <c r="M134" s="27" t="s">
        <v>163</v>
      </c>
      <c r="N134" s="29" t="s">
        <v>541</v>
      </c>
      <c r="Z134" s="43">
        <f t="shared" si="142"/>
        <v>2000</v>
      </c>
      <c r="AA134" s="55">
        <f t="shared" si="120"/>
        <v>45288.788888888892</v>
      </c>
      <c r="AB134" s="8">
        <f t="shared" si="71"/>
        <v>45288</v>
      </c>
      <c r="AC134" s="8">
        <f t="shared" si="121"/>
        <v>45293.375</v>
      </c>
      <c r="AD134" s="6">
        <f t="shared" si="122"/>
        <v>87500000</v>
      </c>
      <c r="AE134" s="6">
        <f t="shared" si="123"/>
        <v>-87500</v>
      </c>
      <c r="AF134" s="6">
        <f t="shared" si="75"/>
        <v>-131250</v>
      </c>
      <c r="AG134" s="6" t="str">
        <f t="shared" si="124"/>
        <v>86496595</v>
      </c>
      <c r="AH134" s="75" t="str">
        <f t="shared" si="125"/>
        <v/>
      </c>
      <c r="AI134" t="str">
        <f t="shared" si="126"/>
        <v/>
      </c>
      <c r="AL134" s="78" t="str">
        <f t="shared" si="127"/>
        <v>86496595O</v>
      </c>
      <c r="AM134" s="92">
        <v>23904115</v>
      </c>
      <c r="AN134" s="6" t="str">
        <f t="shared" si="128"/>
        <v>O</v>
      </c>
      <c r="AO134" t="str">
        <f t="shared" si="81"/>
        <v/>
      </c>
      <c r="AP134" s="77" t="str">
        <f t="shared" si="98"/>
        <v>VND</v>
      </c>
      <c r="AR134" t="s">
        <v>220</v>
      </c>
      <c r="AS134" s="43" t="str">
        <f t="shared" si="129"/>
        <v>VHM</v>
      </c>
      <c r="AT134" s="44">
        <f t="shared" si="130"/>
        <v>2000</v>
      </c>
      <c r="AU134" t="str">
        <f>VLOOKUP(AS134,specs,Specs!$D$2,FALSE)</f>
        <v>Vinhomes Joint Stock Company</v>
      </c>
      <c r="AW134">
        <f>VLOOKUP(AS134,specs,Specs!$S$2,FALSE)</f>
        <v>1</v>
      </c>
      <c r="BA134" s="4" t="str">
        <f t="shared" si="131"/>
        <v>12/29/2023 09:56:00</v>
      </c>
      <c r="BB134" s="8">
        <f t="shared" si="85"/>
        <v>45289</v>
      </c>
      <c r="BC134" s="8">
        <f>IF(C134="Div",BB134,VLOOKUP(VLOOKUP(DATEVALUE(BA134),DataRef!$N$2:$O$2001,2,FALSE)+2,DataRef!$M$2:$O$2001,2,FALSE))</f>
        <v>45294</v>
      </c>
      <c r="BD134" t="str">
        <f t="shared" si="99"/>
        <v>HOSE</v>
      </c>
      <c r="BE134" s="44">
        <f t="shared" si="132"/>
        <v>43750</v>
      </c>
      <c r="BF134" s="22">
        <f t="shared" si="100"/>
        <v>87500000</v>
      </c>
      <c r="BG134" s="21">
        <f t="shared" si="101"/>
        <v>-87500000</v>
      </c>
      <c r="BH134" s="6">
        <f t="shared" si="133"/>
        <v>0</v>
      </c>
      <c r="BI134" s="6">
        <f t="shared" si="134"/>
        <v>-218750</v>
      </c>
      <c r="BJ134" t="str">
        <f t="shared" si="102"/>
        <v>VND</v>
      </c>
      <c r="BK134" s="45">
        <f t="shared" si="103"/>
        <v>-87718750</v>
      </c>
      <c r="BL134" s="77">
        <f t="shared" si="89"/>
        <v>43200</v>
      </c>
      <c r="BM134" s="6">
        <f t="shared" si="90"/>
        <v>87718750</v>
      </c>
      <c r="BN134" s="54" t="str">
        <f t="shared" si="135"/>
        <v/>
      </c>
      <c r="BP134" t="str">
        <f t="shared" si="136"/>
        <v>Buy</v>
      </c>
      <c r="BR134" s="14" t="str">
        <f t="shared" si="137"/>
        <v>86496595</v>
      </c>
      <c r="BT134" t="str">
        <f t="shared" si="138"/>
        <v/>
      </c>
      <c r="BW134" s="6" t="str">
        <f t="shared" si="139"/>
        <v>LMT</v>
      </c>
      <c r="BZ134" t="s">
        <v>569</v>
      </c>
      <c r="CB134" s="74" t="str">
        <f t="shared" si="96"/>
        <v/>
      </c>
      <c r="CC134" s="6">
        <f t="shared" si="140"/>
        <v>43859.375</v>
      </c>
      <c r="CE134" t="str">
        <f t="shared" si="104"/>
        <v>Long</v>
      </c>
      <c r="CF134" t="str">
        <f t="shared" si="105"/>
        <v>ST</v>
      </c>
      <c r="CG134" s="45" t="str">
        <f t="shared" si="106"/>
        <v>VND</v>
      </c>
      <c r="CH134" t="str">
        <f t="shared" si="107"/>
        <v>STK</v>
      </c>
      <c r="CI134" t="str">
        <f t="shared" si="108"/>
        <v>VHM</v>
      </c>
      <c r="CJ134" s="83">
        <f t="shared" si="109"/>
        <v>2000</v>
      </c>
      <c r="CK134" t="str">
        <f t="shared" si="110"/>
        <v>Vinhomes Joint Stock Company</v>
      </c>
      <c r="CL134">
        <f t="shared" si="111"/>
        <v>1</v>
      </c>
      <c r="CO134" s="91" t="str">
        <f t="shared" si="141"/>
        <v>12/29/2023 09:56:00</v>
      </c>
      <c r="CP134" t="str">
        <f t="shared" si="113"/>
        <v>12/29/2023 09:56:00</v>
      </c>
      <c r="CR134" s="5">
        <f t="shared" si="114"/>
        <v>43750</v>
      </c>
      <c r="CS134" s="5">
        <f t="shared" si="115"/>
        <v>43859.375</v>
      </c>
      <c r="CT134" s="22">
        <f>IF(AND(AN134="O",CJ134&lt;&gt;0),VLOOKUP(CI134&amp;Readme!$B$4,historicalprice,4,FALSE),"")</f>
        <v>37650</v>
      </c>
      <c r="CU134" s="8">
        <f>IF(AN134="O",Readme!$B$4,"")</f>
        <v>45471</v>
      </c>
    </row>
    <row r="135" spans="1:99" hidden="1">
      <c r="A135" s="39" t="s">
        <v>666</v>
      </c>
      <c r="B135" s="40" t="s">
        <v>21</v>
      </c>
      <c r="C135" s="40" t="s">
        <v>222</v>
      </c>
      <c r="D135" s="41">
        <v>5000</v>
      </c>
      <c r="E135" s="41" t="s">
        <v>640</v>
      </c>
      <c r="F135" s="68">
        <v>5000</v>
      </c>
      <c r="G135" s="41">
        <v>39200</v>
      </c>
      <c r="H135" s="41">
        <v>294000</v>
      </c>
      <c r="I135" s="41" t="s">
        <v>224</v>
      </c>
      <c r="J135" s="41">
        <v>196294000</v>
      </c>
      <c r="K135" s="40" t="s">
        <v>162</v>
      </c>
      <c r="L135" s="40" t="s">
        <v>225</v>
      </c>
      <c r="M135" s="40" t="s">
        <v>163</v>
      </c>
      <c r="N135" s="42" t="s">
        <v>641</v>
      </c>
      <c r="Z135" s="43">
        <f t="shared" si="142"/>
        <v>5000</v>
      </c>
      <c r="AA135" s="55">
        <f t="shared" si="120"/>
        <v>45292.808310185188</v>
      </c>
      <c r="AB135" s="8">
        <f t="shared" si="71"/>
        <v>45292</v>
      </c>
      <c r="AC135" s="8">
        <f t="shared" si="121"/>
        <v>45294.375</v>
      </c>
      <c r="AD135" s="6">
        <f t="shared" si="122"/>
        <v>196000000</v>
      </c>
      <c r="AE135" s="6">
        <f t="shared" si="123"/>
        <v>-196000</v>
      </c>
      <c r="AF135" s="6">
        <f t="shared" si="75"/>
        <v>-294000</v>
      </c>
      <c r="AG135" s="6" t="str">
        <f t="shared" si="124"/>
        <v>86613896</v>
      </c>
      <c r="AH135" s="75" t="str">
        <f t="shared" si="125"/>
        <v/>
      </c>
      <c r="AI135" t="str">
        <f t="shared" si="126"/>
        <v/>
      </c>
      <c r="AL135" s="78" t="str">
        <f t="shared" si="127"/>
        <v>86613896O</v>
      </c>
      <c r="AM135" s="92">
        <v>23978172</v>
      </c>
      <c r="AN135" s="6" t="str">
        <f t="shared" si="128"/>
        <v>O</v>
      </c>
      <c r="AO135" t="str">
        <f t="shared" si="81"/>
        <v/>
      </c>
      <c r="AP135" s="77" t="str">
        <f t="shared" si="98"/>
        <v>VND</v>
      </c>
      <c r="AR135" t="s">
        <v>220</v>
      </c>
      <c r="AS135" s="43" t="str">
        <f t="shared" si="129"/>
        <v>TV2</v>
      </c>
      <c r="AT135" s="44">
        <f t="shared" si="130"/>
        <v>5000</v>
      </c>
      <c r="AU135" t="str">
        <f>VLOOKUP(AS135,specs,Specs!$D$2,FALSE)</f>
        <v>Power Engineering Consulting Joint Stock Company 2</v>
      </c>
      <c r="AW135">
        <f>VLOOKUP(AS135,specs,Specs!$S$2,FALSE)</f>
        <v>1</v>
      </c>
      <c r="BA135" s="4" t="str">
        <f t="shared" si="131"/>
        <v>01/02/2024 10:23:58</v>
      </c>
      <c r="BB135" s="8">
        <f t="shared" si="85"/>
        <v>45293</v>
      </c>
      <c r="BC135" s="8">
        <f>IF(C135="Div",BB135,VLOOKUP(VLOOKUP(DATEVALUE(BA135),DataRef!$N$2:$O$2001,2,FALSE)+2,DataRef!$M$2:$O$2001,2,FALSE))</f>
        <v>45295</v>
      </c>
      <c r="BD135" t="str">
        <f t="shared" si="99"/>
        <v>HOSE</v>
      </c>
      <c r="BE135" s="44">
        <f t="shared" si="132"/>
        <v>39200</v>
      </c>
      <c r="BF135" s="22">
        <f t="shared" si="100"/>
        <v>196000000</v>
      </c>
      <c r="BG135" s="21">
        <f t="shared" si="101"/>
        <v>-196000000</v>
      </c>
      <c r="BH135" s="6">
        <f t="shared" si="133"/>
        <v>0</v>
      </c>
      <c r="BI135" s="6">
        <f t="shared" si="134"/>
        <v>-490000</v>
      </c>
      <c r="BJ135" t="str">
        <f t="shared" si="102"/>
        <v>VND</v>
      </c>
      <c r="BK135" s="45">
        <f t="shared" si="103"/>
        <v>-196490000</v>
      </c>
      <c r="BL135" s="77">
        <f t="shared" si="89"/>
        <v>39350</v>
      </c>
      <c r="BM135" s="6">
        <f t="shared" si="90"/>
        <v>196490000</v>
      </c>
      <c r="BN135" s="54" t="str">
        <f t="shared" si="135"/>
        <v/>
      </c>
      <c r="BP135" t="str">
        <f t="shared" si="136"/>
        <v>Buy</v>
      </c>
      <c r="BR135" s="14" t="str">
        <f t="shared" si="137"/>
        <v>86613896</v>
      </c>
      <c r="BT135" t="str">
        <f t="shared" si="138"/>
        <v/>
      </c>
      <c r="BW135" s="6" t="str">
        <f t="shared" si="139"/>
        <v>LMT</v>
      </c>
      <c r="BZ135" t="s">
        <v>569</v>
      </c>
      <c r="CB135" s="74" t="str">
        <f t="shared" si="96"/>
        <v/>
      </c>
      <c r="CC135" s="6">
        <f t="shared" si="140"/>
        <v>39298</v>
      </c>
      <c r="CE135" t="str">
        <f t="shared" si="104"/>
        <v>Long</v>
      </c>
      <c r="CF135" t="str">
        <f t="shared" si="105"/>
        <v>ST</v>
      </c>
      <c r="CG135" s="45" t="str">
        <f t="shared" si="106"/>
        <v>VND</v>
      </c>
      <c r="CH135" t="str">
        <f t="shared" si="107"/>
        <v>STK</v>
      </c>
      <c r="CI135" t="str">
        <f t="shared" si="108"/>
        <v>TV2</v>
      </c>
      <c r="CJ135" s="83">
        <f t="shared" si="109"/>
        <v>5000</v>
      </c>
      <c r="CK135" t="str">
        <f t="shared" si="110"/>
        <v>Power Engineering Consulting Joint Stock Company 2</v>
      </c>
      <c r="CL135">
        <f t="shared" si="111"/>
        <v>1</v>
      </c>
      <c r="CO135" s="91" t="str">
        <f t="shared" si="141"/>
        <v>01/02/2024 10:23:58</v>
      </c>
      <c r="CP135" t="str">
        <f t="shared" si="113"/>
        <v>01/02/2024 10:23:58</v>
      </c>
      <c r="CR135" s="5">
        <f t="shared" si="114"/>
        <v>39200</v>
      </c>
      <c r="CS135" s="5">
        <f t="shared" si="115"/>
        <v>39298</v>
      </c>
      <c r="CT135" s="22">
        <f>IF(AND(AN135="O",CJ135&lt;&gt;0),VLOOKUP(CI135&amp;Readme!$B$4,historicalprice,4,FALSE),"")</f>
        <v>45000</v>
      </c>
      <c r="CU135" s="8">
        <f>IF(AN135="O",Readme!$B$4,"")</f>
        <v>45471</v>
      </c>
    </row>
    <row r="136" spans="1:99" hidden="1">
      <c r="A136" s="39" t="s">
        <v>663</v>
      </c>
      <c r="B136" s="40" t="s">
        <v>20</v>
      </c>
      <c r="C136" s="40" t="s">
        <v>222</v>
      </c>
      <c r="D136" s="41">
        <v>4000</v>
      </c>
      <c r="E136" s="41" t="s">
        <v>643</v>
      </c>
      <c r="F136" s="68">
        <v>4000</v>
      </c>
      <c r="G136" s="41">
        <v>42700</v>
      </c>
      <c r="H136" s="41">
        <v>256200</v>
      </c>
      <c r="I136" s="41" t="s">
        <v>224</v>
      </c>
      <c r="J136" s="41">
        <v>171056200</v>
      </c>
      <c r="K136" s="40" t="s">
        <v>162</v>
      </c>
      <c r="L136" s="40" t="s">
        <v>225</v>
      </c>
      <c r="M136" s="40" t="s">
        <v>163</v>
      </c>
      <c r="N136" s="42" t="s">
        <v>644</v>
      </c>
      <c r="Z136" s="43">
        <f t="shared" si="142"/>
        <v>4000</v>
      </c>
      <c r="AA136" s="55">
        <f t="shared" si="120"/>
        <v>45292.810370370367</v>
      </c>
      <c r="AB136" s="8">
        <f t="shared" si="71"/>
        <v>45292</v>
      </c>
      <c r="AC136" s="8">
        <f t="shared" si="121"/>
        <v>45294.375</v>
      </c>
      <c r="AD136" s="6">
        <f t="shared" si="122"/>
        <v>170800000</v>
      </c>
      <c r="AE136" s="6">
        <f t="shared" si="123"/>
        <v>-170800</v>
      </c>
      <c r="AF136" s="6">
        <f t="shared" si="75"/>
        <v>-256200</v>
      </c>
      <c r="AG136" s="6" t="str">
        <f t="shared" si="124"/>
        <v>86611030</v>
      </c>
      <c r="AH136" s="75" t="str">
        <f t="shared" si="125"/>
        <v/>
      </c>
      <c r="AI136" t="str">
        <f t="shared" si="126"/>
        <v/>
      </c>
      <c r="AL136" s="78" t="str">
        <f t="shared" si="127"/>
        <v>86611030O</v>
      </c>
      <c r="AM136" s="92">
        <v>23978175</v>
      </c>
      <c r="AN136" s="6" t="str">
        <f t="shared" si="128"/>
        <v>O</v>
      </c>
      <c r="AO136" t="str">
        <f t="shared" si="81"/>
        <v/>
      </c>
      <c r="AP136" s="77" t="str">
        <f t="shared" si="98"/>
        <v>VND</v>
      </c>
      <c r="AR136" t="s">
        <v>220</v>
      </c>
      <c r="AS136" s="43" t="str">
        <f t="shared" si="129"/>
        <v>VHM</v>
      </c>
      <c r="AT136" s="44">
        <f t="shared" si="130"/>
        <v>4000</v>
      </c>
      <c r="AU136" t="str">
        <f>VLOOKUP(AS136,specs,Specs!$D$2,FALSE)</f>
        <v>Vinhomes Joint Stock Company</v>
      </c>
      <c r="AW136">
        <f>VLOOKUP(AS136,specs,Specs!$S$2,FALSE)</f>
        <v>1</v>
      </c>
      <c r="BA136" s="4" t="str">
        <f t="shared" si="131"/>
        <v>01/02/2024 10:26:56</v>
      </c>
      <c r="BB136" s="8">
        <f t="shared" si="85"/>
        <v>45293</v>
      </c>
      <c r="BC136" s="8">
        <f>IF(C136="Div",BB136,VLOOKUP(VLOOKUP(DATEVALUE(BA136),DataRef!$N$2:$O$2001,2,FALSE)+2,DataRef!$M$2:$O$2001,2,FALSE))</f>
        <v>45295</v>
      </c>
      <c r="BD136" t="str">
        <f t="shared" si="99"/>
        <v>HOSE</v>
      </c>
      <c r="BE136" s="44">
        <f t="shared" si="132"/>
        <v>42700</v>
      </c>
      <c r="BF136" s="22">
        <f t="shared" si="100"/>
        <v>170800000</v>
      </c>
      <c r="BG136" s="21">
        <f t="shared" si="101"/>
        <v>-170800000</v>
      </c>
      <c r="BH136" s="6">
        <f t="shared" si="133"/>
        <v>0</v>
      </c>
      <c r="BI136" s="6">
        <f t="shared" si="134"/>
        <v>-427000</v>
      </c>
      <c r="BJ136" t="str">
        <f t="shared" si="102"/>
        <v>VND</v>
      </c>
      <c r="BK136" s="45">
        <f t="shared" si="103"/>
        <v>-171227000</v>
      </c>
      <c r="BL136" s="77">
        <f t="shared" si="89"/>
        <v>43000</v>
      </c>
      <c r="BM136" s="6">
        <f t="shared" si="90"/>
        <v>171227000</v>
      </c>
      <c r="BN136" s="54" t="str">
        <f t="shared" si="135"/>
        <v/>
      </c>
      <c r="BP136" t="str">
        <f t="shared" si="136"/>
        <v>Buy</v>
      </c>
      <c r="BR136" s="14" t="str">
        <f t="shared" si="137"/>
        <v>86611030</v>
      </c>
      <c r="BT136" t="str">
        <f t="shared" si="138"/>
        <v/>
      </c>
      <c r="BW136" s="6" t="str">
        <f t="shared" si="139"/>
        <v>LMT</v>
      </c>
      <c r="BZ136" t="s">
        <v>569</v>
      </c>
      <c r="CB136" s="74" t="str">
        <f t="shared" si="96"/>
        <v/>
      </c>
      <c r="CC136" s="6">
        <f t="shared" si="140"/>
        <v>42806.75</v>
      </c>
      <c r="CE136" t="str">
        <f t="shared" si="104"/>
        <v>Long</v>
      </c>
      <c r="CF136" t="str">
        <f t="shared" si="105"/>
        <v>ST</v>
      </c>
      <c r="CG136" s="45" t="str">
        <f t="shared" si="106"/>
        <v>VND</v>
      </c>
      <c r="CH136" t="str">
        <f t="shared" si="107"/>
        <v>STK</v>
      </c>
      <c r="CI136" t="str">
        <f t="shared" si="108"/>
        <v>VHM</v>
      </c>
      <c r="CJ136" s="83">
        <f t="shared" si="109"/>
        <v>4000</v>
      </c>
      <c r="CK136" t="str">
        <f t="shared" si="110"/>
        <v>Vinhomes Joint Stock Company</v>
      </c>
      <c r="CL136">
        <f t="shared" si="111"/>
        <v>1</v>
      </c>
      <c r="CO136" s="91" t="str">
        <f t="shared" si="141"/>
        <v>01/02/2024 10:26:56</v>
      </c>
      <c r="CP136" t="str">
        <f t="shared" si="113"/>
        <v>01/02/2024 10:26:56</v>
      </c>
      <c r="CR136" s="5">
        <f t="shared" si="114"/>
        <v>42700</v>
      </c>
      <c r="CS136" s="5">
        <f t="shared" si="115"/>
        <v>42806.75</v>
      </c>
      <c r="CT136" s="22">
        <f>IF(AND(AN136="O",CJ136&lt;&gt;0),VLOOKUP(CI136&amp;Readme!$B$4,historicalprice,4,FALSE),"")</f>
        <v>37650</v>
      </c>
      <c r="CU136" s="8">
        <f>IF(AN136="O",Readme!$B$4,"")</f>
        <v>45471</v>
      </c>
    </row>
    <row r="137" spans="1:99" hidden="1">
      <c r="A137" s="39" t="s">
        <v>661</v>
      </c>
      <c r="B137" s="40" t="s">
        <v>20</v>
      </c>
      <c r="C137" s="40" t="s">
        <v>222</v>
      </c>
      <c r="D137" s="41">
        <v>4000</v>
      </c>
      <c r="E137" s="41" t="s">
        <v>646</v>
      </c>
      <c r="F137" s="68">
        <v>4000</v>
      </c>
      <c r="G137" s="41">
        <v>42900</v>
      </c>
      <c r="H137" s="41">
        <v>257400</v>
      </c>
      <c r="I137" s="41" t="s">
        <v>224</v>
      </c>
      <c r="J137" s="41">
        <v>171857400</v>
      </c>
      <c r="K137" s="40" t="s">
        <v>162</v>
      </c>
      <c r="L137" s="40" t="s">
        <v>225</v>
      </c>
      <c r="M137" s="40" t="s">
        <v>163</v>
      </c>
      <c r="N137" s="42" t="s">
        <v>647</v>
      </c>
      <c r="Z137" s="43">
        <f t="shared" si="142"/>
        <v>4000</v>
      </c>
      <c r="AA137" s="55">
        <f t="shared" ref="AA137:AA168" si="143">IF(AND(BA137&gt;VLOOKUP(YEAR(BA137),dst,4,FALSE),BA137&lt;=VLOOKUP(YEAR(BA137),dst,5,FALSE)),BA137-(14/24),BA137-(15/24))</f>
        <v>45292.810949074075</v>
      </c>
      <c r="AB137" s="8">
        <f t="shared" ref="AB137:AB189" si="144">INT(AA137)</f>
        <v>45292</v>
      </c>
      <c r="AC137" s="8">
        <f t="shared" ref="AC137:AC168" si="145">IF(AND(BC137&gt;VLOOKUP(YEAR(BC137),dst,4,FALSE),BC137&lt;=VLOOKUP(YEAR(BC137),dst,5,FALSE)),BC137-(14/24),BC137-(15/24))</f>
        <v>45294.375</v>
      </c>
      <c r="AD137" s="6">
        <f t="shared" ref="AD137:AD168" si="146">F137*G137</f>
        <v>171600000</v>
      </c>
      <c r="AE137" s="6">
        <f t="shared" ref="AE137:AE168" si="147">-IF(SUMIF(BB$9:BB$5012,BB137,AD$9:AD$5012)&lt;50000000,AD137/SUMIF(BB$9:BB$512,BB137,AD$9:AD$5012)*50000,AD137*0.1%)</f>
        <v>-171600</v>
      </c>
      <c r="AF137" s="6">
        <f t="shared" ref="AF137:AF187" si="148">-AD137*0.15%</f>
        <v>-257400</v>
      </c>
      <c r="AG137" s="6" t="str">
        <f t="shared" ref="AG137:AG168" si="149">N137</f>
        <v>86609412</v>
      </c>
      <c r="AH137" s="75" t="str">
        <f t="shared" ref="AH137:AH173" si="150">IF(AN137="O","",IF(AND(AN137="C",BE137=""),VLOOKUP(BS137&amp;"C",trades,BK$7,FALSE)/(-VLOOKUP(BS137&amp;"C",trades,AT$7,FALSE))*AT137-BM137,""))</f>
        <v/>
      </c>
      <c r="AI137" t="str">
        <f t="shared" ref="AI137:AI173" si="151">IF(AN137="O",IF(SUMIFS($AT$9:$AT$238,$BR$9:$BR$238,BR137,$AN$9:$AN$238,"O")-SUMIFS($AT$9:$AT$238,$BR$9:$BR$238,BR137,$AN$9:$AN$238,"C")=0,"Fully Closed",IF(SUMIFS($AT$9:$AT$238,$BR$9:$BR$238,BR137,$AN$9:$AN$238,"C")&gt;0,"Partly Closed","")),"")</f>
        <v/>
      </c>
      <c r="AL137" s="78" t="str">
        <f t="shared" ref="AL137:AL168" si="152">AG137&amp;AN137</f>
        <v>86609412O</v>
      </c>
      <c r="AM137" s="92">
        <v>23978174</v>
      </c>
      <c r="AN137" s="6" t="str">
        <f t="shared" ref="AN137:AN173" si="153">IF(OR(AND(C137="Buy",BZ137="Long"),AND(C137="Div",BZ137="Long"),(AND(C137="Sell",BZ137="Short"))),"O",IF(OR(AND(C137="Sell",BZ137="Long"),(AND(C137="Buy",BZ137="Short"))),"C",""))</f>
        <v>O</v>
      </c>
      <c r="AO137" t="str">
        <f t="shared" ref="AO137:AO168" si="154">IF(AND(AN137="C",BE137=""),IF(VLOOKUP(BR137&amp;"O",trades,$BA$7,FALSE)-VLOOKUP(BS137&amp;"C",trades,$BA$7,FALSE)&gt;=365,"LT","ST"),"")</f>
        <v/>
      </c>
      <c r="AP137" s="77" t="str">
        <f t="shared" si="98"/>
        <v>VND</v>
      </c>
      <c r="AR137" t="s">
        <v>220</v>
      </c>
      <c r="AS137" s="43" t="str">
        <f t="shared" ref="AS137:AS168" si="155">B137</f>
        <v>VHM</v>
      </c>
      <c r="AT137" s="44">
        <f t="shared" ref="AT137:AT168" si="156">IF(OR(C137="Buy",C137="Div"),Z137,IF(C137="Sell",-Z137,""))</f>
        <v>4000</v>
      </c>
      <c r="AU137" t="str">
        <f>VLOOKUP(AS137,specs,Specs!$D$2,FALSE)</f>
        <v>Vinhomes Joint Stock Company</v>
      </c>
      <c r="AW137">
        <f>VLOOKUP(AS137,specs,Specs!$S$2,FALSE)</f>
        <v>1</v>
      </c>
      <c r="BA137" s="4" t="str">
        <f t="shared" ref="BA137:BA168" si="157">MID(A137,4,3)&amp;LEFT(A137,3)&amp;MID(A137,7,4)&amp;" "&amp;MID(A137,12,8)</f>
        <v>01/02/2024 10:27:46</v>
      </c>
      <c r="BB137" s="8">
        <f t="shared" ref="BB137:BB189" si="158">DATEVALUE(BA137)</f>
        <v>45293</v>
      </c>
      <c r="BC137" s="8">
        <f>IF(C137="Div",BB137,VLOOKUP(VLOOKUP(DATEVALUE(BA137),DataRef!$N$2:$O$2001,2,FALSE)+2,DataRef!$M$2:$O$2001,2,FALSE))</f>
        <v>45295</v>
      </c>
      <c r="BD137" t="str">
        <f t="shared" si="99"/>
        <v>HOSE</v>
      </c>
      <c r="BE137" s="44">
        <f t="shared" ref="BE137:BE168" si="159">IF(Y137=0,G137,G137/Z137*F137)</f>
        <v>42900</v>
      </c>
      <c r="BF137" s="22">
        <f t="shared" si="100"/>
        <v>171600000</v>
      </c>
      <c r="BG137" s="21">
        <f t="shared" si="101"/>
        <v>-171600000</v>
      </c>
      <c r="BH137" s="6">
        <f t="shared" ref="BH137:BH173" si="160">IF(AND(BZ137="Long",C137="Sell"),-AD137*$BH$6,0)</f>
        <v>0</v>
      </c>
      <c r="BI137" s="6">
        <f t="shared" ref="BI137:BI173" si="161">AE137+AF137</f>
        <v>-429000</v>
      </c>
      <c r="BJ137" t="str">
        <f t="shared" si="102"/>
        <v>VND</v>
      </c>
      <c r="BK137" s="45">
        <f t="shared" si="103"/>
        <v>-172029000</v>
      </c>
      <c r="BL137" s="77">
        <f t="shared" ref="BL137:BL189" si="162">IF(AND(AN137="C",BE137=""),"",VLOOKUP(AS137&amp;BB137,historicalprice,4,FALSE))</f>
        <v>43000</v>
      </c>
      <c r="BM137" s="6">
        <f t="shared" ref="BM137:BM189" si="163">IF(AN137="O",-BK137,IF(AND(AN137="C",BE137=""),VLOOKUP(BR137&amp;"O",trades,BM$7,FALSE)/VLOOKUP(BR137&amp;"O",trades,AT$7,FALSE)*AT137,""))</f>
        <v>172029000</v>
      </c>
      <c r="BN137" s="54" t="str">
        <f t="shared" ref="BN137:BN168" si="164">IF(AN137="O","",IF(AND(AN137="C",BE137=""),VLOOKUP(BS137&amp;"C",trades,BK$7,FALSE)/(-VLOOKUP(BS137&amp;"C",trades,AT$7,FALSE))*AT137-BM137,IF(AND(AN137="C",BE137&lt;&gt;""),SUMIF($BS$9:$BS$5002,BR137,$AH$9:$AH$5002),"")))</f>
        <v/>
      </c>
      <c r="BP137" t="str">
        <f t="shared" ref="BP137:BP168" si="165">C137</f>
        <v>Buy</v>
      </c>
      <c r="BR137" s="14" t="str">
        <f t="shared" ref="BR137:BR168" si="166">AG137</f>
        <v>86609412</v>
      </c>
      <c r="BT137" t="str">
        <f t="shared" ref="BT137:BT173" si="167">IF(AND(AN137="C",BE137=""),VLOOKUP(BR137&amp;"O",trades,$BA$7,FALSE),"")</f>
        <v/>
      </c>
      <c r="BW137" s="6" t="str">
        <f t="shared" ref="BW137:BW168" si="168">IFERROR(VLOOKUP(K137,ordertype,2,FALSE),"")</f>
        <v>LMT</v>
      </c>
      <c r="BZ137" t="s">
        <v>569</v>
      </c>
      <c r="CB137" s="74" t="str">
        <f t="shared" ref="CB137:CB168" si="169">IF(AND(AN137="C",BE137=""),VLOOKUP(BS137&amp;"C",trades,$BB$7,FALSE),"")</f>
        <v/>
      </c>
      <c r="CC137" s="6">
        <f t="shared" ref="CC137:CC168" si="170">IF(OR(C137="Sell",C137="Div"),0,BM137/AT137)</f>
        <v>43007.25</v>
      </c>
      <c r="CE137" t="str">
        <f t="shared" si="104"/>
        <v>Long</v>
      </c>
      <c r="CF137" t="str">
        <f t="shared" si="105"/>
        <v>ST</v>
      </c>
      <c r="CG137" s="45" t="str">
        <f t="shared" si="106"/>
        <v>VND</v>
      </c>
      <c r="CH137" t="str">
        <f t="shared" si="107"/>
        <v>STK</v>
      </c>
      <c r="CI137" t="str">
        <f t="shared" si="108"/>
        <v>VHM</v>
      </c>
      <c r="CJ137" s="83">
        <f t="shared" si="109"/>
        <v>4000</v>
      </c>
      <c r="CK137" t="str">
        <f t="shared" si="110"/>
        <v>Vinhomes Joint Stock Company</v>
      </c>
      <c r="CL137">
        <f t="shared" si="111"/>
        <v>1</v>
      </c>
      <c r="CO137" s="91" t="str">
        <f t="shared" si="141"/>
        <v>01/02/2024 10:27:46</v>
      </c>
      <c r="CP137" t="str">
        <f t="shared" si="113"/>
        <v>01/02/2024 10:27:46</v>
      </c>
      <c r="CR137" s="5">
        <f t="shared" si="114"/>
        <v>42900</v>
      </c>
      <c r="CS137" s="5">
        <f t="shared" si="115"/>
        <v>43007.25</v>
      </c>
      <c r="CT137" s="22">
        <f>IF(AND(AN137="O",CJ137&lt;&gt;0),VLOOKUP(CI137&amp;Readme!$B$4,historicalprice,4,FALSE),"")</f>
        <v>37650</v>
      </c>
      <c r="CU137" s="8">
        <f>IF(AN137="O",Readme!$B$4,"")</f>
        <v>45471</v>
      </c>
    </row>
    <row r="138" spans="1:99" hidden="1">
      <c r="A138" s="39" t="s">
        <v>658</v>
      </c>
      <c r="B138" s="40" t="s">
        <v>20</v>
      </c>
      <c r="C138" s="40" t="s">
        <v>222</v>
      </c>
      <c r="D138" s="41">
        <v>4000</v>
      </c>
      <c r="E138" s="41" t="s">
        <v>649</v>
      </c>
      <c r="F138" s="68">
        <v>4000</v>
      </c>
      <c r="G138" s="41">
        <v>43150</v>
      </c>
      <c r="H138" s="41">
        <v>258900</v>
      </c>
      <c r="I138" s="41" t="s">
        <v>224</v>
      </c>
      <c r="J138" s="41">
        <v>172858900</v>
      </c>
      <c r="K138" s="40" t="s">
        <v>162</v>
      </c>
      <c r="L138" s="40" t="s">
        <v>225</v>
      </c>
      <c r="M138" s="40" t="s">
        <v>163</v>
      </c>
      <c r="N138" s="42" t="s">
        <v>650</v>
      </c>
      <c r="Z138" s="43">
        <f t="shared" si="142"/>
        <v>4000</v>
      </c>
      <c r="AA138" s="55">
        <f t="shared" si="143"/>
        <v>45292.812916666669</v>
      </c>
      <c r="AB138" s="8">
        <f t="shared" si="144"/>
        <v>45292</v>
      </c>
      <c r="AC138" s="8">
        <f t="shared" si="145"/>
        <v>45294.375</v>
      </c>
      <c r="AD138" s="6">
        <f t="shared" si="146"/>
        <v>172600000</v>
      </c>
      <c r="AE138" s="6">
        <f t="shared" si="147"/>
        <v>-172600</v>
      </c>
      <c r="AF138" s="6">
        <f t="shared" si="148"/>
        <v>-258900</v>
      </c>
      <c r="AG138" s="6" t="str">
        <f t="shared" si="149"/>
        <v>86608903</v>
      </c>
      <c r="AH138" s="75" t="str">
        <f t="shared" si="150"/>
        <v/>
      </c>
      <c r="AI138" t="str">
        <f t="shared" si="151"/>
        <v/>
      </c>
      <c r="AL138" s="78" t="str">
        <f t="shared" si="152"/>
        <v>86608903O</v>
      </c>
      <c r="AM138" s="92">
        <v>23978173</v>
      </c>
      <c r="AN138" s="6" t="str">
        <f t="shared" si="153"/>
        <v>O</v>
      </c>
      <c r="AO138" t="str">
        <f t="shared" si="154"/>
        <v/>
      </c>
      <c r="AP138" s="77" t="str">
        <f t="shared" ref="AP138:AP169" si="171">$AP$6</f>
        <v>VND</v>
      </c>
      <c r="AR138" t="s">
        <v>220</v>
      </c>
      <c r="AS138" s="43" t="str">
        <f t="shared" si="155"/>
        <v>VHM</v>
      </c>
      <c r="AT138" s="44">
        <f t="shared" si="156"/>
        <v>4000</v>
      </c>
      <c r="AU138" t="str">
        <f>VLOOKUP(AS138,specs,Specs!$D$2,FALSE)</f>
        <v>Vinhomes Joint Stock Company</v>
      </c>
      <c r="AW138">
        <f>VLOOKUP(AS138,specs,Specs!$S$2,FALSE)</f>
        <v>1</v>
      </c>
      <c r="BA138" s="4" t="str">
        <f t="shared" si="157"/>
        <v>01/02/2024 10:30:36</v>
      </c>
      <c r="BB138" s="8">
        <f t="shared" si="158"/>
        <v>45293</v>
      </c>
      <c r="BC138" s="8">
        <f>IF(C138="Div",BB138,VLOOKUP(VLOOKUP(DATEVALUE(BA138),DataRef!$N$2:$O$2001,2,FALSE)+2,DataRef!$M$2:$O$2001,2,FALSE))</f>
        <v>45295</v>
      </c>
      <c r="BD138" t="str">
        <f t="shared" ref="BD138:BD189" si="172">BD$6</f>
        <v>HOSE</v>
      </c>
      <c r="BE138" s="44">
        <f t="shared" si="159"/>
        <v>43150</v>
      </c>
      <c r="BF138" s="22">
        <f t="shared" ref="BF138:BF189" si="173">AT138*BE138</f>
        <v>172600000</v>
      </c>
      <c r="BG138" s="21">
        <f t="shared" ref="BG138:BG189" si="174">-BF138</f>
        <v>-172600000</v>
      </c>
      <c r="BH138" s="6">
        <f t="shared" si="160"/>
        <v>0</v>
      </c>
      <c r="BI138" s="6">
        <f t="shared" si="161"/>
        <v>-431500</v>
      </c>
      <c r="BJ138" t="str">
        <f t="shared" ref="BJ138:BJ189" si="175">BJ$6</f>
        <v>VND</v>
      </c>
      <c r="BK138" s="45">
        <f t="shared" ref="BK138:BK189" si="176">BG138+BH138+BI138</f>
        <v>-173031500</v>
      </c>
      <c r="BL138" s="77">
        <f t="shared" si="162"/>
        <v>43000</v>
      </c>
      <c r="BM138" s="6">
        <f t="shared" si="163"/>
        <v>173031500</v>
      </c>
      <c r="BN138" s="54" t="str">
        <f t="shared" si="164"/>
        <v/>
      </c>
      <c r="BP138" t="str">
        <f t="shared" si="165"/>
        <v>Buy</v>
      </c>
      <c r="BR138" s="14" t="str">
        <f t="shared" si="166"/>
        <v>86608903</v>
      </c>
      <c r="BT138" t="str">
        <f t="shared" si="167"/>
        <v/>
      </c>
      <c r="BW138" s="6" t="str">
        <f t="shared" si="168"/>
        <v>LMT</v>
      </c>
      <c r="BZ138" t="s">
        <v>569</v>
      </c>
      <c r="CB138" s="74" t="str">
        <f t="shared" si="169"/>
        <v/>
      </c>
      <c r="CC138" s="6">
        <f t="shared" si="170"/>
        <v>43257.875</v>
      </c>
      <c r="CE138" t="str">
        <f t="shared" ref="CE138:CE203" si="177">IF(AN138="O",BZ138,"")</f>
        <v>Long</v>
      </c>
      <c r="CF138" t="str">
        <f t="shared" ref="CF138:CF189" si="178">IF(AN138="O",IF(CU138-CO138&gt;=365,"LT","ST"),"")</f>
        <v>ST</v>
      </c>
      <c r="CG138" s="45" t="str">
        <f t="shared" ref="CG138:CG189" si="179">IF(AN138="O",AP138,"")</f>
        <v>VND</v>
      </c>
      <c r="CH138" t="str">
        <f t="shared" ref="CH138:CH189" si="180">IF(AN138="O",AR138,"")</f>
        <v>STK</v>
      </c>
      <c r="CI138" t="str">
        <f t="shared" ref="CI138:CI189" si="181">IF(AN138="O",AS138,"")</f>
        <v>VHM</v>
      </c>
      <c r="CJ138" s="83">
        <f t="shared" ref="CJ138:CJ173" si="182">IF(AN138="C","",AT138-SUMIF($AL$9:$AL$238,BR138&amp;"C",$AT$9:$AT$238))</f>
        <v>4000</v>
      </c>
      <c r="CK138" t="str">
        <f t="shared" ref="CK138:CK189" si="183">IF(AN138="O",AU138,"")</f>
        <v>Vinhomes Joint Stock Company</v>
      </c>
      <c r="CL138">
        <f t="shared" ref="CL138:CL189" si="184">IF(AN138="O",AW138,"")</f>
        <v>1</v>
      </c>
      <c r="CO138" s="91" t="str">
        <f t="shared" si="141"/>
        <v>01/02/2024 10:30:36</v>
      </c>
      <c r="CP138" t="str">
        <f t="shared" ref="CP138:CP189" si="185">IF(AN138="O",CO138,"")</f>
        <v>01/02/2024 10:30:36</v>
      </c>
      <c r="CR138" s="5">
        <f t="shared" ref="CR138:CR189" si="186">IF(AN138="O",BE138,"")</f>
        <v>43150</v>
      </c>
      <c r="CS138" s="5">
        <f t="shared" ref="CS138:CS189" si="187">IF(AN138="O",BM138/AT138,"")</f>
        <v>43257.875</v>
      </c>
      <c r="CT138" s="22">
        <f>IF(AND(AN138="O",CJ138&lt;&gt;0),VLOOKUP(CI138&amp;Readme!$B$4,historicalprice,4,FALSE),"")</f>
        <v>37650</v>
      </c>
      <c r="CU138" s="8">
        <f>IF(AN138="O",Readme!$B$4,"")</f>
        <v>45471</v>
      </c>
    </row>
    <row r="139" spans="1:99" hidden="1">
      <c r="A139" s="39" t="s">
        <v>655</v>
      </c>
      <c r="B139" s="40" t="s">
        <v>21</v>
      </c>
      <c r="C139" s="40" t="s">
        <v>222</v>
      </c>
      <c r="D139" s="41">
        <v>5000</v>
      </c>
      <c r="E139" s="41" t="s">
        <v>543</v>
      </c>
      <c r="F139" s="68">
        <v>5000</v>
      </c>
      <c r="G139" s="41">
        <v>38900</v>
      </c>
      <c r="H139" s="41">
        <v>291750</v>
      </c>
      <c r="I139" s="41" t="s">
        <v>224</v>
      </c>
      <c r="J139" s="41">
        <v>194791750</v>
      </c>
      <c r="K139" s="40" t="s">
        <v>162</v>
      </c>
      <c r="L139" s="40" t="s">
        <v>225</v>
      </c>
      <c r="M139" s="40" t="s">
        <v>163</v>
      </c>
      <c r="N139" s="42" t="s">
        <v>652</v>
      </c>
      <c r="Z139" s="43">
        <f t="shared" si="142"/>
        <v>5000</v>
      </c>
      <c r="AA139" s="55">
        <f t="shared" si="143"/>
        <v>45292.815115740741</v>
      </c>
      <c r="AB139" s="8">
        <f t="shared" si="144"/>
        <v>45292</v>
      </c>
      <c r="AC139" s="8">
        <f t="shared" si="145"/>
        <v>45294.375</v>
      </c>
      <c r="AD139" s="6">
        <f t="shared" si="146"/>
        <v>194500000</v>
      </c>
      <c r="AE139" s="6">
        <f t="shared" si="147"/>
        <v>-194500</v>
      </c>
      <c r="AF139" s="6">
        <f t="shared" si="148"/>
        <v>-291750</v>
      </c>
      <c r="AG139" s="6" t="str">
        <f t="shared" si="149"/>
        <v>86606870</v>
      </c>
      <c r="AH139" s="75" t="str">
        <f t="shared" si="150"/>
        <v/>
      </c>
      <c r="AI139" t="str">
        <f t="shared" si="151"/>
        <v/>
      </c>
      <c r="AL139" s="78" t="str">
        <f t="shared" si="152"/>
        <v>86606870O</v>
      </c>
      <c r="AM139" s="92">
        <v>23978176</v>
      </c>
      <c r="AN139" s="6" t="str">
        <f t="shared" si="153"/>
        <v>O</v>
      </c>
      <c r="AO139" t="str">
        <f t="shared" si="154"/>
        <v/>
      </c>
      <c r="AP139" s="77" t="str">
        <f t="shared" si="171"/>
        <v>VND</v>
      </c>
      <c r="AR139" t="s">
        <v>220</v>
      </c>
      <c r="AS139" s="43" t="str">
        <f t="shared" si="155"/>
        <v>TV2</v>
      </c>
      <c r="AT139" s="44">
        <f t="shared" si="156"/>
        <v>5000</v>
      </c>
      <c r="AU139" t="str">
        <f>VLOOKUP(AS139,specs,Specs!$D$2,FALSE)</f>
        <v>Power Engineering Consulting Joint Stock Company 2</v>
      </c>
      <c r="AW139">
        <f>VLOOKUP(AS139,specs,Specs!$S$2,FALSE)</f>
        <v>1</v>
      </c>
      <c r="BA139" s="4" t="str">
        <f t="shared" si="157"/>
        <v>01/02/2024 10:33:46</v>
      </c>
      <c r="BB139" s="8">
        <f t="shared" si="158"/>
        <v>45293</v>
      </c>
      <c r="BC139" s="8">
        <f>IF(C139="Div",BB139,VLOOKUP(VLOOKUP(DATEVALUE(BA139),DataRef!$N$2:$O$2001,2,FALSE)+2,DataRef!$M$2:$O$2001,2,FALSE))</f>
        <v>45295</v>
      </c>
      <c r="BD139" t="str">
        <f t="shared" si="172"/>
        <v>HOSE</v>
      </c>
      <c r="BE139" s="44">
        <f t="shared" si="159"/>
        <v>38900</v>
      </c>
      <c r="BF139" s="22">
        <f t="shared" si="173"/>
        <v>194500000</v>
      </c>
      <c r="BG139" s="21">
        <f t="shared" si="174"/>
        <v>-194500000</v>
      </c>
      <c r="BH139" s="6">
        <f t="shared" si="160"/>
        <v>0</v>
      </c>
      <c r="BI139" s="6">
        <f t="shared" si="161"/>
        <v>-486250</v>
      </c>
      <c r="BJ139" t="str">
        <f t="shared" si="175"/>
        <v>VND</v>
      </c>
      <c r="BK139" s="45">
        <f t="shared" si="176"/>
        <v>-194986250</v>
      </c>
      <c r="BL139" s="77">
        <f t="shared" si="162"/>
        <v>39350</v>
      </c>
      <c r="BM139" s="6">
        <f t="shared" si="163"/>
        <v>194986250</v>
      </c>
      <c r="BN139" s="54" t="str">
        <f t="shared" si="164"/>
        <v/>
      </c>
      <c r="BP139" t="str">
        <f t="shared" si="165"/>
        <v>Buy</v>
      </c>
      <c r="BR139" s="14" t="str">
        <f t="shared" si="166"/>
        <v>86606870</v>
      </c>
      <c r="BT139" t="str">
        <f t="shared" si="167"/>
        <v/>
      </c>
      <c r="BW139" s="6" t="str">
        <f t="shared" si="168"/>
        <v>LMT</v>
      </c>
      <c r="BZ139" t="s">
        <v>569</v>
      </c>
      <c r="CB139" s="74" t="str">
        <f t="shared" si="169"/>
        <v/>
      </c>
      <c r="CC139" s="6">
        <f t="shared" si="170"/>
        <v>38997.25</v>
      </c>
      <c r="CE139" t="str">
        <f t="shared" si="177"/>
        <v>Long</v>
      </c>
      <c r="CF139" t="str">
        <f t="shared" si="178"/>
        <v>ST</v>
      </c>
      <c r="CG139" s="45" t="str">
        <f t="shared" si="179"/>
        <v>VND</v>
      </c>
      <c r="CH139" t="str">
        <f t="shared" si="180"/>
        <v>STK</v>
      </c>
      <c r="CI139" t="str">
        <f t="shared" si="181"/>
        <v>TV2</v>
      </c>
      <c r="CJ139" s="83">
        <f t="shared" si="182"/>
        <v>5000</v>
      </c>
      <c r="CK139" t="str">
        <f t="shared" si="183"/>
        <v>Power Engineering Consulting Joint Stock Company 2</v>
      </c>
      <c r="CL139">
        <f t="shared" si="184"/>
        <v>1</v>
      </c>
      <c r="CO139" s="91" t="str">
        <f t="shared" si="141"/>
        <v>01/02/2024 10:33:46</v>
      </c>
      <c r="CP139" t="str">
        <f t="shared" si="185"/>
        <v>01/02/2024 10:33:46</v>
      </c>
      <c r="CR139" s="5">
        <f t="shared" si="186"/>
        <v>38900</v>
      </c>
      <c r="CS139" s="5">
        <f t="shared" si="187"/>
        <v>38997.25</v>
      </c>
      <c r="CT139" s="22">
        <f>IF(AND(AN139="O",CJ139&lt;&gt;0),VLOOKUP(CI139&amp;Readme!$B$4,historicalprice,4,FALSE),"")</f>
        <v>45000</v>
      </c>
      <c r="CU139" s="8">
        <f>IF(AN139="O",Readme!$B$4,"")</f>
        <v>45471</v>
      </c>
    </row>
    <row r="140" spans="1:99" hidden="1">
      <c r="A140" s="39" t="s">
        <v>653</v>
      </c>
      <c r="B140" s="40" t="s">
        <v>22</v>
      </c>
      <c r="C140" s="40" t="s">
        <v>222</v>
      </c>
      <c r="D140" s="41">
        <v>5000</v>
      </c>
      <c r="E140" s="41" t="s">
        <v>634</v>
      </c>
      <c r="F140" s="68">
        <v>5000</v>
      </c>
      <c r="G140" s="41">
        <v>42500</v>
      </c>
      <c r="H140" s="41">
        <v>318750</v>
      </c>
      <c r="I140" s="41" t="s">
        <v>224</v>
      </c>
      <c r="J140" s="41">
        <v>212818750</v>
      </c>
      <c r="K140" s="40" t="s">
        <v>162</v>
      </c>
      <c r="L140" s="40" t="s">
        <v>225</v>
      </c>
      <c r="M140" s="40" t="s">
        <v>163</v>
      </c>
      <c r="N140" s="42" t="s">
        <v>654</v>
      </c>
      <c r="Z140" s="43">
        <f t="shared" si="142"/>
        <v>5000</v>
      </c>
      <c r="AA140" s="55">
        <f t="shared" si="143"/>
        <v>45292.817141203705</v>
      </c>
      <c r="AB140" s="8">
        <f t="shared" si="144"/>
        <v>45292</v>
      </c>
      <c r="AC140" s="8">
        <f t="shared" si="145"/>
        <v>45294.375</v>
      </c>
      <c r="AD140" s="6">
        <f t="shared" si="146"/>
        <v>212500000</v>
      </c>
      <c r="AE140" s="6">
        <f t="shared" si="147"/>
        <v>-212500</v>
      </c>
      <c r="AF140" s="6">
        <f t="shared" si="148"/>
        <v>-318750</v>
      </c>
      <c r="AG140" s="6" t="str">
        <f t="shared" si="149"/>
        <v>86602666</v>
      </c>
      <c r="AH140" s="75" t="str">
        <f t="shared" si="150"/>
        <v/>
      </c>
      <c r="AI140" t="str">
        <f t="shared" si="151"/>
        <v/>
      </c>
      <c r="AL140" s="78" t="str">
        <f t="shared" si="152"/>
        <v>86602666O</v>
      </c>
      <c r="AM140" s="92">
        <v>23978171</v>
      </c>
      <c r="AN140" s="6" t="str">
        <f t="shared" si="153"/>
        <v>O</v>
      </c>
      <c r="AO140" t="str">
        <f t="shared" si="154"/>
        <v/>
      </c>
      <c r="AP140" s="77" t="str">
        <f t="shared" si="171"/>
        <v>VND</v>
      </c>
      <c r="AR140" t="s">
        <v>220</v>
      </c>
      <c r="AS140" s="43" t="str">
        <f t="shared" si="155"/>
        <v>MWG</v>
      </c>
      <c r="AT140" s="44">
        <f t="shared" si="156"/>
        <v>5000</v>
      </c>
      <c r="AU140" t="str">
        <f>VLOOKUP(AS140,specs,Specs!$D$2,FALSE)</f>
        <v>Mobile World Investment Corp</v>
      </c>
      <c r="AW140">
        <f>VLOOKUP(AS140,specs,Specs!$S$2,FALSE)</f>
        <v>1</v>
      </c>
      <c r="BA140" s="4" t="str">
        <f t="shared" si="157"/>
        <v>01/02/2024 10:36:41</v>
      </c>
      <c r="BB140" s="8">
        <f t="shared" si="158"/>
        <v>45293</v>
      </c>
      <c r="BC140" s="8">
        <f>IF(C140="Div",BB140,VLOOKUP(VLOOKUP(DATEVALUE(BA140),DataRef!$N$2:$O$2001,2,FALSE)+2,DataRef!$M$2:$O$2001,2,FALSE))</f>
        <v>45295</v>
      </c>
      <c r="BD140" t="str">
        <f t="shared" si="172"/>
        <v>HOSE</v>
      </c>
      <c r="BE140" s="44">
        <f t="shared" si="159"/>
        <v>42500</v>
      </c>
      <c r="BF140" s="22">
        <f t="shared" si="173"/>
        <v>212500000</v>
      </c>
      <c r="BG140" s="21">
        <f t="shared" si="174"/>
        <v>-212500000</v>
      </c>
      <c r="BH140" s="6">
        <f t="shared" si="160"/>
        <v>0</v>
      </c>
      <c r="BI140" s="6">
        <f t="shared" si="161"/>
        <v>-531250</v>
      </c>
      <c r="BJ140" t="str">
        <f t="shared" si="175"/>
        <v>VND</v>
      </c>
      <c r="BK140" s="45">
        <f t="shared" si="176"/>
        <v>-213031250</v>
      </c>
      <c r="BL140" s="77">
        <f t="shared" si="162"/>
        <v>42450</v>
      </c>
      <c r="BM140" s="6">
        <f t="shared" si="163"/>
        <v>213031250</v>
      </c>
      <c r="BN140" s="54" t="str">
        <f t="shared" si="164"/>
        <v/>
      </c>
      <c r="BP140" t="str">
        <f t="shared" si="165"/>
        <v>Buy</v>
      </c>
      <c r="BR140" s="14" t="str">
        <f t="shared" si="166"/>
        <v>86602666</v>
      </c>
      <c r="BT140" t="str">
        <f t="shared" si="167"/>
        <v/>
      </c>
      <c r="BW140" s="6" t="str">
        <f t="shared" si="168"/>
        <v>LMT</v>
      </c>
      <c r="BZ140" t="s">
        <v>569</v>
      </c>
      <c r="CB140" s="74" t="str">
        <f t="shared" si="169"/>
        <v/>
      </c>
      <c r="CC140" s="6">
        <f t="shared" si="170"/>
        <v>42606.25</v>
      </c>
      <c r="CE140" t="str">
        <f t="shared" si="177"/>
        <v>Long</v>
      </c>
      <c r="CF140" t="str">
        <f t="shared" si="178"/>
        <v>ST</v>
      </c>
      <c r="CG140" s="45" t="str">
        <f t="shared" si="179"/>
        <v>VND</v>
      </c>
      <c r="CH140" t="str">
        <f t="shared" si="180"/>
        <v>STK</v>
      </c>
      <c r="CI140" t="str">
        <f t="shared" si="181"/>
        <v>MWG</v>
      </c>
      <c r="CJ140" s="83">
        <f t="shared" si="182"/>
        <v>5000</v>
      </c>
      <c r="CK140" t="str">
        <f t="shared" si="183"/>
        <v>Mobile World Investment Corp</v>
      </c>
      <c r="CL140">
        <f t="shared" si="184"/>
        <v>1</v>
      </c>
      <c r="CO140" s="91" t="str">
        <f t="shared" si="141"/>
        <v>01/02/2024 10:36:41</v>
      </c>
      <c r="CP140" t="str">
        <f t="shared" si="185"/>
        <v>01/02/2024 10:36:41</v>
      </c>
      <c r="CR140" s="5">
        <f t="shared" si="186"/>
        <v>42500</v>
      </c>
      <c r="CS140" s="5">
        <f t="shared" si="187"/>
        <v>42606.25</v>
      </c>
      <c r="CT140" s="22">
        <f>IF(AND(AN140="O",CJ140&lt;&gt;0),VLOOKUP(CI140&amp;Readme!$B$4,historicalprice,4,FALSE),"")</f>
        <v>62400</v>
      </c>
      <c r="CU140" s="8">
        <f>IF(AN140="O",Readme!$B$4,"")</f>
        <v>45471</v>
      </c>
    </row>
    <row r="141" spans="1:99">
      <c r="A141" s="39" t="s">
        <v>651</v>
      </c>
      <c r="B141" s="40" t="s">
        <v>23</v>
      </c>
      <c r="C141" s="40" t="s">
        <v>222</v>
      </c>
      <c r="D141" s="41">
        <v>8000</v>
      </c>
      <c r="E141" s="41" t="s">
        <v>656</v>
      </c>
      <c r="F141" s="68">
        <v>8000</v>
      </c>
      <c r="G141" s="41">
        <v>68100</v>
      </c>
      <c r="H141" s="41">
        <v>817200</v>
      </c>
      <c r="I141" s="41" t="s">
        <v>224</v>
      </c>
      <c r="J141" s="41">
        <v>545617200</v>
      </c>
      <c r="K141" s="40" t="s">
        <v>162</v>
      </c>
      <c r="L141" s="40" t="s">
        <v>225</v>
      </c>
      <c r="M141" s="40" t="s">
        <v>163</v>
      </c>
      <c r="N141" s="42" t="s">
        <v>657</v>
      </c>
      <c r="Z141" s="43">
        <f t="shared" si="142"/>
        <v>8000</v>
      </c>
      <c r="AA141" s="55">
        <f t="shared" si="143"/>
        <v>45292.827326388891</v>
      </c>
      <c r="AB141" s="8">
        <f t="shared" si="144"/>
        <v>45292</v>
      </c>
      <c r="AC141" s="8">
        <f t="shared" si="145"/>
        <v>45294.375</v>
      </c>
      <c r="AD141" s="6">
        <f t="shared" si="146"/>
        <v>544800000</v>
      </c>
      <c r="AE141" s="6">
        <f t="shared" si="147"/>
        <v>-544800</v>
      </c>
      <c r="AF141" s="6">
        <f t="shared" si="148"/>
        <v>-817200</v>
      </c>
      <c r="AG141" s="6" t="str">
        <f t="shared" si="149"/>
        <v>86600809</v>
      </c>
      <c r="AH141" s="75" t="str">
        <f t="shared" si="150"/>
        <v/>
      </c>
      <c r="AI141" t="str">
        <f t="shared" si="151"/>
        <v/>
      </c>
      <c r="AJ141" s="8">
        <v>45482</v>
      </c>
      <c r="AL141" s="78" t="str">
        <f t="shared" si="152"/>
        <v>86600809O</v>
      </c>
      <c r="AN141" s="6" t="str">
        <f t="shared" si="153"/>
        <v>O</v>
      </c>
      <c r="AO141" t="str">
        <f t="shared" si="154"/>
        <v/>
      </c>
      <c r="AP141" s="77" t="str">
        <f t="shared" si="171"/>
        <v>VND</v>
      </c>
      <c r="AR141" t="s">
        <v>220</v>
      </c>
      <c r="AS141" s="43" t="str">
        <f t="shared" si="155"/>
        <v>VNM</v>
      </c>
      <c r="AT141" s="44">
        <f t="shared" si="156"/>
        <v>8000</v>
      </c>
      <c r="AU141" t="str">
        <f>VLOOKUP(AS141,specs,Specs!$D$2,FALSE)</f>
        <v>Vietnam Dairy Products Joint Stock Company</v>
      </c>
      <c r="AW141">
        <f>VLOOKUP(AS141,specs,Specs!$S$2,FALSE)</f>
        <v>1</v>
      </c>
      <c r="BA141" s="4" t="str">
        <f t="shared" si="157"/>
        <v>01/02/2024 10:51:21</v>
      </c>
      <c r="BB141" s="8">
        <f t="shared" si="158"/>
        <v>45293</v>
      </c>
      <c r="BC141" s="8">
        <f>IF(C141="Div",BB141,VLOOKUP(VLOOKUP(DATEVALUE(BA141),DataRef!$N$2:$O$2001,2,FALSE)+2,DataRef!$M$2:$O$2001,2,FALSE))</f>
        <v>45295</v>
      </c>
      <c r="BD141" t="str">
        <f t="shared" si="172"/>
        <v>HOSE</v>
      </c>
      <c r="BE141" s="44">
        <f t="shared" si="159"/>
        <v>68100</v>
      </c>
      <c r="BF141" s="22">
        <f t="shared" si="173"/>
        <v>544800000</v>
      </c>
      <c r="BG141" s="21">
        <f t="shared" si="174"/>
        <v>-544800000</v>
      </c>
      <c r="BH141" s="6">
        <f t="shared" si="160"/>
        <v>0</v>
      </c>
      <c r="BI141" s="6">
        <f t="shared" si="161"/>
        <v>-1362000</v>
      </c>
      <c r="BJ141" t="str">
        <f t="shared" si="175"/>
        <v>VND</v>
      </c>
      <c r="BK141" s="45">
        <f t="shared" si="176"/>
        <v>-546162000</v>
      </c>
      <c r="BL141" s="77">
        <f t="shared" si="162"/>
        <v>68300</v>
      </c>
      <c r="BM141" s="6">
        <f t="shared" si="163"/>
        <v>546162000</v>
      </c>
      <c r="BN141" s="54" t="str">
        <f t="shared" si="164"/>
        <v/>
      </c>
      <c r="BP141" t="str">
        <f t="shared" si="165"/>
        <v>Buy</v>
      </c>
      <c r="BR141" s="14" t="str">
        <f t="shared" si="166"/>
        <v>86600809</v>
      </c>
      <c r="BT141" t="str">
        <f t="shared" si="167"/>
        <v/>
      </c>
      <c r="BW141" s="6" t="str">
        <f t="shared" si="168"/>
        <v>LMT</v>
      </c>
      <c r="BZ141" t="s">
        <v>569</v>
      </c>
      <c r="CB141" s="74" t="str">
        <f t="shared" si="169"/>
        <v/>
      </c>
      <c r="CC141" s="6">
        <f t="shared" si="170"/>
        <v>68270.25</v>
      </c>
      <c r="CE141" t="str">
        <f t="shared" si="177"/>
        <v>Long</v>
      </c>
      <c r="CF141" t="str">
        <f t="shared" si="178"/>
        <v>ST</v>
      </c>
      <c r="CG141" s="45" t="str">
        <f t="shared" si="179"/>
        <v>VND</v>
      </c>
      <c r="CH141" t="str">
        <f t="shared" si="180"/>
        <v>STK</v>
      </c>
      <c r="CI141" t="str">
        <f t="shared" si="181"/>
        <v>VNM</v>
      </c>
      <c r="CJ141" s="83">
        <f t="shared" si="182"/>
        <v>8000</v>
      </c>
      <c r="CK141" t="str">
        <f t="shared" si="183"/>
        <v>Vietnam Dairy Products Joint Stock Company</v>
      </c>
      <c r="CL141">
        <f t="shared" si="184"/>
        <v>1</v>
      </c>
      <c r="CO141" s="91" t="str">
        <f t="shared" si="141"/>
        <v>01/02/2024 10:51:21</v>
      </c>
      <c r="CP141" t="str">
        <f t="shared" si="185"/>
        <v>01/02/2024 10:51:21</v>
      </c>
      <c r="CR141" s="5">
        <f t="shared" si="186"/>
        <v>68100</v>
      </c>
      <c r="CS141" s="5">
        <f t="shared" si="187"/>
        <v>68270.25</v>
      </c>
      <c r="CT141" s="22">
        <f>IF(AND(AN141="O",CJ141&lt;&gt;0),VLOOKUP(CI141&amp;Readme!$B$4,historicalprice,4,FALSE),"")</f>
        <v>65500</v>
      </c>
      <c r="CU141" s="8">
        <f>IF(AN141="O",Readme!$B$4,"")</f>
        <v>45471</v>
      </c>
    </row>
    <row r="142" spans="1:99" hidden="1">
      <c r="A142" s="39" t="s">
        <v>648</v>
      </c>
      <c r="B142" s="40" t="s">
        <v>21</v>
      </c>
      <c r="C142" s="40" t="s">
        <v>222</v>
      </c>
      <c r="D142" s="41">
        <v>7000</v>
      </c>
      <c r="E142" s="41" t="s">
        <v>659</v>
      </c>
      <c r="F142" s="68">
        <v>7000</v>
      </c>
      <c r="G142" s="41">
        <v>39483</v>
      </c>
      <c r="H142" s="41">
        <v>414570</v>
      </c>
      <c r="I142" s="41" t="s">
        <v>224</v>
      </c>
      <c r="J142" s="41">
        <v>276795570</v>
      </c>
      <c r="K142" s="40" t="s">
        <v>162</v>
      </c>
      <c r="L142" s="40" t="s">
        <v>225</v>
      </c>
      <c r="M142" s="40" t="s">
        <v>163</v>
      </c>
      <c r="N142" s="42" t="s">
        <v>660</v>
      </c>
      <c r="Z142" s="43">
        <f t="shared" si="142"/>
        <v>7000</v>
      </c>
      <c r="AA142" s="55">
        <f t="shared" si="143"/>
        <v>45292.830138888887</v>
      </c>
      <c r="AB142" s="8">
        <f t="shared" si="144"/>
        <v>45292</v>
      </c>
      <c r="AC142" s="8">
        <f t="shared" si="145"/>
        <v>45294.375</v>
      </c>
      <c r="AD142" s="6">
        <f t="shared" si="146"/>
        <v>276381000</v>
      </c>
      <c r="AE142" s="6">
        <f t="shared" si="147"/>
        <v>-276381</v>
      </c>
      <c r="AF142" s="6">
        <f t="shared" si="148"/>
        <v>-414571.5</v>
      </c>
      <c r="AG142" s="6" t="str">
        <f t="shared" si="149"/>
        <v>86600239</v>
      </c>
      <c r="AH142" s="75" t="str">
        <f t="shared" si="150"/>
        <v/>
      </c>
      <c r="AI142" t="str">
        <f t="shared" si="151"/>
        <v/>
      </c>
      <c r="AL142" s="78" t="str">
        <f t="shared" si="152"/>
        <v>86600239O</v>
      </c>
      <c r="AM142" s="92">
        <v>23978169</v>
      </c>
      <c r="AN142" s="6" t="str">
        <f t="shared" si="153"/>
        <v>O</v>
      </c>
      <c r="AO142" t="str">
        <f t="shared" si="154"/>
        <v/>
      </c>
      <c r="AP142" s="77" t="str">
        <f t="shared" si="171"/>
        <v>VND</v>
      </c>
      <c r="AR142" t="s">
        <v>220</v>
      </c>
      <c r="AS142" s="43" t="str">
        <f t="shared" si="155"/>
        <v>TV2</v>
      </c>
      <c r="AT142" s="44">
        <f t="shared" si="156"/>
        <v>7000</v>
      </c>
      <c r="AU142" t="str">
        <f>VLOOKUP(AS142,specs,Specs!$D$2,FALSE)</f>
        <v>Power Engineering Consulting Joint Stock Company 2</v>
      </c>
      <c r="AW142">
        <f>VLOOKUP(AS142,specs,Specs!$S$2,FALSE)</f>
        <v>1</v>
      </c>
      <c r="BA142" s="4" t="str">
        <f t="shared" si="157"/>
        <v>01/02/2024 10:55:24</v>
      </c>
      <c r="BB142" s="8">
        <f t="shared" si="158"/>
        <v>45293</v>
      </c>
      <c r="BC142" s="8">
        <f>IF(C142="Div",BB142,VLOOKUP(VLOOKUP(DATEVALUE(BA142),DataRef!$N$2:$O$2001,2,FALSE)+2,DataRef!$M$2:$O$2001,2,FALSE))</f>
        <v>45295</v>
      </c>
      <c r="BD142" t="str">
        <f t="shared" si="172"/>
        <v>HOSE</v>
      </c>
      <c r="BE142" s="44">
        <f t="shared" si="159"/>
        <v>39483</v>
      </c>
      <c r="BF142" s="22">
        <f t="shared" si="173"/>
        <v>276381000</v>
      </c>
      <c r="BG142" s="21">
        <f t="shared" si="174"/>
        <v>-276381000</v>
      </c>
      <c r="BH142" s="6">
        <f t="shared" si="160"/>
        <v>0</v>
      </c>
      <c r="BI142" s="6">
        <f t="shared" si="161"/>
        <v>-690952.5</v>
      </c>
      <c r="BJ142" t="str">
        <f t="shared" si="175"/>
        <v>VND</v>
      </c>
      <c r="BK142" s="45">
        <f t="shared" si="176"/>
        <v>-277071952.5</v>
      </c>
      <c r="BL142" s="77">
        <f t="shared" si="162"/>
        <v>39350</v>
      </c>
      <c r="BM142" s="6">
        <f t="shared" si="163"/>
        <v>277071952.5</v>
      </c>
      <c r="BN142" s="54" t="str">
        <f t="shared" si="164"/>
        <v/>
      </c>
      <c r="BP142" t="str">
        <f t="shared" si="165"/>
        <v>Buy</v>
      </c>
      <c r="BR142" s="14" t="str">
        <f t="shared" si="166"/>
        <v>86600239</v>
      </c>
      <c r="BT142" t="str">
        <f t="shared" si="167"/>
        <v/>
      </c>
      <c r="BW142" s="6" t="str">
        <f t="shared" si="168"/>
        <v>LMT</v>
      </c>
      <c r="BZ142" t="s">
        <v>569</v>
      </c>
      <c r="CB142" s="74" t="str">
        <f t="shared" si="169"/>
        <v/>
      </c>
      <c r="CC142" s="6">
        <f t="shared" si="170"/>
        <v>39581.707499999997</v>
      </c>
      <c r="CE142" t="str">
        <f t="shared" si="177"/>
        <v>Long</v>
      </c>
      <c r="CF142" t="str">
        <f t="shared" si="178"/>
        <v>ST</v>
      </c>
      <c r="CG142" s="45" t="str">
        <f t="shared" si="179"/>
        <v>VND</v>
      </c>
      <c r="CH142" t="str">
        <f t="shared" si="180"/>
        <v>STK</v>
      </c>
      <c r="CI142" t="str">
        <f t="shared" si="181"/>
        <v>TV2</v>
      </c>
      <c r="CJ142" s="83">
        <f t="shared" si="182"/>
        <v>7000</v>
      </c>
      <c r="CK142" t="str">
        <f t="shared" si="183"/>
        <v>Power Engineering Consulting Joint Stock Company 2</v>
      </c>
      <c r="CL142">
        <f t="shared" si="184"/>
        <v>1</v>
      </c>
      <c r="CO142" s="91" t="str">
        <f t="shared" ref="CO142:CO173" si="188">IF(AN142="O",BA142,"")</f>
        <v>01/02/2024 10:55:24</v>
      </c>
      <c r="CP142" t="str">
        <f t="shared" si="185"/>
        <v>01/02/2024 10:55:24</v>
      </c>
      <c r="CR142" s="5">
        <f t="shared" si="186"/>
        <v>39483</v>
      </c>
      <c r="CS142" s="5">
        <f t="shared" si="187"/>
        <v>39581.707499999997</v>
      </c>
      <c r="CT142" s="22">
        <f>IF(AND(AN142="O",CJ142&lt;&gt;0),VLOOKUP(CI142&amp;Readme!$B$4,historicalprice,4,FALSE),"")</f>
        <v>45000</v>
      </c>
      <c r="CU142" s="8">
        <f>IF(AN142="O",Readme!$B$4,"")</f>
        <v>45471</v>
      </c>
    </row>
    <row r="143" spans="1:99" hidden="1">
      <c r="A143" s="39" t="s">
        <v>645</v>
      </c>
      <c r="B143" s="40" t="s">
        <v>20</v>
      </c>
      <c r="C143" s="40" t="s">
        <v>222</v>
      </c>
      <c r="D143" s="41">
        <v>4000</v>
      </c>
      <c r="E143" s="41" t="s">
        <v>637</v>
      </c>
      <c r="F143" s="68">
        <v>4000</v>
      </c>
      <c r="G143" s="41">
        <v>43350</v>
      </c>
      <c r="H143" s="41">
        <v>260101</v>
      </c>
      <c r="I143" s="41" t="s">
        <v>224</v>
      </c>
      <c r="J143" s="41">
        <v>173660101</v>
      </c>
      <c r="K143" s="40" t="s">
        <v>162</v>
      </c>
      <c r="L143" s="40" t="s">
        <v>225</v>
      </c>
      <c r="M143" s="40" t="s">
        <v>163</v>
      </c>
      <c r="N143" s="42" t="s">
        <v>662</v>
      </c>
      <c r="Z143" s="43">
        <f t="shared" si="142"/>
        <v>4000</v>
      </c>
      <c r="AA143" s="55">
        <f t="shared" si="143"/>
        <v>45292.830752314818</v>
      </c>
      <c r="AB143" s="8">
        <f t="shared" si="144"/>
        <v>45292</v>
      </c>
      <c r="AC143" s="8">
        <f t="shared" si="145"/>
        <v>45294.375</v>
      </c>
      <c r="AD143" s="6">
        <f t="shared" si="146"/>
        <v>173400000</v>
      </c>
      <c r="AE143" s="6">
        <f t="shared" si="147"/>
        <v>-173400</v>
      </c>
      <c r="AF143" s="6">
        <f t="shared" si="148"/>
        <v>-260100</v>
      </c>
      <c r="AG143" s="6" t="str">
        <f t="shared" si="149"/>
        <v>86599379</v>
      </c>
      <c r="AH143" s="75" t="str">
        <f t="shared" si="150"/>
        <v/>
      </c>
      <c r="AI143" t="str">
        <f t="shared" si="151"/>
        <v/>
      </c>
      <c r="AL143" s="78" t="str">
        <f t="shared" si="152"/>
        <v>86599379O</v>
      </c>
      <c r="AM143" s="92">
        <v>23978168</v>
      </c>
      <c r="AN143" s="6" t="str">
        <f t="shared" si="153"/>
        <v>O</v>
      </c>
      <c r="AO143" t="str">
        <f t="shared" si="154"/>
        <v/>
      </c>
      <c r="AP143" s="77" t="str">
        <f t="shared" si="171"/>
        <v>VND</v>
      </c>
      <c r="AR143" t="s">
        <v>220</v>
      </c>
      <c r="AS143" s="43" t="str">
        <f t="shared" si="155"/>
        <v>VHM</v>
      </c>
      <c r="AT143" s="44">
        <f t="shared" si="156"/>
        <v>4000</v>
      </c>
      <c r="AU143" t="str">
        <f>VLOOKUP(AS143,specs,Specs!$D$2,FALSE)</f>
        <v>Vinhomes Joint Stock Company</v>
      </c>
      <c r="AW143">
        <f>VLOOKUP(AS143,specs,Specs!$S$2,FALSE)</f>
        <v>1</v>
      </c>
      <c r="BA143" s="4" t="str">
        <f t="shared" si="157"/>
        <v>01/02/2024 10:56:17</v>
      </c>
      <c r="BB143" s="8">
        <f t="shared" si="158"/>
        <v>45293</v>
      </c>
      <c r="BC143" s="8">
        <f>IF(C143="Div",BB143,VLOOKUP(VLOOKUP(DATEVALUE(BA143),DataRef!$N$2:$O$2001,2,FALSE)+2,DataRef!$M$2:$O$2001,2,FALSE))</f>
        <v>45295</v>
      </c>
      <c r="BD143" t="str">
        <f t="shared" si="172"/>
        <v>HOSE</v>
      </c>
      <c r="BE143" s="44">
        <f t="shared" si="159"/>
        <v>43350</v>
      </c>
      <c r="BF143" s="22">
        <f t="shared" si="173"/>
        <v>173400000</v>
      </c>
      <c r="BG143" s="21">
        <f t="shared" si="174"/>
        <v>-173400000</v>
      </c>
      <c r="BH143" s="6">
        <f t="shared" si="160"/>
        <v>0</v>
      </c>
      <c r="BI143" s="6">
        <f t="shared" si="161"/>
        <v>-433500</v>
      </c>
      <c r="BJ143" t="str">
        <f t="shared" si="175"/>
        <v>VND</v>
      </c>
      <c r="BK143" s="45">
        <f t="shared" si="176"/>
        <v>-173833500</v>
      </c>
      <c r="BL143" s="77">
        <f t="shared" si="162"/>
        <v>43000</v>
      </c>
      <c r="BM143" s="6">
        <f t="shared" si="163"/>
        <v>173833500</v>
      </c>
      <c r="BN143" s="54" t="str">
        <f t="shared" si="164"/>
        <v/>
      </c>
      <c r="BP143" t="str">
        <f t="shared" si="165"/>
        <v>Buy</v>
      </c>
      <c r="BR143" s="14" t="str">
        <f t="shared" si="166"/>
        <v>86599379</v>
      </c>
      <c r="BT143" t="str">
        <f t="shared" si="167"/>
        <v/>
      </c>
      <c r="BW143" s="6" t="str">
        <f t="shared" si="168"/>
        <v>LMT</v>
      </c>
      <c r="BZ143" t="s">
        <v>569</v>
      </c>
      <c r="CB143" s="74" t="str">
        <f t="shared" si="169"/>
        <v/>
      </c>
      <c r="CC143" s="6">
        <f t="shared" si="170"/>
        <v>43458.375</v>
      </c>
      <c r="CE143" t="str">
        <f t="shared" si="177"/>
        <v>Long</v>
      </c>
      <c r="CF143" t="str">
        <f t="shared" si="178"/>
        <v>ST</v>
      </c>
      <c r="CG143" s="45" t="str">
        <f t="shared" si="179"/>
        <v>VND</v>
      </c>
      <c r="CH143" t="str">
        <f t="shared" si="180"/>
        <v>STK</v>
      </c>
      <c r="CI143" t="str">
        <f t="shared" si="181"/>
        <v>VHM</v>
      </c>
      <c r="CJ143" s="83">
        <f t="shared" si="182"/>
        <v>4000</v>
      </c>
      <c r="CK143" t="str">
        <f t="shared" si="183"/>
        <v>Vinhomes Joint Stock Company</v>
      </c>
      <c r="CL143">
        <f t="shared" si="184"/>
        <v>1</v>
      </c>
      <c r="CO143" s="91" t="str">
        <f t="shared" si="188"/>
        <v>01/02/2024 10:56:17</v>
      </c>
      <c r="CP143" t="str">
        <f t="shared" si="185"/>
        <v>01/02/2024 10:56:17</v>
      </c>
      <c r="CR143" s="5">
        <f t="shared" si="186"/>
        <v>43350</v>
      </c>
      <c r="CS143" s="5">
        <f t="shared" si="187"/>
        <v>43458.375</v>
      </c>
      <c r="CT143" s="22">
        <f>IF(AND(AN143="O",CJ143&lt;&gt;0),VLOOKUP(CI143&amp;Readme!$B$4,historicalprice,4,FALSE),"")</f>
        <v>37650</v>
      </c>
      <c r="CU143" s="8">
        <f>IF(AN143="O",Readme!$B$4,"")</f>
        <v>45471</v>
      </c>
    </row>
    <row r="144" spans="1:99" hidden="1">
      <c r="A144" s="39" t="s">
        <v>642</v>
      </c>
      <c r="B144" s="40" t="s">
        <v>47</v>
      </c>
      <c r="C144" s="40" t="s">
        <v>222</v>
      </c>
      <c r="D144" s="41">
        <v>11000</v>
      </c>
      <c r="E144" s="41" t="s">
        <v>664</v>
      </c>
      <c r="F144" s="68">
        <v>11000</v>
      </c>
      <c r="G144" s="41">
        <v>17400</v>
      </c>
      <c r="H144" s="41">
        <v>287100</v>
      </c>
      <c r="I144" s="41" t="s">
        <v>224</v>
      </c>
      <c r="J144" s="41">
        <v>191687100</v>
      </c>
      <c r="K144" s="40" t="s">
        <v>162</v>
      </c>
      <c r="L144" s="40" t="s">
        <v>225</v>
      </c>
      <c r="M144" s="40" t="s">
        <v>163</v>
      </c>
      <c r="N144" s="42" t="s">
        <v>665</v>
      </c>
      <c r="O144" s="47"/>
      <c r="Y144" s="43">
        <v>1.2</v>
      </c>
      <c r="Z144" s="56">
        <v>13200</v>
      </c>
      <c r="AA144" s="55">
        <f t="shared" si="143"/>
        <v>45292.832337962966</v>
      </c>
      <c r="AB144" s="8">
        <f t="shared" si="144"/>
        <v>45292</v>
      </c>
      <c r="AC144" s="8">
        <f t="shared" si="145"/>
        <v>45294.375</v>
      </c>
      <c r="AD144" s="6">
        <f t="shared" si="146"/>
        <v>191400000</v>
      </c>
      <c r="AE144" s="6">
        <f t="shared" si="147"/>
        <v>-191400</v>
      </c>
      <c r="AF144" s="6">
        <f t="shared" si="148"/>
        <v>-287100</v>
      </c>
      <c r="AG144" s="6" t="str">
        <f t="shared" si="149"/>
        <v>86599189</v>
      </c>
      <c r="AH144" s="75" t="str">
        <f t="shared" si="150"/>
        <v/>
      </c>
      <c r="AI144" t="str">
        <f t="shared" si="151"/>
        <v/>
      </c>
      <c r="AL144" s="78" t="str">
        <f t="shared" si="152"/>
        <v>86599189O</v>
      </c>
      <c r="AM144" s="43">
        <v>23978167</v>
      </c>
      <c r="AN144" s="6" t="str">
        <f t="shared" si="153"/>
        <v>O</v>
      </c>
      <c r="AO144" t="str">
        <f t="shared" si="154"/>
        <v/>
      </c>
      <c r="AP144" s="77" t="str">
        <f t="shared" si="171"/>
        <v>VND</v>
      </c>
      <c r="AR144" t="s">
        <v>220</v>
      </c>
      <c r="AS144" s="43" t="str">
        <f t="shared" si="155"/>
        <v>TPB</v>
      </c>
      <c r="AT144" s="44">
        <f t="shared" si="156"/>
        <v>13200</v>
      </c>
      <c r="AU144" t="str">
        <f>VLOOKUP(AS144,specs,Specs!$D$2,FALSE)</f>
        <v>Tien Phong Commercial Joint Stock Bank (Tpb)</v>
      </c>
      <c r="AW144">
        <f>VLOOKUP(AS144,specs,Specs!$S$2,FALSE)</f>
        <v>1</v>
      </c>
      <c r="BA144" s="4" t="str">
        <f t="shared" si="157"/>
        <v>01/02/2024 10:58:34</v>
      </c>
      <c r="BB144" s="8">
        <f t="shared" si="158"/>
        <v>45293</v>
      </c>
      <c r="BC144" s="8">
        <f>IF(C144="Div",BB144,VLOOKUP(VLOOKUP(DATEVALUE(BA144),DataRef!$N$2:$O$2001,2,FALSE)+2,DataRef!$M$2:$O$2001,2,FALSE))</f>
        <v>45295</v>
      </c>
      <c r="BD144" t="str">
        <f t="shared" si="172"/>
        <v>HOSE</v>
      </c>
      <c r="BE144" s="19">
        <f t="shared" si="159"/>
        <v>14500</v>
      </c>
      <c r="BF144" s="22">
        <f t="shared" si="173"/>
        <v>191400000</v>
      </c>
      <c r="BG144" s="21">
        <f t="shared" si="174"/>
        <v>-191400000</v>
      </c>
      <c r="BH144" s="6">
        <f t="shared" si="160"/>
        <v>0</v>
      </c>
      <c r="BI144" s="6">
        <f t="shared" si="161"/>
        <v>-478500</v>
      </c>
      <c r="BJ144" t="str">
        <f t="shared" si="175"/>
        <v>VND</v>
      </c>
      <c r="BK144" s="45">
        <f t="shared" si="176"/>
        <v>-191878500</v>
      </c>
      <c r="BL144" s="77">
        <f t="shared" si="162"/>
        <v>14416.666999999999</v>
      </c>
      <c r="BM144" s="6">
        <f t="shared" si="163"/>
        <v>191878500</v>
      </c>
      <c r="BN144" s="54" t="str">
        <f t="shared" si="164"/>
        <v/>
      </c>
      <c r="BP144" t="str">
        <f t="shared" si="165"/>
        <v>Buy</v>
      </c>
      <c r="BR144" s="14" t="str">
        <f t="shared" si="166"/>
        <v>86599189</v>
      </c>
      <c r="BT144" t="str">
        <f t="shared" si="167"/>
        <v/>
      </c>
      <c r="BW144" s="6" t="str">
        <f t="shared" si="168"/>
        <v>LMT</v>
      </c>
      <c r="BZ144" t="s">
        <v>569</v>
      </c>
      <c r="CB144" s="74" t="str">
        <f t="shared" si="169"/>
        <v/>
      </c>
      <c r="CC144" s="6">
        <f t="shared" si="170"/>
        <v>14536.25</v>
      </c>
      <c r="CE144" t="str">
        <f t="shared" si="177"/>
        <v>Long</v>
      </c>
      <c r="CF144" t="str">
        <f t="shared" si="178"/>
        <v>ST</v>
      </c>
      <c r="CG144" s="45" t="str">
        <f t="shared" si="179"/>
        <v>VND</v>
      </c>
      <c r="CH144" t="str">
        <f t="shared" si="180"/>
        <v>STK</v>
      </c>
      <c r="CI144" t="str">
        <f t="shared" si="181"/>
        <v>TPB</v>
      </c>
      <c r="CJ144" s="83">
        <f t="shared" si="182"/>
        <v>13200</v>
      </c>
      <c r="CK144" t="str">
        <f t="shared" si="183"/>
        <v>Tien Phong Commercial Joint Stock Bank (Tpb)</v>
      </c>
      <c r="CL144">
        <f t="shared" si="184"/>
        <v>1</v>
      </c>
      <c r="CO144" s="91" t="str">
        <f t="shared" si="188"/>
        <v>01/02/2024 10:58:34</v>
      </c>
      <c r="CP144" t="str">
        <f t="shared" si="185"/>
        <v>01/02/2024 10:58:34</v>
      </c>
      <c r="CR144" s="5">
        <f t="shared" si="186"/>
        <v>14500</v>
      </c>
      <c r="CS144" s="5">
        <f t="shared" si="187"/>
        <v>14536.25</v>
      </c>
      <c r="CT144" s="22">
        <f>IF(AND(AN144="O",CJ144&lt;&gt;0),VLOOKUP(CI144&amp;Readme!$B$4,historicalprice,4,FALSE),"")</f>
        <v>14333.333000000001</v>
      </c>
      <c r="CU144" s="8">
        <f>IF(AN144="O",Readme!$B$4,"")</f>
        <v>45471</v>
      </c>
    </row>
    <row r="145" spans="1:99" hidden="1">
      <c r="A145" s="39" t="s">
        <v>639</v>
      </c>
      <c r="B145" s="40" t="s">
        <v>20</v>
      </c>
      <c r="C145" s="40" t="s">
        <v>222</v>
      </c>
      <c r="D145" s="41">
        <v>7900</v>
      </c>
      <c r="E145" s="41" t="s">
        <v>667</v>
      </c>
      <c r="F145" s="68">
        <v>7900</v>
      </c>
      <c r="G145" s="41">
        <v>43250</v>
      </c>
      <c r="H145" s="41">
        <v>512513</v>
      </c>
      <c r="I145" s="41" t="s">
        <v>224</v>
      </c>
      <c r="J145" s="41">
        <v>342187513</v>
      </c>
      <c r="K145" s="40" t="s">
        <v>162</v>
      </c>
      <c r="L145" s="40" t="s">
        <v>225</v>
      </c>
      <c r="M145" s="40" t="s">
        <v>163</v>
      </c>
      <c r="N145" s="42" t="s">
        <v>668</v>
      </c>
      <c r="Z145" s="43">
        <f t="shared" ref="Z145:Z175" si="189">F145</f>
        <v>7900</v>
      </c>
      <c r="AA145" s="55">
        <f t="shared" si="143"/>
        <v>45292.835324074076</v>
      </c>
      <c r="AB145" s="8">
        <f t="shared" si="144"/>
        <v>45292</v>
      </c>
      <c r="AC145" s="8">
        <f t="shared" si="145"/>
        <v>45294.375</v>
      </c>
      <c r="AD145" s="6">
        <f t="shared" si="146"/>
        <v>341675000</v>
      </c>
      <c r="AE145" s="6">
        <f t="shared" si="147"/>
        <v>-341675</v>
      </c>
      <c r="AF145" s="6">
        <f t="shared" si="148"/>
        <v>-512512.5</v>
      </c>
      <c r="AG145" s="6" t="str">
        <f t="shared" si="149"/>
        <v>86598347</v>
      </c>
      <c r="AH145" s="75" t="str">
        <f t="shared" si="150"/>
        <v/>
      </c>
      <c r="AI145" t="str">
        <f t="shared" si="151"/>
        <v/>
      </c>
      <c r="AL145" s="78" t="str">
        <f t="shared" si="152"/>
        <v>86598347O</v>
      </c>
      <c r="AM145" s="92">
        <v>23978166</v>
      </c>
      <c r="AN145" s="6" t="str">
        <f t="shared" si="153"/>
        <v>O</v>
      </c>
      <c r="AO145" t="str">
        <f t="shared" si="154"/>
        <v/>
      </c>
      <c r="AP145" s="77" t="str">
        <f t="shared" si="171"/>
        <v>VND</v>
      </c>
      <c r="AR145" t="s">
        <v>220</v>
      </c>
      <c r="AS145" s="43" t="str">
        <f t="shared" si="155"/>
        <v>VHM</v>
      </c>
      <c r="AT145" s="44">
        <f t="shared" si="156"/>
        <v>7900</v>
      </c>
      <c r="AU145" t="str">
        <f>VLOOKUP(AS145,specs,Specs!$D$2,FALSE)</f>
        <v>Vinhomes Joint Stock Company</v>
      </c>
      <c r="AW145">
        <f>VLOOKUP(AS145,specs,Specs!$S$2,FALSE)</f>
        <v>1</v>
      </c>
      <c r="BA145" s="4" t="str">
        <f t="shared" si="157"/>
        <v>01/02/2024 11:02:52</v>
      </c>
      <c r="BB145" s="8">
        <f t="shared" si="158"/>
        <v>45293</v>
      </c>
      <c r="BC145" s="8">
        <f>IF(C145="Div",BB145,VLOOKUP(VLOOKUP(DATEVALUE(BA145),DataRef!$N$2:$O$2001,2,FALSE)+2,DataRef!$M$2:$O$2001,2,FALSE))</f>
        <v>45295</v>
      </c>
      <c r="BD145" t="str">
        <f t="shared" si="172"/>
        <v>HOSE</v>
      </c>
      <c r="BE145" s="44">
        <f t="shared" si="159"/>
        <v>43250</v>
      </c>
      <c r="BF145" s="22">
        <f t="shared" si="173"/>
        <v>341675000</v>
      </c>
      <c r="BG145" s="21">
        <f t="shared" si="174"/>
        <v>-341675000</v>
      </c>
      <c r="BH145" s="6">
        <f t="shared" si="160"/>
        <v>0</v>
      </c>
      <c r="BI145" s="6">
        <f t="shared" si="161"/>
        <v>-854187.5</v>
      </c>
      <c r="BJ145" t="str">
        <f t="shared" si="175"/>
        <v>VND</v>
      </c>
      <c r="BK145" s="45">
        <f t="shared" si="176"/>
        <v>-342529187.5</v>
      </c>
      <c r="BL145" s="77">
        <f t="shared" si="162"/>
        <v>43000</v>
      </c>
      <c r="BM145" s="6">
        <f t="shared" si="163"/>
        <v>342529187.5</v>
      </c>
      <c r="BN145" s="54" t="str">
        <f t="shared" si="164"/>
        <v/>
      </c>
      <c r="BP145" t="str">
        <f t="shared" si="165"/>
        <v>Buy</v>
      </c>
      <c r="BR145" s="14" t="str">
        <f t="shared" si="166"/>
        <v>86598347</v>
      </c>
      <c r="BT145" t="str">
        <f t="shared" si="167"/>
        <v/>
      </c>
      <c r="BW145" s="6" t="str">
        <f t="shared" si="168"/>
        <v>LMT</v>
      </c>
      <c r="BZ145" t="s">
        <v>569</v>
      </c>
      <c r="CB145" s="74" t="str">
        <f t="shared" si="169"/>
        <v/>
      </c>
      <c r="CC145" s="6">
        <f t="shared" si="170"/>
        <v>43358.125</v>
      </c>
      <c r="CE145" t="str">
        <f t="shared" si="177"/>
        <v>Long</v>
      </c>
      <c r="CF145" t="str">
        <f t="shared" si="178"/>
        <v>ST</v>
      </c>
      <c r="CG145" s="45" t="str">
        <f t="shared" si="179"/>
        <v>VND</v>
      </c>
      <c r="CH145" t="str">
        <f t="shared" si="180"/>
        <v>STK</v>
      </c>
      <c r="CI145" t="str">
        <f t="shared" si="181"/>
        <v>VHM</v>
      </c>
      <c r="CJ145" s="83">
        <f t="shared" si="182"/>
        <v>7900</v>
      </c>
      <c r="CK145" t="str">
        <f t="shared" si="183"/>
        <v>Vinhomes Joint Stock Company</v>
      </c>
      <c r="CL145">
        <f t="shared" si="184"/>
        <v>1</v>
      </c>
      <c r="CO145" s="91" t="str">
        <f t="shared" si="188"/>
        <v>01/02/2024 11:02:52</v>
      </c>
      <c r="CP145" t="str">
        <f t="shared" si="185"/>
        <v>01/02/2024 11:02:52</v>
      </c>
      <c r="CR145" s="5">
        <f t="shared" si="186"/>
        <v>43250</v>
      </c>
      <c r="CS145" s="5">
        <f t="shared" si="187"/>
        <v>43358.125</v>
      </c>
      <c r="CT145" s="22">
        <f>IF(AND(AN145="O",CJ145&lt;&gt;0),VLOOKUP(CI145&amp;Readme!$B$4,historicalprice,4,FALSE),"")</f>
        <v>37650</v>
      </c>
      <c r="CU145" s="8">
        <f>IF(AN145="O",Readme!$B$4,"")</f>
        <v>45471</v>
      </c>
    </row>
    <row r="146" spans="1:99" hidden="1">
      <c r="A146" s="39" t="s">
        <v>636</v>
      </c>
      <c r="B146" s="40" t="s">
        <v>20</v>
      </c>
      <c r="C146" s="40" t="s">
        <v>222</v>
      </c>
      <c r="D146" s="41">
        <v>4000</v>
      </c>
      <c r="E146" s="41" t="s">
        <v>637</v>
      </c>
      <c r="F146" s="68">
        <v>4000</v>
      </c>
      <c r="G146" s="41">
        <v>43350</v>
      </c>
      <c r="H146" s="41">
        <v>260100</v>
      </c>
      <c r="I146" s="41" t="s">
        <v>224</v>
      </c>
      <c r="J146" s="41">
        <v>173660100</v>
      </c>
      <c r="K146" s="40" t="s">
        <v>162</v>
      </c>
      <c r="L146" s="40" t="s">
        <v>225</v>
      </c>
      <c r="M146" s="40" t="s">
        <v>163</v>
      </c>
      <c r="N146" s="42" t="s">
        <v>638</v>
      </c>
      <c r="Z146" s="43">
        <f t="shared" si="189"/>
        <v>4000</v>
      </c>
      <c r="AA146" s="55">
        <f t="shared" si="143"/>
        <v>45294.823310185187</v>
      </c>
      <c r="AB146" s="8">
        <f t="shared" si="144"/>
        <v>45294</v>
      </c>
      <c r="AC146" s="8">
        <f t="shared" si="145"/>
        <v>45298.375</v>
      </c>
      <c r="AD146" s="6">
        <f t="shared" si="146"/>
        <v>173400000</v>
      </c>
      <c r="AE146" s="6">
        <f t="shared" si="147"/>
        <v>-173400</v>
      </c>
      <c r="AF146" s="6">
        <f t="shared" si="148"/>
        <v>-260100</v>
      </c>
      <c r="AG146" s="6" t="str">
        <f t="shared" si="149"/>
        <v>86810541</v>
      </c>
      <c r="AH146" s="75" t="str">
        <f t="shared" si="150"/>
        <v/>
      </c>
      <c r="AI146" t="str">
        <f t="shared" si="151"/>
        <v/>
      </c>
      <c r="AL146" s="78" t="str">
        <f t="shared" si="152"/>
        <v>86810541O</v>
      </c>
      <c r="AM146" s="92">
        <v>23978177</v>
      </c>
      <c r="AN146" s="6" t="str">
        <f t="shared" si="153"/>
        <v>O</v>
      </c>
      <c r="AO146" t="str">
        <f t="shared" si="154"/>
        <v/>
      </c>
      <c r="AP146" s="77" t="str">
        <f t="shared" si="171"/>
        <v>VND</v>
      </c>
      <c r="AR146" t="s">
        <v>220</v>
      </c>
      <c r="AS146" s="43" t="str">
        <f t="shared" si="155"/>
        <v>VHM</v>
      </c>
      <c r="AT146" s="44">
        <f t="shared" si="156"/>
        <v>4000</v>
      </c>
      <c r="AU146" t="str">
        <f>VLOOKUP(AS146,specs,Specs!$D$2,FALSE)</f>
        <v>Vinhomes Joint Stock Company</v>
      </c>
      <c r="AW146">
        <f>VLOOKUP(AS146,specs,Specs!$S$2,FALSE)</f>
        <v>1</v>
      </c>
      <c r="BA146" s="4" t="str">
        <f t="shared" si="157"/>
        <v>01/04/2024 10:45:34</v>
      </c>
      <c r="BB146" s="8">
        <f t="shared" si="158"/>
        <v>45295</v>
      </c>
      <c r="BC146" s="8">
        <f>IF(C146="Div",BB146,VLOOKUP(VLOOKUP(DATEVALUE(BA146),DataRef!$N$2:$O$2001,2,FALSE)+2,DataRef!$M$2:$O$2001,2,FALSE))</f>
        <v>45299</v>
      </c>
      <c r="BD146" t="str">
        <f t="shared" si="172"/>
        <v>HOSE</v>
      </c>
      <c r="BE146" s="44">
        <f t="shared" si="159"/>
        <v>43350</v>
      </c>
      <c r="BF146" s="22">
        <f t="shared" si="173"/>
        <v>173400000</v>
      </c>
      <c r="BG146" s="21">
        <f t="shared" si="174"/>
        <v>-173400000</v>
      </c>
      <c r="BH146" s="6">
        <f t="shared" si="160"/>
        <v>0</v>
      </c>
      <c r="BI146" s="6">
        <f t="shared" si="161"/>
        <v>-433500</v>
      </c>
      <c r="BJ146" t="str">
        <f t="shared" si="175"/>
        <v>VND</v>
      </c>
      <c r="BK146" s="45">
        <f t="shared" si="176"/>
        <v>-173833500</v>
      </c>
      <c r="BL146" s="77">
        <f t="shared" si="162"/>
        <v>43450</v>
      </c>
      <c r="BM146" s="6">
        <f t="shared" si="163"/>
        <v>173833500</v>
      </c>
      <c r="BN146" s="54" t="str">
        <f t="shared" si="164"/>
        <v/>
      </c>
      <c r="BP146" t="str">
        <f t="shared" si="165"/>
        <v>Buy</v>
      </c>
      <c r="BR146" s="14" t="str">
        <f t="shared" si="166"/>
        <v>86810541</v>
      </c>
      <c r="BT146" t="str">
        <f t="shared" si="167"/>
        <v/>
      </c>
      <c r="BW146" s="6" t="str">
        <f t="shared" si="168"/>
        <v>LMT</v>
      </c>
      <c r="BZ146" t="s">
        <v>569</v>
      </c>
      <c r="CB146" s="74" t="str">
        <f t="shared" si="169"/>
        <v/>
      </c>
      <c r="CC146" s="6">
        <f t="shared" si="170"/>
        <v>43458.375</v>
      </c>
      <c r="CE146" t="str">
        <f t="shared" si="177"/>
        <v>Long</v>
      </c>
      <c r="CF146" t="str">
        <f t="shared" si="178"/>
        <v>ST</v>
      </c>
      <c r="CG146" s="45" t="str">
        <f t="shared" si="179"/>
        <v>VND</v>
      </c>
      <c r="CH146" t="str">
        <f t="shared" si="180"/>
        <v>STK</v>
      </c>
      <c r="CI146" t="str">
        <f t="shared" si="181"/>
        <v>VHM</v>
      </c>
      <c r="CJ146" s="83">
        <f t="shared" si="182"/>
        <v>4000</v>
      </c>
      <c r="CK146" t="str">
        <f t="shared" si="183"/>
        <v>Vinhomes Joint Stock Company</v>
      </c>
      <c r="CL146">
        <f t="shared" si="184"/>
        <v>1</v>
      </c>
      <c r="CO146" s="91" t="str">
        <f t="shared" si="188"/>
        <v>01/04/2024 10:45:34</v>
      </c>
      <c r="CP146" t="str">
        <f t="shared" si="185"/>
        <v>01/04/2024 10:45:34</v>
      </c>
      <c r="CR146" s="5">
        <f t="shared" si="186"/>
        <v>43350</v>
      </c>
      <c r="CS146" s="5">
        <f t="shared" si="187"/>
        <v>43458.375</v>
      </c>
      <c r="CT146" s="22">
        <f>IF(AND(AN146="O",CJ146&lt;&gt;0),VLOOKUP(CI146&amp;Readme!$B$4,historicalprice,4,FALSE),"")</f>
        <v>37650</v>
      </c>
      <c r="CU146" s="8">
        <f>IF(AN146="O",Readme!$B$4,"")</f>
        <v>45471</v>
      </c>
    </row>
    <row r="147" spans="1:99" hidden="1">
      <c r="A147" s="39" t="s">
        <v>633</v>
      </c>
      <c r="B147" s="40" t="s">
        <v>21</v>
      </c>
      <c r="C147" s="40" t="s">
        <v>222</v>
      </c>
      <c r="D147" s="41">
        <v>8000</v>
      </c>
      <c r="E147" s="41" t="s">
        <v>330</v>
      </c>
      <c r="F147" s="68">
        <v>8000</v>
      </c>
      <c r="G147" s="41">
        <v>37731</v>
      </c>
      <c r="H147" s="41">
        <v>452775</v>
      </c>
      <c r="I147" s="41" t="s">
        <v>224</v>
      </c>
      <c r="J147" s="41">
        <v>302300775</v>
      </c>
      <c r="K147" s="40" t="s">
        <v>162</v>
      </c>
      <c r="L147" s="40" t="s">
        <v>225</v>
      </c>
      <c r="M147" s="40" t="s">
        <v>163</v>
      </c>
      <c r="N147" s="42" t="s">
        <v>632</v>
      </c>
      <c r="Z147" s="43">
        <f t="shared" si="189"/>
        <v>8000</v>
      </c>
      <c r="AA147" s="55">
        <f t="shared" si="143"/>
        <v>45301.890868055554</v>
      </c>
      <c r="AB147" s="8">
        <f t="shared" si="144"/>
        <v>45301</v>
      </c>
      <c r="AC147" s="8">
        <f t="shared" si="145"/>
        <v>45305.375</v>
      </c>
      <c r="AD147" s="6">
        <f t="shared" si="146"/>
        <v>301848000</v>
      </c>
      <c r="AE147" s="6">
        <f t="shared" si="147"/>
        <v>-301848</v>
      </c>
      <c r="AF147" s="6">
        <f t="shared" si="148"/>
        <v>-452772</v>
      </c>
      <c r="AG147" s="6" t="str">
        <f t="shared" si="149"/>
        <v>87375855</v>
      </c>
      <c r="AH147" s="75" t="str">
        <f t="shared" si="150"/>
        <v/>
      </c>
      <c r="AI147" t="str">
        <f t="shared" si="151"/>
        <v/>
      </c>
      <c r="AL147" s="78" t="str">
        <f t="shared" si="152"/>
        <v>87375855O</v>
      </c>
      <c r="AM147" s="92">
        <v>23978179</v>
      </c>
      <c r="AN147" s="6" t="str">
        <f t="shared" si="153"/>
        <v>O</v>
      </c>
      <c r="AO147" t="str">
        <f t="shared" si="154"/>
        <v/>
      </c>
      <c r="AP147" s="77" t="str">
        <f t="shared" si="171"/>
        <v>VND</v>
      </c>
      <c r="AR147" t="s">
        <v>220</v>
      </c>
      <c r="AS147" s="43" t="str">
        <f t="shared" si="155"/>
        <v>TV2</v>
      </c>
      <c r="AT147" s="44">
        <f t="shared" si="156"/>
        <v>8000</v>
      </c>
      <c r="AU147" t="str">
        <f>VLOOKUP(AS147,specs,Specs!$D$2,FALSE)</f>
        <v>Power Engineering Consulting Joint Stock Company 2</v>
      </c>
      <c r="AW147">
        <f>VLOOKUP(AS147,specs,Specs!$S$2,FALSE)</f>
        <v>1</v>
      </c>
      <c r="BA147" s="4" t="str">
        <f t="shared" si="157"/>
        <v>01/11/2024 12:22:51</v>
      </c>
      <c r="BB147" s="8">
        <f t="shared" si="158"/>
        <v>45302</v>
      </c>
      <c r="BC147" s="8">
        <f>IF(C147="Div",BB147,VLOOKUP(VLOOKUP(DATEVALUE(BA147),DataRef!$N$2:$O$2001,2,FALSE)+2,DataRef!$M$2:$O$2001,2,FALSE))</f>
        <v>45306</v>
      </c>
      <c r="BD147" t="str">
        <f t="shared" si="172"/>
        <v>HOSE</v>
      </c>
      <c r="BE147" s="44">
        <f t="shared" si="159"/>
        <v>37731</v>
      </c>
      <c r="BF147" s="22">
        <f t="shared" si="173"/>
        <v>301848000</v>
      </c>
      <c r="BG147" s="21">
        <f t="shared" si="174"/>
        <v>-301848000</v>
      </c>
      <c r="BH147" s="6">
        <f t="shared" si="160"/>
        <v>0</v>
      </c>
      <c r="BI147" s="6">
        <f t="shared" si="161"/>
        <v>-754620</v>
      </c>
      <c r="BJ147" t="str">
        <f t="shared" si="175"/>
        <v>VND</v>
      </c>
      <c r="BK147" s="45">
        <f t="shared" si="176"/>
        <v>-302602620</v>
      </c>
      <c r="BL147" s="77">
        <f t="shared" si="162"/>
        <v>37600</v>
      </c>
      <c r="BM147" s="6">
        <f t="shared" si="163"/>
        <v>302602620</v>
      </c>
      <c r="BN147" s="54" t="str">
        <f t="shared" si="164"/>
        <v/>
      </c>
      <c r="BP147" t="str">
        <f t="shared" si="165"/>
        <v>Buy</v>
      </c>
      <c r="BR147" s="14" t="str">
        <f t="shared" si="166"/>
        <v>87375855</v>
      </c>
      <c r="BT147" t="str">
        <f t="shared" si="167"/>
        <v/>
      </c>
      <c r="BW147" s="6" t="str">
        <f t="shared" si="168"/>
        <v>LMT</v>
      </c>
      <c r="BZ147" t="s">
        <v>569</v>
      </c>
      <c r="CB147" s="74" t="str">
        <f t="shared" si="169"/>
        <v/>
      </c>
      <c r="CC147" s="6">
        <f t="shared" si="170"/>
        <v>37825.327499999999</v>
      </c>
      <c r="CE147" t="str">
        <f t="shared" si="177"/>
        <v>Long</v>
      </c>
      <c r="CF147" t="str">
        <f t="shared" si="178"/>
        <v>ST</v>
      </c>
      <c r="CG147" s="45" t="str">
        <f t="shared" si="179"/>
        <v>VND</v>
      </c>
      <c r="CH147" t="str">
        <f t="shared" si="180"/>
        <v>STK</v>
      </c>
      <c r="CI147" t="str">
        <f t="shared" si="181"/>
        <v>TV2</v>
      </c>
      <c r="CJ147" s="83">
        <f t="shared" si="182"/>
        <v>8000</v>
      </c>
      <c r="CK147" t="str">
        <f t="shared" si="183"/>
        <v>Power Engineering Consulting Joint Stock Company 2</v>
      </c>
      <c r="CL147">
        <f t="shared" si="184"/>
        <v>1</v>
      </c>
      <c r="CO147" s="91" t="str">
        <f t="shared" si="188"/>
        <v>01/11/2024 12:22:51</v>
      </c>
      <c r="CP147" t="str">
        <f t="shared" si="185"/>
        <v>01/11/2024 12:22:51</v>
      </c>
      <c r="CR147" s="5">
        <f t="shared" si="186"/>
        <v>37731</v>
      </c>
      <c r="CS147" s="5">
        <f t="shared" si="187"/>
        <v>37825.327499999999</v>
      </c>
      <c r="CT147" s="22">
        <f>IF(AND(AN147="O",CJ147&lt;&gt;0),VLOOKUP(CI147&amp;Readme!$B$4,historicalprice,4,FALSE),"")</f>
        <v>45000</v>
      </c>
      <c r="CU147" s="8">
        <f>IF(AN147="O",Readme!$B$4,"")</f>
        <v>45471</v>
      </c>
    </row>
    <row r="148" spans="1:99" hidden="1">
      <c r="A148" s="39" t="s">
        <v>631</v>
      </c>
      <c r="B148" s="40" t="s">
        <v>20</v>
      </c>
      <c r="C148" s="40" t="s">
        <v>222</v>
      </c>
      <c r="D148" s="41">
        <v>5000</v>
      </c>
      <c r="E148" s="41" t="s">
        <v>634</v>
      </c>
      <c r="F148" s="68">
        <v>5000</v>
      </c>
      <c r="G148" s="41">
        <v>42500</v>
      </c>
      <c r="H148" s="41">
        <v>318750</v>
      </c>
      <c r="I148" s="41" t="s">
        <v>224</v>
      </c>
      <c r="J148" s="41">
        <v>212818750</v>
      </c>
      <c r="K148" s="40" t="s">
        <v>162</v>
      </c>
      <c r="L148" s="40" t="s">
        <v>225</v>
      </c>
      <c r="M148" s="40" t="s">
        <v>163</v>
      </c>
      <c r="N148" s="42" t="s">
        <v>635</v>
      </c>
      <c r="Z148" s="43">
        <f t="shared" si="189"/>
        <v>5000</v>
      </c>
      <c r="AA148" s="55">
        <f t="shared" si="143"/>
        <v>45301.891365740739</v>
      </c>
      <c r="AB148" s="8">
        <f t="shared" si="144"/>
        <v>45301</v>
      </c>
      <c r="AC148" s="8">
        <f t="shared" si="145"/>
        <v>45305.375</v>
      </c>
      <c r="AD148" s="6">
        <f t="shared" si="146"/>
        <v>212500000</v>
      </c>
      <c r="AE148" s="6">
        <f t="shared" si="147"/>
        <v>-212500</v>
      </c>
      <c r="AF148" s="6">
        <f t="shared" si="148"/>
        <v>-318750</v>
      </c>
      <c r="AG148" s="6" t="str">
        <f t="shared" si="149"/>
        <v>87375847</v>
      </c>
      <c r="AH148" s="75" t="str">
        <f t="shared" si="150"/>
        <v/>
      </c>
      <c r="AI148" t="str">
        <f t="shared" si="151"/>
        <v/>
      </c>
      <c r="AL148" s="78" t="str">
        <f t="shared" si="152"/>
        <v>87375847O</v>
      </c>
      <c r="AM148" s="92">
        <v>23978178</v>
      </c>
      <c r="AN148" s="6" t="str">
        <f t="shared" si="153"/>
        <v>O</v>
      </c>
      <c r="AO148" t="str">
        <f t="shared" si="154"/>
        <v/>
      </c>
      <c r="AP148" s="77" t="str">
        <f t="shared" si="171"/>
        <v>VND</v>
      </c>
      <c r="AR148" t="s">
        <v>220</v>
      </c>
      <c r="AS148" s="43" t="str">
        <f t="shared" si="155"/>
        <v>VHM</v>
      </c>
      <c r="AT148" s="44">
        <f t="shared" si="156"/>
        <v>5000</v>
      </c>
      <c r="AU148" t="str">
        <f>VLOOKUP(AS148,specs,Specs!$D$2,FALSE)</f>
        <v>Vinhomes Joint Stock Company</v>
      </c>
      <c r="AW148">
        <f>VLOOKUP(AS148,specs,Specs!$S$2,FALSE)</f>
        <v>1</v>
      </c>
      <c r="BA148" s="4" t="str">
        <f t="shared" si="157"/>
        <v>01/11/2024 12:23:34</v>
      </c>
      <c r="BB148" s="8">
        <f t="shared" si="158"/>
        <v>45302</v>
      </c>
      <c r="BC148" s="8">
        <f>IF(C148="Div",BB148,VLOOKUP(VLOOKUP(DATEVALUE(BA148),DataRef!$N$2:$O$2001,2,FALSE)+2,DataRef!$M$2:$O$2001,2,FALSE))</f>
        <v>45306</v>
      </c>
      <c r="BD148" t="str">
        <f t="shared" si="172"/>
        <v>HOSE</v>
      </c>
      <c r="BE148" s="44">
        <f t="shared" si="159"/>
        <v>42500</v>
      </c>
      <c r="BF148" s="22">
        <f t="shared" si="173"/>
        <v>212500000</v>
      </c>
      <c r="BG148" s="21">
        <f t="shared" si="174"/>
        <v>-212500000</v>
      </c>
      <c r="BH148" s="6">
        <f t="shared" si="160"/>
        <v>0</v>
      </c>
      <c r="BI148" s="6">
        <f t="shared" si="161"/>
        <v>-531250</v>
      </c>
      <c r="BJ148" t="str">
        <f t="shared" si="175"/>
        <v>VND</v>
      </c>
      <c r="BK148" s="45">
        <f t="shared" si="176"/>
        <v>-213031250</v>
      </c>
      <c r="BL148" s="77">
        <f t="shared" si="162"/>
        <v>42000</v>
      </c>
      <c r="BM148" s="6">
        <f t="shared" si="163"/>
        <v>213031250</v>
      </c>
      <c r="BN148" s="54" t="str">
        <f t="shared" si="164"/>
        <v/>
      </c>
      <c r="BP148" t="str">
        <f t="shared" si="165"/>
        <v>Buy</v>
      </c>
      <c r="BR148" s="14" t="str">
        <f t="shared" si="166"/>
        <v>87375847</v>
      </c>
      <c r="BT148" t="str">
        <f t="shared" si="167"/>
        <v/>
      </c>
      <c r="BW148" s="6" t="str">
        <f t="shared" si="168"/>
        <v>LMT</v>
      </c>
      <c r="BZ148" t="s">
        <v>569</v>
      </c>
      <c r="CB148" s="74" t="str">
        <f t="shared" si="169"/>
        <v/>
      </c>
      <c r="CC148" s="6">
        <f t="shared" si="170"/>
        <v>42606.25</v>
      </c>
      <c r="CE148" t="str">
        <f t="shared" si="177"/>
        <v>Long</v>
      </c>
      <c r="CF148" t="str">
        <f t="shared" si="178"/>
        <v>ST</v>
      </c>
      <c r="CG148" s="45" t="str">
        <f t="shared" si="179"/>
        <v>VND</v>
      </c>
      <c r="CH148" t="str">
        <f t="shared" si="180"/>
        <v>STK</v>
      </c>
      <c r="CI148" t="str">
        <f t="shared" si="181"/>
        <v>VHM</v>
      </c>
      <c r="CJ148" s="83">
        <f t="shared" si="182"/>
        <v>5000</v>
      </c>
      <c r="CK148" t="str">
        <f t="shared" si="183"/>
        <v>Vinhomes Joint Stock Company</v>
      </c>
      <c r="CL148">
        <f t="shared" si="184"/>
        <v>1</v>
      </c>
      <c r="CO148" s="91" t="str">
        <f t="shared" si="188"/>
        <v>01/11/2024 12:23:34</v>
      </c>
      <c r="CP148" t="str">
        <f t="shared" si="185"/>
        <v>01/11/2024 12:23:34</v>
      </c>
      <c r="CR148" s="5">
        <f t="shared" si="186"/>
        <v>42500</v>
      </c>
      <c r="CS148" s="5">
        <f t="shared" si="187"/>
        <v>42606.25</v>
      </c>
      <c r="CT148" s="22">
        <f>IF(AND(AN148="O",CJ148&lt;&gt;0),VLOOKUP(CI148&amp;Readme!$B$4,historicalprice,4,FALSE),"")</f>
        <v>37650</v>
      </c>
      <c r="CU148" s="8">
        <f>IF(AN148="O",Readme!$B$4,"")</f>
        <v>45471</v>
      </c>
    </row>
    <row r="149" spans="1:99" hidden="1">
      <c r="A149" s="39" t="s">
        <v>628</v>
      </c>
      <c r="B149" s="40" t="s">
        <v>21</v>
      </c>
      <c r="C149" s="40" t="s">
        <v>222</v>
      </c>
      <c r="D149" s="41">
        <v>10000</v>
      </c>
      <c r="E149" s="41" t="s">
        <v>626</v>
      </c>
      <c r="F149" s="68">
        <v>10000</v>
      </c>
      <c r="G149" s="41">
        <v>37350</v>
      </c>
      <c r="H149" s="41">
        <v>560252</v>
      </c>
      <c r="I149" s="41" t="s">
        <v>224</v>
      </c>
      <c r="J149" s="41">
        <v>374060252</v>
      </c>
      <c r="K149" s="40" t="s">
        <v>162</v>
      </c>
      <c r="L149" s="40" t="s">
        <v>225</v>
      </c>
      <c r="M149" s="40" t="s">
        <v>163</v>
      </c>
      <c r="N149" s="42" t="s">
        <v>627</v>
      </c>
      <c r="Z149" s="43">
        <f t="shared" si="189"/>
        <v>10000</v>
      </c>
      <c r="AA149" s="55">
        <f t="shared" si="143"/>
        <v>45302.829155092593</v>
      </c>
      <c r="AB149" s="8">
        <f t="shared" si="144"/>
        <v>45302</v>
      </c>
      <c r="AC149" s="8">
        <f t="shared" si="145"/>
        <v>45306.375</v>
      </c>
      <c r="AD149" s="6">
        <f t="shared" si="146"/>
        <v>373500000</v>
      </c>
      <c r="AE149" s="6">
        <f t="shared" si="147"/>
        <v>-373500</v>
      </c>
      <c r="AF149" s="6">
        <f t="shared" si="148"/>
        <v>-560250</v>
      </c>
      <c r="AG149" s="6" t="str">
        <f t="shared" si="149"/>
        <v>87479679</v>
      </c>
      <c r="AH149" s="75" t="str">
        <f t="shared" si="150"/>
        <v/>
      </c>
      <c r="AI149" t="str">
        <f t="shared" si="151"/>
        <v/>
      </c>
      <c r="AL149" s="78" t="str">
        <f t="shared" si="152"/>
        <v>87479679O</v>
      </c>
      <c r="AM149" s="92">
        <v>23978181</v>
      </c>
      <c r="AN149" s="6" t="str">
        <f t="shared" si="153"/>
        <v>O</v>
      </c>
      <c r="AO149" t="str">
        <f t="shared" si="154"/>
        <v/>
      </c>
      <c r="AP149" s="77" t="str">
        <f t="shared" si="171"/>
        <v>VND</v>
      </c>
      <c r="AR149" t="s">
        <v>220</v>
      </c>
      <c r="AS149" s="43" t="str">
        <f t="shared" si="155"/>
        <v>TV2</v>
      </c>
      <c r="AT149" s="44">
        <f t="shared" si="156"/>
        <v>10000</v>
      </c>
      <c r="AU149" t="str">
        <f>VLOOKUP(AS149,specs,Specs!$D$2,FALSE)</f>
        <v>Power Engineering Consulting Joint Stock Company 2</v>
      </c>
      <c r="AW149">
        <f>VLOOKUP(AS149,specs,Specs!$S$2,FALSE)</f>
        <v>1</v>
      </c>
      <c r="BA149" s="4" t="str">
        <f t="shared" si="157"/>
        <v>01/12/2024 10:53:59</v>
      </c>
      <c r="BB149" s="8">
        <f t="shared" si="158"/>
        <v>45303</v>
      </c>
      <c r="BC149" s="8">
        <f>IF(C149="Div",BB149,VLOOKUP(VLOOKUP(DATEVALUE(BA149),DataRef!$N$2:$O$2001,2,FALSE)+2,DataRef!$M$2:$O$2001,2,FALSE))</f>
        <v>45307</v>
      </c>
      <c r="BD149" t="str">
        <f t="shared" si="172"/>
        <v>HOSE</v>
      </c>
      <c r="BE149" s="44">
        <f t="shared" si="159"/>
        <v>37350</v>
      </c>
      <c r="BF149" s="22">
        <f t="shared" si="173"/>
        <v>373500000</v>
      </c>
      <c r="BG149" s="21">
        <f t="shared" si="174"/>
        <v>-373500000</v>
      </c>
      <c r="BH149" s="6">
        <f t="shared" si="160"/>
        <v>0</v>
      </c>
      <c r="BI149" s="6">
        <f t="shared" si="161"/>
        <v>-933750</v>
      </c>
      <c r="BJ149" t="str">
        <f t="shared" si="175"/>
        <v>VND</v>
      </c>
      <c r="BK149" s="45">
        <f t="shared" si="176"/>
        <v>-374433750</v>
      </c>
      <c r="BL149" s="77">
        <f t="shared" si="162"/>
        <v>37000</v>
      </c>
      <c r="BM149" s="6">
        <f t="shared" si="163"/>
        <v>374433750</v>
      </c>
      <c r="BN149" s="54" t="str">
        <f t="shared" si="164"/>
        <v/>
      </c>
      <c r="BP149" t="str">
        <f t="shared" si="165"/>
        <v>Buy</v>
      </c>
      <c r="BR149" s="14" t="str">
        <f t="shared" si="166"/>
        <v>87479679</v>
      </c>
      <c r="BT149" t="str">
        <f t="shared" si="167"/>
        <v/>
      </c>
      <c r="BW149" s="6" t="str">
        <f t="shared" si="168"/>
        <v>LMT</v>
      </c>
      <c r="BZ149" t="s">
        <v>569</v>
      </c>
      <c r="CB149" s="74" t="str">
        <f t="shared" si="169"/>
        <v/>
      </c>
      <c r="CC149" s="6">
        <f t="shared" si="170"/>
        <v>37443.375</v>
      </c>
      <c r="CE149" t="str">
        <f t="shared" si="177"/>
        <v>Long</v>
      </c>
      <c r="CF149" t="str">
        <f t="shared" si="178"/>
        <v>ST</v>
      </c>
      <c r="CG149" s="45" t="str">
        <f t="shared" si="179"/>
        <v>VND</v>
      </c>
      <c r="CH149" t="str">
        <f t="shared" si="180"/>
        <v>STK</v>
      </c>
      <c r="CI149" t="str">
        <f t="shared" si="181"/>
        <v>TV2</v>
      </c>
      <c r="CJ149" s="83">
        <f t="shared" si="182"/>
        <v>10000</v>
      </c>
      <c r="CK149" t="str">
        <f t="shared" si="183"/>
        <v>Power Engineering Consulting Joint Stock Company 2</v>
      </c>
      <c r="CL149">
        <f t="shared" si="184"/>
        <v>1</v>
      </c>
      <c r="CO149" s="91" t="str">
        <f t="shared" si="188"/>
        <v>01/12/2024 10:53:59</v>
      </c>
      <c r="CP149" t="str">
        <f t="shared" si="185"/>
        <v>01/12/2024 10:53:59</v>
      </c>
      <c r="CR149" s="5">
        <f t="shared" si="186"/>
        <v>37350</v>
      </c>
      <c r="CS149" s="5">
        <f t="shared" si="187"/>
        <v>37443.375</v>
      </c>
      <c r="CT149" s="22">
        <f>IF(AND(AN149="O",CJ149&lt;&gt;0),VLOOKUP(CI149&amp;Readme!$B$4,historicalprice,4,FALSE),"")</f>
        <v>45000</v>
      </c>
      <c r="CU149" s="8">
        <f>IF(AN149="O",Readme!$B$4,"")</f>
        <v>45471</v>
      </c>
    </row>
    <row r="150" spans="1:99" hidden="1">
      <c r="A150" s="39" t="s">
        <v>625</v>
      </c>
      <c r="B150" s="40" t="s">
        <v>20</v>
      </c>
      <c r="C150" s="40" t="s">
        <v>222</v>
      </c>
      <c r="D150" s="41">
        <v>8000</v>
      </c>
      <c r="E150" s="41" t="s">
        <v>629</v>
      </c>
      <c r="F150" s="68">
        <v>8000</v>
      </c>
      <c r="G150" s="41">
        <v>41500</v>
      </c>
      <c r="H150" s="41">
        <v>498000</v>
      </c>
      <c r="I150" s="41" t="s">
        <v>224</v>
      </c>
      <c r="J150" s="41">
        <v>332498000</v>
      </c>
      <c r="K150" s="40" t="s">
        <v>162</v>
      </c>
      <c r="L150" s="40" t="s">
        <v>225</v>
      </c>
      <c r="M150" s="40" t="s">
        <v>163</v>
      </c>
      <c r="N150" s="42" t="s">
        <v>630</v>
      </c>
      <c r="Z150" s="43">
        <f t="shared" si="189"/>
        <v>8000</v>
      </c>
      <c r="AA150" s="55">
        <f t="shared" si="143"/>
        <v>45302.83116898148</v>
      </c>
      <c r="AB150" s="8">
        <f t="shared" si="144"/>
        <v>45302</v>
      </c>
      <c r="AC150" s="8">
        <f t="shared" si="145"/>
        <v>45306.375</v>
      </c>
      <c r="AD150" s="6">
        <f t="shared" si="146"/>
        <v>332000000</v>
      </c>
      <c r="AE150" s="6">
        <f t="shared" si="147"/>
        <v>-332000</v>
      </c>
      <c r="AF150" s="6">
        <f t="shared" si="148"/>
        <v>-498000</v>
      </c>
      <c r="AG150" s="6" t="str">
        <f t="shared" si="149"/>
        <v>87478328</v>
      </c>
      <c r="AH150" s="75" t="str">
        <f t="shared" si="150"/>
        <v/>
      </c>
      <c r="AI150" t="str">
        <f t="shared" si="151"/>
        <v/>
      </c>
      <c r="AL150" s="78" t="str">
        <f t="shared" si="152"/>
        <v>87478328O</v>
      </c>
      <c r="AM150" s="92">
        <v>23978180</v>
      </c>
      <c r="AN150" s="6" t="str">
        <f t="shared" si="153"/>
        <v>O</v>
      </c>
      <c r="AO150" t="str">
        <f t="shared" si="154"/>
        <v/>
      </c>
      <c r="AP150" s="77" t="str">
        <f t="shared" si="171"/>
        <v>VND</v>
      </c>
      <c r="AR150" t="s">
        <v>220</v>
      </c>
      <c r="AS150" s="43" t="str">
        <f t="shared" si="155"/>
        <v>VHM</v>
      </c>
      <c r="AT150" s="44">
        <f t="shared" si="156"/>
        <v>8000</v>
      </c>
      <c r="AU150" t="str">
        <f>VLOOKUP(AS150,specs,Specs!$D$2,FALSE)</f>
        <v>Vinhomes Joint Stock Company</v>
      </c>
      <c r="AW150">
        <f>VLOOKUP(AS150,specs,Specs!$S$2,FALSE)</f>
        <v>1</v>
      </c>
      <c r="BA150" s="4" t="str">
        <f t="shared" si="157"/>
        <v>01/12/2024 10:56:53</v>
      </c>
      <c r="BB150" s="8">
        <f t="shared" si="158"/>
        <v>45303</v>
      </c>
      <c r="BC150" s="8">
        <f>IF(C150="Div",BB150,VLOOKUP(VLOOKUP(DATEVALUE(BA150),DataRef!$N$2:$O$2001,2,FALSE)+2,DataRef!$M$2:$O$2001,2,FALSE))</f>
        <v>45307</v>
      </c>
      <c r="BD150" t="str">
        <f t="shared" si="172"/>
        <v>HOSE</v>
      </c>
      <c r="BE150" s="44">
        <f t="shared" si="159"/>
        <v>41500</v>
      </c>
      <c r="BF150" s="22">
        <f t="shared" si="173"/>
        <v>332000000</v>
      </c>
      <c r="BG150" s="21">
        <f t="shared" si="174"/>
        <v>-332000000</v>
      </c>
      <c r="BH150" s="6">
        <f t="shared" si="160"/>
        <v>0</v>
      </c>
      <c r="BI150" s="6">
        <f t="shared" si="161"/>
        <v>-830000</v>
      </c>
      <c r="BJ150" t="str">
        <f t="shared" si="175"/>
        <v>VND</v>
      </c>
      <c r="BK150" s="45">
        <f t="shared" si="176"/>
        <v>-332830000</v>
      </c>
      <c r="BL150" s="77">
        <f t="shared" si="162"/>
        <v>41300</v>
      </c>
      <c r="BM150" s="6">
        <f t="shared" si="163"/>
        <v>332830000</v>
      </c>
      <c r="BN150" s="54" t="str">
        <f t="shared" si="164"/>
        <v/>
      </c>
      <c r="BP150" t="str">
        <f t="shared" si="165"/>
        <v>Buy</v>
      </c>
      <c r="BR150" s="14" t="str">
        <f t="shared" si="166"/>
        <v>87478328</v>
      </c>
      <c r="BT150" t="str">
        <f t="shared" si="167"/>
        <v/>
      </c>
      <c r="BW150" s="6" t="str">
        <f t="shared" si="168"/>
        <v>LMT</v>
      </c>
      <c r="BZ150" t="s">
        <v>569</v>
      </c>
      <c r="CB150" s="74" t="str">
        <f t="shared" si="169"/>
        <v/>
      </c>
      <c r="CC150" s="6">
        <f t="shared" si="170"/>
        <v>41603.75</v>
      </c>
      <c r="CE150" t="str">
        <f t="shared" si="177"/>
        <v>Long</v>
      </c>
      <c r="CF150" t="str">
        <f t="shared" si="178"/>
        <v>ST</v>
      </c>
      <c r="CG150" s="45" t="str">
        <f t="shared" si="179"/>
        <v>VND</v>
      </c>
      <c r="CH150" t="str">
        <f t="shared" si="180"/>
        <v>STK</v>
      </c>
      <c r="CI150" t="str">
        <f t="shared" si="181"/>
        <v>VHM</v>
      </c>
      <c r="CJ150" s="83">
        <f t="shared" si="182"/>
        <v>8000</v>
      </c>
      <c r="CK150" t="str">
        <f t="shared" si="183"/>
        <v>Vinhomes Joint Stock Company</v>
      </c>
      <c r="CL150">
        <f t="shared" si="184"/>
        <v>1</v>
      </c>
      <c r="CO150" s="91" t="str">
        <f t="shared" si="188"/>
        <v>01/12/2024 10:56:53</v>
      </c>
      <c r="CP150" t="str">
        <f t="shared" si="185"/>
        <v>01/12/2024 10:56:53</v>
      </c>
      <c r="CR150" s="5">
        <f t="shared" si="186"/>
        <v>41500</v>
      </c>
      <c r="CS150" s="5">
        <f t="shared" si="187"/>
        <v>41603.75</v>
      </c>
      <c r="CT150" s="22">
        <f>IF(AND(AN150="O",CJ150&lt;&gt;0),VLOOKUP(CI150&amp;Readme!$B$4,historicalprice,4,FALSE),"")</f>
        <v>37650</v>
      </c>
      <c r="CU150" s="8">
        <f>IF(AN150="O",Readme!$B$4,"")</f>
        <v>45471</v>
      </c>
    </row>
    <row r="151" spans="1:99" hidden="1">
      <c r="A151" s="39" t="s">
        <v>707</v>
      </c>
      <c r="B151" s="40" t="s">
        <v>22</v>
      </c>
      <c r="C151" s="40" t="s">
        <v>222</v>
      </c>
      <c r="D151" s="41">
        <v>10000</v>
      </c>
      <c r="E151" s="41" t="s">
        <v>682</v>
      </c>
      <c r="F151" s="68">
        <v>10000</v>
      </c>
      <c r="G151" s="41">
        <v>44750</v>
      </c>
      <c r="H151" s="41">
        <v>671250</v>
      </c>
      <c r="I151" s="41" t="s">
        <v>224</v>
      </c>
      <c r="J151" s="41">
        <v>448171250</v>
      </c>
      <c r="K151" s="40" t="s">
        <v>162</v>
      </c>
      <c r="L151" s="40" t="s">
        <v>225</v>
      </c>
      <c r="M151" s="40" t="s">
        <v>163</v>
      </c>
      <c r="N151" s="42" t="s">
        <v>683</v>
      </c>
      <c r="Z151" s="43">
        <f t="shared" si="189"/>
        <v>10000</v>
      </c>
      <c r="AA151" s="55">
        <f t="shared" si="143"/>
        <v>45344.803414351853</v>
      </c>
      <c r="AB151" s="8">
        <f t="shared" si="144"/>
        <v>45344</v>
      </c>
      <c r="AC151" s="8">
        <f t="shared" si="145"/>
        <v>45348.375</v>
      </c>
      <c r="AD151" s="6">
        <f t="shared" si="146"/>
        <v>447500000</v>
      </c>
      <c r="AE151" s="6">
        <f t="shared" si="147"/>
        <v>-447500</v>
      </c>
      <c r="AF151" s="6">
        <f t="shared" si="148"/>
        <v>-671250</v>
      </c>
      <c r="AG151" s="6" t="str">
        <f t="shared" si="149"/>
        <v>89873061</v>
      </c>
      <c r="AH151" s="75" t="str">
        <f t="shared" si="150"/>
        <v/>
      </c>
      <c r="AI151" t="str">
        <f t="shared" si="151"/>
        <v/>
      </c>
      <c r="AL151" s="78" t="str">
        <f t="shared" si="152"/>
        <v>89873061O</v>
      </c>
      <c r="AM151" s="92">
        <v>24052215</v>
      </c>
      <c r="AN151" s="6" t="str">
        <f t="shared" si="153"/>
        <v>O</v>
      </c>
      <c r="AO151" t="str">
        <f t="shared" si="154"/>
        <v/>
      </c>
      <c r="AP151" s="77" t="str">
        <f t="shared" si="171"/>
        <v>VND</v>
      </c>
      <c r="AR151" t="s">
        <v>220</v>
      </c>
      <c r="AS151" s="43" t="str">
        <f t="shared" si="155"/>
        <v>MWG</v>
      </c>
      <c r="AT151" s="44">
        <f t="shared" si="156"/>
        <v>10000</v>
      </c>
      <c r="AU151" t="str">
        <f>VLOOKUP(AS151,specs,Specs!$D$2,FALSE)</f>
        <v>Mobile World Investment Corp</v>
      </c>
      <c r="AW151">
        <f>VLOOKUP(AS151,specs,Specs!$S$2,FALSE)</f>
        <v>1</v>
      </c>
      <c r="BA151" s="4" t="str">
        <f t="shared" si="157"/>
        <v>02/23/2024 10:16:55</v>
      </c>
      <c r="BB151" s="8">
        <f t="shared" si="158"/>
        <v>45345</v>
      </c>
      <c r="BC151" s="8">
        <f>IF(C151="Div",BB151,VLOOKUP(VLOOKUP(DATEVALUE(BA151),DataRef!$N$2:$O$2001,2,FALSE)+2,DataRef!$M$2:$O$2001,2,FALSE))</f>
        <v>45349</v>
      </c>
      <c r="BD151" t="str">
        <f t="shared" si="172"/>
        <v>HOSE</v>
      </c>
      <c r="BE151" s="44">
        <f t="shared" si="159"/>
        <v>44750</v>
      </c>
      <c r="BF151" s="22">
        <f t="shared" si="173"/>
        <v>447500000</v>
      </c>
      <c r="BG151" s="21">
        <f t="shared" si="174"/>
        <v>-447500000</v>
      </c>
      <c r="BH151" s="6">
        <f t="shared" si="160"/>
        <v>0</v>
      </c>
      <c r="BI151" s="6">
        <f t="shared" si="161"/>
        <v>-1118750</v>
      </c>
      <c r="BJ151" t="str">
        <f t="shared" si="175"/>
        <v>VND</v>
      </c>
      <c r="BK151" s="45">
        <f t="shared" si="176"/>
        <v>-448618750</v>
      </c>
      <c r="BL151" s="77">
        <f t="shared" si="162"/>
        <v>44000</v>
      </c>
      <c r="BM151" s="6">
        <f t="shared" si="163"/>
        <v>448618750</v>
      </c>
      <c r="BN151" s="54" t="str">
        <f t="shared" si="164"/>
        <v/>
      </c>
      <c r="BP151" t="str">
        <f t="shared" si="165"/>
        <v>Buy</v>
      </c>
      <c r="BR151" s="14" t="str">
        <f t="shared" si="166"/>
        <v>89873061</v>
      </c>
      <c r="BT151" t="str">
        <f t="shared" si="167"/>
        <v/>
      </c>
      <c r="BW151" s="6" t="str">
        <f t="shared" si="168"/>
        <v>LMT</v>
      </c>
      <c r="BZ151" t="s">
        <v>569</v>
      </c>
      <c r="CB151" s="74" t="str">
        <f t="shared" si="169"/>
        <v/>
      </c>
      <c r="CC151" s="6">
        <f t="shared" si="170"/>
        <v>44861.875</v>
      </c>
      <c r="CE151" t="str">
        <f t="shared" si="177"/>
        <v>Long</v>
      </c>
      <c r="CF151" t="str">
        <f t="shared" si="178"/>
        <v>ST</v>
      </c>
      <c r="CG151" s="45" t="str">
        <f t="shared" si="179"/>
        <v>VND</v>
      </c>
      <c r="CH151" t="str">
        <f t="shared" si="180"/>
        <v>STK</v>
      </c>
      <c r="CI151" t="str">
        <f t="shared" si="181"/>
        <v>MWG</v>
      </c>
      <c r="CJ151" s="83">
        <f t="shared" si="182"/>
        <v>10000</v>
      </c>
      <c r="CK151" t="str">
        <f t="shared" si="183"/>
        <v>Mobile World Investment Corp</v>
      </c>
      <c r="CL151">
        <f t="shared" si="184"/>
        <v>1</v>
      </c>
      <c r="CO151" s="91" t="str">
        <f t="shared" si="188"/>
        <v>02/23/2024 10:16:55</v>
      </c>
      <c r="CP151" t="str">
        <f t="shared" si="185"/>
        <v>02/23/2024 10:16:55</v>
      </c>
      <c r="CR151" s="5">
        <f t="shared" si="186"/>
        <v>44750</v>
      </c>
      <c r="CS151" s="5">
        <f t="shared" si="187"/>
        <v>44861.875</v>
      </c>
      <c r="CT151" s="22">
        <f>IF(AND(AN151="O",CJ151&lt;&gt;0),VLOOKUP(CI151&amp;Readme!$B$4,historicalprice,4,FALSE),"")</f>
        <v>62400</v>
      </c>
      <c r="CU151" s="8">
        <f>IF(AN151="O",Readme!$B$4,"")</f>
        <v>45471</v>
      </c>
    </row>
    <row r="152" spans="1:99" hidden="1">
      <c r="A152" s="39" t="s">
        <v>704</v>
      </c>
      <c r="B152" s="40" t="s">
        <v>19</v>
      </c>
      <c r="C152" s="40" t="s">
        <v>222</v>
      </c>
      <c r="D152" s="41">
        <v>30000</v>
      </c>
      <c r="E152" s="41" t="s">
        <v>685</v>
      </c>
      <c r="F152" s="68">
        <v>30000</v>
      </c>
      <c r="G152" s="41">
        <v>7110</v>
      </c>
      <c r="H152" s="41">
        <v>319951</v>
      </c>
      <c r="I152" s="41" t="s">
        <v>224</v>
      </c>
      <c r="J152" s="41">
        <v>213619951</v>
      </c>
      <c r="K152" s="40" t="s">
        <v>162</v>
      </c>
      <c r="L152" s="40" t="s">
        <v>225</v>
      </c>
      <c r="M152" s="40" t="s">
        <v>163</v>
      </c>
      <c r="N152" s="42" t="s">
        <v>686</v>
      </c>
      <c r="Z152" s="43">
        <f t="shared" si="189"/>
        <v>30000</v>
      </c>
      <c r="AA152" s="55">
        <f t="shared" si="143"/>
        <v>45344.806574074071</v>
      </c>
      <c r="AB152" s="8">
        <f t="shared" si="144"/>
        <v>45344</v>
      </c>
      <c r="AC152" s="8">
        <f t="shared" si="145"/>
        <v>45348.375</v>
      </c>
      <c r="AD152" s="6">
        <f t="shared" si="146"/>
        <v>213300000</v>
      </c>
      <c r="AE152" s="6">
        <f t="shared" si="147"/>
        <v>-213300</v>
      </c>
      <c r="AF152" s="6">
        <f t="shared" si="148"/>
        <v>-319950</v>
      </c>
      <c r="AG152" s="6" t="str">
        <f t="shared" si="149"/>
        <v>89872441</v>
      </c>
      <c r="AH152" s="75" t="str">
        <f t="shared" si="150"/>
        <v/>
      </c>
      <c r="AI152" t="str">
        <f t="shared" si="151"/>
        <v/>
      </c>
      <c r="AL152" s="78" t="str">
        <f t="shared" si="152"/>
        <v>89872441O</v>
      </c>
      <c r="AM152" s="92">
        <v>24052219</v>
      </c>
      <c r="AN152" s="6" t="str">
        <f t="shared" si="153"/>
        <v>O</v>
      </c>
      <c r="AO152" t="str">
        <f t="shared" si="154"/>
        <v/>
      </c>
      <c r="AP152" s="77" t="str">
        <f t="shared" si="171"/>
        <v>VND</v>
      </c>
      <c r="AR152" t="s">
        <v>220</v>
      </c>
      <c r="AS152" s="43" t="str">
        <f t="shared" si="155"/>
        <v>DXS</v>
      </c>
      <c r="AT152" s="44">
        <f t="shared" si="156"/>
        <v>30000</v>
      </c>
      <c r="AU152" t="str">
        <f>VLOOKUP(AS152,specs,Specs!$D$2,FALSE)</f>
        <v>Dat Xanh Real Estate Services Joint Stock Company</v>
      </c>
      <c r="AW152">
        <f>VLOOKUP(AS152,specs,Specs!$S$2,FALSE)</f>
        <v>1</v>
      </c>
      <c r="BA152" s="4" t="str">
        <f t="shared" si="157"/>
        <v>02/23/2024 10:21:28</v>
      </c>
      <c r="BB152" s="8">
        <f t="shared" si="158"/>
        <v>45345</v>
      </c>
      <c r="BC152" s="8">
        <f>IF(C152="Div",BB152,VLOOKUP(VLOOKUP(DATEVALUE(BA152),DataRef!$N$2:$O$2001,2,FALSE)+2,DataRef!$M$2:$O$2001,2,FALSE))</f>
        <v>45349</v>
      </c>
      <c r="BD152" t="str">
        <f t="shared" si="172"/>
        <v>HOSE</v>
      </c>
      <c r="BE152" s="44">
        <f t="shared" si="159"/>
        <v>7110</v>
      </c>
      <c r="BF152" s="22">
        <f t="shared" si="173"/>
        <v>213300000</v>
      </c>
      <c r="BG152" s="21">
        <f t="shared" si="174"/>
        <v>-213300000</v>
      </c>
      <c r="BH152" s="6">
        <f t="shared" si="160"/>
        <v>0</v>
      </c>
      <c r="BI152" s="6">
        <f t="shared" si="161"/>
        <v>-533250</v>
      </c>
      <c r="BJ152" t="str">
        <f t="shared" si="175"/>
        <v>VND</v>
      </c>
      <c r="BK152" s="45">
        <f t="shared" si="176"/>
        <v>-213833250</v>
      </c>
      <c r="BL152" s="77">
        <f t="shared" si="162"/>
        <v>6960</v>
      </c>
      <c r="BM152" s="6">
        <f t="shared" si="163"/>
        <v>213833250</v>
      </c>
      <c r="BN152" s="54" t="str">
        <f t="shared" si="164"/>
        <v/>
      </c>
      <c r="BP152" t="str">
        <f t="shared" si="165"/>
        <v>Buy</v>
      </c>
      <c r="BR152" s="14" t="str">
        <f t="shared" si="166"/>
        <v>89872441</v>
      </c>
      <c r="BT152" t="str">
        <f t="shared" si="167"/>
        <v/>
      </c>
      <c r="BW152" s="6" t="str">
        <f t="shared" si="168"/>
        <v>LMT</v>
      </c>
      <c r="BZ152" t="s">
        <v>569</v>
      </c>
      <c r="CB152" s="74" t="str">
        <f t="shared" si="169"/>
        <v/>
      </c>
      <c r="CC152" s="6">
        <f t="shared" si="170"/>
        <v>7127.7749999999996</v>
      </c>
      <c r="CE152" t="str">
        <f t="shared" si="177"/>
        <v>Long</v>
      </c>
      <c r="CF152" t="str">
        <f t="shared" si="178"/>
        <v>ST</v>
      </c>
      <c r="CG152" s="45" t="str">
        <f t="shared" si="179"/>
        <v>VND</v>
      </c>
      <c r="CH152" t="str">
        <f t="shared" si="180"/>
        <v>STK</v>
      </c>
      <c r="CI152" t="str">
        <f t="shared" si="181"/>
        <v>DXS</v>
      </c>
      <c r="CJ152" s="83">
        <f t="shared" si="182"/>
        <v>30000</v>
      </c>
      <c r="CK152" t="str">
        <f t="shared" si="183"/>
        <v>Dat Xanh Real Estate Services Joint Stock Company</v>
      </c>
      <c r="CL152">
        <f t="shared" si="184"/>
        <v>1</v>
      </c>
      <c r="CO152" s="91" t="str">
        <f t="shared" si="188"/>
        <v>02/23/2024 10:21:28</v>
      </c>
      <c r="CP152" t="str">
        <f t="shared" si="185"/>
        <v>02/23/2024 10:21:28</v>
      </c>
      <c r="CR152" s="5">
        <f t="shared" si="186"/>
        <v>7110</v>
      </c>
      <c r="CS152" s="5">
        <f t="shared" si="187"/>
        <v>7127.7749999999996</v>
      </c>
      <c r="CT152" s="22">
        <f>IF(AND(AN152="O",CJ152&lt;&gt;0),VLOOKUP(CI152&amp;Readme!$B$4,historicalprice,4,FALSE),"")</f>
        <v>7080</v>
      </c>
      <c r="CU152" s="8">
        <f>IF(AN152="O",Readme!$B$4,"")</f>
        <v>45471</v>
      </c>
    </row>
    <row r="153" spans="1:99" hidden="1">
      <c r="A153" s="39" t="s">
        <v>702</v>
      </c>
      <c r="B153" s="40" t="s">
        <v>19</v>
      </c>
      <c r="C153" s="40" t="s">
        <v>222</v>
      </c>
      <c r="D153" s="41">
        <v>30000</v>
      </c>
      <c r="E153" s="41" t="s">
        <v>688</v>
      </c>
      <c r="F153" s="68">
        <v>30000</v>
      </c>
      <c r="G153" s="41">
        <v>7130</v>
      </c>
      <c r="H153" s="41">
        <v>320853</v>
      </c>
      <c r="I153" s="41" t="s">
        <v>224</v>
      </c>
      <c r="J153" s="41">
        <v>214220853</v>
      </c>
      <c r="K153" s="40" t="s">
        <v>162</v>
      </c>
      <c r="L153" s="40" t="s">
        <v>225</v>
      </c>
      <c r="M153" s="40" t="s">
        <v>163</v>
      </c>
      <c r="N153" s="42" t="s">
        <v>689</v>
      </c>
      <c r="Z153" s="43">
        <f t="shared" si="189"/>
        <v>30000</v>
      </c>
      <c r="AA153" s="55">
        <f t="shared" si="143"/>
        <v>45344.808969907404</v>
      </c>
      <c r="AB153" s="8">
        <f t="shared" si="144"/>
        <v>45344</v>
      </c>
      <c r="AC153" s="8">
        <f t="shared" si="145"/>
        <v>45348.375</v>
      </c>
      <c r="AD153" s="6">
        <f t="shared" si="146"/>
        <v>213900000</v>
      </c>
      <c r="AE153" s="6">
        <f t="shared" si="147"/>
        <v>-213900</v>
      </c>
      <c r="AF153" s="6">
        <f t="shared" si="148"/>
        <v>-320850</v>
      </c>
      <c r="AG153" s="6" t="str">
        <f t="shared" si="149"/>
        <v>89847226</v>
      </c>
      <c r="AH153" s="75" t="str">
        <f t="shared" si="150"/>
        <v/>
      </c>
      <c r="AI153" t="str">
        <f t="shared" si="151"/>
        <v/>
      </c>
      <c r="AL153" s="78" t="str">
        <f t="shared" si="152"/>
        <v>89847226O</v>
      </c>
      <c r="AM153" s="92">
        <v>24052218</v>
      </c>
      <c r="AN153" s="6" t="str">
        <f t="shared" si="153"/>
        <v>O</v>
      </c>
      <c r="AO153" t="str">
        <f t="shared" si="154"/>
        <v/>
      </c>
      <c r="AP153" s="77" t="str">
        <f t="shared" si="171"/>
        <v>VND</v>
      </c>
      <c r="AR153" t="s">
        <v>220</v>
      </c>
      <c r="AS153" s="43" t="str">
        <f t="shared" si="155"/>
        <v>DXS</v>
      </c>
      <c r="AT153" s="44">
        <f t="shared" si="156"/>
        <v>30000</v>
      </c>
      <c r="AU153" t="str">
        <f>VLOOKUP(AS153,specs,Specs!$D$2,FALSE)</f>
        <v>Dat Xanh Real Estate Services Joint Stock Company</v>
      </c>
      <c r="AW153">
        <f>VLOOKUP(AS153,specs,Specs!$S$2,FALSE)</f>
        <v>1</v>
      </c>
      <c r="BA153" s="4" t="str">
        <f t="shared" si="157"/>
        <v>02/23/2024 10:24:55</v>
      </c>
      <c r="BB153" s="8">
        <f t="shared" si="158"/>
        <v>45345</v>
      </c>
      <c r="BC153" s="8">
        <f>IF(C153="Div",BB153,VLOOKUP(VLOOKUP(DATEVALUE(BA153),DataRef!$N$2:$O$2001,2,FALSE)+2,DataRef!$M$2:$O$2001,2,FALSE))</f>
        <v>45349</v>
      </c>
      <c r="BD153" t="str">
        <f t="shared" si="172"/>
        <v>HOSE</v>
      </c>
      <c r="BE153" s="44">
        <f t="shared" si="159"/>
        <v>7130</v>
      </c>
      <c r="BF153" s="22">
        <f t="shared" si="173"/>
        <v>213900000</v>
      </c>
      <c r="BG153" s="21">
        <f t="shared" si="174"/>
        <v>-213900000</v>
      </c>
      <c r="BH153" s="6">
        <f t="shared" si="160"/>
        <v>0</v>
      </c>
      <c r="BI153" s="6">
        <f t="shared" si="161"/>
        <v>-534750</v>
      </c>
      <c r="BJ153" t="str">
        <f t="shared" si="175"/>
        <v>VND</v>
      </c>
      <c r="BK153" s="45">
        <f t="shared" si="176"/>
        <v>-214434750</v>
      </c>
      <c r="BL153" s="77">
        <f t="shared" si="162"/>
        <v>6960</v>
      </c>
      <c r="BM153" s="6">
        <f t="shared" si="163"/>
        <v>214434750</v>
      </c>
      <c r="BN153" s="54" t="str">
        <f t="shared" si="164"/>
        <v/>
      </c>
      <c r="BP153" t="str">
        <f t="shared" si="165"/>
        <v>Buy</v>
      </c>
      <c r="BR153" s="14" t="str">
        <f t="shared" si="166"/>
        <v>89847226</v>
      </c>
      <c r="BT153" t="str">
        <f t="shared" si="167"/>
        <v/>
      </c>
      <c r="BW153" s="6" t="str">
        <f t="shared" si="168"/>
        <v>LMT</v>
      </c>
      <c r="BZ153" t="s">
        <v>569</v>
      </c>
      <c r="CB153" s="74" t="str">
        <f t="shared" si="169"/>
        <v/>
      </c>
      <c r="CC153" s="6">
        <f t="shared" si="170"/>
        <v>7147.8249999999998</v>
      </c>
      <c r="CE153" t="str">
        <f t="shared" si="177"/>
        <v>Long</v>
      </c>
      <c r="CF153" t="str">
        <f t="shared" si="178"/>
        <v>ST</v>
      </c>
      <c r="CG153" s="45" t="str">
        <f t="shared" si="179"/>
        <v>VND</v>
      </c>
      <c r="CH153" t="str">
        <f t="shared" si="180"/>
        <v>STK</v>
      </c>
      <c r="CI153" t="str">
        <f t="shared" si="181"/>
        <v>DXS</v>
      </c>
      <c r="CJ153" s="83">
        <f t="shared" si="182"/>
        <v>30000</v>
      </c>
      <c r="CK153" t="str">
        <f t="shared" si="183"/>
        <v>Dat Xanh Real Estate Services Joint Stock Company</v>
      </c>
      <c r="CL153">
        <f t="shared" si="184"/>
        <v>1</v>
      </c>
      <c r="CO153" s="91" t="str">
        <f t="shared" si="188"/>
        <v>02/23/2024 10:24:55</v>
      </c>
      <c r="CP153" t="str">
        <f t="shared" si="185"/>
        <v>02/23/2024 10:24:55</v>
      </c>
      <c r="CR153" s="5">
        <f t="shared" si="186"/>
        <v>7130</v>
      </c>
      <c r="CS153" s="5">
        <f t="shared" si="187"/>
        <v>7147.8249999999998</v>
      </c>
      <c r="CT153" s="22">
        <f>IF(AND(AN153="O",CJ153&lt;&gt;0),VLOOKUP(CI153&amp;Readme!$B$4,historicalprice,4,FALSE),"")</f>
        <v>7080</v>
      </c>
      <c r="CU153" s="8">
        <f>IF(AN153="O",Readme!$B$4,"")</f>
        <v>45471</v>
      </c>
    </row>
    <row r="154" spans="1:99" hidden="1">
      <c r="A154" s="39" t="s">
        <v>699</v>
      </c>
      <c r="B154" s="40" t="s">
        <v>20</v>
      </c>
      <c r="C154" s="40" t="s">
        <v>222</v>
      </c>
      <c r="D154" s="41">
        <v>5000</v>
      </c>
      <c r="E154" s="41" t="s">
        <v>398</v>
      </c>
      <c r="F154" s="68">
        <v>5000</v>
      </c>
      <c r="G154" s="41">
        <v>44100</v>
      </c>
      <c r="H154" s="41">
        <v>330750</v>
      </c>
      <c r="I154" s="41" t="s">
        <v>224</v>
      </c>
      <c r="J154" s="41">
        <v>220830750</v>
      </c>
      <c r="K154" s="40" t="s">
        <v>162</v>
      </c>
      <c r="L154" s="40" t="s">
        <v>225</v>
      </c>
      <c r="M154" s="40" t="s">
        <v>163</v>
      </c>
      <c r="N154" s="42" t="s">
        <v>691</v>
      </c>
      <c r="Z154" s="43">
        <f t="shared" si="189"/>
        <v>5000</v>
      </c>
      <c r="AA154" s="55">
        <f t="shared" si="143"/>
        <v>45344.810046296298</v>
      </c>
      <c r="AB154" s="8">
        <f t="shared" si="144"/>
        <v>45344</v>
      </c>
      <c r="AC154" s="8">
        <f t="shared" si="145"/>
        <v>45348.375</v>
      </c>
      <c r="AD154" s="6">
        <f t="shared" si="146"/>
        <v>220500000</v>
      </c>
      <c r="AE154" s="6">
        <f t="shared" si="147"/>
        <v>-220500</v>
      </c>
      <c r="AF154" s="6">
        <f t="shared" si="148"/>
        <v>-330750</v>
      </c>
      <c r="AG154" s="6" t="str">
        <f t="shared" si="149"/>
        <v>89845001</v>
      </c>
      <c r="AH154" s="75" t="str">
        <f t="shared" si="150"/>
        <v/>
      </c>
      <c r="AI154" t="str">
        <f t="shared" si="151"/>
        <v/>
      </c>
      <c r="AL154" s="78" t="str">
        <f t="shared" si="152"/>
        <v>89845001O</v>
      </c>
      <c r="AM154" s="92">
        <v>24052217</v>
      </c>
      <c r="AN154" s="6" t="str">
        <f t="shared" si="153"/>
        <v>O</v>
      </c>
      <c r="AO154" t="str">
        <f t="shared" si="154"/>
        <v/>
      </c>
      <c r="AP154" s="77" t="str">
        <f t="shared" si="171"/>
        <v>VND</v>
      </c>
      <c r="AR154" t="s">
        <v>220</v>
      </c>
      <c r="AS154" s="43" t="str">
        <f t="shared" si="155"/>
        <v>VHM</v>
      </c>
      <c r="AT154" s="44">
        <f t="shared" si="156"/>
        <v>5000</v>
      </c>
      <c r="AU154" t="str">
        <f>VLOOKUP(AS154,specs,Specs!$D$2,FALSE)</f>
        <v>Vinhomes Joint Stock Company</v>
      </c>
      <c r="AW154">
        <f>VLOOKUP(AS154,specs,Specs!$S$2,FALSE)</f>
        <v>1</v>
      </c>
      <c r="BA154" s="4" t="str">
        <f t="shared" si="157"/>
        <v>02/23/2024 10:26:28</v>
      </c>
      <c r="BB154" s="8">
        <f t="shared" si="158"/>
        <v>45345</v>
      </c>
      <c r="BC154" s="8">
        <f>IF(C154="Div",BB154,VLOOKUP(VLOOKUP(DATEVALUE(BA154),DataRef!$N$2:$O$2001,2,FALSE)+2,DataRef!$M$2:$O$2001,2,FALSE))</f>
        <v>45349</v>
      </c>
      <c r="BD154" t="str">
        <f t="shared" si="172"/>
        <v>HOSE</v>
      </c>
      <c r="BE154" s="44">
        <f t="shared" si="159"/>
        <v>44100</v>
      </c>
      <c r="BF154" s="22">
        <f t="shared" si="173"/>
        <v>220500000</v>
      </c>
      <c r="BG154" s="21">
        <f t="shared" si="174"/>
        <v>-220500000</v>
      </c>
      <c r="BH154" s="6">
        <f t="shared" si="160"/>
        <v>0</v>
      </c>
      <c r="BI154" s="6">
        <f t="shared" si="161"/>
        <v>-551250</v>
      </c>
      <c r="BJ154" t="str">
        <f t="shared" si="175"/>
        <v>VND</v>
      </c>
      <c r="BK154" s="45">
        <f t="shared" si="176"/>
        <v>-221051250</v>
      </c>
      <c r="BL154" s="77">
        <f t="shared" si="162"/>
        <v>43300</v>
      </c>
      <c r="BM154" s="6">
        <f t="shared" si="163"/>
        <v>221051250</v>
      </c>
      <c r="BN154" s="54" t="str">
        <f t="shared" si="164"/>
        <v/>
      </c>
      <c r="BP154" t="str">
        <f t="shared" si="165"/>
        <v>Buy</v>
      </c>
      <c r="BR154" s="14" t="str">
        <f t="shared" si="166"/>
        <v>89845001</v>
      </c>
      <c r="BT154" t="str">
        <f t="shared" si="167"/>
        <v/>
      </c>
      <c r="BW154" s="6" t="str">
        <f t="shared" si="168"/>
        <v>LMT</v>
      </c>
      <c r="BZ154" t="s">
        <v>569</v>
      </c>
      <c r="CB154" s="74" t="str">
        <f t="shared" si="169"/>
        <v/>
      </c>
      <c r="CC154" s="6">
        <f t="shared" si="170"/>
        <v>44210.25</v>
      </c>
      <c r="CE154" t="str">
        <f t="shared" si="177"/>
        <v>Long</v>
      </c>
      <c r="CF154" t="str">
        <f t="shared" si="178"/>
        <v>ST</v>
      </c>
      <c r="CG154" s="45" t="str">
        <f t="shared" si="179"/>
        <v>VND</v>
      </c>
      <c r="CH154" t="str">
        <f t="shared" si="180"/>
        <v>STK</v>
      </c>
      <c r="CI154" t="str">
        <f t="shared" si="181"/>
        <v>VHM</v>
      </c>
      <c r="CJ154" s="83">
        <f t="shared" si="182"/>
        <v>5000</v>
      </c>
      <c r="CK154" t="str">
        <f t="shared" si="183"/>
        <v>Vinhomes Joint Stock Company</v>
      </c>
      <c r="CL154">
        <f t="shared" si="184"/>
        <v>1</v>
      </c>
      <c r="CO154" s="91" t="str">
        <f t="shared" si="188"/>
        <v>02/23/2024 10:26:28</v>
      </c>
      <c r="CP154" t="str">
        <f t="shared" si="185"/>
        <v>02/23/2024 10:26:28</v>
      </c>
      <c r="CR154" s="5">
        <f t="shared" si="186"/>
        <v>44100</v>
      </c>
      <c r="CS154" s="5">
        <f t="shared" si="187"/>
        <v>44210.25</v>
      </c>
      <c r="CT154" s="22">
        <f>IF(AND(AN154="O",CJ154&lt;&gt;0),VLOOKUP(CI154&amp;Readme!$B$4,historicalprice,4,FALSE),"")</f>
        <v>37650</v>
      </c>
      <c r="CU154" s="8">
        <f>IF(AN154="O",Readme!$B$4,"")</f>
        <v>45471</v>
      </c>
    </row>
    <row r="155" spans="1:99" hidden="1">
      <c r="A155" s="39" t="s">
        <v>697</v>
      </c>
      <c r="B155" s="40" t="s">
        <v>20</v>
      </c>
      <c r="C155" s="40" t="s">
        <v>222</v>
      </c>
      <c r="D155" s="41">
        <v>5000</v>
      </c>
      <c r="E155" s="41" t="s">
        <v>693</v>
      </c>
      <c r="F155" s="68">
        <v>5000</v>
      </c>
      <c r="G155" s="41">
        <v>44350</v>
      </c>
      <c r="H155" s="41">
        <v>332626</v>
      </c>
      <c r="I155" s="41" t="s">
        <v>224</v>
      </c>
      <c r="J155" s="41">
        <v>222082626</v>
      </c>
      <c r="K155" s="40" t="s">
        <v>162</v>
      </c>
      <c r="L155" s="40" t="s">
        <v>225</v>
      </c>
      <c r="M155" s="40" t="s">
        <v>163</v>
      </c>
      <c r="N155" s="42" t="s">
        <v>694</v>
      </c>
      <c r="Z155" s="43">
        <f t="shared" si="189"/>
        <v>5000</v>
      </c>
      <c r="AA155" s="55">
        <f t="shared" si="143"/>
        <v>45344.8127662037</v>
      </c>
      <c r="AB155" s="8">
        <f t="shared" si="144"/>
        <v>45344</v>
      </c>
      <c r="AC155" s="8">
        <f t="shared" si="145"/>
        <v>45348.375</v>
      </c>
      <c r="AD155" s="6">
        <f t="shared" si="146"/>
        <v>221750000</v>
      </c>
      <c r="AE155" s="6">
        <f t="shared" si="147"/>
        <v>-221750</v>
      </c>
      <c r="AF155" s="6">
        <f t="shared" si="148"/>
        <v>-332625</v>
      </c>
      <c r="AG155" s="6" t="str">
        <f t="shared" si="149"/>
        <v>89844537</v>
      </c>
      <c r="AH155" s="75" t="str">
        <f t="shared" si="150"/>
        <v/>
      </c>
      <c r="AI155" t="str">
        <f t="shared" si="151"/>
        <v/>
      </c>
      <c r="AL155" s="78" t="str">
        <f t="shared" si="152"/>
        <v>89844537O</v>
      </c>
      <c r="AM155" s="92">
        <v>24052216</v>
      </c>
      <c r="AN155" s="6" t="str">
        <f t="shared" si="153"/>
        <v>O</v>
      </c>
      <c r="AO155" t="str">
        <f t="shared" si="154"/>
        <v/>
      </c>
      <c r="AP155" s="77" t="str">
        <f t="shared" si="171"/>
        <v>VND</v>
      </c>
      <c r="AR155" t="s">
        <v>220</v>
      </c>
      <c r="AS155" s="43" t="str">
        <f t="shared" si="155"/>
        <v>VHM</v>
      </c>
      <c r="AT155" s="44">
        <f t="shared" si="156"/>
        <v>5000</v>
      </c>
      <c r="AU155" t="str">
        <f>VLOOKUP(AS155,specs,Specs!$D$2,FALSE)</f>
        <v>Vinhomes Joint Stock Company</v>
      </c>
      <c r="AW155">
        <f>VLOOKUP(AS155,specs,Specs!$S$2,FALSE)</f>
        <v>1</v>
      </c>
      <c r="BA155" s="4" t="str">
        <f t="shared" si="157"/>
        <v>02/23/2024 10:30:23</v>
      </c>
      <c r="BB155" s="8">
        <f t="shared" si="158"/>
        <v>45345</v>
      </c>
      <c r="BC155" s="8">
        <f>IF(C155="Div",BB155,VLOOKUP(VLOOKUP(DATEVALUE(BA155),DataRef!$N$2:$O$2001,2,FALSE)+2,DataRef!$M$2:$O$2001,2,FALSE))</f>
        <v>45349</v>
      </c>
      <c r="BD155" t="str">
        <f t="shared" si="172"/>
        <v>HOSE</v>
      </c>
      <c r="BE155" s="44">
        <f t="shared" si="159"/>
        <v>44350</v>
      </c>
      <c r="BF155" s="22">
        <f t="shared" si="173"/>
        <v>221750000</v>
      </c>
      <c r="BG155" s="21">
        <f t="shared" si="174"/>
        <v>-221750000</v>
      </c>
      <c r="BH155" s="6">
        <f t="shared" si="160"/>
        <v>0</v>
      </c>
      <c r="BI155" s="6">
        <f t="shared" si="161"/>
        <v>-554375</v>
      </c>
      <c r="BJ155" t="str">
        <f t="shared" si="175"/>
        <v>VND</v>
      </c>
      <c r="BK155" s="45">
        <f t="shared" si="176"/>
        <v>-222304375</v>
      </c>
      <c r="BL155" s="77">
        <f t="shared" si="162"/>
        <v>43300</v>
      </c>
      <c r="BM155" s="6">
        <f t="shared" si="163"/>
        <v>222304375</v>
      </c>
      <c r="BN155" s="54" t="str">
        <f t="shared" si="164"/>
        <v/>
      </c>
      <c r="BP155" t="str">
        <f t="shared" si="165"/>
        <v>Buy</v>
      </c>
      <c r="BR155" s="14" t="str">
        <f t="shared" si="166"/>
        <v>89844537</v>
      </c>
      <c r="BT155" t="str">
        <f t="shared" si="167"/>
        <v/>
      </c>
      <c r="BW155" s="6" t="str">
        <f t="shared" si="168"/>
        <v>LMT</v>
      </c>
      <c r="BZ155" t="s">
        <v>569</v>
      </c>
      <c r="CB155" s="74" t="str">
        <f t="shared" si="169"/>
        <v/>
      </c>
      <c r="CC155" s="6">
        <f t="shared" si="170"/>
        <v>44460.875</v>
      </c>
      <c r="CE155" t="str">
        <f t="shared" si="177"/>
        <v>Long</v>
      </c>
      <c r="CF155" t="str">
        <f t="shared" si="178"/>
        <v>ST</v>
      </c>
      <c r="CG155" s="45" t="str">
        <f t="shared" si="179"/>
        <v>VND</v>
      </c>
      <c r="CH155" t="str">
        <f t="shared" si="180"/>
        <v>STK</v>
      </c>
      <c r="CI155" t="str">
        <f t="shared" si="181"/>
        <v>VHM</v>
      </c>
      <c r="CJ155" s="83">
        <f t="shared" si="182"/>
        <v>5000</v>
      </c>
      <c r="CK155" t="str">
        <f t="shared" si="183"/>
        <v>Vinhomes Joint Stock Company</v>
      </c>
      <c r="CL155">
        <f t="shared" si="184"/>
        <v>1</v>
      </c>
      <c r="CO155" s="91" t="str">
        <f t="shared" si="188"/>
        <v>02/23/2024 10:30:23</v>
      </c>
      <c r="CP155" t="str">
        <f t="shared" si="185"/>
        <v>02/23/2024 10:30:23</v>
      </c>
      <c r="CR155" s="5">
        <f t="shared" si="186"/>
        <v>44350</v>
      </c>
      <c r="CS155" s="5">
        <f t="shared" si="187"/>
        <v>44460.875</v>
      </c>
      <c r="CT155" s="22">
        <f>IF(AND(AN155="O",CJ155&lt;&gt;0),VLOOKUP(CI155&amp;Readme!$B$4,historicalprice,4,FALSE),"")</f>
        <v>37650</v>
      </c>
      <c r="CU155" s="8">
        <f>IF(AN155="O",Readme!$B$4,"")</f>
        <v>45471</v>
      </c>
    </row>
    <row r="156" spans="1:99" hidden="1">
      <c r="A156" s="39" t="s">
        <v>695</v>
      </c>
      <c r="B156" s="40" t="s">
        <v>22</v>
      </c>
      <c r="C156" s="40" t="s">
        <v>222</v>
      </c>
      <c r="D156" s="41">
        <v>10000</v>
      </c>
      <c r="E156" s="41" t="s">
        <v>496</v>
      </c>
      <c r="F156" s="68">
        <v>10000</v>
      </c>
      <c r="G156" s="41">
        <v>44950</v>
      </c>
      <c r="H156" s="41">
        <v>674251</v>
      </c>
      <c r="I156" s="41" t="s">
        <v>224</v>
      </c>
      <c r="J156" s="41">
        <v>450174251</v>
      </c>
      <c r="K156" s="40" t="s">
        <v>162</v>
      </c>
      <c r="L156" s="40" t="s">
        <v>225</v>
      </c>
      <c r="M156" s="40" t="s">
        <v>163</v>
      </c>
      <c r="N156" s="42" t="s">
        <v>696</v>
      </c>
      <c r="Z156" s="43">
        <f t="shared" si="189"/>
        <v>10000</v>
      </c>
      <c r="AA156" s="55">
        <f t="shared" si="143"/>
        <v>45344.815127314818</v>
      </c>
      <c r="AB156" s="8">
        <f t="shared" si="144"/>
        <v>45344</v>
      </c>
      <c r="AC156" s="8">
        <f t="shared" si="145"/>
        <v>45348.375</v>
      </c>
      <c r="AD156" s="6">
        <f t="shared" si="146"/>
        <v>449500000</v>
      </c>
      <c r="AE156" s="6">
        <f t="shared" si="147"/>
        <v>-449500</v>
      </c>
      <c r="AF156" s="6">
        <f t="shared" si="148"/>
        <v>-674250</v>
      </c>
      <c r="AG156" s="6" t="str">
        <f t="shared" si="149"/>
        <v>89844587</v>
      </c>
      <c r="AH156" s="75" t="str">
        <f t="shared" si="150"/>
        <v/>
      </c>
      <c r="AI156" t="str">
        <f t="shared" si="151"/>
        <v/>
      </c>
      <c r="AL156" s="78" t="str">
        <f t="shared" si="152"/>
        <v>89844587O</v>
      </c>
      <c r="AM156" s="92">
        <v>24052220</v>
      </c>
      <c r="AN156" s="6" t="str">
        <f t="shared" si="153"/>
        <v>O</v>
      </c>
      <c r="AO156" t="str">
        <f t="shared" si="154"/>
        <v/>
      </c>
      <c r="AP156" s="77" t="str">
        <f t="shared" si="171"/>
        <v>VND</v>
      </c>
      <c r="AR156" t="s">
        <v>220</v>
      </c>
      <c r="AS156" s="43" t="str">
        <f t="shared" si="155"/>
        <v>MWG</v>
      </c>
      <c r="AT156" s="44">
        <f t="shared" si="156"/>
        <v>10000</v>
      </c>
      <c r="AU156" t="str">
        <f>VLOOKUP(AS156,specs,Specs!$D$2,FALSE)</f>
        <v>Mobile World Investment Corp</v>
      </c>
      <c r="AW156">
        <f>VLOOKUP(AS156,specs,Specs!$S$2,FALSE)</f>
        <v>1</v>
      </c>
      <c r="BA156" s="4" t="str">
        <f t="shared" si="157"/>
        <v>02/23/2024 10:33:47</v>
      </c>
      <c r="BB156" s="8">
        <f t="shared" si="158"/>
        <v>45345</v>
      </c>
      <c r="BC156" s="8">
        <f>IF(C156="Div",BB156,VLOOKUP(VLOOKUP(DATEVALUE(BA156),DataRef!$N$2:$O$2001,2,FALSE)+2,DataRef!$M$2:$O$2001,2,FALSE))</f>
        <v>45349</v>
      </c>
      <c r="BD156" t="str">
        <f t="shared" si="172"/>
        <v>HOSE</v>
      </c>
      <c r="BE156" s="44">
        <f t="shared" si="159"/>
        <v>44950</v>
      </c>
      <c r="BF156" s="22">
        <f t="shared" si="173"/>
        <v>449500000</v>
      </c>
      <c r="BG156" s="21">
        <f t="shared" si="174"/>
        <v>-449500000</v>
      </c>
      <c r="BH156" s="6">
        <f t="shared" si="160"/>
        <v>0</v>
      </c>
      <c r="BI156" s="6">
        <f t="shared" si="161"/>
        <v>-1123750</v>
      </c>
      <c r="BJ156" t="str">
        <f t="shared" si="175"/>
        <v>VND</v>
      </c>
      <c r="BK156" s="45">
        <f t="shared" si="176"/>
        <v>-450623750</v>
      </c>
      <c r="BL156" s="77">
        <f t="shared" si="162"/>
        <v>44000</v>
      </c>
      <c r="BM156" s="6">
        <f t="shared" si="163"/>
        <v>450623750</v>
      </c>
      <c r="BN156" s="54" t="str">
        <f t="shared" si="164"/>
        <v/>
      </c>
      <c r="BP156" t="str">
        <f t="shared" si="165"/>
        <v>Buy</v>
      </c>
      <c r="BR156" s="14" t="str">
        <f t="shared" si="166"/>
        <v>89844587</v>
      </c>
      <c r="BT156" t="str">
        <f t="shared" si="167"/>
        <v/>
      </c>
      <c r="BW156" s="6" t="str">
        <f t="shared" si="168"/>
        <v>LMT</v>
      </c>
      <c r="BZ156" t="s">
        <v>569</v>
      </c>
      <c r="CB156" s="74" t="str">
        <f t="shared" si="169"/>
        <v/>
      </c>
      <c r="CC156" s="6">
        <f t="shared" si="170"/>
        <v>45062.375</v>
      </c>
      <c r="CE156" t="str">
        <f t="shared" si="177"/>
        <v>Long</v>
      </c>
      <c r="CF156" t="str">
        <f t="shared" si="178"/>
        <v>ST</v>
      </c>
      <c r="CG156" s="45" t="str">
        <f t="shared" si="179"/>
        <v>VND</v>
      </c>
      <c r="CH156" t="str">
        <f t="shared" si="180"/>
        <v>STK</v>
      </c>
      <c r="CI156" t="str">
        <f t="shared" si="181"/>
        <v>MWG</v>
      </c>
      <c r="CJ156" s="83">
        <f t="shared" si="182"/>
        <v>10000</v>
      </c>
      <c r="CK156" t="str">
        <f t="shared" si="183"/>
        <v>Mobile World Investment Corp</v>
      </c>
      <c r="CL156">
        <f t="shared" si="184"/>
        <v>1</v>
      </c>
      <c r="CO156" s="91" t="str">
        <f t="shared" si="188"/>
        <v>02/23/2024 10:33:47</v>
      </c>
      <c r="CP156" t="str">
        <f t="shared" si="185"/>
        <v>02/23/2024 10:33:47</v>
      </c>
      <c r="CR156" s="5">
        <f t="shared" si="186"/>
        <v>44950</v>
      </c>
      <c r="CS156" s="5">
        <f t="shared" si="187"/>
        <v>45062.375</v>
      </c>
      <c r="CT156" s="22">
        <f>IF(AND(AN156="O",CJ156&lt;&gt;0),VLOOKUP(CI156&amp;Readme!$B$4,historicalprice,4,FALSE),"")</f>
        <v>62400</v>
      </c>
      <c r="CU156" s="8">
        <f>IF(AN156="O",Readme!$B$4,"")</f>
        <v>45471</v>
      </c>
    </row>
    <row r="157" spans="1:99" hidden="1">
      <c r="A157" s="39" t="s">
        <v>692</v>
      </c>
      <c r="B157" s="40" t="s">
        <v>19</v>
      </c>
      <c r="C157" s="40" t="s">
        <v>222</v>
      </c>
      <c r="D157" s="41">
        <v>50000</v>
      </c>
      <c r="E157" s="41" t="s">
        <v>670</v>
      </c>
      <c r="F157" s="68">
        <v>29300</v>
      </c>
      <c r="G157" s="41">
        <v>6950</v>
      </c>
      <c r="H157" s="41">
        <v>305453</v>
      </c>
      <c r="I157" s="41" t="s">
        <v>224</v>
      </c>
      <c r="J157" s="41">
        <v>203940453</v>
      </c>
      <c r="K157" s="40" t="s">
        <v>162</v>
      </c>
      <c r="L157" s="40" t="s">
        <v>235</v>
      </c>
      <c r="M157" s="40" t="s">
        <v>163</v>
      </c>
      <c r="N157" s="42" t="s">
        <v>698</v>
      </c>
      <c r="Z157" s="43">
        <f t="shared" si="189"/>
        <v>29300</v>
      </c>
      <c r="AA157" s="55">
        <f t="shared" si="143"/>
        <v>45344.815706018519</v>
      </c>
      <c r="AB157" s="8">
        <f t="shared" si="144"/>
        <v>45344</v>
      </c>
      <c r="AC157" s="8">
        <f t="shared" si="145"/>
        <v>45348.375</v>
      </c>
      <c r="AD157" s="6">
        <f t="shared" si="146"/>
        <v>203635000</v>
      </c>
      <c r="AE157" s="6">
        <f t="shared" si="147"/>
        <v>-203635</v>
      </c>
      <c r="AF157" s="6">
        <f t="shared" si="148"/>
        <v>-305452.5</v>
      </c>
      <c r="AG157" s="6" t="str">
        <f t="shared" si="149"/>
        <v>89843431</v>
      </c>
      <c r="AH157" s="75" t="str">
        <f t="shared" si="150"/>
        <v/>
      </c>
      <c r="AI157" t="str">
        <f t="shared" si="151"/>
        <v/>
      </c>
      <c r="AL157" s="78" t="str">
        <f t="shared" si="152"/>
        <v>89843431O</v>
      </c>
      <c r="AM157" s="92">
        <v>24052214</v>
      </c>
      <c r="AN157" s="6" t="str">
        <f t="shared" si="153"/>
        <v>O</v>
      </c>
      <c r="AO157" t="str">
        <f t="shared" si="154"/>
        <v/>
      </c>
      <c r="AP157" s="77" t="str">
        <f t="shared" si="171"/>
        <v>VND</v>
      </c>
      <c r="AR157" t="s">
        <v>220</v>
      </c>
      <c r="AS157" s="43" t="str">
        <f t="shared" si="155"/>
        <v>DXS</v>
      </c>
      <c r="AT157" s="44">
        <f t="shared" si="156"/>
        <v>29300</v>
      </c>
      <c r="AU157" t="str">
        <f>VLOOKUP(AS157,specs,Specs!$D$2,FALSE)</f>
        <v>Dat Xanh Real Estate Services Joint Stock Company</v>
      </c>
      <c r="AW157">
        <f>VLOOKUP(AS157,specs,Specs!$S$2,FALSE)</f>
        <v>1</v>
      </c>
      <c r="BA157" s="4" t="str">
        <f t="shared" si="157"/>
        <v>02/23/2024 10:34:37</v>
      </c>
      <c r="BB157" s="8">
        <f t="shared" si="158"/>
        <v>45345</v>
      </c>
      <c r="BC157" s="8">
        <f>IF(C157="Div",BB157,VLOOKUP(VLOOKUP(DATEVALUE(BA157),DataRef!$N$2:$O$2001,2,FALSE)+2,DataRef!$M$2:$O$2001,2,FALSE))</f>
        <v>45349</v>
      </c>
      <c r="BD157" t="str">
        <f t="shared" si="172"/>
        <v>HOSE</v>
      </c>
      <c r="BE157" s="44">
        <f t="shared" si="159"/>
        <v>6950</v>
      </c>
      <c r="BF157" s="22">
        <f t="shared" si="173"/>
        <v>203635000</v>
      </c>
      <c r="BG157" s="21">
        <f t="shared" si="174"/>
        <v>-203635000</v>
      </c>
      <c r="BH157" s="6">
        <f t="shared" si="160"/>
        <v>0</v>
      </c>
      <c r="BI157" s="6">
        <f t="shared" si="161"/>
        <v>-509087.5</v>
      </c>
      <c r="BJ157" t="str">
        <f t="shared" si="175"/>
        <v>VND</v>
      </c>
      <c r="BK157" s="45">
        <f t="shared" si="176"/>
        <v>-204144087.5</v>
      </c>
      <c r="BL157" s="77">
        <f t="shared" si="162"/>
        <v>6960</v>
      </c>
      <c r="BM157" s="6">
        <f t="shared" si="163"/>
        <v>204144087.5</v>
      </c>
      <c r="BN157" s="54" t="str">
        <f t="shared" si="164"/>
        <v/>
      </c>
      <c r="BP157" t="str">
        <f t="shared" si="165"/>
        <v>Buy</v>
      </c>
      <c r="BR157" s="14" t="str">
        <f t="shared" si="166"/>
        <v>89843431</v>
      </c>
      <c r="BT157" t="str">
        <f t="shared" si="167"/>
        <v/>
      </c>
      <c r="BW157" s="6" t="str">
        <f t="shared" si="168"/>
        <v>LMT</v>
      </c>
      <c r="BZ157" t="s">
        <v>569</v>
      </c>
      <c r="CB157" s="74" t="str">
        <f t="shared" si="169"/>
        <v/>
      </c>
      <c r="CC157" s="6">
        <f t="shared" si="170"/>
        <v>6967.375</v>
      </c>
      <c r="CE157" t="str">
        <f t="shared" si="177"/>
        <v>Long</v>
      </c>
      <c r="CF157" t="str">
        <f t="shared" si="178"/>
        <v>ST</v>
      </c>
      <c r="CG157" s="45" t="str">
        <f t="shared" si="179"/>
        <v>VND</v>
      </c>
      <c r="CH157" t="str">
        <f t="shared" si="180"/>
        <v>STK</v>
      </c>
      <c r="CI157" t="str">
        <f t="shared" si="181"/>
        <v>DXS</v>
      </c>
      <c r="CJ157" s="83">
        <f t="shared" si="182"/>
        <v>29300</v>
      </c>
      <c r="CK157" t="str">
        <f t="shared" si="183"/>
        <v>Dat Xanh Real Estate Services Joint Stock Company</v>
      </c>
      <c r="CL157">
        <f t="shared" si="184"/>
        <v>1</v>
      </c>
      <c r="CO157" s="91" t="str">
        <f t="shared" si="188"/>
        <v>02/23/2024 10:34:37</v>
      </c>
      <c r="CP157" t="str">
        <f t="shared" si="185"/>
        <v>02/23/2024 10:34:37</v>
      </c>
      <c r="CR157" s="5">
        <f t="shared" si="186"/>
        <v>6950</v>
      </c>
      <c r="CS157" s="5">
        <f t="shared" si="187"/>
        <v>6967.375</v>
      </c>
      <c r="CT157" s="22">
        <f>IF(AND(AN157="O",CJ157&lt;&gt;0),VLOOKUP(CI157&amp;Readme!$B$4,historicalprice,4,FALSE),"")</f>
        <v>7080</v>
      </c>
      <c r="CU157" s="8">
        <f>IF(AN157="O",Readme!$B$4,"")</f>
        <v>45471</v>
      </c>
    </row>
    <row r="158" spans="1:99" hidden="1">
      <c r="A158" s="39" t="s">
        <v>690</v>
      </c>
      <c r="B158" s="40" t="s">
        <v>20</v>
      </c>
      <c r="C158" s="40" t="s">
        <v>222</v>
      </c>
      <c r="D158" s="41">
        <v>5000</v>
      </c>
      <c r="E158" s="41" t="s">
        <v>700</v>
      </c>
      <c r="F158" s="68">
        <v>5000</v>
      </c>
      <c r="G158" s="41">
        <v>43900</v>
      </c>
      <c r="H158" s="41">
        <v>329250</v>
      </c>
      <c r="I158" s="41" t="s">
        <v>224</v>
      </c>
      <c r="J158" s="41">
        <v>219829250</v>
      </c>
      <c r="K158" s="40" t="s">
        <v>162</v>
      </c>
      <c r="L158" s="40" t="s">
        <v>225</v>
      </c>
      <c r="M158" s="40" t="s">
        <v>163</v>
      </c>
      <c r="N158" s="42" t="s">
        <v>701</v>
      </c>
      <c r="Z158" s="43">
        <f t="shared" si="189"/>
        <v>5000</v>
      </c>
      <c r="AA158" s="55">
        <f t="shared" si="143"/>
        <v>45344.816192129627</v>
      </c>
      <c r="AB158" s="8">
        <f t="shared" si="144"/>
        <v>45344</v>
      </c>
      <c r="AC158" s="8">
        <f t="shared" si="145"/>
        <v>45348.375</v>
      </c>
      <c r="AD158" s="6">
        <f t="shared" si="146"/>
        <v>219500000</v>
      </c>
      <c r="AE158" s="6">
        <f t="shared" si="147"/>
        <v>-219500</v>
      </c>
      <c r="AF158" s="6">
        <f t="shared" si="148"/>
        <v>-329250</v>
      </c>
      <c r="AG158" s="6" t="str">
        <f t="shared" si="149"/>
        <v>89842306</v>
      </c>
      <c r="AH158" s="75" t="str">
        <f t="shared" si="150"/>
        <v/>
      </c>
      <c r="AI158" t="str">
        <f t="shared" si="151"/>
        <v/>
      </c>
      <c r="AL158" s="78" t="str">
        <f t="shared" si="152"/>
        <v>89842306O</v>
      </c>
      <c r="AM158" s="92">
        <v>24052213</v>
      </c>
      <c r="AN158" s="6" t="str">
        <f t="shared" si="153"/>
        <v>O</v>
      </c>
      <c r="AO158" t="str">
        <f t="shared" si="154"/>
        <v/>
      </c>
      <c r="AP158" s="77" t="str">
        <f t="shared" si="171"/>
        <v>VND</v>
      </c>
      <c r="AR158" t="s">
        <v>220</v>
      </c>
      <c r="AS158" s="43" t="str">
        <f t="shared" si="155"/>
        <v>VHM</v>
      </c>
      <c r="AT158" s="44">
        <f t="shared" si="156"/>
        <v>5000</v>
      </c>
      <c r="AU158" t="str">
        <f>VLOOKUP(AS158,specs,Specs!$D$2,FALSE)</f>
        <v>Vinhomes Joint Stock Company</v>
      </c>
      <c r="AW158">
        <f>VLOOKUP(AS158,specs,Specs!$S$2,FALSE)</f>
        <v>1</v>
      </c>
      <c r="BA158" s="4" t="str">
        <f t="shared" si="157"/>
        <v>02/23/2024 10:35:19</v>
      </c>
      <c r="BB158" s="8">
        <f t="shared" si="158"/>
        <v>45345</v>
      </c>
      <c r="BC158" s="8">
        <f>IF(C158="Div",BB158,VLOOKUP(VLOOKUP(DATEVALUE(BA158),DataRef!$N$2:$O$2001,2,FALSE)+2,DataRef!$M$2:$O$2001,2,FALSE))</f>
        <v>45349</v>
      </c>
      <c r="BD158" t="str">
        <f t="shared" si="172"/>
        <v>HOSE</v>
      </c>
      <c r="BE158" s="44">
        <f t="shared" si="159"/>
        <v>43900</v>
      </c>
      <c r="BF158" s="22">
        <f t="shared" si="173"/>
        <v>219500000</v>
      </c>
      <c r="BG158" s="21">
        <f t="shared" si="174"/>
        <v>-219500000</v>
      </c>
      <c r="BH158" s="6">
        <f t="shared" si="160"/>
        <v>0</v>
      </c>
      <c r="BI158" s="6">
        <f t="shared" si="161"/>
        <v>-548750</v>
      </c>
      <c r="BJ158" t="str">
        <f t="shared" si="175"/>
        <v>VND</v>
      </c>
      <c r="BK158" s="45">
        <f t="shared" si="176"/>
        <v>-220048750</v>
      </c>
      <c r="BL158" s="77">
        <f t="shared" si="162"/>
        <v>43300</v>
      </c>
      <c r="BM158" s="6">
        <f t="shared" si="163"/>
        <v>220048750</v>
      </c>
      <c r="BN158" s="54" t="str">
        <f t="shared" si="164"/>
        <v/>
      </c>
      <c r="BP158" t="str">
        <f t="shared" si="165"/>
        <v>Buy</v>
      </c>
      <c r="BR158" s="14" t="str">
        <f t="shared" si="166"/>
        <v>89842306</v>
      </c>
      <c r="BT158" t="str">
        <f t="shared" si="167"/>
        <v/>
      </c>
      <c r="BW158" s="6" t="str">
        <f t="shared" si="168"/>
        <v>LMT</v>
      </c>
      <c r="BZ158" t="s">
        <v>569</v>
      </c>
      <c r="CB158" s="74" t="str">
        <f t="shared" si="169"/>
        <v/>
      </c>
      <c r="CC158" s="6">
        <f t="shared" si="170"/>
        <v>44009.75</v>
      </c>
      <c r="CE158" t="str">
        <f t="shared" si="177"/>
        <v>Long</v>
      </c>
      <c r="CF158" t="str">
        <f t="shared" si="178"/>
        <v>ST</v>
      </c>
      <c r="CG158" s="45" t="str">
        <f t="shared" si="179"/>
        <v>VND</v>
      </c>
      <c r="CH158" t="str">
        <f t="shared" si="180"/>
        <v>STK</v>
      </c>
      <c r="CI158" t="str">
        <f t="shared" si="181"/>
        <v>VHM</v>
      </c>
      <c r="CJ158" s="83">
        <f t="shared" si="182"/>
        <v>5000</v>
      </c>
      <c r="CK158" t="str">
        <f t="shared" si="183"/>
        <v>Vinhomes Joint Stock Company</v>
      </c>
      <c r="CL158">
        <f t="shared" si="184"/>
        <v>1</v>
      </c>
      <c r="CO158" s="91" t="str">
        <f t="shared" si="188"/>
        <v>02/23/2024 10:35:19</v>
      </c>
      <c r="CP158" t="str">
        <f t="shared" si="185"/>
        <v>02/23/2024 10:35:19</v>
      </c>
      <c r="CR158" s="5">
        <f t="shared" si="186"/>
        <v>43900</v>
      </c>
      <c r="CS158" s="5">
        <f t="shared" si="187"/>
        <v>44009.75</v>
      </c>
      <c r="CT158" s="22">
        <f>IF(AND(AN158="O",CJ158&lt;&gt;0),VLOOKUP(CI158&amp;Readme!$B$4,historicalprice,4,FALSE),"")</f>
        <v>37650</v>
      </c>
      <c r="CU158" s="8">
        <f>IF(AN158="O",Readme!$B$4,"")</f>
        <v>45471</v>
      </c>
    </row>
    <row r="159" spans="1:99" hidden="1">
      <c r="A159" s="39" t="s">
        <v>687</v>
      </c>
      <c r="B159" s="40" t="s">
        <v>19</v>
      </c>
      <c r="C159" s="40" t="s">
        <v>222</v>
      </c>
      <c r="D159" s="41">
        <v>50000</v>
      </c>
      <c r="E159" s="41" t="s">
        <v>688</v>
      </c>
      <c r="F159" s="68">
        <v>50000</v>
      </c>
      <c r="G159" s="41">
        <v>7128</v>
      </c>
      <c r="H159" s="41">
        <v>534575</v>
      </c>
      <c r="I159" s="41" t="s">
        <v>224</v>
      </c>
      <c r="J159" s="41">
        <v>356934575</v>
      </c>
      <c r="K159" s="40" t="s">
        <v>162</v>
      </c>
      <c r="L159" s="40" t="s">
        <v>225</v>
      </c>
      <c r="M159" s="40" t="s">
        <v>163</v>
      </c>
      <c r="N159" s="42" t="s">
        <v>703</v>
      </c>
      <c r="Z159" s="43">
        <f t="shared" si="189"/>
        <v>50000</v>
      </c>
      <c r="AA159" s="55">
        <f t="shared" si="143"/>
        <v>45344.820520833331</v>
      </c>
      <c r="AB159" s="8">
        <f t="shared" si="144"/>
        <v>45344</v>
      </c>
      <c r="AC159" s="8">
        <f t="shared" si="145"/>
        <v>45348.375</v>
      </c>
      <c r="AD159" s="6">
        <f t="shared" si="146"/>
        <v>356400000</v>
      </c>
      <c r="AE159" s="6">
        <f t="shared" si="147"/>
        <v>-356400</v>
      </c>
      <c r="AF159" s="6">
        <f t="shared" si="148"/>
        <v>-534600</v>
      </c>
      <c r="AG159" s="6" t="str">
        <f t="shared" si="149"/>
        <v>89841727</v>
      </c>
      <c r="AH159" s="75" t="str">
        <f t="shared" si="150"/>
        <v/>
      </c>
      <c r="AI159" t="str">
        <f t="shared" si="151"/>
        <v/>
      </c>
      <c r="AL159" s="78" t="str">
        <f t="shared" si="152"/>
        <v>89841727O</v>
      </c>
      <c r="AM159" s="92">
        <v>24052212</v>
      </c>
      <c r="AN159" s="6" t="str">
        <f t="shared" si="153"/>
        <v>O</v>
      </c>
      <c r="AO159" t="str">
        <f t="shared" si="154"/>
        <v/>
      </c>
      <c r="AP159" s="77" t="str">
        <f t="shared" si="171"/>
        <v>VND</v>
      </c>
      <c r="AR159" t="s">
        <v>220</v>
      </c>
      <c r="AS159" s="43" t="str">
        <f t="shared" si="155"/>
        <v>DXS</v>
      </c>
      <c r="AT159" s="44">
        <f t="shared" si="156"/>
        <v>50000</v>
      </c>
      <c r="AU159" t="str">
        <f>VLOOKUP(AS159,specs,Specs!$D$2,FALSE)</f>
        <v>Dat Xanh Real Estate Services Joint Stock Company</v>
      </c>
      <c r="AW159">
        <f>VLOOKUP(AS159,specs,Specs!$S$2,FALSE)</f>
        <v>1</v>
      </c>
      <c r="BA159" s="4" t="str">
        <f t="shared" si="157"/>
        <v>02/23/2024 10:41:33</v>
      </c>
      <c r="BB159" s="8">
        <f t="shared" si="158"/>
        <v>45345</v>
      </c>
      <c r="BC159" s="8">
        <f>IF(C159="Div",BB159,VLOOKUP(VLOOKUP(DATEVALUE(BA159),DataRef!$N$2:$O$2001,2,FALSE)+2,DataRef!$M$2:$O$2001,2,FALSE))</f>
        <v>45349</v>
      </c>
      <c r="BD159" t="str">
        <f t="shared" si="172"/>
        <v>HOSE</v>
      </c>
      <c r="BE159" s="44">
        <f t="shared" si="159"/>
        <v>7128</v>
      </c>
      <c r="BF159" s="22">
        <f t="shared" si="173"/>
        <v>356400000</v>
      </c>
      <c r="BG159" s="21">
        <f t="shared" si="174"/>
        <v>-356400000</v>
      </c>
      <c r="BH159" s="6">
        <f t="shared" si="160"/>
        <v>0</v>
      </c>
      <c r="BI159" s="6">
        <f t="shared" si="161"/>
        <v>-891000</v>
      </c>
      <c r="BJ159" t="str">
        <f t="shared" si="175"/>
        <v>VND</v>
      </c>
      <c r="BK159" s="45">
        <f t="shared" si="176"/>
        <v>-357291000</v>
      </c>
      <c r="BL159" s="77">
        <f t="shared" si="162"/>
        <v>6960</v>
      </c>
      <c r="BM159" s="6">
        <f t="shared" si="163"/>
        <v>357291000</v>
      </c>
      <c r="BN159" s="54" t="str">
        <f t="shared" si="164"/>
        <v/>
      </c>
      <c r="BP159" t="str">
        <f t="shared" si="165"/>
        <v>Buy</v>
      </c>
      <c r="BR159" s="14" t="str">
        <f t="shared" si="166"/>
        <v>89841727</v>
      </c>
      <c r="BT159" t="str">
        <f t="shared" si="167"/>
        <v/>
      </c>
      <c r="BW159" s="6" t="str">
        <f t="shared" si="168"/>
        <v>LMT</v>
      </c>
      <c r="BZ159" t="s">
        <v>569</v>
      </c>
      <c r="CB159" s="74" t="str">
        <f t="shared" si="169"/>
        <v/>
      </c>
      <c r="CC159" s="6">
        <f t="shared" si="170"/>
        <v>7145.82</v>
      </c>
      <c r="CE159" t="str">
        <f t="shared" si="177"/>
        <v>Long</v>
      </c>
      <c r="CF159" t="str">
        <f t="shared" si="178"/>
        <v>ST</v>
      </c>
      <c r="CG159" s="45" t="str">
        <f t="shared" si="179"/>
        <v>VND</v>
      </c>
      <c r="CH159" t="str">
        <f t="shared" si="180"/>
        <v>STK</v>
      </c>
      <c r="CI159" t="str">
        <f t="shared" si="181"/>
        <v>DXS</v>
      </c>
      <c r="CJ159" s="83">
        <f t="shared" si="182"/>
        <v>50000</v>
      </c>
      <c r="CK159" t="str">
        <f t="shared" si="183"/>
        <v>Dat Xanh Real Estate Services Joint Stock Company</v>
      </c>
      <c r="CL159">
        <f t="shared" si="184"/>
        <v>1</v>
      </c>
      <c r="CO159" s="91" t="str">
        <f t="shared" si="188"/>
        <v>02/23/2024 10:41:33</v>
      </c>
      <c r="CP159" t="str">
        <f t="shared" si="185"/>
        <v>02/23/2024 10:41:33</v>
      </c>
      <c r="CR159" s="5">
        <f t="shared" si="186"/>
        <v>7128</v>
      </c>
      <c r="CS159" s="5">
        <f t="shared" si="187"/>
        <v>7145.82</v>
      </c>
      <c r="CT159" s="22">
        <f>IF(AND(AN159="O",CJ159&lt;&gt;0),VLOOKUP(CI159&amp;Readme!$B$4,historicalprice,4,FALSE),"")</f>
        <v>7080</v>
      </c>
      <c r="CU159" s="8">
        <f>IF(AN159="O",Readme!$B$4,"")</f>
        <v>45471</v>
      </c>
    </row>
    <row r="160" spans="1:99">
      <c r="A160" s="39" t="s">
        <v>684</v>
      </c>
      <c r="B160" s="40" t="s">
        <v>23</v>
      </c>
      <c r="C160" s="40" t="s">
        <v>222</v>
      </c>
      <c r="D160" s="41">
        <v>5000</v>
      </c>
      <c r="E160" s="41" t="s">
        <v>705</v>
      </c>
      <c r="F160" s="68">
        <v>5000</v>
      </c>
      <c r="G160" s="41">
        <v>71700</v>
      </c>
      <c r="H160" s="41">
        <v>537750</v>
      </c>
      <c r="I160" s="41" t="s">
        <v>224</v>
      </c>
      <c r="J160" s="41">
        <v>359037750</v>
      </c>
      <c r="K160" s="40" t="s">
        <v>162</v>
      </c>
      <c r="L160" s="40" t="s">
        <v>225</v>
      </c>
      <c r="M160" s="40" t="s">
        <v>163</v>
      </c>
      <c r="N160" s="42" t="s">
        <v>706</v>
      </c>
      <c r="Z160" s="43">
        <f t="shared" si="189"/>
        <v>5000</v>
      </c>
      <c r="AA160" s="55">
        <f t="shared" si="143"/>
        <v>45344.924699074072</v>
      </c>
      <c r="AB160" s="8">
        <f t="shared" si="144"/>
        <v>45344</v>
      </c>
      <c r="AC160" s="8">
        <f t="shared" si="145"/>
        <v>45348.375</v>
      </c>
      <c r="AD160" s="6">
        <f t="shared" si="146"/>
        <v>358500000</v>
      </c>
      <c r="AE160" s="6">
        <f t="shared" si="147"/>
        <v>-358500</v>
      </c>
      <c r="AF160" s="6">
        <f t="shared" si="148"/>
        <v>-537750</v>
      </c>
      <c r="AG160" s="6" t="str">
        <f t="shared" si="149"/>
        <v>89840019</v>
      </c>
      <c r="AH160" s="75" t="str">
        <f t="shared" si="150"/>
        <v/>
      </c>
      <c r="AI160" t="str">
        <f t="shared" si="151"/>
        <v/>
      </c>
      <c r="AJ160" s="8">
        <v>45482</v>
      </c>
      <c r="AL160" s="78" t="str">
        <f t="shared" si="152"/>
        <v>89840019O</v>
      </c>
      <c r="AN160" s="6" t="str">
        <f t="shared" si="153"/>
        <v>O</v>
      </c>
      <c r="AO160" t="str">
        <f t="shared" si="154"/>
        <v/>
      </c>
      <c r="AP160" s="77" t="str">
        <f t="shared" si="171"/>
        <v>VND</v>
      </c>
      <c r="AR160" t="s">
        <v>220</v>
      </c>
      <c r="AS160" s="43" t="str">
        <f t="shared" si="155"/>
        <v>VNM</v>
      </c>
      <c r="AT160" s="44">
        <f t="shared" si="156"/>
        <v>5000</v>
      </c>
      <c r="AU160" t="str">
        <f>VLOOKUP(AS160,specs,Specs!$D$2,FALSE)</f>
        <v>Vietnam Dairy Products Joint Stock Company</v>
      </c>
      <c r="AW160">
        <f>VLOOKUP(AS160,specs,Specs!$S$2,FALSE)</f>
        <v>1</v>
      </c>
      <c r="BA160" s="4" t="str">
        <f t="shared" si="157"/>
        <v>02/23/2024 13:11:34</v>
      </c>
      <c r="BB160" s="8">
        <f t="shared" si="158"/>
        <v>45345</v>
      </c>
      <c r="BC160" s="8">
        <f>IF(C160="Div",BB160,VLOOKUP(VLOOKUP(DATEVALUE(BA160),DataRef!$N$2:$O$2001,2,FALSE)+2,DataRef!$M$2:$O$2001,2,FALSE))</f>
        <v>45349</v>
      </c>
      <c r="BD160" t="str">
        <f t="shared" si="172"/>
        <v>HOSE</v>
      </c>
      <c r="BE160" s="44">
        <f t="shared" si="159"/>
        <v>71700</v>
      </c>
      <c r="BF160" s="22">
        <f t="shared" si="173"/>
        <v>358500000</v>
      </c>
      <c r="BG160" s="21">
        <f t="shared" si="174"/>
        <v>-358500000</v>
      </c>
      <c r="BH160" s="6">
        <f t="shared" si="160"/>
        <v>0</v>
      </c>
      <c r="BI160" s="6">
        <f t="shared" si="161"/>
        <v>-896250</v>
      </c>
      <c r="BJ160" t="str">
        <f t="shared" si="175"/>
        <v>VND</v>
      </c>
      <c r="BK160" s="45">
        <f t="shared" si="176"/>
        <v>-359396250</v>
      </c>
      <c r="BL160" s="77">
        <f t="shared" si="162"/>
        <v>71000</v>
      </c>
      <c r="BM160" s="6">
        <f t="shared" si="163"/>
        <v>359396250</v>
      </c>
      <c r="BN160" s="54" t="str">
        <f t="shared" si="164"/>
        <v/>
      </c>
      <c r="BP160" t="str">
        <f t="shared" si="165"/>
        <v>Buy</v>
      </c>
      <c r="BR160" s="14" t="str">
        <f t="shared" si="166"/>
        <v>89840019</v>
      </c>
      <c r="BT160" t="str">
        <f t="shared" si="167"/>
        <v/>
      </c>
      <c r="BW160" s="6" t="str">
        <f t="shared" si="168"/>
        <v>LMT</v>
      </c>
      <c r="BZ160" t="s">
        <v>569</v>
      </c>
      <c r="CB160" s="74" t="str">
        <f t="shared" si="169"/>
        <v/>
      </c>
      <c r="CC160" s="6">
        <f t="shared" si="170"/>
        <v>71879.25</v>
      </c>
      <c r="CE160" t="str">
        <f t="shared" si="177"/>
        <v>Long</v>
      </c>
      <c r="CF160" t="str">
        <f t="shared" si="178"/>
        <v>ST</v>
      </c>
      <c r="CG160" s="45" t="str">
        <f t="shared" si="179"/>
        <v>VND</v>
      </c>
      <c r="CH160" t="str">
        <f t="shared" si="180"/>
        <v>STK</v>
      </c>
      <c r="CI160" t="str">
        <f t="shared" si="181"/>
        <v>VNM</v>
      </c>
      <c r="CJ160" s="83">
        <f t="shared" si="182"/>
        <v>5000</v>
      </c>
      <c r="CK160" t="str">
        <f t="shared" si="183"/>
        <v>Vietnam Dairy Products Joint Stock Company</v>
      </c>
      <c r="CL160">
        <f t="shared" si="184"/>
        <v>1</v>
      </c>
      <c r="CO160" s="91" t="str">
        <f t="shared" si="188"/>
        <v>02/23/2024 13:11:34</v>
      </c>
      <c r="CP160" t="str">
        <f t="shared" si="185"/>
        <v>02/23/2024 13:11:34</v>
      </c>
      <c r="CR160" s="5">
        <f t="shared" si="186"/>
        <v>71700</v>
      </c>
      <c r="CS160" s="5">
        <f t="shared" si="187"/>
        <v>71879.25</v>
      </c>
      <c r="CT160" s="22">
        <f>IF(AND(AN160="O",CJ160&lt;&gt;0),VLOOKUP(CI160&amp;Readme!$B$4,historicalprice,4,FALSE),"")</f>
        <v>65500</v>
      </c>
      <c r="CU160" s="8">
        <f>IF(AN160="O",Readme!$B$4,"")</f>
        <v>45471</v>
      </c>
    </row>
    <row r="161" spans="1:99" hidden="1">
      <c r="A161" s="39" t="s">
        <v>681</v>
      </c>
      <c r="B161" s="40" t="s">
        <v>20</v>
      </c>
      <c r="C161" s="40" t="s">
        <v>222</v>
      </c>
      <c r="D161" s="41">
        <v>7000</v>
      </c>
      <c r="E161" s="41" t="s">
        <v>693</v>
      </c>
      <c r="F161" s="68">
        <v>7000</v>
      </c>
      <c r="G161" s="41">
        <v>44350</v>
      </c>
      <c r="H161" s="41">
        <v>465675</v>
      </c>
      <c r="I161" s="41" t="s">
        <v>224</v>
      </c>
      <c r="J161" s="41">
        <v>310915675</v>
      </c>
      <c r="K161" s="40" t="s">
        <v>162</v>
      </c>
      <c r="L161" s="40" t="s">
        <v>225</v>
      </c>
      <c r="M161" s="40" t="s">
        <v>163</v>
      </c>
      <c r="N161" s="42" t="s">
        <v>708</v>
      </c>
      <c r="Z161" s="43">
        <f t="shared" si="189"/>
        <v>7000</v>
      </c>
      <c r="AA161" s="55">
        <f t="shared" si="143"/>
        <v>45344.925578703704</v>
      </c>
      <c r="AB161" s="8">
        <f t="shared" si="144"/>
        <v>45344</v>
      </c>
      <c r="AC161" s="8">
        <f t="shared" si="145"/>
        <v>45348.375</v>
      </c>
      <c r="AD161" s="6">
        <f t="shared" si="146"/>
        <v>310450000</v>
      </c>
      <c r="AE161" s="6">
        <f t="shared" si="147"/>
        <v>-310450</v>
      </c>
      <c r="AF161" s="6">
        <f t="shared" si="148"/>
        <v>-465675</v>
      </c>
      <c r="AG161" s="6" t="str">
        <f t="shared" si="149"/>
        <v>89838535</v>
      </c>
      <c r="AH161" s="75" t="str">
        <f t="shared" si="150"/>
        <v/>
      </c>
      <c r="AI161" t="str">
        <f t="shared" si="151"/>
        <v/>
      </c>
      <c r="AL161" s="78" t="str">
        <f t="shared" si="152"/>
        <v>89838535O</v>
      </c>
      <c r="AM161" s="92">
        <v>24052210</v>
      </c>
      <c r="AN161" s="6" t="str">
        <f t="shared" si="153"/>
        <v>O</v>
      </c>
      <c r="AO161" t="str">
        <f t="shared" si="154"/>
        <v/>
      </c>
      <c r="AP161" s="77" t="str">
        <f t="shared" si="171"/>
        <v>VND</v>
      </c>
      <c r="AR161" t="s">
        <v>220</v>
      </c>
      <c r="AS161" s="43" t="str">
        <f t="shared" si="155"/>
        <v>VHM</v>
      </c>
      <c r="AT161" s="44">
        <f t="shared" si="156"/>
        <v>7000</v>
      </c>
      <c r="AU161" t="str">
        <f>VLOOKUP(AS161,specs,Specs!$D$2,FALSE)</f>
        <v>Vinhomes Joint Stock Company</v>
      </c>
      <c r="AW161">
        <f>VLOOKUP(AS161,specs,Specs!$S$2,FALSE)</f>
        <v>1</v>
      </c>
      <c r="BA161" s="4" t="str">
        <f t="shared" si="157"/>
        <v>02/23/2024 13:12:50</v>
      </c>
      <c r="BB161" s="8">
        <f t="shared" si="158"/>
        <v>45345</v>
      </c>
      <c r="BC161" s="8">
        <f>IF(C161="Div",BB161,VLOOKUP(VLOOKUP(DATEVALUE(BA161),DataRef!$N$2:$O$2001,2,FALSE)+2,DataRef!$M$2:$O$2001,2,FALSE))</f>
        <v>45349</v>
      </c>
      <c r="BD161" t="str">
        <f t="shared" si="172"/>
        <v>HOSE</v>
      </c>
      <c r="BE161" s="44">
        <f t="shared" si="159"/>
        <v>44350</v>
      </c>
      <c r="BF161" s="22">
        <f t="shared" si="173"/>
        <v>310450000</v>
      </c>
      <c r="BG161" s="21">
        <f t="shared" si="174"/>
        <v>-310450000</v>
      </c>
      <c r="BH161" s="6">
        <f t="shared" si="160"/>
        <v>0</v>
      </c>
      <c r="BI161" s="6">
        <f t="shared" si="161"/>
        <v>-776125</v>
      </c>
      <c r="BJ161" t="str">
        <f t="shared" si="175"/>
        <v>VND</v>
      </c>
      <c r="BK161" s="45">
        <f t="shared" si="176"/>
        <v>-311226125</v>
      </c>
      <c r="BL161" s="77">
        <f t="shared" si="162"/>
        <v>43300</v>
      </c>
      <c r="BM161" s="6">
        <f t="shared" si="163"/>
        <v>311226125</v>
      </c>
      <c r="BN161" s="54" t="str">
        <f t="shared" si="164"/>
        <v/>
      </c>
      <c r="BP161" t="str">
        <f t="shared" si="165"/>
        <v>Buy</v>
      </c>
      <c r="BR161" s="14" t="str">
        <f t="shared" si="166"/>
        <v>89838535</v>
      </c>
      <c r="BT161" t="str">
        <f t="shared" si="167"/>
        <v/>
      </c>
      <c r="BW161" s="6" t="str">
        <f t="shared" si="168"/>
        <v>LMT</v>
      </c>
      <c r="BZ161" t="s">
        <v>569</v>
      </c>
      <c r="CB161" s="74" t="str">
        <f t="shared" si="169"/>
        <v/>
      </c>
      <c r="CC161" s="6">
        <f t="shared" si="170"/>
        <v>44460.875</v>
      </c>
      <c r="CE161" t="str">
        <f t="shared" si="177"/>
        <v>Long</v>
      </c>
      <c r="CF161" t="str">
        <f t="shared" si="178"/>
        <v>ST</v>
      </c>
      <c r="CG161" s="45" t="str">
        <f t="shared" si="179"/>
        <v>VND</v>
      </c>
      <c r="CH161" t="str">
        <f t="shared" si="180"/>
        <v>STK</v>
      </c>
      <c r="CI161" t="str">
        <f t="shared" si="181"/>
        <v>VHM</v>
      </c>
      <c r="CJ161" s="83">
        <f t="shared" si="182"/>
        <v>7000</v>
      </c>
      <c r="CK161" t="str">
        <f t="shared" si="183"/>
        <v>Vinhomes Joint Stock Company</v>
      </c>
      <c r="CL161">
        <f t="shared" si="184"/>
        <v>1</v>
      </c>
      <c r="CO161" s="91" t="str">
        <f t="shared" si="188"/>
        <v>02/23/2024 13:12:50</v>
      </c>
      <c r="CP161" t="str">
        <f t="shared" si="185"/>
        <v>02/23/2024 13:12:50</v>
      </c>
      <c r="CR161" s="5">
        <f t="shared" si="186"/>
        <v>44350</v>
      </c>
      <c r="CS161" s="5">
        <f t="shared" si="187"/>
        <v>44460.875</v>
      </c>
      <c r="CT161" s="22">
        <f>IF(AND(AN161="O",CJ161&lt;&gt;0),VLOOKUP(CI161&amp;Readme!$B$4,historicalprice,4,FALSE),"")</f>
        <v>37650</v>
      </c>
      <c r="CU161" s="8">
        <f>IF(AN161="O",Readme!$B$4,"")</f>
        <v>45471</v>
      </c>
    </row>
    <row r="162" spans="1:99" hidden="1">
      <c r="A162" s="39" t="s">
        <v>678</v>
      </c>
      <c r="B162" s="40" t="s">
        <v>19</v>
      </c>
      <c r="C162" s="40" t="s">
        <v>222</v>
      </c>
      <c r="D162" s="41">
        <v>50000</v>
      </c>
      <c r="E162" s="41" t="s">
        <v>670</v>
      </c>
      <c r="F162" s="68">
        <v>50000</v>
      </c>
      <c r="G162" s="41">
        <v>6950</v>
      </c>
      <c r="H162" s="41">
        <v>521251</v>
      </c>
      <c r="I162" s="41" t="s">
        <v>224</v>
      </c>
      <c r="J162" s="41">
        <v>348021251</v>
      </c>
      <c r="K162" s="40" t="s">
        <v>162</v>
      </c>
      <c r="L162" s="40" t="s">
        <v>225</v>
      </c>
      <c r="M162" s="40" t="s">
        <v>163</v>
      </c>
      <c r="N162" s="42" t="s">
        <v>671</v>
      </c>
      <c r="Z162" s="43">
        <f t="shared" si="189"/>
        <v>50000</v>
      </c>
      <c r="AA162" s="55">
        <f t="shared" si="143"/>
        <v>45347.789687500001</v>
      </c>
      <c r="AB162" s="8">
        <f t="shared" si="144"/>
        <v>45347</v>
      </c>
      <c r="AC162" s="8">
        <f t="shared" si="145"/>
        <v>45349.375</v>
      </c>
      <c r="AD162" s="6">
        <f t="shared" si="146"/>
        <v>347500000</v>
      </c>
      <c r="AE162" s="6">
        <f t="shared" si="147"/>
        <v>-347500</v>
      </c>
      <c r="AF162" s="6">
        <f t="shared" si="148"/>
        <v>-521250</v>
      </c>
      <c r="AG162" s="6" t="str">
        <f t="shared" si="149"/>
        <v>89989086</v>
      </c>
      <c r="AH162" s="75" t="str">
        <f t="shared" si="150"/>
        <v/>
      </c>
      <c r="AI162" t="str">
        <f t="shared" si="151"/>
        <v/>
      </c>
      <c r="AL162" s="78" t="str">
        <f t="shared" si="152"/>
        <v>89989086O</v>
      </c>
      <c r="AM162" s="92">
        <v>24052222</v>
      </c>
      <c r="AN162" s="6" t="str">
        <f t="shared" si="153"/>
        <v>O</v>
      </c>
      <c r="AO162" t="str">
        <f t="shared" si="154"/>
        <v/>
      </c>
      <c r="AP162" s="77" t="str">
        <f t="shared" si="171"/>
        <v>VND</v>
      </c>
      <c r="AR162" t="s">
        <v>220</v>
      </c>
      <c r="AS162" s="43" t="str">
        <f t="shared" si="155"/>
        <v>DXS</v>
      </c>
      <c r="AT162" s="44">
        <f t="shared" si="156"/>
        <v>50000</v>
      </c>
      <c r="AU162" t="str">
        <f>VLOOKUP(AS162,specs,Specs!$D$2,FALSE)</f>
        <v>Dat Xanh Real Estate Services Joint Stock Company</v>
      </c>
      <c r="AW162">
        <f>VLOOKUP(AS162,specs,Specs!$S$2,FALSE)</f>
        <v>1</v>
      </c>
      <c r="BA162" s="4" t="str">
        <f t="shared" si="157"/>
        <v>02/26/2024 09:57:09</v>
      </c>
      <c r="BB162" s="8">
        <f t="shared" si="158"/>
        <v>45348</v>
      </c>
      <c r="BC162" s="8">
        <f>IF(C162="Div",BB162,VLOOKUP(VLOOKUP(DATEVALUE(BA162),DataRef!$N$2:$O$2001,2,FALSE)+2,DataRef!$M$2:$O$2001,2,FALSE))</f>
        <v>45350</v>
      </c>
      <c r="BD162" t="str">
        <f t="shared" si="172"/>
        <v>HOSE</v>
      </c>
      <c r="BE162" s="44">
        <f t="shared" si="159"/>
        <v>6950</v>
      </c>
      <c r="BF162" s="22">
        <f t="shared" si="173"/>
        <v>347500000</v>
      </c>
      <c r="BG162" s="21">
        <f t="shared" si="174"/>
        <v>-347500000</v>
      </c>
      <c r="BH162" s="6">
        <f t="shared" si="160"/>
        <v>0</v>
      </c>
      <c r="BI162" s="6">
        <f t="shared" si="161"/>
        <v>-868750</v>
      </c>
      <c r="BJ162" t="str">
        <f t="shared" si="175"/>
        <v>VND</v>
      </c>
      <c r="BK162" s="45">
        <f t="shared" si="176"/>
        <v>-348368750</v>
      </c>
      <c r="BL162" s="77">
        <f t="shared" si="162"/>
        <v>6950</v>
      </c>
      <c r="BM162" s="6">
        <f t="shared" si="163"/>
        <v>348368750</v>
      </c>
      <c r="BN162" s="54" t="str">
        <f t="shared" si="164"/>
        <v/>
      </c>
      <c r="BP162" t="str">
        <f t="shared" si="165"/>
        <v>Buy</v>
      </c>
      <c r="BR162" s="14" t="str">
        <f t="shared" si="166"/>
        <v>89989086</v>
      </c>
      <c r="BT162" t="str">
        <f t="shared" si="167"/>
        <v/>
      </c>
      <c r="BW162" s="6" t="str">
        <f t="shared" si="168"/>
        <v>LMT</v>
      </c>
      <c r="BZ162" t="s">
        <v>569</v>
      </c>
      <c r="CB162" s="74" t="str">
        <f t="shared" si="169"/>
        <v/>
      </c>
      <c r="CC162" s="6">
        <f t="shared" si="170"/>
        <v>6967.375</v>
      </c>
      <c r="CE162" t="str">
        <f t="shared" si="177"/>
        <v>Long</v>
      </c>
      <c r="CF162" t="str">
        <f t="shared" si="178"/>
        <v>ST</v>
      </c>
      <c r="CG162" s="45" t="str">
        <f t="shared" si="179"/>
        <v>VND</v>
      </c>
      <c r="CH162" t="str">
        <f t="shared" si="180"/>
        <v>STK</v>
      </c>
      <c r="CI162" t="str">
        <f t="shared" si="181"/>
        <v>DXS</v>
      </c>
      <c r="CJ162" s="83">
        <f t="shared" si="182"/>
        <v>50000</v>
      </c>
      <c r="CK162" t="str">
        <f t="shared" si="183"/>
        <v>Dat Xanh Real Estate Services Joint Stock Company</v>
      </c>
      <c r="CL162">
        <f t="shared" si="184"/>
        <v>1</v>
      </c>
      <c r="CO162" s="91" t="str">
        <f t="shared" si="188"/>
        <v>02/26/2024 09:57:09</v>
      </c>
      <c r="CP162" t="str">
        <f t="shared" si="185"/>
        <v>02/26/2024 09:57:09</v>
      </c>
      <c r="CR162" s="5">
        <f t="shared" si="186"/>
        <v>6950</v>
      </c>
      <c r="CS162" s="5">
        <f t="shared" si="187"/>
        <v>6967.375</v>
      </c>
      <c r="CT162" s="22">
        <f>IF(AND(AN162="O",CJ162&lt;&gt;0),VLOOKUP(CI162&amp;Readme!$B$4,historicalprice,4,FALSE),"")</f>
        <v>7080</v>
      </c>
      <c r="CU162" s="8">
        <f>IF(AN162="O",Readme!$B$4,"")</f>
        <v>45471</v>
      </c>
    </row>
    <row r="163" spans="1:99" hidden="1">
      <c r="A163" s="39" t="s">
        <v>675</v>
      </c>
      <c r="B163" s="40" t="s">
        <v>20</v>
      </c>
      <c r="C163" s="40" t="s">
        <v>222</v>
      </c>
      <c r="D163" s="41">
        <v>10000</v>
      </c>
      <c r="E163" s="41" t="s">
        <v>673</v>
      </c>
      <c r="F163" s="68">
        <v>10000</v>
      </c>
      <c r="G163" s="41">
        <v>43650</v>
      </c>
      <c r="H163" s="41">
        <v>654750</v>
      </c>
      <c r="I163" s="41" t="s">
        <v>224</v>
      </c>
      <c r="J163" s="41">
        <v>437154750</v>
      </c>
      <c r="K163" s="40" t="s">
        <v>162</v>
      </c>
      <c r="L163" s="40" t="s">
        <v>225</v>
      </c>
      <c r="M163" s="40" t="s">
        <v>163</v>
      </c>
      <c r="N163" s="42" t="s">
        <v>674</v>
      </c>
      <c r="Z163" s="43">
        <f t="shared" si="189"/>
        <v>10000</v>
      </c>
      <c r="AA163" s="55">
        <f t="shared" si="143"/>
        <v>45347.790729166663</v>
      </c>
      <c r="AB163" s="8">
        <f t="shared" si="144"/>
        <v>45347</v>
      </c>
      <c r="AC163" s="8">
        <f t="shared" si="145"/>
        <v>45349.375</v>
      </c>
      <c r="AD163" s="6">
        <f t="shared" si="146"/>
        <v>436500000</v>
      </c>
      <c r="AE163" s="6">
        <f t="shared" si="147"/>
        <v>-436500</v>
      </c>
      <c r="AF163" s="6">
        <f t="shared" si="148"/>
        <v>-654750</v>
      </c>
      <c r="AG163" s="6" t="str">
        <f t="shared" si="149"/>
        <v>89988357</v>
      </c>
      <c r="AH163" s="75" t="str">
        <f t="shared" si="150"/>
        <v/>
      </c>
      <c r="AI163" t="str">
        <f t="shared" si="151"/>
        <v/>
      </c>
      <c r="AL163" s="78" t="str">
        <f t="shared" si="152"/>
        <v>89988357O</v>
      </c>
      <c r="AM163" s="92">
        <v>24052223</v>
      </c>
      <c r="AN163" s="6" t="str">
        <f t="shared" si="153"/>
        <v>O</v>
      </c>
      <c r="AO163" t="str">
        <f t="shared" si="154"/>
        <v/>
      </c>
      <c r="AP163" s="77" t="str">
        <f t="shared" si="171"/>
        <v>VND</v>
      </c>
      <c r="AR163" t="s">
        <v>220</v>
      </c>
      <c r="AS163" s="43" t="str">
        <f t="shared" si="155"/>
        <v>VHM</v>
      </c>
      <c r="AT163" s="44">
        <f t="shared" si="156"/>
        <v>10000</v>
      </c>
      <c r="AU163" t="str">
        <f>VLOOKUP(AS163,specs,Specs!$D$2,FALSE)</f>
        <v>Vinhomes Joint Stock Company</v>
      </c>
      <c r="AW163">
        <f>VLOOKUP(AS163,specs,Specs!$S$2,FALSE)</f>
        <v>1</v>
      </c>
      <c r="BA163" s="4" t="str">
        <f t="shared" si="157"/>
        <v>02/26/2024 09:58:39</v>
      </c>
      <c r="BB163" s="8">
        <f t="shared" si="158"/>
        <v>45348</v>
      </c>
      <c r="BC163" s="8">
        <f>IF(C163="Div",BB163,VLOOKUP(VLOOKUP(DATEVALUE(BA163),DataRef!$N$2:$O$2001,2,FALSE)+2,DataRef!$M$2:$O$2001,2,FALSE))</f>
        <v>45350</v>
      </c>
      <c r="BD163" t="str">
        <f t="shared" si="172"/>
        <v>HOSE</v>
      </c>
      <c r="BE163" s="44">
        <f t="shared" si="159"/>
        <v>43650</v>
      </c>
      <c r="BF163" s="22">
        <f t="shared" si="173"/>
        <v>436500000</v>
      </c>
      <c r="BG163" s="21">
        <f t="shared" si="174"/>
        <v>-436500000</v>
      </c>
      <c r="BH163" s="6">
        <f t="shared" si="160"/>
        <v>0</v>
      </c>
      <c r="BI163" s="6">
        <f t="shared" si="161"/>
        <v>-1091250</v>
      </c>
      <c r="BJ163" t="str">
        <f t="shared" si="175"/>
        <v>VND</v>
      </c>
      <c r="BK163" s="45">
        <f t="shared" si="176"/>
        <v>-437591250</v>
      </c>
      <c r="BL163" s="77">
        <f t="shared" si="162"/>
        <v>43350</v>
      </c>
      <c r="BM163" s="6">
        <f t="shared" si="163"/>
        <v>437591250</v>
      </c>
      <c r="BN163" s="54" t="str">
        <f t="shared" si="164"/>
        <v/>
      </c>
      <c r="BP163" t="str">
        <f t="shared" si="165"/>
        <v>Buy</v>
      </c>
      <c r="BR163" s="14" t="str">
        <f t="shared" si="166"/>
        <v>89988357</v>
      </c>
      <c r="BT163" t="str">
        <f t="shared" si="167"/>
        <v/>
      </c>
      <c r="BW163" s="6" t="str">
        <f t="shared" si="168"/>
        <v>LMT</v>
      </c>
      <c r="BZ163" t="s">
        <v>569</v>
      </c>
      <c r="CB163" s="74" t="str">
        <f t="shared" si="169"/>
        <v/>
      </c>
      <c r="CC163" s="6">
        <f t="shared" si="170"/>
        <v>43759.125</v>
      </c>
      <c r="CE163" t="str">
        <f t="shared" si="177"/>
        <v>Long</v>
      </c>
      <c r="CF163" t="str">
        <f t="shared" si="178"/>
        <v>ST</v>
      </c>
      <c r="CG163" s="45" t="str">
        <f t="shared" si="179"/>
        <v>VND</v>
      </c>
      <c r="CH163" t="str">
        <f t="shared" si="180"/>
        <v>STK</v>
      </c>
      <c r="CI163" t="str">
        <f t="shared" si="181"/>
        <v>VHM</v>
      </c>
      <c r="CJ163" s="83">
        <f t="shared" si="182"/>
        <v>10000</v>
      </c>
      <c r="CK163" t="str">
        <f t="shared" si="183"/>
        <v>Vinhomes Joint Stock Company</v>
      </c>
      <c r="CL163">
        <f t="shared" si="184"/>
        <v>1</v>
      </c>
      <c r="CO163" s="91" t="str">
        <f t="shared" si="188"/>
        <v>02/26/2024 09:58:39</v>
      </c>
      <c r="CP163" t="str">
        <f t="shared" si="185"/>
        <v>02/26/2024 09:58:39</v>
      </c>
      <c r="CR163" s="5">
        <f t="shared" si="186"/>
        <v>43650</v>
      </c>
      <c r="CS163" s="5">
        <f t="shared" si="187"/>
        <v>43759.125</v>
      </c>
      <c r="CT163" s="22">
        <f>IF(AND(AN163="O",CJ163&lt;&gt;0),VLOOKUP(CI163&amp;Readme!$B$4,historicalprice,4,FALSE),"")</f>
        <v>37650</v>
      </c>
      <c r="CU163" s="8">
        <f>IF(AN163="O",Readme!$B$4,"")</f>
        <v>45471</v>
      </c>
    </row>
    <row r="164" spans="1:99" hidden="1">
      <c r="A164" s="39" t="s">
        <v>672</v>
      </c>
      <c r="B164" s="40" t="s">
        <v>19</v>
      </c>
      <c r="C164" s="40" t="s">
        <v>222</v>
      </c>
      <c r="D164" s="41">
        <v>50000</v>
      </c>
      <c r="E164" s="41" t="s">
        <v>676</v>
      </c>
      <c r="F164" s="68">
        <v>50000</v>
      </c>
      <c r="G164" s="41">
        <v>6960</v>
      </c>
      <c r="H164" s="41">
        <v>522000</v>
      </c>
      <c r="I164" s="41" t="s">
        <v>224</v>
      </c>
      <c r="J164" s="41">
        <v>348522000</v>
      </c>
      <c r="K164" s="40" t="s">
        <v>162</v>
      </c>
      <c r="L164" s="40" t="s">
        <v>225</v>
      </c>
      <c r="M164" s="40" t="s">
        <v>163</v>
      </c>
      <c r="N164" s="42" t="s">
        <v>677</v>
      </c>
      <c r="Z164" s="43">
        <f t="shared" si="189"/>
        <v>50000</v>
      </c>
      <c r="AA164" s="55">
        <f t="shared" si="143"/>
        <v>45347.826481481483</v>
      </c>
      <c r="AB164" s="8">
        <f t="shared" si="144"/>
        <v>45347</v>
      </c>
      <c r="AC164" s="8">
        <f t="shared" si="145"/>
        <v>45349.375</v>
      </c>
      <c r="AD164" s="6">
        <f t="shared" si="146"/>
        <v>348000000</v>
      </c>
      <c r="AE164" s="6">
        <f t="shared" si="147"/>
        <v>-348000</v>
      </c>
      <c r="AF164" s="6">
        <f t="shared" si="148"/>
        <v>-522000</v>
      </c>
      <c r="AG164" s="6" t="str">
        <f t="shared" si="149"/>
        <v>89970963</v>
      </c>
      <c r="AH164" s="75" t="str">
        <f t="shared" si="150"/>
        <v/>
      </c>
      <c r="AI164" t="str">
        <f t="shared" si="151"/>
        <v/>
      </c>
      <c r="AL164" s="78" t="str">
        <f t="shared" si="152"/>
        <v>89970963O</v>
      </c>
      <c r="AM164" s="92">
        <v>24052224</v>
      </c>
      <c r="AN164" s="6" t="str">
        <f t="shared" si="153"/>
        <v>O</v>
      </c>
      <c r="AO164" t="str">
        <f t="shared" si="154"/>
        <v/>
      </c>
      <c r="AP164" s="77" t="str">
        <f t="shared" si="171"/>
        <v>VND</v>
      </c>
      <c r="AR164" t="s">
        <v>220</v>
      </c>
      <c r="AS164" s="43" t="str">
        <f t="shared" si="155"/>
        <v>DXS</v>
      </c>
      <c r="AT164" s="44">
        <f t="shared" si="156"/>
        <v>50000</v>
      </c>
      <c r="AU164" t="str">
        <f>VLOOKUP(AS164,specs,Specs!$D$2,FALSE)</f>
        <v>Dat Xanh Real Estate Services Joint Stock Company</v>
      </c>
      <c r="AW164">
        <f>VLOOKUP(AS164,specs,Specs!$S$2,FALSE)</f>
        <v>1</v>
      </c>
      <c r="BA164" s="4" t="str">
        <f t="shared" si="157"/>
        <v>02/26/2024 10:50:08</v>
      </c>
      <c r="BB164" s="8">
        <f t="shared" si="158"/>
        <v>45348</v>
      </c>
      <c r="BC164" s="8">
        <f>IF(C164="Div",BB164,VLOOKUP(VLOOKUP(DATEVALUE(BA164),DataRef!$N$2:$O$2001,2,FALSE)+2,DataRef!$M$2:$O$2001,2,FALSE))</f>
        <v>45350</v>
      </c>
      <c r="BD164" t="str">
        <f t="shared" si="172"/>
        <v>HOSE</v>
      </c>
      <c r="BE164" s="44">
        <f t="shared" si="159"/>
        <v>6960</v>
      </c>
      <c r="BF164" s="22">
        <f t="shared" si="173"/>
        <v>348000000</v>
      </c>
      <c r="BG164" s="21">
        <f t="shared" si="174"/>
        <v>-348000000</v>
      </c>
      <c r="BH164" s="6">
        <f t="shared" si="160"/>
        <v>0</v>
      </c>
      <c r="BI164" s="6">
        <f t="shared" si="161"/>
        <v>-870000</v>
      </c>
      <c r="BJ164" t="str">
        <f t="shared" si="175"/>
        <v>VND</v>
      </c>
      <c r="BK164" s="45">
        <f t="shared" si="176"/>
        <v>-348870000</v>
      </c>
      <c r="BL164" s="77">
        <f t="shared" si="162"/>
        <v>6950</v>
      </c>
      <c r="BM164" s="6">
        <f t="shared" si="163"/>
        <v>348870000</v>
      </c>
      <c r="BN164" s="54" t="str">
        <f t="shared" si="164"/>
        <v/>
      </c>
      <c r="BP164" t="str">
        <f t="shared" si="165"/>
        <v>Buy</v>
      </c>
      <c r="BR164" s="14" t="str">
        <f t="shared" si="166"/>
        <v>89970963</v>
      </c>
      <c r="BT164" t="str">
        <f t="shared" si="167"/>
        <v/>
      </c>
      <c r="BW164" s="6" t="str">
        <f t="shared" si="168"/>
        <v>LMT</v>
      </c>
      <c r="BZ164" t="s">
        <v>569</v>
      </c>
      <c r="CB164" s="74" t="str">
        <f t="shared" si="169"/>
        <v/>
      </c>
      <c r="CC164" s="6">
        <f t="shared" si="170"/>
        <v>6977.4</v>
      </c>
      <c r="CE164" t="str">
        <f t="shared" si="177"/>
        <v>Long</v>
      </c>
      <c r="CF164" t="str">
        <f t="shared" si="178"/>
        <v>ST</v>
      </c>
      <c r="CG164" s="45" t="str">
        <f t="shared" si="179"/>
        <v>VND</v>
      </c>
      <c r="CH164" t="str">
        <f t="shared" si="180"/>
        <v>STK</v>
      </c>
      <c r="CI164" t="str">
        <f t="shared" si="181"/>
        <v>DXS</v>
      </c>
      <c r="CJ164" s="83">
        <f t="shared" si="182"/>
        <v>50000</v>
      </c>
      <c r="CK164" t="str">
        <f t="shared" si="183"/>
        <v>Dat Xanh Real Estate Services Joint Stock Company</v>
      </c>
      <c r="CL164">
        <f t="shared" si="184"/>
        <v>1</v>
      </c>
      <c r="CO164" s="91" t="str">
        <f t="shared" si="188"/>
        <v>02/26/2024 10:50:08</v>
      </c>
      <c r="CP164" t="str">
        <f t="shared" si="185"/>
        <v>02/26/2024 10:50:08</v>
      </c>
      <c r="CR164" s="5">
        <f t="shared" si="186"/>
        <v>6960</v>
      </c>
      <c r="CS164" s="5">
        <f t="shared" si="187"/>
        <v>6977.4</v>
      </c>
      <c r="CT164" s="22">
        <f>IF(AND(AN164="O",CJ164&lt;&gt;0),VLOOKUP(CI164&amp;Readme!$B$4,historicalprice,4,FALSE),"")</f>
        <v>7080</v>
      </c>
      <c r="CU164" s="8">
        <f>IF(AN164="O",Readme!$B$4,"")</f>
        <v>45471</v>
      </c>
    </row>
    <row r="165" spans="1:99" hidden="1">
      <c r="A165" s="39" t="s">
        <v>669</v>
      </c>
      <c r="B165" s="40" t="s">
        <v>21</v>
      </c>
      <c r="C165" s="40" t="s">
        <v>222</v>
      </c>
      <c r="D165" s="41">
        <v>10000</v>
      </c>
      <c r="E165" s="41" t="s">
        <v>679</v>
      </c>
      <c r="F165" s="68">
        <v>10000</v>
      </c>
      <c r="G165" s="41">
        <v>39100</v>
      </c>
      <c r="H165" s="41">
        <v>586500</v>
      </c>
      <c r="I165" s="41" t="s">
        <v>224</v>
      </c>
      <c r="J165" s="41">
        <v>391586500</v>
      </c>
      <c r="K165" s="40" t="s">
        <v>162</v>
      </c>
      <c r="L165" s="40" t="s">
        <v>225</v>
      </c>
      <c r="M165" s="40" t="s">
        <v>163</v>
      </c>
      <c r="N165" s="42" t="s">
        <v>680</v>
      </c>
      <c r="Z165" s="43">
        <f t="shared" si="189"/>
        <v>10000</v>
      </c>
      <c r="AA165" s="55">
        <f t="shared" si="143"/>
        <v>45347.827986111108</v>
      </c>
      <c r="AB165" s="8">
        <f t="shared" si="144"/>
        <v>45347</v>
      </c>
      <c r="AC165" s="8">
        <f t="shared" si="145"/>
        <v>45349.375</v>
      </c>
      <c r="AD165" s="6">
        <f t="shared" si="146"/>
        <v>391000000</v>
      </c>
      <c r="AE165" s="6">
        <f t="shared" si="147"/>
        <v>-391000</v>
      </c>
      <c r="AF165" s="6">
        <f t="shared" si="148"/>
        <v>-586500</v>
      </c>
      <c r="AG165" s="6" t="str">
        <f t="shared" si="149"/>
        <v>89970243</v>
      </c>
      <c r="AH165" s="75" t="str">
        <f t="shared" si="150"/>
        <v/>
      </c>
      <c r="AI165" t="str">
        <f t="shared" si="151"/>
        <v/>
      </c>
      <c r="AL165" s="78" t="str">
        <f t="shared" si="152"/>
        <v>89970243O</v>
      </c>
      <c r="AM165" s="92">
        <v>24052221</v>
      </c>
      <c r="AN165" s="6" t="str">
        <f t="shared" si="153"/>
        <v>O</v>
      </c>
      <c r="AO165" t="str">
        <f t="shared" si="154"/>
        <v/>
      </c>
      <c r="AP165" s="77" t="str">
        <f t="shared" si="171"/>
        <v>VND</v>
      </c>
      <c r="AR165" t="s">
        <v>220</v>
      </c>
      <c r="AS165" s="43" t="str">
        <f t="shared" si="155"/>
        <v>TV2</v>
      </c>
      <c r="AT165" s="44">
        <f t="shared" si="156"/>
        <v>10000</v>
      </c>
      <c r="AU165" t="str">
        <f>VLOOKUP(AS165,specs,Specs!$D$2,FALSE)</f>
        <v>Power Engineering Consulting Joint Stock Company 2</v>
      </c>
      <c r="AW165">
        <f>VLOOKUP(AS165,specs,Specs!$S$2,FALSE)</f>
        <v>1</v>
      </c>
      <c r="BA165" s="4" t="str">
        <f t="shared" si="157"/>
        <v>02/26/2024 10:52:18</v>
      </c>
      <c r="BB165" s="8">
        <f t="shared" si="158"/>
        <v>45348</v>
      </c>
      <c r="BC165" s="8">
        <f>IF(C165="Div",BB165,VLOOKUP(VLOOKUP(DATEVALUE(BA165),DataRef!$N$2:$O$2001,2,FALSE)+2,DataRef!$M$2:$O$2001,2,FALSE))</f>
        <v>45350</v>
      </c>
      <c r="BD165" t="str">
        <f t="shared" si="172"/>
        <v>HOSE</v>
      </c>
      <c r="BE165" s="44">
        <f t="shared" si="159"/>
        <v>39100</v>
      </c>
      <c r="BF165" s="22">
        <f t="shared" si="173"/>
        <v>391000000</v>
      </c>
      <c r="BG165" s="21">
        <f t="shared" si="174"/>
        <v>-391000000</v>
      </c>
      <c r="BH165" s="6">
        <f t="shared" si="160"/>
        <v>0</v>
      </c>
      <c r="BI165" s="6">
        <f t="shared" si="161"/>
        <v>-977500</v>
      </c>
      <c r="BJ165" t="str">
        <f t="shared" si="175"/>
        <v>VND</v>
      </c>
      <c r="BK165" s="45">
        <f t="shared" si="176"/>
        <v>-391977500</v>
      </c>
      <c r="BL165" s="77">
        <f t="shared" si="162"/>
        <v>39450</v>
      </c>
      <c r="BM165" s="6">
        <f t="shared" si="163"/>
        <v>391977500</v>
      </c>
      <c r="BN165" s="54" t="str">
        <f t="shared" si="164"/>
        <v/>
      </c>
      <c r="BP165" t="str">
        <f t="shared" si="165"/>
        <v>Buy</v>
      </c>
      <c r="BR165" s="14" t="str">
        <f t="shared" si="166"/>
        <v>89970243</v>
      </c>
      <c r="BT165" t="str">
        <f t="shared" si="167"/>
        <v/>
      </c>
      <c r="BW165" s="6" t="str">
        <f t="shared" si="168"/>
        <v>LMT</v>
      </c>
      <c r="BZ165" t="s">
        <v>569</v>
      </c>
      <c r="CB165" s="74" t="str">
        <f t="shared" si="169"/>
        <v/>
      </c>
      <c r="CC165" s="6">
        <f t="shared" si="170"/>
        <v>39197.75</v>
      </c>
      <c r="CE165" t="str">
        <f t="shared" si="177"/>
        <v>Long</v>
      </c>
      <c r="CF165" t="str">
        <f t="shared" si="178"/>
        <v>ST</v>
      </c>
      <c r="CG165" s="45" t="str">
        <f t="shared" si="179"/>
        <v>VND</v>
      </c>
      <c r="CH165" t="str">
        <f t="shared" si="180"/>
        <v>STK</v>
      </c>
      <c r="CI165" t="str">
        <f t="shared" si="181"/>
        <v>TV2</v>
      </c>
      <c r="CJ165" s="83">
        <f t="shared" si="182"/>
        <v>10000</v>
      </c>
      <c r="CK165" t="str">
        <f t="shared" si="183"/>
        <v>Power Engineering Consulting Joint Stock Company 2</v>
      </c>
      <c r="CL165">
        <f t="shared" si="184"/>
        <v>1</v>
      </c>
      <c r="CO165" s="91" t="str">
        <f t="shared" si="188"/>
        <v>02/26/2024 10:52:18</v>
      </c>
      <c r="CP165" t="str">
        <f t="shared" si="185"/>
        <v>02/26/2024 10:52:18</v>
      </c>
      <c r="CR165" s="5">
        <f t="shared" si="186"/>
        <v>39100</v>
      </c>
      <c r="CS165" s="5">
        <f t="shared" si="187"/>
        <v>39197.75</v>
      </c>
      <c r="CT165" s="22">
        <f>IF(AND(AN165="O",CJ165&lt;&gt;0),VLOOKUP(CI165&amp;Readme!$B$4,historicalprice,4,FALSE),"")</f>
        <v>45000</v>
      </c>
      <c r="CU165" s="8">
        <f>IF(AN165="O",Readme!$B$4,"")</f>
        <v>45471</v>
      </c>
    </row>
    <row r="166" spans="1:99" hidden="1">
      <c r="A166" s="39" t="s">
        <v>709</v>
      </c>
      <c r="B166" s="40" t="s">
        <v>19</v>
      </c>
      <c r="C166" s="40" t="s">
        <v>222</v>
      </c>
      <c r="D166" s="41">
        <v>21000</v>
      </c>
      <c r="E166" s="41" t="s">
        <v>710</v>
      </c>
      <c r="F166" s="68">
        <v>21000</v>
      </c>
      <c r="G166" s="41">
        <v>6919</v>
      </c>
      <c r="H166" s="41">
        <v>217962</v>
      </c>
      <c r="I166" s="41" t="s">
        <v>224</v>
      </c>
      <c r="J166" s="41">
        <v>145516962</v>
      </c>
      <c r="K166" s="40" t="s">
        <v>162</v>
      </c>
      <c r="L166" s="40" t="s">
        <v>225</v>
      </c>
      <c r="M166" s="40" t="s">
        <v>163</v>
      </c>
      <c r="N166" s="42" t="s">
        <v>711</v>
      </c>
      <c r="Z166" s="43">
        <f t="shared" si="189"/>
        <v>21000</v>
      </c>
      <c r="AA166" s="55">
        <f t="shared" si="143"/>
        <v>45363.76902777778</v>
      </c>
      <c r="AB166" s="8">
        <f t="shared" si="144"/>
        <v>45363</v>
      </c>
      <c r="AC166" s="8">
        <f t="shared" si="145"/>
        <v>45365.416666666664</v>
      </c>
      <c r="AD166" s="6">
        <f t="shared" si="146"/>
        <v>145299000</v>
      </c>
      <c r="AE166" s="6">
        <f t="shared" si="147"/>
        <v>-145299</v>
      </c>
      <c r="AF166" s="6">
        <f t="shared" si="148"/>
        <v>-217948.5</v>
      </c>
      <c r="AG166" s="6" t="str">
        <f t="shared" si="149"/>
        <v>91439799</v>
      </c>
      <c r="AH166" s="75" t="str">
        <f t="shared" si="150"/>
        <v/>
      </c>
      <c r="AI166" t="str">
        <f t="shared" si="151"/>
        <v/>
      </c>
      <c r="AL166" s="78" t="str">
        <f t="shared" si="152"/>
        <v>91439799O</v>
      </c>
      <c r="AM166" s="92">
        <v>24099068</v>
      </c>
      <c r="AN166" s="6" t="str">
        <f t="shared" si="153"/>
        <v>O</v>
      </c>
      <c r="AO166" t="str">
        <f t="shared" si="154"/>
        <v/>
      </c>
      <c r="AP166" s="77" t="str">
        <f t="shared" si="171"/>
        <v>VND</v>
      </c>
      <c r="AR166" t="s">
        <v>220</v>
      </c>
      <c r="AS166" s="43" t="str">
        <f t="shared" si="155"/>
        <v>DXS</v>
      </c>
      <c r="AT166" s="44">
        <f t="shared" si="156"/>
        <v>21000</v>
      </c>
      <c r="AU166" t="str">
        <f>VLOOKUP(AS166,specs,Specs!$D$2,FALSE)</f>
        <v>Dat Xanh Real Estate Services Joint Stock Company</v>
      </c>
      <c r="AW166">
        <f>VLOOKUP(AS166,specs,Specs!$S$2,FALSE)</f>
        <v>1</v>
      </c>
      <c r="BA166" s="4" t="str">
        <f t="shared" si="157"/>
        <v>03/13/2024 09:27:24</v>
      </c>
      <c r="BB166" s="8">
        <f t="shared" si="158"/>
        <v>45364</v>
      </c>
      <c r="BC166" s="8">
        <f>IF(C166="Div",BB166,VLOOKUP(VLOOKUP(DATEVALUE(BA166),DataRef!$N$2:$O$2001,2,FALSE)+2,DataRef!$M$2:$O$2001,2,FALSE))</f>
        <v>45366</v>
      </c>
      <c r="BD166" t="str">
        <f t="shared" si="172"/>
        <v>HOSE</v>
      </c>
      <c r="BE166" s="44">
        <f t="shared" si="159"/>
        <v>6919</v>
      </c>
      <c r="BF166" s="22">
        <f t="shared" si="173"/>
        <v>145299000</v>
      </c>
      <c r="BG166" s="21">
        <f t="shared" si="174"/>
        <v>-145299000</v>
      </c>
      <c r="BH166" s="6">
        <f t="shared" si="160"/>
        <v>0</v>
      </c>
      <c r="BI166" s="6">
        <f t="shared" si="161"/>
        <v>-363247.5</v>
      </c>
      <c r="BJ166" t="str">
        <f t="shared" si="175"/>
        <v>VND</v>
      </c>
      <c r="BK166" s="45">
        <f t="shared" si="176"/>
        <v>-145662247.5</v>
      </c>
      <c r="BL166" s="77">
        <f t="shared" si="162"/>
        <v>6980</v>
      </c>
      <c r="BM166" s="6">
        <f t="shared" si="163"/>
        <v>145662247.5</v>
      </c>
      <c r="BN166" s="54" t="str">
        <f t="shared" si="164"/>
        <v/>
      </c>
      <c r="BP166" t="str">
        <f t="shared" si="165"/>
        <v>Buy</v>
      </c>
      <c r="BR166" s="14" t="str">
        <f t="shared" si="166"/>
        <v>91439799</v>
      </c>
      <c r="BT166" t="str">
        <f t="shared" si="167"/>
        <v/>
      </c>
      <c r="BW166" s="6" t="str">
        <f t="shared" si="168"/>
        <v>LMT</v>
      </c>
      <c r="BZ166" t="s">
        <v>569</v>
      </c>
      <c r="CB166" s="74" t="str">
        <f t="shared" si="169"/>
        <v/>
      </c>
      <c r="CC166" s="6">
        <f t="shared" si="170"/>
        <v>6936.2974999999997</v>
      </c>
      <c r="CE166" t="str">
        <f t="shared" si="177"/>
        <v>Long</v>
      </c>
      <c r="CF166" t="str">
        <f t="shared" si="178"/>
        <v>ST</v>
      </c>
      <c r="CG166" s="45" t="str">
        <f t="shared" si="179"/>
        <v>VND</v>
      </c>
      <c r="CH166" t="str">
        <f t="shared" si="180"/>
        <v>STK</v>
      </c>
      <c r="CI166" t="str">
        <f t="shared" si="181"/>
        <v>DXS</v>
      </c>
      <c r="CJ166" s="83">
        <f t="shared" si="182"/>
        <v>21000</v>
      </c>
      <c r="CK166" t="str">
        <f t="shared" si="183"/>
        <v>Dat Xanh Real Estate Services Joint Stock Company</v>
      </c>
      <c r="CL166">
        <f t="shared" si="184"/>
        <v>1</v>
      </c>
      <c r="CO166" s="91" t="str">
        <f t="shared" si="188"/>
        <v>03/13/2024 09:27:24</v>
      </c>
      <c r="CP166" t="str">
        <f t="shared" si="185"/>
        <v>03/13/2024 09:27:24</v>
      </c>
      <c r="CR166" s="5">
        <f t="shared" si="186"/>
        <v>6919</v>
      </c>
      <c r="CS166" s="5">
        <f t="shared" si="187"/>
        <v>6936.2974999999997</v>
      </c>
      <c r="CT166" s="22">
        <f>IF(AND(AN166="O",CJ166&lt;&gt;0),VLOOKUP(CI166&amp;Readme!$B$4,historicalprice,4,FALSE),"")</f>
        <v>7080</v>
      </c>
      <c r="CU166" s="8">
        <f>IF(AN166="O",Readme!$B$4,"")</f>
        <v>45471</v>
      </c>
    </row>
    <row r="167" spans="1:99" hidden="1">
      <c r="A167" s="39" t="s">
        <v>729</v>
      </c>
      <c r="B167" s="40" t="s">
        <v>21</v>
      </c>
      <c r="C167" s="40" t="s">
        <v>222</v>
      </c>
      <c r="D167" s="41">
        <v>5000</v>
      </c>
      <c r="E167" s="41" t="s">
        <v>713</v>
      </c>
      <c r="F167" s="68">
        <v>5000</v>
      </c>
      <c r="G167" s="41">
        <v>34800</v>
      </c>
      <c r="H167" s="41">
        <v>261000</v>
      </c>
      <c r="I167" s="41" t="s">
        <v>224</v>
      </c>
      <c r="J167" s="41">
        <v>174261000</v>
      </c>
      <c r="K167" s="40" t="s">
        <v>162</v>
      </c>
      <c r="L167" s="40" t="s">
        <v>225</v>
      </c>
      <c r="M167" s="40" t="s">
        <v>163</v>
      </c>
      <c r="N167" s="42" t="s">
        <v>714</v>
      </c>
      <c r="Z167" s="43">
        <f t="shared" si="189"/>
        <v>5000</v>
      </c>
      <c r="AA167" s="55">
        <f t="shared" si="143"/>
        <v>45407.758599537039</v>
      </c>
      <c r="AB167" s="8">
        <f t="shared" si="144"/>
        <v>45407</v>
      </c>
      <c r="AC167" s="8">
        <f t="shared" si="145"/>
        <v>45414.416666666664</v>
      </c>
      <c r="AD167" s="6">
        <f t="shared" si="146"/>
        <v>174000000</v>
      </c>
      <c r="AE167" s="6">
        <f t="shared" si="147"/>
        <v>-174000</v>
      </c>
      <c r="AF167" s="6">
        <f t="shared" si="148"/>
        <v>-261000</v>
      </c>
      <c r="AG167" s="6" t="str">
        <f t="shared" si="149"/>
        <v>95269331</v>
      </c>
      <c r="AH167" s="75" t="str">
        <f t="shared" si="150"/>
        <v/>
      </c>
      <c r="AI167" t="str">
        <f t="shared" si="151"/>
        <v/>
      </c>
      <c r="AL167" s="78" t="str">
        <f t="shared" si="152"/>
        <v>95269331O</v>
      </c>
      <c r="AM167" s="92">
        <v>24198985</v>
      </c>
      <c r="AN167" s="6" t="str">
        <f t="shared" si="153"/>
        <v>O</v>
      </c>
      <c r="AO167" t="str">
        <f t="shared" si="154"/>
        <v/>
      </c>
      <c r="AP167" s="77" t="str">
        <f t="shared" si="171"/>
        <v>VND</v>
      </c>
      <c r="AR167" t="s">
        <v>220</v>
      </c>
      <c r="AS167" s="43" t="str">
        <f t="shared" si="155"/>
        <v>TV2</v>
      </c>
      <c r="AT167" s="44">
        <f t="shared" si="156"/>
        <v>5000</v>
      </c>
      <c r="AU167" t="str">
        <f>VLOOKUP(AS167,specs,Specs!$D$2,FALSE)</f>
        <v>Power Engineering Consulting Joint Stock Company 2</v>
      </c>
      <c r="AW167">
        <f>VLOOKUP(AS167,specs,Specs!$S$2,FALSE)</f>
        <v>1</v>
      </c>
      <c r="BA167" s="4" t="str">
        <f t="shared" si="157"/>
        <v>04/26/2024 09:12:23</v>
      </c>
      <c r="BB167" s="8">
        <f t="shared" si="158"/>
        <v>45408</v>
      </c>
      <c r="BC167" s="8">
        <f>IF(C167="Div",BB167,VLOOKUP(VLOOKUP(DATEVALUE(BA167),DataRef!$N$2:$O$2001,2,FALSE)+2,DataRef!$M$2:$O$2001,2,FALSE))</f>
        <v>45415</v>
      </c>
      <c r="BD167" t="str">
        <f t="shared" si="172"/>
        <v>HOSE</v>
      </c>
      <c r="BE167" s="44">
        <f t="shared" si="159"/>
        <v>34800</v>
      </c>
      <c r="BF167" s="22">
        <f t="shared" si="173"/>
        <v>174000000</v>
      </c>
      <c r="BG167" s="21">
        <f t="shared" si="174"/>
        <v>-174000000</v>
      </c>
      <c r="BH167" s="6">
        <f t="shared" si="160"/>
        <v>0</v>
      </c>
      <c r="BI167" s="6">
        <f t="shared" si="161"/>
        <v>-435000</v>
      </c>
      <c r="BJ167" t="str">
        <f t="shared" si="175"/>
        <v>VND</v>
      </c>
      <c r="BK167" s="45">
        <f t="shared" si="176"/>
        <v>-174435000</v>
      </c>
      <c r="BL167" s="77">
        <f t="shared" si="162"/>
        <v>35250</v>
      </c>
      <c r="BM167" s="6">
        <f t="shared" si="163"/>
        <v>174435000</v>
      </c>
      <c r="BN167" s="54" t="str">
        <f t="shared" si="164"/>
        <v/>
      </c>
      <c r="BP167" t="str">
        <f t="shared" si="165"/>
        <v>Buy</v>
      </c>
      <c r="BR167" s="14" t="str">
        <f t="shared" si="166"/>
        <v>95269331</v>
      </c>
      <c r="BT167" t="str">
        <f t="shared" si="167"/>
        <v/>
      </c>
      <c r="BW167" s="6" t="str">
        <f t="shared" si="168"/>
        <v>LMT</v>
      </c>
      <c r="BZ167" t="s">
        <v>569</v>
      </c>
      <c r="CB167" s="74" t="str">
        <f t="shared" si="169"/>
        <v/>
      </c>
      <c r="CC167" s="6">
        <f t="shared" si="170"/>
        <v>34887</v>
      </c>
      <c r="CE167" t="str">
        <f t="shared" si="177"/>
        <v>Long</v>
      </c>
      <c r="CF167" t="str">
        <f t="shared" si="178"/>
        <v>ST</v>
      </c>
      <c r="CG167" s="45" t="str">
        <f t="shared" si="179"/>
        <v>VND</v>
      </c>
      <c r="CH167" t="str">
        <f t="shared" si="180"/>
        <v>STK</v>
      </c>
      <c r="CI167" t="str">
        <f t="shared" si="181"/>
        <v>TV2</v>
      </c>
      <c r="CJ167" s="83">
        <f t="shared" si="182"/>
        <v>5000</v>
      </c>
      <c r="CK167" t="str">
        <f t="shared" si="183"/>
        <v>Power Engineering Consulting Joint Stock Company 2</v>
      </c>
      <c r="CL167">
        <f t="shared" si="184"/>
        <v>1</v>
      </c>
      <c r="CO167" s="91" t="str">
        <f t="shared" si="188"/>
        <v>04/26/2024 09:12:23</v>
      </c>
      <c r="CP167" t="str">
        <f t="shared" si="185"/>
        <v>04/26/2024 09:12:23</v>
      </c>
      <c r="CR167" s="5">
        <f t="shared" si="186"/>
        <v>34800</v>
      </c>
      <c r="CS167" s="5">
        <f t="shared" si="187"/>
        <v>34887</v>
      </c>
      <c r="CT167" s="22">
        <f>IF(AND(AN167="O",CJ167&lt;&gt;0),VLOOKUP(CI167&amp;Readme!$B$4,historicalprice,4,FALSE),"")</f>
        <v>45000</v>
      </c>
      <c r="CU167" s="8">
        <f>IF(AN167="O",Readme!$B$4,"")</f>
        <v>45471</v>
      </c>
    </row>
    <row r="168" spans="1:99" hidden="1">
      <c r="A168" s="39" t="s">
        <v>726</v>
      </c>
      <c r="B168" s="40" t="s">
        <v>21</v>
      </c>
      <c r="C168" s="40" t="s">
        <v>222</v>
      </c>
      <c r="D168" s="41">
        <v>5000</v>
      </c>
      <c r="E168" s="41" t="s">
        <v>716</v>
      </c>
      <c r="F168" s="68">
        <v>5000</v>
      </c>
      <c r="G168" s="41">
        <v>35350</v>
      </c>
      <c r="H168" s="41">
        <v>265125</v>
      </c>
      <c r="I168" s="41" t="s">
        <v>224</v>
      </c>
      <c r="J168" s="41">
        <v>177015125</v>
      </c>
      <c r="K168" s="40" t="s">
        <v>162</v>
      </c>
      <c r="L168" s="40" t="s">
        <v>225</v>
      </c>
      <c r="M168" s="40" t="s">
        <v>163</v>
      </c>
      <c r="N168" s="42" t="s">
        <v>717</v>
      </c>
      <c r="Z168" s="43">
        <f t="shared" si="189"/>
        <v>5000</v>
      </c>
      <c r="AA168" s="55">
        <f t="shared" si="143"/>
        <v>45407.765625</v>
      </c>
      <c r="AB168" s="8">
        <f t="shared" si="144"/>
        <v>45407</v>
      </c>
      <c r="AC168" s="8">
        <f t="shared" si="145"/>
        <v>45414.416666666664</v>
      </c>
      <c r="AD168" s="6">
        <f t="shared" si="146"/>
        <v>176750000</v>
      </c>
      <c r="AE168" s="6">
        <f t="shared" si="147"/>
        <v>-176750</v>
      </c>
      <c r="AF168" s="6">
        <f t="shared" si="148"/>
        <v>-265125</v>
      </c>
      <c r="AG168" s="6" t="str">
        <f t="shared" si="149"/>
        <v>95269054</v>
      </c>
      <c r="AH168" s="75" t="str">
        <f t="shared" si="150"/>
        <v/>
      </c>
      <c r="AI168" t="str">
        <f t="shared" si="151"/>
        <v/>
      </c>
      <c r="AL168" s="78" t="str">
        <f t="shared" si="152"/>
        <v>95269054O</v>
      </c>
      <c r="AM168" s="92">
        <v>24198986</v>
      </c>
      <c r="AN168" s="6" t="str">
        <f t="shared" si="153"/>
        <v>O</v>
      </c>
      <c r="AO168" t="str">
        <f t="shared" si="154"/>
        <v/>
      </c>
      <c r="AP168" s="77" t="str">
        <f t="shared" si="171"/>
        <v>VND</v>
      </c>
      <c r="AR168" t="s">
        <v>220</v>
      </c>
      <c r="AS168" s="43" t="str">
        <f t="shared" si="155"/>
        <v>TV2</v>
      </c>
      <c r="AT168" s="44">
        <f t="shared" si="156"/>
        <v>5000</v>
      </c>
      <c r="AU168" t="str">
        <f>VLOOKUP(AS168,specs,Specs!$D$2,FALSE)</f>
        <v>Power Engineering Consulting Joint Stock Company 2</v>
      </c>
      <c r="AW168">
        <f>VLOOKUP(AS168,specs,Specs!$S$2,FALSE)</f>
        <v>1</v>
      </c>
      <c r="BA168" s="4" t="str">
        <f t="shared" si="157"/>
        <v>04/26/2024 09:22:30</v>
      </c>
      <c r="BB168" s="8">
        <f t="shared" si="158"/>
        <v>45408</v>
      </c>
      <c r="BC168" s="8">
        <f>IF(C168="Div",BB168,VLOOKUP(VLOOKUP(DATEVALUE(BA168),DataRef!$N$2:$O$2001,2,FALSE)+2,DataRef!$M$2:$O$2001,2,FALSE))</f>
        <v>45415</v>
      </c>
      <c r="BD168" t="str">
        <f t="shared" si="172"/>
        <v>HOSE</v>
      </c>
      <c r="BE168" s="44">
        <f t="shared" si="159"/>
        <v>35350</v>
      </c>
      <c r="BF168" s="22">
        <f t="shared" si="173"/>
        <v>176750000</v>
      </c>
      <c r="BG168" s="21">
        <f t="shared" si="174"/>
        <v>-176750000</v>
      </c>
      <c r="BH168" s="6">
        <f t="shared" si="160"/>
        <v>0</v>
      </c>
      <c r="BI168" s="6">
        <f t="shared" si="161"/>
        <v>-441875</v>
      </c>
      <c r="BJ168" t="str">
        <f t="shared" si="175"/>
        <v>VND</v>
      </c>
      <c r="BK168" s="45">
        <f t="shared" si="176"/>
        <v>-177191875</v>
      </c>
      <c r="BL168" s="77">
        <f t="shared" si="162"/>
        <v>35250</v>
      </c>
      <c r="BM168" s="6">
        <f t="shared" si="163"/>
        <v>177191875</v>
      </c>
      <c r="BN168" s="54" t="str">
        <f t="shared" si="164"/>
        <v/>
      </c>
      <c r="BP168" t="str">
        <f t="shared" si="165"/>
        <v>Buy</v>
      </c>
      <c r="BR168" s="14" t="str">
        <f t="shared" si="166"/>
        <v>95269054</v>
      </c>
      <c r="BT168" t="str">
        <f t="shared" si="167"/>
        <v/>
      </c>
      <c r="BW168" s="6" t="str">
        <f t="shared" si="168"/>
        <v>LMT</v>
      </c>
      <c r="BZ168" t="s">
        <v>569</v>
      </c>
      <c r="CB168" s="74" t="str">
        <f t="shared" si="169"/>
        <v/>
      </c>
      <c r="CC168" s="6">
        <f t="shared" si="170"/>
        <v>35438.375</v>
      </c>
      <c r="CE168" t="str">
        <f t="shared" si="177"/>
        <v>Long</v>
      </c>
      <c r="CF168" t="str">
        <f t="shared" si="178"/>
        <v>ST</v>
      </c>
      <c r="CG168" s="45" t="str">
        <f t="shared" si="179"/>
        <v>VND</v>
      </c>
      <c r="CH168" t="str">
        <f t="shared" si="180"/>
        <v>STK</v>
      </c>
      <c r="CI168" t="str">
        <f t="shared" si="181"/>
        <v>TV2</v>
      </c>
      <c r="CJ168" s="83">
        <f t="shared" si="182"/>
        <v>5000</v>
      </c>
      <c r="CK168" t="str">
        <f t="shared" si="183"/>
        <v>Power Engineering Consulting Joint Stock Company 2</v>
      </c>
      <c r="CL168">
        <f t="shared" si="184"/>
        <v>1</v>
      </c>
      <c r="CO168" s="91" t="str">
        <f t="shared" si="188"/>
        <v>04/26/2024 09:22:30</v>
      </c>
      <c r="CP168" t="str">
        <f t="shared" si="185"/>
        <v>04/26/2024 09:22:30</v>
      </c>
      <c r="CR168" s="5">
        <f t="shared" si="186"/>
        <v>35350</v>
      </c>
      <c r="CS168" s="5">
        <f t="shared" si="187"/>
        <v>35438.375</v>
      </c>
      <c r="CT168" s="22">
        <f>IF(AND(AN168="O",CJ168&lt;&gt;0),VLOOKUP(CI168&amp;Readme!$B$4,historicalprice,4,FALSE),"")</f>
        <v>45000</v>
      </c>
      <c r="CU168" s="8">
        <f>IF(AN168="O",Readme!$B$4,"")</f>
        <v>45471</v>
      </c>
    </row>
    <row r="169" spans="1:99" hidden="1">
      <c r="A169" s="39" t="s">
        <v>724</v>
      </c>
      <c r="B169" s="40" t="s">
        <v>20</v>
      </c>
      <c r="C169" s="40" t="s">
        <v>222</v>
      </c>
      <c r="D169" s="41">
        <v>5000</v>
      </c>
      <c r="E169" s="41" t="s">
        <v>719</v>
      </c>
      <c r="F169" s="68">
        <v>5000</v>
      </c>
      <c r="G169" s="41">
        <v>40900</v>
      </c>
      <c r="H169" s="41">
        <v>306750</v>
      </c>
      <c r="I169" s="41" t="s">
        <v>224</v>
      </c>
      <c r="J169" s="41">
        <v>204806750</v>
      </c>
      <c r="K169" s="40" t="s">
        <v>162</v>
      </c>
      <c r="L169" s="40" t="s">
        <v>225</v>
      </c>
      <c r="M169" s="40" t="s">
        <v>163</v>
      </c>
      <c r="N169" s="42" t="s">
        <v>720</v>
      </c>
      <c r="Z169" s="43">
        <f t="shared" si="189"/>
        <v>5000</v>
      </c>
      <c r="AA169" s="55">
        <f t="shared" ref="AA169:AA189" si="190">IF(AND(BA169&gt;VLOOKUP(YEAR(BA169),dst,4,FALSE),BA169&lt;=VLOOKUP(YEAR(BA169),dst,5,FALSE)),BA169-(14/24),BA169-(15/24))</f>
        <v>45407.780902777777</v>
      </c>
      <c r="AB169" s="8">
        <f t="shared" si="144"/>
        <v>45407</v>
      </c>
      <c r="AC169" s="8">
        <f t="shared" ref="AC169:AC175" si="191">IF(AND(BC169&gt;VLOOKUP(YEAR(BC169),dst,4,FALSE),BC169&lt;=VLOOKUP(YEAR(BC169),dst,5,FALSE)),BC169-(14/24),BC169-(15/24))</f>
        <v>45414.416666666664</v>
      </c>
      <c r="AD169" s="6">
        <f t="shared" ref="AD169:AD175" si="192">F169*G169</f>
        <v>204500000</v>
      </c>
      <c r="AE169" s="6">
        <f t="shared" ref="AE169:AE189" si="193">-IF(SUMIF(BB$9:BB$5012,BB169,AD$9:AD$5012)&lt;50000000,AD169/SUMIF(BB$9:BB$512,BB169,AD$9:AD$5012)*50000,AD169*0.1%)</f>
        <v>-204500</v>
      </c>
      <c r="AF169" s="6">
        <f t="shared" si="148"/>
        <v>-306750</v>
      </c>
      <c r="AG169" s="6" t="str">
        <f t="shared" ref="AG169:AG175" si="194">N169</f>
        <v>95246890</v>
      </c>
      <c r="AH169" s="75" t="str">
        <f t="shared" si="150"/>
        <v/>
      </c>
      <c r="AI169" t="str">
        <f t="shared" si="151"/>
        <v/>
      </c>
      <c r="AL169" s="78" t="str">
        <f t="shared" ref="AL169:AL189" si="195">AG169&amp;AN169</f>
        <v>95246890O</v>
      </c>
      <c r="AM169" s="92">
        <v>24198990</v>
      </c>
      <c r="AN169" s="6" t="str">
        <f t="shared" si="153"/>
        <v>O</v>
      </c>
      <c r="AO169" t="str">
        <f t="shared" ref="AO169:AO189" si="196">IF(AND(AN169="C",BE169=""),IF(VLOOKUP(BR169&amp;"O",trades,$BA$7,FALSE)-VLOOKUP(BS169&amp;"C",trades,$BA$7,FALSE)&gt;=365,"LT","ST"),"")</f>
        <v/>
      </c>
      <c r="AP169" s="77" t="str">
        <f t="shared" si="171"/>
        <v>VND</v>
      </c>
      <c r="AR169" t="s">
        <v>220</v>
      </c>
      <c r="AS169" s="43" t="str">
        <f t="shared" ref="AS169:AS175" si="197">B169</f>
        <v>VHM</v>
      </c>
      <c r="AT169" s="44">
        <f t="shared" ref="AT169:AT175" si="198">IF(OR(C169="Buy",C169="Div"),Z169,IF(C169="Sell",-Z169,""))</f>
        <v>5000</v>
      </c>
      <c r="AU169" t="str">
        <f>VLOOKUP(AS169,specs,Specs!$D$2,FALSE)</f>
        <v>Vinhomes Joint Stock Company</v>
      </c>
      <c r="AW169">
        <f>VLOOKUP(AS169,specs,Specs!$S$2,FALSE)</f>
        <v>1</v>
      </c>
      <c r="BA169" s="4" t="str">
        <f t="shared" ref="BA169:BA175" si="199">MID(A169,4,3)&amp;LEFT(A169,3)&amp;MID(A169,7,4)&amp;" "&amp;MID(A169,12,8)</f>
        <v>04/26/2024 09:44:30</v>
      </c>
      <c r="BB169" s="8">
        <f t="shared" si="158"/>
        <v>45408</v>
      </c>
      <c r="BC169" s="8">
        <f>IF(C169="Div",BB169,VLOOKUP(VLOOKUP(DATEVALUE(BA169),DataRef!$N$2:$O$2001,2,FALSE)+2,DataRef!$M$2:$O$2001,2,FALSE))</f>
        <v>45415</v>
      </c>
      <c r="BD169" t="str">
        <f t="shared" si="172"/>
        <v>HOSE</v>
      </c>
      <c r="BE169" s="44">
        <f t="shared" ref="BE169:BE175" si="200">IF(Y169=0,G169,G169/Z169*F169)</f>
        <v>40900</v>
      </c>
      <c r="BF169" s="22">
        <f t="shared" si="173"/>
        <v>204500000</v>
      </c>
      <c r="BG169" s="21">
        <f t="shared" si="174"/>
        <v>-204500000</v>
      </c>
      <c r="BH169" s="6">
        <f t="shared" si="160"/>
        <v>0</v>
      </c>
      <c r="BI169" s="6">
        <f t="shared" si="161"/>
        <v>-511250</v>
      </c>
      <c r="BJ169" t="str">
        <f t="shared" si="175"/>
        <v>VND</v>
      </c>
      <c r="BK169" s="45">
        <f t="shared" si="176"/>
        <v>-205011250</v>
      </c>
      <c r="BL169" s="77">
        <f t="shared" si="162"/>
        <v>40800</v>
      </c>
      <c r="BM169" s="6">
        <f t="shared" si="163"/>
        <v>205011250</v>
      </c>
      <c r="BN169" s="54" t="str">
        <f t="shared" ref="BN169:BN189" si="201">IF(AN169="O","",IF(AND(AN169="C",BE169=""),VLOOKUP(BS169&amp;"C",trades,BK$7,FALSE)/(-VLOOKUP(BS169&amp;"C",trades,AT$7,FALSE))*AT169-BM169,IF(AND(AN169="C",BE169&lt;&gt;""),SUMIF($BS$9:$BS$5002,BR169,$AH$9:$AH$5002),"")))</f>
        <v/>
      </c>
      <c r="BP169" t="str">
        <f t="shared" ref="BP169:BP189" si="202">C169</f>
        <v>Buy</v>
      </c>
      <c r="BR169" s="14" t="str">
        <f t="shared" ref="BR169:BR189" si="203">AG169</f>
        <v>95246890</v>
      </c>
      <c r="BS169" s="14"/>
      <c r="BT169" t="str">
        <f t="shared" si="167"/>
        <v/>
      </c>
      <c r="BW169" s="6" t="str">
        <f t="shared" ref="BW169:BW175" si="204">IFERROR(VLOOKUP(K169,ordertype,2,FALSE),"")</f>
        <v>LMT</v>
      </c>
      <c r="BZ169" t="s">
        <v>569</v>
      </c>
      <c r="CB169" s="74" t="str">
        <f t="shared" ref="CB169:CB189" si="205">IF(AND(AN169="C",BE169=""),VLOOKUP(BS169&amp;"C",trades,$BB$7,FALSE),"")</f>
        <v/>
      </c>
      <c r="CC169" s="6">
        <f t="shared" ref="CC169:CC175" si="206">IF(OR(C169="Sell",C169="Div"),0,BM169/AT169)</f>
        <v>41002.25</v>
      </c>
      <c r="CE169" t="str">
        <f t="shared" si="177"/>
        <v>Long</v>
      </c>
      <c r="CF169" t="str">
        <f t="shared" si="178"/>
        <v>ST</v>
      </c>
      <c r="CG169" s="45" t="str">
        <f t="shared" si="179"/>
        <v>VND</v>
      </c>
      <c r="CH169" t="str">
        <f t="shared" si="180"/>
        <v>STK</v>
      </c>
      <c r="CI169" t="str">
        <f t="shared" si="181"/>
        <v>VHM</v>
      </c>
      <c r="CJ169" s="83">
        <f t="shared" si="182"/>
        <v>5000</v>
      </c>
      <c r="CK169" t="str">
        <f t="shared" si="183"/>
        <v>Vinhomes Joint Stock Company</v>
      </c>
      <c r="CL169">
        <f t="shared" si="184"/>
        <v>1</v>
      </c>
      <c r="CO169" s="91" t="str">
        <f t="shared" si="188"/>
        <v>04/26/2024 09:44:30</v>
      </c>
      <c r="CP169" t="str">
        <f t="shared" si="185"/>
        <v>04/26/2024 09:44:30</v>
      </c>
      <c r="CR169" s="5">
        <f t="shared" si="186"/>
        <v>40900</v>
      </c>
      <c r="CS169" s="5">
        <f t="shared" si="187"/>
        <v>41002.25</v>
      </c>
      <c r="CT169" s="22">
        <f>IF(AND(AN169="O",CJ169&lt;&gt;0),VLOOKUP(CI169&amp;Readme!$B$4,historicalprice,4,FALSE),"")</f>
        <v>37650</v>
      </c>
      <c r="CU169" s="8">
        <f>IF(AN169="O",Readme!$B$4,"")</f>
        <v>45471</v>
      </c>
    </row>
    <row r="170" spans="1:99" hidden="1">
      <c r="A170" s="39" t="s">
        <v>721</v>
      </c>
      <c r="B170" s="40" t="s">
        <v>19</v>
      </c>
      <c r="C170" s="40" t="s">
        <v>222</v>
      </c>
      <c r="D170" s="41">
        <v>10000</v>
      </c>
      <c r="E170" s="41" t="s">
        <v>722</v>
      </c>
      <c r="F170" s="68">
        <v>10000</v>
      </c>
      <c r="G170" s="41">
        <v>7080</v>
      </c>
      <c r="H170" s="41">
        <v>106200</v>
      </c>
      <c r="I170" s="41" t="s">
        <v>224</v>
      </c>
      <c r="J170" s="41">
        <v>70906200</v>
      </c>
      <c r="K170" s="40" t="s">
        <v>162</v>
      </c>
      <c r="L170" s="40" t="s">
        <v>225</v>
      </c>
      <c r="M170" s="40" t="s">
        <v>163</v>
      </c>
      <c r="N170" s="42" t="s">
        <v>723</v>
      </c>
      <c r="Z170" s="43">
        <f t="shared" si="189"/>
        <v>10000</v>
      </c>
      <c r="AA170" s="55">
        <f t="shared" si="190"/>
        <v>45407.78334490741</v>
      </c>
      <c r="AB170" s="8">
        <f t="shared" si="144"/>
        <v>45407</v>
      </c>
      <c r="AC170" s="8">
        <f t="shared" si="191"/>
        <v>45414.416666666664</v>
      </c>
      <c r="AD170" s="6">
        <f t="shared" si="192"/>
        <v>70800000</v>
      </c>
      <c r="AE170" s="6">
        <f t="shared" si="193"/>
        <v>-70800</v>
      </c>
      <c r="AF170" s="6">
        <f t="shared" si="148"/>
        <v>-106200</v>
      </c>
      <c r="AG170" s="6" t="str">
        <f t="shared" si="194"/>
        <v>95244455</v>
      </c>
      <c r="AH170" s="75" t="str">
        <f t="shared" si="150"/>
        <v/>
      </c>
      <c r="AI170" t="str">
        <f t="shared" si="151"/>
        <v/>
      </c>
      <c r="AL170" s="78" t="str">
        <f t="shared" si="195"/>
        <v>95244455O</v>
      </c>
      <c r="AM170" s="92">
        <v>24198988</v>
      </c>
      <c r="AN170" s="6" t="str">
        <f t="shared" si="153"/>
        <v>O</v>
      </c>
      <c r="AO170" t="str">
        <f t="shared" si="196"/>
        <v/>
      </c>
      <c r="AP170" s="77" t="str">
        <f t="shared" ref="AP170:AP189" si="207">$AP$6</f>
        <v>VND</v>
      </c>
      <c r="AR170" t="s">
        <v>220</v>
      </c>
      <c r="AS170" s="43" t="str">
        <f t="shared" si="197"/>
        <v>DXS</v>
      </c>
      <c r="AT170" s="44">
        <f t="shared" si="198"/>
        <v>10000</v>
      </c>
      <c r="AU170" t="str">
        <f>VLOOKUP(AS170,specs,Specs!$D$2,FALSE)</f>
        <v>Dat Xanh Real Estate Services Joint Stock Company</v>
      </c>
      <c r="AW170">
        <f>VLOOKUP(AS170,specs,Specs!$S$2,FALSE)</f>
        <v>1</v>
      </c>
      <c r="BA170" s="4" t="str">
        <f t="shared" si="199"/>
        <v>04/26/2024 09:48:01</v>
      </c>
      <c r="BB170" s="8">
        <f t="shared" si="158"/>
        <v>45408</v>
      </c>
      <c r="BC170" s="8">
        <f>IF(C170="Div",BB170,VLOOKUP(VLOOKUP(DATEVALUE(BA170),DataRef!$N$2:$O$2001,2,FALSE)+2,DataRef!$M$2:$O$2001,2,FALSE))</f>
        <v>45415</v>
      </c>
      <c r="BD170" t="str">
        <f t="shared" si="172"/>
        <v>HOSE</v>
      </c>
      <c r="BE170" s="44">
        <f t="shared" si="200"/>
        <v>7080</v>
      </c>
      <c r="BF170" s="22">
        <f t="shared" si="173"/>
        <v>70800000</v>
      </c>
      <c r="BG170" s="21">
        <f t="shared" si="174"/>
        <v>-70800000</v>
      </c>
      <c r="BH170" s="6">
        <f t="shared" si="160"/>
        <v>0</v>
      </c>
      <c r="BI170" s="6">
        <f t="shared" si="161"/>
        <v>-177000</v>
      </c>
      <c r="BJ170" t="str">
        <f t="shared" si="175"/>
        <v>VND</v>
      </c>
      <c r="BK170" s="45">
        <f t="shared" si="176"/>
        <v>-70977000</v>
      </c>
      <c r="BL170" s="77">
        <f t="shared" si="162"/>
        <v>7040</v>
      </c>
      <c r="BM170" s="6">
        <f t="shared" si="163"/>
        <v>70977000</v>
      </c>
      <c r="BN170" s="54" t="str">
        <f t="shared" si="201"/>
        <v/>
      </c>
      <c r="BP170" t="str">
        <f t="shared" si="202"/>
        <v>Buy</v>
      </c>
      <c r="BR170" s="14" t="str">
        <f t="shared" si="203"/>
        <v>95244455</v>
      </c>
      <c r="BS170" s="14"/>
      <c r="BT170" t="str">
        <f t="shared" si="167"/>
        <v/>
      </c>
      <c r="BW170" s="6" t="str">
        <f t="shared" si="204"/>
        <v>LMT</v>
      </c>
      <c r="BZ170" t="s">
        <v>569</v>
      </c>
      <c r="CB170" s="74" t="str">
        <f t="shared" si="205"/>
        <v/>
      </c>
      <c r="CC170" s="6">
        <f t="shared" si="206"/>
        <v>7097.7</v>
      </c>
      <c r="CE170" t="str">
        <f t="shared" si="177"/>
        <v>Long</v>
      </c>
      <c r="CF170" t="str">
        <f t="shared" si="178"/>
        <v>ST</v>
      </c>
      <c r="CG170" s="45" t="str">
        <f t="shared" si="179"/>
        <v>VND</v>
      </c>
      <c r="CH170" t="str">
        <f t="shared" si="180"/>
        <v>STK</v>
      </c>
      <c r="CI170" t="str">
        <f t="shared" si="181"/>
        <v>DXS</v>
      </c>
      <c r="CJ170" s="83">
        <f t="shared" si="182"/>
        <v>10000</v>
      </c>
      <c r="CK170" t="str">
        <f t="shared" si="183"/>
        <v>Dat Xanh Real Estate Services Joint Stock Company</v>
      </c>
      <c r="CL170">
        <f t="shared" si="184"/>
        <v>1</v>
      </c>
      <c r="CO170" s="91" t="str">
        <f t="shared" si="188"/>
        <v>04/26/2024 09:48:01</v>
      </c>
      <c r="CP170" t="str">
        <f t="shared" si="185"/>
        <v>04/26/2024 09:48:01</v>
      </c>
      <c r="CR170" s="5">
        <f t="shared" si="186"/>
        <v>7080</v>
      </c>
      <c r="CS170" s="5">
        <f t="shared" si="187"/>
        <v>7097.7</v>
      </c>
      <c r="CT170" s="22">
        <f>IF(AND(AN170="O",CJ170&lt;&gt;0),VLOOKUP(CI170&amp;Readme!$B$4,historicalprice,4,FALSE),"")</f>
        <v>7080</v>
      </c>
      <c r="CU170" s="8">
        <f>IF(AN170="O",Readme!$B$4,"")</f>
        <v>45471</v>
      </c>
    </row>
    <row r="171" spans="1:99" hidden="1">
      <c r="A171" s="39" t="s">
        <v>718</v>
      </c>
      <c r="B171" s="40" t="s">
        <v>21</v>
      </c>
      <c r="C171" s="40" t="s">
        <v>222</v>
      </c>
      <c r="D171" s="41">
        <v>4500</v>
      </c>
      <c r="E171" s="41" t="s">
        <v>302</v>
      </c>
      <c r="F171" s="68">
        <v>4500</v>
      </c>
      <c r="G171" s="41">
        <v>35408</v>
      </c>
      <c r="H171" s="41">
        <v>239003</v>
      </c>
      <c r="I171" s="41" t="s">
        <v>224</v>
      </c>
      <c r="J171" s="41">
        <v>159575003</v>
      </c>
      <c r="K171" s="40" t="s">
        <v>162</v>
      </c>
      <c r="L171" s="40" t="s">
        <v>225</v>
      </c>
      <c r="M171" s="40" t="s">
        <v>163</v>
      </c>
      <c r="N171" s="42" t="s">
        <v>725</v>
      </c>
      <c r="Z171" s="43">
        <f t="shared" si="189"/>
        <v>4500</v>
      </c>
      <c r="AA171" s="55">
        <f t="shared" si="190"/>
        <v>45407.787303240744</v>
      </c>
      <c r="AB171" s="8">
        <f t="shared" si="144"/>
        <v>45407</v>
      </c>
      <c r="AC171" s="8">
        <f t="shared" si="191"/>
        <v>45414.416666666664</v>
      </c>
      <c r="AD171" s="6">
        <f t="shared" si="192"/>
        <v>159336000</v>
      </c>
      <c r="AE171" s="6">
        <f t="shared" si="193"/>
        <v>-159336</v>
      </c>
      <c r="AF171" s="6">
        <f t="shared" si="148"/>
        <v>-239004</v>
      </c>
      <c r="AG171" s="6" t="str">
        <f t="shared" si="194"/>
        <v>95243030</v>
      </c>
      <c r="AH171" s="75" t="str">
        <f t="shared" si="150"/>
        <v/>
      </c>
      <c r="AI171" t="str">
        <f t="shared" si="151"/>
        <v/>
      </c>
      <c r="AL171" s="78" t="str">
        <f t="shared" si="195"/>
        <v>95243030O</v>
      </c>
      <c r="AM171" s="92">
        <v>24198989</v>
      </c>
      <c r="AN171" s="6" t="str">
        <f t="shared" si="153"/>
        <v>O</v>
      </c>
      <c r="AO171" t="str">
        <f t="shared" si="196"/>
        <v/>
      </c>
      <c r="AP171" s="77" t="str">
        <f t="shared" si="207"/>
        <v>VND</v>
      </c>
      <c r="AR171" t="s">
        <v>220</v>
      </c>
      <c r="AS171" s="43" t="str">
        <f t="shared" si="197"/>
        <v>TV2</v>
      </c>
      <c r="AT171" s="44">
        <f t="shared" si="198"/>
        <v>4500</v>
      </c>
      <c r="AU171" t="str">
        <f>VLOOKUP(AS171,specs,Specs!$D$2,FALSE)</f>
        <v>Power Engineering Consulting Joint Stock Company 2</v>
      </c>
      <c r="AW171">
        <f>VLOOKUP(AS171,specs,Specs!$S$2,FALSE)</f>
        <v>1</v>
      </c>
      <c r="BA171" s="4" t="str">
        <f t="shared" si="199"/>
        <v>04/26/2024 09:53:43</v>
      </c>
      <c r="BB171" s="8">
        <f t="shared" si="158"/>
        <v>45408</v>
      </c>
      <c r="BC171" s="8">
        <f>IF(C171="Div",BB171,VLOOKUP(VLOOKUP(DATEVALUE(BA171),DataRef!$N$2:$O$2001,2,FALSE)+2,DataRef!$M$2:$O$2001,2,FALSE))</f>
        <v>45415</v>
      </c>
      <c r="BD171" t="str">
        <f t="shared" si="172"/>
        <v>HOSE</v>
      </c>
      <c r="BE171" s="44">
        <f t="shared" si="200"/>
        <v>35408</v>
      </c>
      <c r="BF171" s="22">
        <f t="shared" si="173"/>
        <v>159336000</v>
      </c>
      <c r="BG171" s="21">
        <f t="shared" si="174"/>
        <v>-159336000</v>
      </c>
      <c r="BH171" s="6">
        <f t="shared" si="160"/>
        <v>0</v>
      </c>
      <c r="BI171" s="6">
        <f t="shared" si="161"/>
        <v>-398340</v>
      </c>
      <c r="BJ171" t="str">
        <f t="shared" si="175"/>
        <v>VND</v>
      </c>
      <c r="BK171" s="45">
        <f t="shared" si="176"/>
        <v>-159734340</v>
      </c>
      <c r="BL171" s="77">
        <f t="shared" si="162"/>
        <v>35250</v>
      </c>
      <c r="BM171" s="6">
        <f t="shared" si="163"/>
        <v>159734340</v>
      </c>
      <c r="BN171" s="54" t="str">
        <f t="shared" si="201"/>
        <v/>
      </c>
      <c r="BP171" t="str">
        <f t="shared" si="202"/>
        <v>Buy</v>
      </c>
      <c r="BR171" s="14" t="str">
        <f t="shared" si="203"/>
        <v>95243030</v>
      </c>
      <c r="BS171" s="14"/>
      <c r="BT171" t="str">
        <f t="shared" si="167"/>
        <v/>
      </c>
      <c r="BW171" s="6" t="str">
        <f t="shared" si="204"/>
        <v>LMT</v>
      </c>
      <c r="BZ171" t="s">
        <v>569</v>
      </c>
      <c r="CB171" s="74" t="str">
        <f t="shared" si="205"/>
        <v/>
      </c>
      <c r="CC171" s="6">
        <f t="shared" si="206"/>
        <v>35496.519999999997</v>
      </c>
      <c r="CE171" t="str">
        <f t="shared" si="177"/>
        <v>Long</v>
      </c>
      <c r="CF171" t="str">
        <f t="shared" si="178"/>
        <v>ST</v>
      </c>
      <c r="CG171" s="45" t="str">
        <f t="shared" si="179"/>
        <v>VND</v>
      </c>
      <c r="CH171" t="str">
        <f t="shared" si="180"/>
        <v>STK</v>
      </c>
      <c r="CI171" t="str">
        <f t="shared" si="181"/>
        <v>TV2</v>
      </c>
      <c r="CJ171" s="83">
        <f t="shared" si="182"/>
        <v>4500</v>
      </c>
      <c r="CK171" t="str">
        <f t="shared" si="183"/>
        <v>Power Engineering Consulting Joint Stock Company 2</v>
      </c>
      <c r="CL171">
        <f t="shared" si="184"/>
        <v>1</v>
      </c>
      <c r="CO171" s="91" t="str">
        <f t="shared" si="188"/>
        <v>04/26/2024 09:53:43</v>
      </c>
      <c r="CP171" t="str">
        <f t="shared" si="185"/>
        <v>04/26/2024 09:53:43</v>
      </c>
      <c r="CR171" s="5">
        <f t="shared" si="186"/>
        <v>35408</v>
      </c>
      <c r="CS171" s="5">
        <f t="shared" si="187"/>
        <v>35496.519999999997</v>
      </c>
      <c r="CT171" s="22">
        <f>IF(AND(AN171="O",CJ171&lt;&gt;0),VLOOKUP(CI171&amp;Readme!$B$4,historicalprice,4,FALSE),"")</f>
        <v>45000</v>
      </c>
      <c r="CU171" s="8">
        <f>IF(AN171="O",Readme!$B$4,"")</f>
        <v>45471</v>
      </c>
    </row>
    <row r="172" spans="1:99" hidden="1">
      <c r="A172" s="39" t="s">
        <v>715</v>
      </c>
      <c r="B172" s="40" t="s">
        <v>20</v>
      </c>
      <c r="C172" s="40" t="s">
        <v>222</v>
      </c>
      <c r="D172" s="41">
        <v>5000</v>
      </c>
      <c r="E172" s="41" t="s">
        <v>727</v>
      </c>
      <c r="F172" s="68">
        <v>5000</v>
      </c>
      <c r="G172" s="41">
        <v>40500</v>
      </c>
      <c r="H172" s="41">
        <v>303750</v>
      </c>
      <c r="I172" s="41" t="s">
        <v>224</v>
      </c>
      <c r="J172" s="41">
        <v>202803750</v>
      </c>
      <c r="K172" s="40" t="s">
        <v>162</v>
      </c>
      <c r="L172" s="40" t="s">
        <v>225</v>
      </c>
      <c r="M172" s="40" t="s">
        <v>163</v>
      </c>
      <c r="N172" s="42" t="s">
        <v>728</v>
      </c>
      <c r="Z172" s="43">
        <f t="shared" si="189"/>
        <v>5000</v>
      </c>
      <c r="AA172" s="55">
        <f t="shared" si="190"/>
        <v>45407.831203703703</v>
      </c>
      <c r="AB172" s="8">
        <f t="shared" si="144"/>
        <v>45407</v>
      </c>
      <c r="AC172" s="8">
        <f t="shared" si="191"/>
        <v>45414.416666666664</v>
      </c>
      <c r="AD172" s="6">
        <f t="shared" si="192"/>
        <v>202500000</v>
      </c>
      <c r="AE172" s="6">
        <f t="shared" si="193"/>
        <v>-202500</v>
      </c>
      <c r="AF172" s="6">
        <f t="shared" si="148"/>
        <v>-303750</v>
      </c>
      <c r="AG172" s="6" t="str">
        <f t="shared" si="194"/>
        <v>95231615</v>
      </c>
      <c r="AH172" s="75" t="str">
        <f t="shared" si="150"/>
        <v/>
      </c>
      <c r="AI172" t="str">
        <f t="shared" si="151"/>
        <v/>
      </c>
      <c r="AL172" s="78" t="str">
        <f t="shared" si="195"/>
        <v>95231615O</v>
      </c>
      <c r="AM172" s="92">
        <v>24198987</v>
      </c>
      <c r="AN172" s="6" t="str">
        <f t="shared" si="153"/>
        <v>O</v>
      </c>
      <c r="AO172" t="str">
        <f t="shared" si="196"/>
        <v/>
      </c>
      <c r="AP172" s="77" t="str">
        <f t="shared" si="207"/>
        <v>VND</v>
      </c>
      <c r="AR172" t="s">
        <v>220</v>
      </c>
      <c r="AS172" s="43" t="str">
        <f t="shared" si="197"/>
        <v>VHM</v>
      </c>
      <c r="AT172" s="44">
        <f t="shared" si="198"/>
        <v>5000</v>
      </c>
      <c r="AU172" t="str">
        <f>VLOOKUP(AS172,specs,Specs!$D$2,FALSE)</f>
        <v>Vinhomes Joint Stock Company</v>
      </c>
      <c r="AW172">
        <f>VLOOKUP(AS172,specs,Specs!$S$2,FALSE)</f>
        <v>1</v>
      </c>
      <c r="BA172" s="4" t="str">
        <f t="shared" si="199"/>
        <v>04/26/2024 10:56:56</v>
      </c>
      <c r="BB172" s="8">
        <f t="shared" si="158"/>
        <v>45408</v>
      </c>
      <c r="BC172" s="8">
        <f>IF(C172="Div",BB172,VLOOKUP(VLOOKUP(DATEVALUE(BA172),DataRef!$N$2:$O$2001,2,FALSE)+2,DataRef!$M$2:$O$2001,2,FALSE))</f>
        <v>45415</v>
      </c>
      <c r="BD172" t="str">
        <f t="shared" si="172"/>
        <v>HOSE</v>
      </c>
      <c r="BE172" s="44">
        <f t="shared" si="200"/>
        <v>40500</v>
      </c>
      <c r="BF172" s="22">
        <f t="shared" si="173"/>
        <v>202500000</v>
      </c>
      <c r="BG172" s="21">
        <f t="shared" si="174"/>
        <v>-202500000</v>
      </c>
      <c r="BH172" s="6">
        <f t="shared" si="160"/>
        <v>0</v>
      </c>
      <c r="BI172" s="6">
        <f t="shared" si="161"/>
        <v>-506250</v>
      </c>
      <c r="BJ172" t="str">
        <f t="shared" si="175"/>
        <v>VND</v>
      </c>
      <c r="BK172" s="45">
        <f t="shared" si="176"/>
        <v>-203006250</v>
      </c>
      <c r="BL172" s="77">
        <f t="shared" si="162"/>
        <v>40800</v>
      </c>
      <c r="BM172" s="6">
        <f t="shared" si="163"/>
        <v>203006250</v>
      </c>
      <c r="BN172" s="54" t="str">
        <f t="shared" si="201"/>
        <v/>
      </c>
      <c r="BP172" t="str">
        <f t="shared" si="202"/>
        <v>Buy</v>
      </c>
      <c r="BR172" s="14" t="str">
        <f t="shared" si="203"/>
        <v>95231615</v>
      </c>
      <c r="BS172" s="14"/>
      <c r="BT172" t="str">
        <f t="shared" si="167"/>
        <v/>
      </c>
      <c r="BW172" s="6" t="str">
        <f t="shared" si="204"/>
        <v>LMT</v>
      </c>
      <c r="BZ172" t="s">
        <v>569</v>
      </c>
      <c r="CB172" s="74" t="str">
        <f t="shared" si="205"/>
        <v/>
      </c>
      <c r="CC172" s="6">
        <f t="shared" si="206"/>
        <v>40601.25</v>
      </c>
      <c r="CE172" t="str">
        <f t="shared" si="177"/>
        <v>Long</v>
      </c>
      <c r="CF172" t="str">
        <f t="shared" si="178"/>
        <v>ST</v>
      </c>
      <c r="CG172" s="45" t="str">
        <f t="shared" si="179"/>
        <v>VND</v>
      </c>
      <c r="CH172" t="str">
        <f t="shared" si="180"/>
        <v>STK</v>
      </c>
      <c r="CI172" t="str">
        <f t="shared" si="181"/>
        <v>VHM</v>
      </c>
      <c r="CJ172" s="83">
        <f t="shared" si="182"/>
        <v>5000</v>
      </c>
      <c r="CK172" t="str">
        <f t="shared" si="183"/>
        <v>Vinhomes Joint Stock Company</v>
      </c>
      <c r="CL172">
        <f t="shared" si="184"/>
        <v>1</v>
      </c>
      <c r="CO172" s="91" t="str">
        <f t="shared" si="188"/>
        <v>04/26/2024 10:56:56</v>
      </c>
      <c r="CP172" t="str">
        <f t="shared" si="185"/>
        <v>04/26/2024 10:56:56</v>
      </c>
      <c r="CR172" s="5">
        <f t="shared" si="186"/>
        <v>40500</v>
      </c>
      <c r="CS172" s="5">
        <f t="shared" si="187"/>
        <v>40601.25</v>
      </c>
      <c r="CT172" s="22">
        <f>IF(AND(AN172="O",CJ172&lt;&gt;0),VLOOKUP(CI172&amp;Readme!$B$4,historicalprice,4,FALSE),"")</f>
        <v>37650</v>
      </c>
      <c r="CU172" s="8">
        <f>IF(AN172="O",Readme!$B$4,"")</f>
        <v>45471</v>
      </c>
    </row>
    <row r="173" spans="1:99" hidden="1">
      <c r="A173" s="39" t="s">
        <v>712</v>
      </c>
      <c r="B173" s="40" t="s">
        <v>21</v>
      </c>
      <c r="C173" s="40" t="s">
        <v>222</v>
      </c>
      <c r="D173" s="41">
        <v>5000</v>
      </c>
      <c r="E173" s="41" t="s">
        <v>730</v>
      </c>
      <c r="F173" s="68">
        <v>5000</v>
      </c>
      <c r="G173" s="41">
        <v>35150</v>
      </c>
      <c r="H173" s="41">
        <v>263625</v>
      </c>
      <c r="I173" s="41" t="s">
        <v>224</v>
      </c>
      <c r="J173" s="41">
        <v>176013625</v>
      </c>
      <c r="K173" s="40" t="s">
        <v>162</v>
      </c>
      <c r="L173" s="40" t="s">
        <v>225</v>
      </c>
      <c r="M173" s="40" t="s">
        <v>163</v>
      </c>
      <c r="N173" s="42" t="s">
        <v>731</v>
      </c>
      <c r="Z173" s="43">
        <f t="shared" si="189"/>
        <v>5000</v>
      </c>
      <c r="AA173" s="55">
        <f t="shared" si="190"/>
        <v>45407.831655092596</v>
      </c>
      <c r="AB173" s="8">
        <f t="shared" si="144"/>
        <v>45407</v>
      </c>
      <c r="AC173" s="8">
        <f t="shared" si="191"/>
        <v>45414.416666666664</v>
      </c>
      <c r="AD173" s="6">
        <f t="shared" si="192"/>
        <v>175750000</v>
      </c>
      <c r="AE173" s="6">
        <f t="shared" si="193"/>
        <v>-175750</v>
      </c>
      <c r="AF173" s="6">
        <f t="shared" si="148"/>
        <v>-263625</v>
      </c>
      <c r="AG173" s="6" t="str">
        <f t="shared" si="194"/>
        <v>95225510</v>
      </c>
      <c r="AH173" s="75" t="str">
        <f t="shared" si="150"/>
        <v/>
      </c>
      <c r="AI173" t="str">
        <f t="shared" si="151"/>
        <v/>
      </c>
      <c r="AL173" s="78" t="str">
        <f t="shared" si="195"/>
        <v>95225510O</v>
      </c>
      <c r="AM173" s="92">
        <v>24198991</v>
      </c>
      <c r="AN173" s="6" t="str">
        <f t="shared" si="153"/>
        <v>O</v>
      </c>
      <c r="AO173" t="str">
        <f t="shared" si="196"/>
        <v/>
      </c>
      <c r="AP173" s="77" t="str">
        <f t="shared" si="207"/>
        <v>VND</v>
      </c>
      <c r="AR173" t="s">
        <v>220</v>
      </c>
      <c r="AS173" s="43" t="str">
        <f t="shared" si="197"/>
        <v>TV2</v>
      </c>
      <c r="AT173" s="44">
        <f t="shared" si="198"/>
        <v>5000</v>
      </c>
      <c r="AU173" t="str">
        <f>VLOOKUP(AS173,specs,Specs!$D$2,FALSE)</f>
        <v>Power Engineering Consulting Joint Stock Company 2</v>
      </c>
      <c r="AW173">
        <f>VLOOKUP(AS173,specs,Specs!$S$2,FALSE)</f>
        <v>1</v>
      </c>
      <c r="BA173" s="4" t="str">
        <f t="shared" si="199"/>
        <v>04/26/2024 10:57:35</v>
      </c>
      <c r="BB173" s="8">
        <f t="shared" si="158"/>
        <v>45408</v>
      </c>
      <c r="BC173" s="8">
        <f>IF(C173="Div",BB173,VLOOKUP(VLOOKUP(DATEVALUE(BA173),DataRef!$N$2:$O$2001,2,FALSE)+2,DataRef!$M$2:$O$2001,2,FALSE))</f>
        <v>45415</v>
      </c>
      <c r="BD173" t="str">
        <f t="shared" si="172"/>
        <v>HOSE</v>
      </c>
      <c r="BE173" s="44">
        <f t="shared" si="200"/>
        <v>35150</v>
      </c>
      <c r="BF173" s="22">
        <f t="shared" si="173"/>
        <v>175750000</v>
      </c>
      <c r="BG173" s="21">
        <f t="shared" si="174"/>
        <v>-175750000</v>
      </c>
      <c r="BH173" s="6">
        <f t="shared" si="160"/>
        <v>0</v>
      </c>
      <c r="BI173" s="6">
        <f t="shared" si="161"/>
        <v>-439375</v>
      </c>
      <c r="BJ173" t="str">
        <f t="shared" si="175"/>
        <v>VND</v>
      </c>
      <c r="BK173" s="45">
        <f t="shared" si="176"/>
        <v>-176189375</v>
      </c>
      <c r="BL173" s="77">
        <f t="shared" si="162"/>
        <v>35250</v>
      </c>
      <c r="BM173" s="6">
        <f t="shared" si="163"/>
        <v>176189375</v>
      </c>
      <c r="BN173" s="54" t="str">
        <f t="shared" si="201"/>
        <v/>
      </c>
      <c r="BP173" t="str">
        <f t="shared" si="202"/>
        <v>Buy</v>
      </c>
      <c r="BR173" s="14" t="str">
        <f t="shared" si="203"/>
        <v>95225510</v>
      </c>
      <c r="BS173" s="14"/>
      <c r="BT173" t="str">
        <f t="shared" si="167"/>
        <v/>
      </c>
      <c r="BW173" s="6" t="str">
        <f t="shared" si="204"/>
        <v>LMT</v>
      </c>
      <c r="BZ173" t="s">
        <v>569</v>
      </c>
      <c r="CB173" s="74" t="str">
        <f t="shared" si="205"/>
        <v/>
      </c>
      <c r="CC173" s="6">
        <f t="shared" si="206"/>
        <v>35237.875</v>
      </c>
      <c r="CE173" t="str">
        <f t="shared" si="177"/>
        <v>Long</v>
      </c>
      <c r="CF173" t="str">
        <f t="shared" si="178"/>
        <v>ST</v>
      </c>
      <c r="CG173" s="45" t="str">
        <f t="shared" si="179"/>
        <v>VND</v>
      </c>
      <c r="CH173" t="str">
        <f t="shared" si="180"/>
        <v>STK</v>
      </c>
      <c r="CI173" t="str">
        <f t="shared" si="181"/>
        <v>TV2</v>
      </c>
      <c r="CJ173" s="83">
        <f t="shared" si="182"/>
        <v>5000</v>
      </c>
      <c r="CK173" t="str">
        <f t="shared" si="183"/>
        <v>Power Engineering Consulting Joint Stock Company 2</v>
      </c>
      <c r="CL173">
        <f t="shared" si="184"/>
        <v>1</v>
      </c>
      <c r="CO173" s="91" t="str">
        <f t="shared" si="188"/>
        <v>04/26/2024 10:57:35</v>
      </c>
      <c r="CP173" t="str">
        <f t="shared" si="185"/>
        <v>04/26/2024 10:57:35</v>
      </c>
      <c r="CR173" s="5">
        <f t="shared" si="186"/>
        <v>35150</v>
      </c>
      <c r="CS173" s="5">
        <f t="shared" si="187"/>
        <v>35237.875</v>
      </c>
      <c r="CT173" s="22">
        <f>IF(AND(AN173="O",CJ173&lt;&gt;0),VLOOKUP(CI173&amp;Readme!$B$4,historicalprice,4,FALSE),"")</f>
        <v>45000</v>
      </c>
      <c r="CU173" s="8">
        <f>IF(AN173="O",Readme!$B$4,"")</f>
        <v>45471</v>
      </c>
    </row>
    <row r="174" spans="1:99" hidden="1">
      <c r="A174" s="86" t="s">
        <v>832</v>
      </c>
      <c r="B174" s="48" t="s">
        <v>56</v>
      </c>
      <c r="C174" s="48" t="s">
        <v>222</v>
      </c>
      <c r="D174" s="87">
        <v>8000</v>
      </c>
      <c r="E174" s="87">
        <v>10000</v>
      </c>
      <c r="F174" s="88">
        <v>8000</v>
      </c>
      <c r="G174" s="87">
        <v>10000</v>
      </c>
      <c r="H174" s="87">
        <v>0</v>
      </c>
      <c r="I174" s="87">
        <v>0</v>
      </c>
      <c r="J174" s="87">
        <f>F174*G174</f>
        <v>80000000</v>
      </c>
      <c r="K174" s="48"/>
      <c r="L174" s="48"/>
      <c r="M174" s="48"/>
      <c r="N174" s="89" t="s">
        <v>833</v>
      </c>
      <c r="Z174" s="43">
        <f t="shared" si="189"/>
        <v>8000</v>
      </c>
      <c r="AA174" s="55">
        <f t="shared" si="190"/>
        <v>45446.375</v>
      </c>
      <c r="AB174" s="8">
        <f t="shared" ref="AB174" si="208">INT(AA174)</f>
        <v>45446</v>
      </c>
      <c r="AC174" s="8">
        <f t="shared" si="191"/>
        <v>45446.416666666664</v>
      </c>
      <c r="AD174" s="6">
        <f t="shared" si="192"/>
        <v>80000000</v>
      </c>
      <c r="AE174" s="6">
        <f t="shared" si="193"/>
        <v>-80000</v>
      </c>
      <c r="AF174" s="6">
        <f t="shared" si="148"/>
        <v>-120000</v>
      </c>
      <c r="AG174" s="6" t="str">
        <f t="shared" si="194"/>
        <v>00000001</v>
      </c>
      <c r="AH174" s="75"/>
      <c r="AL174" s="90" t="str">
        <f t="shared" si="195"/>
        <v>00000001O</v>
      </c>
      <c r="AM174" s="92">
        <v>24524193</v>
      </c>
      <c r="AN174" s="75" t="s">
        <v>46</v>
      </c>
      <c r="AO174" s="37" t="str">
        <f t="shared" si="196"/>
        <v/>
      </c>
      <c r="AP174" s="15" t="str">
        <f t="shared" si="207"/>
        <v>VND</v>
      </c>
      <c r="AQ174" s="37"/>
      <c r="AR174" s="37" t="s">
        <v>220</v>
      </c>
      <c r="AS174" s="56" t="str">
        <f t="shared" si="197"/>
        <v>PDR</v>
      </c>
      <c r="AT174" s="19">
        <f t="shared" si="198"/>
        <v>8000</v>
      </c>
      <c r="AU174" t="str">
        <f>VLOOKUP(AS174,specs,Specs!$D$2,FALSE)</f>
        <v>Phat Dat Real Estate Development Corp</v>
      </c>
      <c r="AW174">
        <f>VLOOKUP(AS174,specs,Specs!$S$2,FALSE)</f>
        <v>1</v>
      </c>
      <c r="BA174" s="4" t="str">
        <f t="shared" si="199"/>
        <v>06/04/2024 00:00:00</v>
      </c>
      <c r="BB174" s="8">
        <f t="shared" si="158"/>
        <v>45447</v>
      </c>
      <c r="BC174" s="74">
        <v>45447</v>
      </c>
      <c r="BD174" t="str">
        <f t="shared" si="172"/>
        <v>HOSE</v>
      </c>
      <c r="BE174" s="44">
        <f t="shared" si="200"/>
        <v>10000</v>
      </c>
      <c r="BF174" s="22">
        <f t="shared" si="173"/>
        <v>80000000</v>
      </c>
      <c r="BG174" s="21">
        <f t="shared" si="174"/>
        <v>-80000000</v>
      </c>
      <c r="BH174" s="6"/>
      <c r="BI174" s="75">
        <v>0</v>
      </c>
      <c r="BJ174" t="str">
        <f t="shared" si="175"/>
        <v>VND</v>
      </c>
      <c r="BK174" s="45">
        <f t="shared" ref="BK174" si="209">BG174+BH174+BI174</f>
        <v>-80000000</v>
      </c>
      <c r="BL174" s="77">
        <f t="shared" ref="BL174" si="210">IF(AND(AN174="C",BE174=""),"",VLOOKUP(AS174&amp;BB174,historicalprice,4,FALSE))</f>
        <v>25800</v>
      </c>
      <c r="BM174" s="6">
        <f t="shared" ref="BM174" si="211">IF(AN174="O",-BK174,IF(AND(AN174="C",BE174=""),VLOOKUP(BR174&amp;"O",trades,BM$7,FALSE)/VLOOKUP(BR174&amp;"O",trades,AT$7,FALSE)*AT174,""))</f>
        <v>80000000</v>
      </c>
      <c r="BN174" s="54" t="str">
        <f t="shared" si="201"/>
        <v/>
      </c>
      <c r="BP174" t="str">
        <f t="shared" si="202"/>
        <v>Buy</v>
      </c>
      <c r="BR174" s="14" t="str">
        <f t="shared" si="203"/>
        <v>00000001</v>
      </c>
      <c r="BS174" s="14"/>
      <c r="BW174" s="6" t="str">
        <f t="shared" si="204"/>
        <v/>
      </c>
      <c r="BZ174" t="s">
        <v>569</v>
      </c>
      <c r="CB174" s="74" t="str">
        <f t="shared" si="205"/>
        <v/>
      </c>
      <c r="CC174" s="6">
        <f t="shared" si="206"/>
        <v>10000</v>
      </c>
      <c r="CE174" t="str">
        <f t="shared" ref="CE174" si="212">IF(AN174="O",BZ174,"")</f>
        <v>Long</v>
      </c>
      <c r="CF174" t="str">
        <f t="shared" si="178"/>
        <v>ST</v>
      </c>
      <c r="CG174" s="45" t="str">
        <f t="shared" ref="CG174" si="213">IF(AN174="O",AP174,"")</f>
        <v>VND</v>
      </c>
      <c r="CH174" t="str">
        <f t="shared" ref="CH174" si="214">IF(AN174="O",AR174,"")</f>
        <v>STK</v>
      </c>
      <c r="CI174" t="str">
        <f t="shared" ref="CI174" si="215">IF(AN174="O",AS174,"")</f>
        <v>PDR</v>
      </c>
      <c r="CJ174" s="83">
        <f t="shared" ref="CJ174" si="216">IF(AN174="C","",AT174-SUMIF($AL$9:$AL$238,BR174&amp;"C",$AT$9:$AT$238))</f>
        <v>8000</v>
      </c>
      <c r="CK174" t="str">
        <f t="shared" ref="CK174" si="217">IF(AN174="O",AU174,"")</f>
        <v>Phat Dat Real Estate Development Corp</v>
      </c>
      <c r="CL174">
        <f t="shared" ref="CL174" si="218">IF(AN174="O",AW174,"")</f>
        <v>1</v>
      </c>
      <c r="CO174" s="91" t="str">
        <f t="shared" ref="CO174:CO189" si="219">IF(AN174="O",BA174,"")</f>
        <v>06/04/2024 00:00:00</v>
      </c>
      <c r="CP174" t="str">
        <f t="shared" ref="CP174" si="220">IF(AN174="O",CO174,"")</f>
        <v>06/04/2024 00:00:00</v>
      </c>
      <c r="CR174" s="5">
        <f t="shared" ref="CR174" si="221">IF(AN174="O",BE174,"")</f>
        <v>10000</v>
      </c>
      <c r="CS174" s="5">
        <f t="shared" ref="CS174" si="222">IF(AN174="O",BM174/AT174,"")</f>
        <v>10000</v>
      </c>
      <c r="CT174" s="22">
        <f>IF(AND(AN174="O",CJ174&lt;&gt;0),VLOOKUP(CI174&amp;Readme!$B$4,historicalprice,4,FALSE),"")</f>
        <v>23700</v>
      </c>
      <c r="CU174" s="8">
        <f>IF(AN174="O",Readme!$B$4,"")</f>
        <v>45471</v>
      </c>
    </row>
    <row r="175" spans="1:99" hidden="1">
      <c r="A175" s="39" t="s">
        <v>191</v>
      </c>
      <c r="B175" s="40" t="s">
        <v>52</v>
      </c>
      <c r="C175" s="48" t="s">
        <v>732</v>
      </c>
      <c r="D175" s="41">
        <v>5000</v>
      </c>
      <c r="E175" s="41" t="s">
        <v>186</v>
      </c>
      <c r="F175" s="68">
        <v>5000</v>
      </c>
      <c r="G175" s="41">
        <v>29250</v>
      </c>
      <c r="H175" s="41">
        <v>219375</v>
      </c>
      <c r="I175" s="41">
        <v>146250</v>
      </c>
      <c r="J175" s="41">
        <v>145884375</v>
      </c>
      <c r="K175" s="40" t="s">
        <v>162</v>
      </c>
      <c r="L175" s="40" t="s">
        <v>225</v>
      </c>
      <c r="M175" s="40" t="s">
        <v>163</v>
      </c>
      <c r="N175" s="42" t="s">
        <v>187</v>
      </c>
      <c r="Z175" s="43">
        <f t="shared" si="189"/>
        <v>5000</v>
      </c>
      <c r="AA175" s="55">
        <f t="shared" si="190"/>
        <v>45452.767060185186</v>
      </c>
      <c r="AB175" s="8">
        <f t="shared" si="144"/>
        <v>45452</v>
      </c>
      <c r="AC175" s="8">
        <f t="shared" si="191"/>
        <v>45454.416666666664</v>
      </c>
      <c r="AD175" s="6">
        <f t="shared" si="192"/>
        <v>146250000</v>
      </c>
      <c r="AE175" s="6">
        <f t="shared" si="193"/>
        <v>-146250</v>
      </c>
      <c r="AF175" s="6">
        <f t="shared" si="148"/>
        <v>-219375</v>
      </c>
      <c r="AG175" s="6" t="str">
        <f t="shared" si="194"/>
        <v>98106924</v>
      </c>
      <c r="AH175" s="75" t="str">
        <f t="shared" ref="AH175:AH189" si="223">IF(AN175="O","",IF(AND(AN175="C",BE175=""),VLOOKUP(BS175&amp;"C",trades,BK$7,FALSE)/(-VLOOKUP(BS175&amp;"C",trades,AT$7,FALSE))*AT175-BM175,""))</f>
        <v/>
      </c>
      <c r="AI175" t="str">
        <f t="shared" ref="AI175:AI189" si="224">IF(AN175="O",IF(SUMIFS($AT$9:$AT$238,$BR$9:$BR$238,BR175,$AN$9:$AN$238,"O")-SUMIFS($AT$9:$AT$238,$BR$9:$BR$238,BR175,$AN$9:$AN$238,"C")=0,"Fully Closed",IF(SUMIFS($AT$9:$AT$238,$BR$9:$BR$238,BR175,$AN$9:$AN$238,"C")&gt;0,"Partly Closed","")),"")</f>
        <v/>
      </c>
      <c r="AL175" s="78" t="str">
        <f t="shared" si="195"/>
        <v>98106924C</v>
      </c>
      <c r="AN175" s="6" t="str">
        <f>IF(OR(AND(C175="Buy",BZ175="Long"),AND(C175="Div",BZ175="Long"),(AND(C175="Sell",BZ175="Short"))),"O",IF(OR(AND(C175="Sell",BZ175="Long"),(AND(C175="Buy",BZ175="Short"))),"C",""))</f>
        <v>C</v>
      </c>
      <c r="AO175" t="str">
        <f t="shared" si="196"/>
        <v/>
      </c>
      <c r="AP175" s="77" t="str">
        <f t="shared" si="207"/>
        <v>VND</v>
      </c>
      <c r="AR175" t="s">
        <v>220</v>
      </c>
      <c r="AS175" s="43" t="str">
        <f t="shared" si="197"/>
        <v>HPG</v>
      </c>
      <c r="AT175" s="44">
        <f t="shared" si="198"/>
        <v>-5000</v>
      </c>
      <c r="AU175" t="str">
        <f>VLOOKUP(AS175,specs,Specs!$D$2,FALSE)</f>
        <v>Hoa Phat Group Jsc</v>
      </c>
      <c r="AW175">
        <f>VLOOKUP(AS175,specs,Specs!$S$2,FALSE)</f>
        <v>1</v>
      </c>
      <c r="BA175" s="4" t="str">
        <f t="shared" si="199"/>
        <v>06/10/2024 09:24:34</v>
      </c>
      <c r="BB175" s="8">
        <f t="shared" si="158"/>
        <v>45453</v>
      </c>
      <c r="BC175" s="8">
        <f>IF(C175="Div",BB175,VLOOKUP(VLOOKUP(DATEVALUE(BA175),DataRef!$N$2:$O$2001,2,FALSE)+2,DataRef!$M$2:$O$2001,2,FALSE))</f>
        <v>45455</v>
      </c>
      <c r="BD175" t="str">
        <f t="shared" si="172"/>
        <v>HOSE</v>
      </c>
      <c r="BE175" s="44">
        <f t="shared" si="200"/>
        <v>29250</v>
      </c>
      <c r="BF175" s="22">
        <f t="shared" si="173"/>
        <v>-146250000</v>
      </c>
      <c r="BG175" s="21">
        <f t="shared" si="174"/>
        <v>146250000</v>
      </c>
      <c r="BH175" s="6">
        <f>IF(AND(BZ175="Long",C175="Sell"),-AD175*$BH$6,0)</f>
        <v>-146250</v>
      </c>
      <c r="BI175" s="6">
        <f>AE175+AF175</f>
        <v>-365625</v>
      </c>
      <c r="BJ175" t="str">
        <f t="shared" si="175"/>
        <v>VND</v>
      </c>
      <c r="BK175" s="45">
        <f t="shared" si="176"/>
        <v>145738125</v>
      </c>
      <c r="BL175" s="77">
        <f t="shared" si="162"/>
        <v>29300</v>
      </c>
      <c r="BM175" s="6" t="str">
        <f t="shared" si="163"/>
        <v/>
      </c>
      <c r="BN175" s="54">
        <f t="shared" si="201"/>
        <v>20653465.909090906</v>
      </c>
      <c r="BP175" t="str">
        <f t="shared" si="202"/>
        <v>Sell</v>
      </c>
      <c r="BR175" s="14" t="str">
        <f t="shared" si="203"/>
        <v>98106924</v>
      </c>
      <c r="BS175" s="14"/>
      <c r="BT175" t="str">
        <f t="shared" ref="BT175:BT189" si="225">IF(AND(AN175="C",BE175=""),VLOOKUP(BR175&amp;"O",trades,$BA$7,FALSE),"")</f>
        <v/>
      </c>
      <c r="BW175" s="6" t="str">
        <f t="shared" si="204"/>
        <v>LMT</v>
      </c>
      <c r="BZ175" t="s">
        <v>569</v>
      </c>
      <c r="CB175" s="74" t="str">
        <f t="shared" si="205"/>
        <v/>
      </c>
      <c r="CC175" s="6">
        <f t="shared" si="206"/>
        <v>0</v>
      </c>
      <c r="CE175" t="str">
        <f t="shared" si="177"/>
        <v/>
      </c>
      <c r="CF175" t="str">
        <f t="shared" si="178"/>
        <v/>
      </c>
      <c r="CG175" s="45" t="str">
        <f t="shared" si="179"/>
        <v/>
      </c>
      <c r="CH175" t="str">
        <f t="shared" si="180"/>
        <v/>
      </c>
      <c r="CI175" t="str">
        <f t="shared" si="181"/>
        <v/>
      </c>
      <c r="CJ175" s="83" t="str">
        <f t="shared" ref="CJ175:CJ189" si="226">IF(AN175="C","",AT175-SUMIF($AL$9:$AL$238,BR175&amp;"C",$AT$9:$AT$238))</f>
        <v/>
      </c>
      <c r="CK175" t="str">
        <f t="shared" si="183"/>
        <v/>
      </c>
      <c r="CL175" t="str">
        <f t="shared" si="184"/>
        <v/>
      </c>
      <c r="CO175" s="91" t="str">
        <f t="shared" si="219"/>
        <v/>
      </c>
      <c r="CP175" t="str">
        <f t="shared" si="185"/>
        <v/>
      </c>
      <c r="CR175" s="5" t="str">
        <f t="shared" si="186"/>
        <v/>
      </c>
      <c r="CS175" s="5" t="str">
        <f t="shared" si="187"/>
        <v/>
      </c>
      <c r="CT175" s="22" t="str">
        <f>IF(AND(AN175="O",CJ175&lt;&gt;0),VLOOKUP(CI175&amp;Readme!$B$4,historicalprice,4,FALSE),"")</f>
        <v/>
      </c>
      <c r="CU175" s="8" t="str">
        <f>IF(AN175="O",Readme!$B$4,"")</f>
        <v/>
      </c>
    </row>
    <row r="176" spans="1:99" hidden="1">
      <c r="A176" s="39"/>
      <c r="B176" s="27"/>
      <c r="C176" s="48"/>
      <c r="D176" s="41"/>
      <c r="E176" s="41"/>
      <c r="F176" s="68"/>
      <c r="G176" s="28"/>
      <c r="H176" s="28"/>
      <c r="I176" s="41"/>
      <c r="J176" s="41"/>
      <c r="K176" s="40"/>
      <c r="L176" s="40"/>
      <c r="M176" s="40"/>
      <c r="N176" s="42"/>
      <c r="Z176" s="43"/>
      <c r="AA176" s="73">
        <f t="shared" si="190"/>
        <v>45140.780787037038</v>
      </c>
      <c r="AB176" s="74">
        <f t="shared" si="144"/>
        <v>45140</v>
      </c>
      <c r="AC176" s="8"/>
      <c r="AD176" s="6"/>
      <c r="AE176" s="6">
        <f t="shared" si="193"/>
        <v>0</v>
      </c>
      <c r="AF176" s="6"/>
      <c r="AG176" s="75" t="s">
        <v>371</v>
      </c>
      <c r="AH176" s="75">
        <f t="shared" si="223"/>
        <v>20653465.909090906</v>
      </c>
      <c r="AI176" t="str">
        <f t="shared" si="224"/>
        <v/>
      </c>
      <c r="AL176" s="78" t="str">
        <f t="shared" si="195"/>
        <v>75038378C</v>
      </c>
      <c r="AN176" s="75" t="s">
        <v>735</v>
      </c>
      <c r="AO176" t="str">
        <f t="shared" si="196"/>
        <v>ST</v>
      </c>
      <c r="AP176" s="77" t="str">
        <f t="shared" si="207"/>
        <v>VND</v>
      </c>
      <c r="AR176" t="s">
        <v>220</v>
      </c>
      <c r="AS176" s="56" t="s">
        <v>52</v>
      </c>
      <c r="AT176" s="19">
        <v>5000</v>
      </c>
      <c r="AU176" t="str">
        <f>VLOOKUP(AS176,specs,Specs!$D$2,FALSE)</f>
        <v>Hoa Phat Group Jsc</v>
      </c>
      <c r="AW176">
        <f>VLOOKUP(AS176,specs,Specs!$S$2,FALSE)</f>
        <v>1</v>
      </c>
      <c r="BA176" s="72" t="s">
        <v>816</v>
      </c>
      <c r="BB176" s="74">
        <f t="shared" si="158"/>
        <v>45141</v>
      </c>
      <c r="BC176" s="8"/>
      <c r="BD176" t="str">
        <f t="shared" si="172"/>
        <v>HOSE</v>
      </c>
      <c r="BE176" s="44"/>
      <c r="BF176" s="22">
        <f t="shared" si="173"/>
        <v>0</v>
      </c>
      <c r="BG176" s="21">
        <f t="shared" si="174"/>
        <v>0</v>
      </c>
      <c r="BH176" s="6"/>
      <c r="BI176" s="6"/>
      <c r="BJ176" t="str">
        <f t="shared" si="175"/>
        <v>VND</v>
      </c>
      <c r="BK176" s="45">
        <f t="shared" si="176"/>
        <v>0</v>
      </c>
      <c r="BL176" s="77" t="str">
        <f t="shared" si="162"/>
        <v/>
      </c>
      <c r="BM176" s="75">
        <f t="shared" si="163"/>
        <v>125084659.09090909</v>
      </c>
      <c r="BN176" s="80">
        <f t="shared" si="201"/>
        <v>20653465.909090906</v>
      </c>
      <c r="BP176">
        <f t="shared" si="202"/>
        <v>0</v>
      </c>
      <c r="BR176" s="14" t="str">
        <f t="shared" si="203"/>
        <v>75038378</v>
      </c>
      <c r="BS176" s="79" t="s">
        <v>187</v>
      </c>
      <c r="BT176" t="str">
        <f t="shared" si="225"/>
        <v>08/03/2023 09:44:20</v>
      </c>
      <c r="BW176" s="6"/>
      <c r="CB176" s="74">
        <f t="shared" si="205"/>
        <v>45453</v>
      </c>
      <c r="CC176" s="6"/>
      <c r="CE176" t="str">
        <f t="shared" si="177"/>
        <v/>
      </c>
      <c r="CF176" t="str">
        <f t="shared" si="178"/>
        <v/>
      </c>
      <c r="CG176" s="45" t="str">
        <f t="shared" si="179"/>
        <v/>
      </c>
      <c r="CH176" t="str">
        <f t="shared" si="180"/>
        <v/>
      </c>
      <c r="CI176" t="str">
        <f t="shared" si="181"/>
        <v/>
      </c>
      <c r="CJ176" s="83" t="str">
        <f t="shared" si="226"/>
        <v/>
      </c>
      <c r="CK176" t="str">
        <f t="shared" si="183"/>
        <v/>
      </c>
      <c r="CL176" t="str">
        <f t="shared" si="184"/>
        <v/>
      </c>
      <c r="CO176" s="91" t="str">
        <f t="shared" si="219"/>
        <v/>
      </c>
      <c r="CP176" t="str">
        <f t="shared" si="185"/>
        <v/>
      </c>
      <c r="CR176" s="5" t="str">
        <f t="shared" si="186"/>
        <v/>
      </c>
      <c r="CS176" s="5" t="str">
        <f t="shared" si="187"/>
        <v/>
      </c>
      <c r="CT176" s="22" t="str">
        <f>IF(AND(AN176="O",CJ176&lt;&gt;0),VLOOKUP(CI176&amp;Readme!$B$4,historicalprice,4,FALSE),"")</f>
        <v/>
      </c>
      <c r="CU176" s="8" t="str">
        <f>IF(AN176="O",Readme!$B$4,"")</f>
        <v/>
      </c>
    </row>
    <row r="177" spans="1:99" hidden="1">
      <c r="A177" s="39" t="s">
        <v>188</v>
      </c>
      <c r="B177" s="40" t="s">
        <v>21</v>
      </c>
      <c r="C177" s="40" t="s">
        <v>222</v>
      </c>
      <c r="D177" s="41">
        <v>2000</v>
      </c>
      <c r="E177" s="41" t="s">
        <v>189</v>
      </c>
      <c r="F177" s="68">
        <v>2000</v>
      </c>
      <c r="G177" s="41">
        <v>52500</v>
      </c>
      <c r="H177" s="41">
        <v>157500</v>
      </c>
      <c r="I177" s="41" t="s">
        <v>224</v>
      </c>
      <c r="J177" s="41">
        <v>105157500</v>
      </c>
      <c r="K177" s="40" t="s">
        <v>162</v>
      </c>
      <c r="L177" s="40" t="s">
        <v>225</v>
      </c>
      <c r="M177" s="40" t="s">
        <v>163</v>
      </c>
      <c r="N177" s="42" t="s">
        <v>190</v>
      </c>
      <c r="Z177" s="43">
        <f t="shared" ref="Z177:Z185" si="227">F177</f>
        <v>2000</v>
      </c>
      <c r="AA177" s="55">
        <f t="shared" si="190"/>
        <v>45452.767789351848</v>
      </c>
      <c r="AB177" s="8">
        <f t="shared" si="144"/>
        <v>45452</v>
      </c>
      <c r="AC177" s="8">
        <f t="shared" ref="AC177:AC187" si="228">IF(AND(BC177&gt;VLOOKUP(YEAR(BC177),dst,4,FALSE),BC177&lt;=VLOOKUP(YEAR(BC177),dst,5,FALSE)),BC177-(14/24),BC177-(15/24))</f>
        <v>45454.416666666664</v>
      </c>
      <c r="AD177" s="6">
        <f t="shared" ref="AD177:AD185" si="229">F177*G177</f>
        <v>105000000</v>
      </c>
      <c r="AE177" s="6">
        <f t="shared" si="193"/>
        <v>-105000</v>
      </c>
      <c r="AF177" s="6">
        <f t="shared" si="148"/>
        <v>-157500</v>
      </c>
      <c r="AG177" s="6" t="str">
        <f t="shared" ref="AG177:AG185" si="230">N177</f>
        <v>98105167</v>
      </c>
      <c r="AH177" s="75" t="str">
        <f t="shared" si="223"/>
        <v/>
      </c>
      <c r="AI177" t="str">
        <f t="shared" si="224"/>
        <v/>
      </c>
      <c r="AL177" s="78" t="str">
        <f t="shared" si="195"/>
        <v>98105167O</v>
      </c>
      <c r="AM177" s="92">
        <v>24429155</v>
      </c>
      <c r="AN177" s="6" t="str">
        <f t="shared" ref="AN177:AN185" si="231">IF(OR(AND(C177="Buy",BZ177="Long"),AND(C177="Div",BZ177="Long"),(AND(C177="Sell",BZ177="Short"))),"O",IF(OR(AND(C177="Sell",BZ177="Long"),(AND(C177="Buy",BZ177="Short"))),"C",""))</f>
        <v>O</v>
      </c>
      <c r="AO177" t="str">
        <f t="shared" si="196"/>
        <v/>
      </c>
      <c r="AP177" s="77" t="str">
        <f t="shared" si="207"/>
        <v>VND</v>
      </c>
      <c r="AR177" t="s">
        <v>220</v>
      </c>
      <c r="AS177" s="43" t="str">
        <f t="shared" ref="AS177:AS185" si="232">B177</f>
        <v>TV2</v>
      </c>
      <c r="AT177" s="44">
        <f t="shared" ref="AT177:AT185" si="233">IF(OR(C177="Buy",C177="Div"),Z177,IF(C177="Sell",-Z177,""))</f>
        <v>2000</v>
      </c>
      <c r="AU177" t="str">
        <f>VLOOKUP(AS177,specs,Specs!$D$2,FALSE)</f>
        <v>Power Engineering Consulting Joint Stock Company 2</v>
      </c>
      <c r="AW177">
        <f>VLOOKUP(AS177,specs,Specs!$S$2,FALSE)</f>
        <v>1</v>
      </c>
      <c r="BA177" s="4" t="str">
        <f t="shared" ref="BA177:BA185" si="234">MID(A177,4,3)&amp;LEFT(A177,3)&amp;MID(A177,7,4)&amp;" "&amp;MID(A177,12,8)</f>
        <v>06/10/2024 09:25:37</v>
      </c>
      <c r="BB177" s="8">
        <f t="shared" si="158"/>
        <v>45453</v>
      </c>
      <c r="BC177" s="8">
        <f>IF(C177="Div",BB177,VLOOKUP(VLOOKUP(DATEVALUE(BA177),DataRef!$N$2:$O$2001,2,FALSE)+2,DataRef!$M$2:$O$2001,2,FALSE))</f>
        <v>45455</v>
      </c>
      <c r="BD177" t="str">
        <f t="shared" si="172"/>
        <v>HOSE</v>
      </c>
      <c r="BE177" s="44">
        <f t="shared" ref="BE177:BE185" si="235">IF(Y177=0,G177,G177/Z177*F177)</f>
        <v>52500</v>
      </c>
      <c r="BF177" s="22">
        <f t="shared" si="173"/>
        <v>105000000</v>
      </c>
      <c r="BG177" s="21">
        <f t="shared" si="174"/>
        <v>-105000000</v>
      </c>
      <c r="BH177" s="6">
        <f t="shared" ref="BH177:BH185" si="236">IF(AND(BZ177="Long",C177="Sell"),-AD177*$BH$6,0)</f>
        <v>0</v>
      </c>
      <c r="BI177" s="6">
        <f t="shared" ref="BI177:BI187" si="237">AE177+AF177</f>
        <v>-262500</v>
      </c>
      <c r="BJ177" t="str">
        <f t="shared" si="175"/>
        <v>VND</v>
      </c>
      <c r="BK177" s="45">
        <f t="shared" si="176"/>
        <v>-105262500</v>
      </c>
      <c r="BL177" s="77">
        <f t="shared" si="162"/>
        <v>53100</v>
      </c>
      <c r="BM177" s="6">
        <f t="shared" si="163"/>
        <v>105262500</v>
      </c>
      <c r="BN177" s="54" t="str">
        <f t="shared" si="201"/>
        <v/>
      </c>
      <c r="BP177" t="str">
        <f t="shared" si="202"/>
        <v>Buy</v>
      </c>
      <c r="BR177" s="14" t="str">
        <f t="shared" si="203"/>
        <v>98105167</v>
      </c>
      <c r="BS177" s="14"/>
      <c r="BT177" t="str">
        <f t="shared" si="225"/>
        <v/>
      </c>
      <c r="BW177" s="6" t="str">
        <f t="shared" ref="BW177:BW185" si="238">IFERROR(VLOOKUP(K177,ordertype,2,FALSE),"")</f>
        <v>LMT</v>
      </c>
      <c r="BZ177" t="s">
        <v>569</v>
      </c>
      <c r="CB177" s="74" t="str">
        <f t="shared" si="205"/>
        <v/>
      </c>
      <c r="CC177" s="6">
        <f t="shared" ref="CC177:CC185" si="239">IF(OR(C177="Sell",C177="Div"),0,BM177/AT177)</f>
        <v>52631.25</v>
      </c>
      <c r="CE177" t="str">
        <f t="shared" si="177"/>
        <v>Long</v>
      </c>
      <c r="CF177" t="str">
        <f t="shared" si="178"/>
        <v>ST</v>
      </c>
      <c r="CG177" s="45" t="str">
        <f t="shared" si="179"/>
        <v>VND</v>
      </c>
      <c r="CH177" t="str">
        <f t="shared" si="180"/>
        <v>STK</v>
      </c>
      <c r="CI177" t="str">
        <f t="shared" si="181"/>
        <v>TV2</v>
      </c>
      <c r="CJ177" s="83">
        <f t="shared" si="226"/>
        <v>2000</v>
      </c>
      <c r="CK177" t="str">
        <f t="shared" si="183"/>
        <v>Power Engineering Consulting Joint Stock Company 2</v>
      </c>
      <c r="CL177">
        <f t="shared" si="184"/>
        <v>1</v>
      </c>
      <c r="CO177" s="91" t="str">
        <f t="shared" si="219"/>
        <v>06/10/2024 09:25:37</v>
      </c>
      <c r="CP177" t="str">
        <f t="shared" si="185"/>
        <v>06/10/2024 09:25:37</v>
      </c>
      <c r="CR177" s="5">
        <f t="shared" si="186"/>
        <v>52500</v>
      </c>
      <c r="CS177" s="5">
        <f t="shared" si="187"/>
        <v>52631.25</v>
      </c>
      <c r="CT177" s="22">
        <f>IF(AND(AN177="O",CJ177&lt;&gt;0),VLOOKUP(CI177&amp;Readme!$B$4,historicalprice,4,FALSE),"")</f>
        <v>45000</v>
      </c>
      <c r="CU177" s="8">
        <f>IF(AN177="O",Readme!$B$4,"")</f>
        <v>45471</v>
      </c>
    </row>
    <row r="178" spans="1:99" hidden="1">
      <c r="A178" s="39" t="s">
        <v>185</v>
      </c>
      <c r="B178" s="40" t="s">
        <v>21</v>
      </c>
      <c r="C178" s="40" t="s">
        <v>222</v>
      </c>
      <c r="D178" s="41">
        <v>2000</v>
      </c>
      <c r="E178" s="41" t="s">
        <v>192</v>
      </c>
      <c r="F178" s="68">
        <v>2000</v>
      </c>
      <c r="G178" s="41">
        <v>52600</v>
      </c>
      <c r="H178" s="41">
        <v>157800</v>
      </c>
      <c r="I178" s="41" t="s">
        <v>224</v>
      </c>
      <c r="J178" s="41">
        <v>105357800</v>
      </c>
      <c r="K178" s="40" t="s">
        <v>162</v>
      </c>
      <c r="L178" s="40" t="s">
        <v>225</v>
      </c>
      <c r="M178" s="40" t="s">
        <v>163</v>
      </c>
      <c r="N178" s="42" t="s">
        <v>193</v>
      </c>
      <c r="Z178" s="43">
        <f t="shared" si="227"/>
        <v>2000</v>
      </c>
      <c r="AA178" s="55">
        <f t="shared" si="190"/>
        <v>45452.769606481481</v>
      </c>
      <c r="AB178" s="8">
        <f t="shared" si="144"/>
        <v>45452</v>
      </c>
      <c r="AC178" s="8">
        <f t="shared" si="228"/>
        <v>45454.416666666664</v>
      </c>
      <c r="AD178" s="6">
        <f t="shared" si="229"/>
        <v>105200000</v>
      </c>
      <c r="AE178" s="6">
        <f t="shared" si="193"/>
        <v>-105200</v>
      </c>
      <c r="AF178" s="6">
        <f t="shared" si="148"/>
        <v>-157800</v>
      </c>
      <c r="AG178" s="6" t="str">
        <f t="shared" si="230"/>
        <v>98104683</v>
      </c>
      <c r="AH178" s="75" t="str">
        <f t="shared" si="223"/>
        <v/>
      </c>
      <c r="AI178" t="str">
        <f t="shared" si="224"/>
        <v/>
      </c>
      <c r="AL178" s="78" t="str">
        <f t="shared" si="195"/>
        <v>98104683O</v>
      </c>
      <c r="AM178" s="92">
        <v>24429156</v>
      </c>
      <c r="AN178" s="6" t="str">
        <f t="shared" si="231"/>
        <v>O</v>
      </c>
      <c r="AO178" t="str">
        <f t="shared" si="196"/>
        <v/>
      </c>
      <c r="AP178" s="77" t="str">
        <f t="shared" si="207"/>
        <v>VND</v>
      </c>
      <c r="AR178" t="s">
        <v>220</v>
      </c>
      <c r="AS178" s="43" t="str">
        <f t="shared" si="232"/>
        <v>TV2</v>
      </c>
      <c r="AT178" s="44">
        <f t="shared" si="233"/>
        <v>2000</v>
      </c>
      <c r="AU178" t="str">
        <f>VLOOKUP(AS178,specs,Specs!$D$2,FALSE)</f>
        <v>Power Engineering Consulting Joint Stock Company 2</v>
      </c>
      <c r="AW178">
        <f>VLOOKUP(AS178,specs,Specs!$S$2,FALSE)</f>
        <v>1</v>
      </c>
      <c r="BA178" s="4" t="str">
        <f t="shared" si="234"/>
        <v>06/10/2024 09:28:14</v>
      </c>
      <c r="BB178" s="8">
        <f t="shared" si="158"/>
        <v>45453</v>
      </c>
      <c r="BC178" s="8">
        <f>IF(C178="Div",BB178,VLOOKUP(VLOOKUP(DATEVALUE(BA178),DataRef!$N$2:$O$2001,2,FALSE)+2,DataRef!$M$2:$O$2001,2,FALSE))</f>
        <v>45455</v>
      </c>
      <c r="BD178" t="str">
        <f t="shared" si="172"/>
        <v>HOSE</v>
      </c>
      <c r="BE178" s="44">
        <f t="shared" si="235"/>
        <v>52600</v>
      </c>
      <c r="BF178" s="22">
        <f t="shared" si="173"/>
        <v>105200000</v>
      </c>
      <c r="BG178" s="21">
        <f t="shared" si="174"/>
        <v>-105200000</v>
      </c>
      <c r="BH178" s="6">
        <f t="shared" si="236"/>
        <v>0</v>
      </c>
      <c r="BI178" s="6">
        <f t="shared" si="237"/>
        <v>-263000</v>
      </c>
      <c r="BJ178" t="str">
        <f t="shared" si="175"/>
        <v>VND</v>
      </c>
      <c r="BK178" s="45">
        <f t="shared" si="176"/>
        <v>-105463000</v>
      </c>
      <c r="BL178" s="77">
        <f t="shared" si="162"/>
        <v>53100</v>
      </c>
      <c r="BM178" s="6">
        <f t="shared" si="163"/>
        <v>105463000</v>
      </c>
      <c r="BN178" s="54" t="str">
        <f t="shared" si="201"/>
        <v/>
      </c>
      <c r="BP178" t="str">
        <f t="shared" si="202"/>
        <v>Buy</v>
      </c>
      <c r="BR178" s="14" t="str">
        <f t="shared" si="203"/>
        <v>98104683</v>
      </c>
      <c r="BS178" s="14"/>
      <c r="BT178" t="str">
        <f t="shared" si="225"/>
        <v/>
      </c>
      <c r="BW178" s="6" t="str">
        <f t="shared" si="238"/>
        <v>LMT</v>
      </c>
      <c r="BZ178" t="s">
        <v>569</v>
      </c>
      <c r="CB178" s="74" t="str">
        <f t="shared" si="205"/>
        <v/>
      </c>
      <c r="CC178" s="6">
        <f t="shared" si="239"/>
        <v>52731.5</v>
      </c>
      <c r="CE178" t="str">
        <f t="shared" si="177"/>
        <v>Long</v>
      </c>
      <c r="CF178" t="str">
        <f t="shared" si="178"/>
        <v>ST</v>
      </c>
      <c r="CG178" s="45" t="str">
        <f t="shared" si="179"/>
        <v>VND</v>
      </c>
      <c r="CH178" t="str">
        <f t="shared" si="180"/>
        <v>STK</v>
      </c>
      <c r="CI178" t="str">
        <f t="shared" si="181"/>
        <v>TV2</v>
      </c>
      <c r="CJ178" s="83">
        <f t="shared" si="226"/>
        <v>2000</v>
      </c>
      <c r="CK178" t="str">
        <f t="shared" si="183"/>
        <v>Power Engineering Consulting Joint Stock Company 2</v>
      </c>
      <c r="CL178">
        <f t="shared" si="184"/>
        <v>1</v>
      </c>
      <c r="CO178" s="91" t="str">
        <f t="shared" si="219"/>
        <v>06/10/2024 09:28:14</v>
      </c>
      <c r="CP178" t="str">
        <f t="shared" si="185"/>
        <v>06/10/2024 09:28:14</v>
      </c>
      <c r="CR178" s="5">
        <f t="shared" si="186"/>
        <v>52600</v>
      </c>
      <c r="CS178" s="5">
        <f t="shared" si="187"/>
        <v>52731.5</v>
      </c>
      <c r="CT178" s="22">
        <f>IF(AND(AN178="O",CJ178&lt;&gt;0),VLOOKUP(CI178&amp;Readme!$B$4,historicalprice,4,FALSE),"")</f>
        <v>45000</v>
      </c>
      <c r="CU178" s="8">
        <f>IF(AN178="O",Readme!$B$4,"")</f>
        <v>45471</v>
      </c>
    </row>
    <row r="179" spans="1:99" hidden="1">
      <c r="A179" s="39" t="s">
        <v>182</v>
      </c>
      <c r="B179" s="40" t="s">
        <v>20</v>
      </c>
      <c r="C179" s="40" t="s">
        <v>222</v>
      </c>
      <c r="D179" s="41">
        <v>10000</v>
      </c>
      <c r="E179" s="41" t="s">
        <v>174</v>
      </c>
      <c r="F179" s="68">
        <v>10000</v>
      </c>
      <c r="G179" s="41">
        <v>38400</v>
      </c>
      <c r="H179" s="41">
        <v>576000</v>
      </c>
      <c r="I179" s="41" t="s">
        <v>224</v>
      </c>
      <c r="J179" s="41">
        <v>384576000</v>
      </c>
      <c r="K179" s="40" t="s">
        <v>162</v>
      </c>
      <c r="L179" s="40" t="s">
        <v>225</v>
      </c>
      <c r="M179" s="40" t="s">
        <v>163</v>
      </c>
      <c r="N179" s="42" t="s">
        <v>175</v>
      </c>
      <c r="Z179" s="43">
        <f t="shared" si="227"/>
        <v>10000</v>
      </c>
      <c r="AA179" s="55">
        <f t="shared" si="190"/>
        <v>45453.784687500003</v>
      </c>
      <c r="AB179" s="8">
        <f t="shared" si="144"/>
        <v>45453</v>
      </c>
      <c r="AC179" s="8">
        <f t="shared" si="228"/>
        <v>45455.416666666664</v>
      </c>
      <c r="AD179" s="6">
        <f t="shared" si="229"/>
        <v>384000000</v>
      </c>
      <c r="AE179" s="6">
        <f t="shared" si="193"/>
        <v>-384000</v>
      </c>
      <c r="AF179" s="6">
        <f t="shared" si="148"/>
        <v>-576000</v>
      </c>
      <c r="AG179" s="6" t="str">
        <f t="shared" si="230"/>
        <v>98228589</v>
      </c>
      <c r="AH179" s="75" t="str">
        <f t="shared" si="223"/>
        <v/>
      </c>
      <c r="AI179" t="str">
        <f t="shared" si="224"/>
        <v/>
      </c>
      <c r="AL179" s="78" t="str">
        <f t="shared" si="195"/>
        <v>98228589O</v>
      </c>
      <c r="AM179" s="92">
        <v>24429157</v>
      </c>
      <c r="AN179" s="6" t="str">
        <f t="shared" si="231"/>
        <v>O</v>
      </c>
      <c r="AO179" t="str">
        <f t="shared" si="196"/>
        <v/>
      </c>
      <c r="AP179" s="77" t="str">
        <f t="shared" si="207"/>
        <v>VND</v>
      </c>
      <c r="AR179" t="s">
        <v>220</v>
      </c>
      <c r="AS179" s="43" t="str">
        <f t="shared" si="232"/>
        <v>VHM</v>
      </c>
      <c r="AT179" s="44">
        <f t="shared" si="233"/>
        <v>10000</v>
      </c>
      <c r="AU179" t="str">
        <f>VLOOKUP(AS179,specs,Specs!$D$2,FALSE)</f>
        <v>Vinhomes Joint Stock Company</v>
      </c>
      <c r="AW179">
        <f>VLOOKUP(AS179,specs,Specs!$S$2,FALSE)</f>
        <v>1</v>
      </c>
      <c r="BA179" s="4" t="str">
        <f t="shared" si="234"/>
        <v>06/11/2024 09:49:57</v>
      </c>
      <c r="BB179" s="8">
        <f t="shared" si="158"/>
        <v>45454</v>
      </c>
      <c r="BC179" s="8">
        <f>IF(C179="Div",BB179,VLOOKUP(VLOOKUP(DATEVALUE(BA179),DataRef!$N$2:$O$2001,2,FALSE)+2,DataRef!$M$2:$O$2001,2,FALSE))</f>
        <v>45456</v>
      </c>
      <c r="BD179" t="str">
        <f t="shared" si="172"/>
        <v>HOSE</v>
      </c>
      <c r="BE179" s="44">
        <f t="shared" si="235"/>
        <v>38400</v>
      </c>
      <c r="BF179" s="22">
        <f t="shared" si="173"/>
        <v>384000000</v>
      </c>
      <c r="BG179" s="21">
        <f t="shared" si="174"/>
        <v>-384000000</v>
      </c>
      <c r="BH179" s="6">
        <f t="shared" si="236"/>
        <v>0</v>
      </c>
      <c r="BI179" s="6">
        <f t="shared" si="237"/>
        <v>-960000</v>
      </c>
      <c r="BJ179" t="str">
        <f t="shared" si="175"/>
        <v>VND</v>
      </c>
      <c r="BK179" s="45">
        <f t="shared" si="176"/>
        <v>-384960000</v>
      </c>
      <c r="BL179" s="77">
        <f t="shared" si="162"/>
        <v>38150</v>
      </c>
      <c r="BM179" s="6">
        <f t="shared" si="163"/>
        <v>384960000</v>
      </c>
      <c r="BN179" s="54" t="str">
        <f t="shared" si="201"/>
        <v/>
      </c>
      <c r="BP179" t="str">
        <f t="shared" si="202"/>
        <v>Buy</v>
      </c>
      <c r="BR179" s="14" t="str">
        <f t="shared" si="203"/>
        <v>98228589</v>
      </c>
      <c r="BS179" s="14"/>
      <c r="BT179" t="str">
        <f t="shared" si="225"/>
        <v/>
      </c>
      <c r="BW179" s="6" t="str">
        <f t="shared" si="238"/>
        <v>LMT</v>
      </c>
      <c r="BZ179" t="s">
        <v>569</v>
      </c>
      <c r="CB179" s="74" t="str">
        <f t="shared" si="205"/>
        <v/>
      </c>
      <c r="CC179" s="6">
        <f t="shared" si="239"/>
        <v>38496</v>
      </c>
      <c r="CE179" t="str">
        <f t="shared" si="177"/>
        <v>Long</v>
      </c>
      <c r="CF179" t="str">
        <f t="shared" si="178"/>
        <v>ST</v>
      </c>
      <c r="CG179" s="45" t="str">
        <f t="shared" si="179"/>
        <v>VND</v>
      </c>
      <c r="CH179" t="str">
        <f t="shared" si="180"/>
        <v>STK</v>
      </c>
      <c r="CI179" t="str">
        <f t="shared" si="181"/>
        <v>VHM</v>
      </c>
      <c r="CJ179" s="83">
        <f t="shared" si="226"/>
        <v>10000</v>
      </c>
      <c r="CK179" t="str">
        <f t="shared" si="183"/>
        <v>Vinhomes Joint Stock Company</v>
      </c>
      <c r="CL179">
        <f t="shared" si="184"/>
        <v>1</v>
      </c>
      <c r="CO179" s="91" t="str">
        <f t="shared" si="219"/>
        <v>06/11/2024 09:49:57</v>
      </c>
      <c r="CP179" t="str">
        <f t="shared" si="185"/>
        <v>06/11/2024 09:49:57</v>
      </c>
      <c r="CR179" s="5">
        <f t="shared" si="186"/>
        <v>38400</v>
      </c>
      <c r="CS179" s="5">
        <f t="shared" si="187"/>
        <v>38496</v>
      </c>
      <c r="CT179" s="22">
        <f>IF(AND(AN179="O",CJ179&lt;&gt;0),VLOOKUP(CI179&amp;Readme!$B$4,historicalprice,4,FALSE),"")</f>
        <v>37650</v>
      </c>
      <c r="CU179" s="8">
        <f>IF(AN179="O",Readme!$B$4,"")</f>
        <v>45471</v>
      </c>
    </row>
    <row r="180" spans="1:99" hidden="1">
      <c r="A180" s="39" t="s">
        <v>179</v>
      </c>
      <c r="B180" s="40" t="s">
        <v>21</v>
      </c>
      <c r="C180" s="40" t="s">
        <v>222</v>
      </c>
      <c r="D180" s="41">
        <v>2000</v>
      </c>
      <c r="E180" s="41" t="s">
        <v>177</v>
      </c>
      <c r="F180" s="68">
        <v>2000</v>
      </c>
      <c r="G180" s="41">
        <v>52100</v>
      </c>
      <c r="H180" s="41">
        <v>156300</v>
      </c>
      <c r="I180" s="41" t="s">
        <v>224</v>
      </c>
      <c r="J180" s="41">
        <v>104356300</v>
      </c>
      <c r="K180" s="40" t="s">
        <v>162</v>
      </c>
      <c r="L180" s="40" t="s">
        <v>225</v>
      </c>
      <c r="M180" s="40" t="s">
        <v>163</v>
      </c>
      <c r="N180" s="42" t="s">
        <v>178</v>
      </c>
      <c r="Z180" s="43">
        <f t="shared" si="227"/>
        <v>2000</v>
      </c>
      <c r="AA180" s="55">
        <f t="shared" si="190"/>
        <v>45453.784918981481</v>
      </c>
      <c r="AB180" s="8">
        <f t="shared" si="144"/>
        <v>45453</v>
      </c>
      <c r="AC180" s="8">
        <f t="shared" si="228"/>
        <v>45455.416666666664</v>
      </c>
      <c r="AD180" s="6">
        <f t="shared" si="229"/>
        <v>104200000</v>
      </c>
      <c r="AE180" s="6">
        <f t="shared" si="193"/>
        <v>-104200</v>
      </c>
      <c r="AF180" s="6">
        <f t="shared" si="148"/>
        <v>-156300</v>
      </c>
      <c r="AG180" s="6" t="str">
        <f t="shared" si="230"/>
        <v>98226367</v>
      </c>
      <c r="AH180" s="75" t="str">
        <f t="shared" si="223"/>
        <v/>
      </c>
      <c r="AI180" t="str">
        <f t="shared" si="224"/>
        <v/>
      </c>
      <c r="AL180" s="78" t="str">
        <f t="shared" si="195"/>
        <v>98226367O</v>
      </c>
      <c r="AM180" s="92">
        <v>24429158</v>
      </c>
      <c r="AN180" s="6" t="str">
        <f t="shared" si="231"/>
        <v>O</v>
      </c>
      <c r="AO180" t="str">
        <f t="shared" si="196"/>
        <v/>
      </c>
      <c r="AP180" s="77" t="str">
        <f t="shared" si="207"/>
        <v>VND</v>
      </c>
      <c r="AR180" t="s">
        <v>220</v>
      </c>
      <c r="AS180" s="43" t="str">
        <f t="shared" si="232"/>
        <v>TV2</v>
      </c>
      <c r="AT180" s="44">
        <f t="shared" si="233"/>
        <v>2000</v>
      </c>
      <c r="AU180" t="str">
        <f>VLOOKUP(AS180,specs,Specs!$D$2,FALSE)</f>
        <v>Power Engineering Consulting Joint Stock Company 2</v>
      </c>
      <c r="AW180">
        <f>VLOOKUP(AS180,specs,Specs!$S$2,FALSE)</f>
        <v>1</v>
      </c>
      <c r="BA180" s="4" t="str">
        <f t="shared" si="234"/>
        <v>06/11/2024 09:50:17</v>
      </c>
      <c r="BB180" s="8">
        <f t="shared" si="158"/>
        <v>45454</v>
      </c>
      <c r="BC180" s="8">
        <f>IF(C180="Div",BB180,VLOOKUP(VLOOKUP(DATEVALUE(BA180),DataRef!$N$2:$O$2001,2,FALSE)+2,DataRef!$M$2:$O$2001,2,FALSE))</f>
        <v>45456</v>
      </c>
      <c r="BD180" t="str">
        <f t="shared" si="172"/>
        <v>HOSE</v>
      </c>
      <c r="BE180" s="44">
        <f t="shared" si="235"/>
        <v>52100</v>
      </c>
      <c r="BF180" s="22">
        <f t="shared" si="173"/>
        <v>104200000</v>
      </c>
      <c r="BG180" s="21">
        <f t="shared" si="174"/>
        <v>-104200000</v>
      </c>
      <c r="BH180" s="6">
        <f t="shared" si="236"/>
        <v>0</v>
      </c>
      <c r="BI180" s="6">
        <f t="shared" si="237"/>
        <v>-260500</v>
      </c>
      <c r="BJ180" t="str">
        <f t="shared" si="175"/>
        <v>VND</v>
      </c>
      <c r="BK180" s="45">
        <f t="shared" si="176"/>
        <v>-104460500</v>
      </c>
      <c r="BL180" s="77">
        <f t="shared" si="162"/>
        <v>51700</v>
      </c>
      <c r="BM180" s="6">
        <f t="shared" si="163"/>
        <v>104460500</v>
      </c>
      <c r="BN180" s="54" t="str">
        <f t="shared" si="201"/>
        <v/>
      </c>
      <c r="BP180" t="str">
        <f t="shared" si="202"/>
        <v>Buy</v>
      </c>
      <c r="BR180" s="14" t="str">
        <f t="shared" si="203"/>
        <v>98226367</v>
      </c>
      <c r="BS180" s="14"/>
      <c r="BT180" t="str">
        <f t="shared" si="225"/>
        <v/>
      </c>
      <c r="BW180" s="6" t="str">
        <f t="shared" si="238"/>
        <v>LMT</v>
      </c>
      <c r="BZ180" t="s">
        <v>569</v>
      </c>
      <c r="CB180" s="74" t="str">
        <f t="shared" si="205"/>
        <v/>
      </c>
      <c r="CC180" s="6">
        <f t="shared" si="239"/>
        <v>52230.25</v>
      </c>
      <c r="CE180" t="str">
        <f t="shared" si="177"/>
        <v>Long</v>
      </c>
      <c r="CF180" t="str">
        <f t="shared" si="178"/>
        <v>ST</v>
      </c>
      <c r="CG180" s="45" t="str">
        <f t="shared" si="179"/>
        <v>VND</v>
      </c>
      <c r="CH180" t="str">
        <f t="shared" si="180"/>
        <v>STK</v>
      </c>
      <c r="CI180" t="str">
        <f t="shared" si="181"/>
        <v>TV2</v>
      </c>
      <c r="CJ180" s="83">
        <f t="shared" si="226"/>
        <v>2000</v>
      </c>
      <c r="CK180" t="str">
        <f t="shared" si="183"/>
        <v>Power Engineering Consulting Joint Stock Company 2</v>
      </c>
      <c r="CL180">
        <f t="shared" si="184"/>
        <v>1</v>
      </c>
      <c r="CO180" s="91" t="str">
        <f t="shared" si="219"/>
        <v>06/11/2024 09:50:17</v>
      </c>
      <c r="CP180" t="str">
        <f t="shared" si="185"/>
        <v>06/11/2024 09:50:17</v>
      </c>
      <c r="CR180" s="5">
        <f t="shared" si="186"/>
        <v>52100</v>
      </c>
      <c r="CS180" s="5">
        <f t="shared" si="187"/>
        <v>52230.25</v>
      </c>
      <c r="CT180" s="22">
        <f>IF(AND(AN180="O",CJ180&lt;&gt;0),VLOOKUP(CI180&amp;Readme!$B$4,historicalprice,4,FALSE),"")</f>
        <v>45000</v>
      </c>
      <c r="CU180" s="8">
        <f>IF(AN180="O",Readme!$B$4,"")</f>
        <v>45471</v>
      </c>
    </row>
    <row r="181" spans="1:99" hidden="1">
      <c r="A181" s="39" t="s">
        <v>176</v>
      </c>
      <c r="B181" s="40" t="s">
        <v>21</v>
      </c>
      <c r="C181" s="40" t="s">
        <v>222</v>
      </c>
      <c r="D181" s="41">
        <v>4000</v>
      </c>
      <c r="E181" s="41" t="s">
        <v>180</v>
      </c>
      <c r="F181" s="68">
        <v>4000</v>
      </c>
      <c r="G181" s="41">
        <v>51800</v>
      </c>
      <c r="H181" s="41">
        <v>310800</v>
      </c>
      <c r="I181" s="41" t="s">
        <v>224</v>
      </c>
      <c r="J181" s="41">
        <v>207510800</v>
      </c>
      <c r="K181" s="40" t="s">
        <v>162</v>
      </c>
      <c r="L181" s="40" t="s">
        <v>225</v>
      </c>
      <c r="M181" s="40" t="s">
        <v>163</v>
      </c>
      <c r="N181" s="42" t="s">
        <v>181</v>
      </c>
      <c r="Z181" s="43">
        <f t="shared" si="227"/>
        <v>4000</v>
      </c>
      <c r="AA181" s="55">
        <f t="shared" si="190"/>
        <v>45453.786192129628</v>
      </c>
      <c r="AB181" s="8">
        <f t="shared" si="144"/>
        <v>45453</v>
      </c>
      <c r="AC181" s="8">
        <f t="shared" si="228"/>
        <v>45455.416666666664</v>
      </c>
      <c r="AD181" s="6">
        <f t="shared" si="229"/>
        <v>207200000</v>
      </c>
      <c r="AE181" s="6">
        <f t="shared" si="193"/>
        <v>-207200</v>
      </c>
      <c r="AF181" s="6">
        <f t="shared" si="148"/>
        <v>-310800</v>
      </c>
      <c r="AG181" s="6" t="str">
        <f t="shared" si="230"/>
        <v>98225395</v>
      </c>
      <c r="AH181" s="75" t="str">
        <f t="shared" si="223"/>
        <v/>
      </c>
      <c r="AI181" t="str">
        <f t="shared" si="224"/>
        <v/>
      </c>
      <c r="AL181" s="78" t="str">
        <f t="shared" si="195"/>
        <v>98225395O</v>
      </c>
      <c r="AM181" s="92">
        <v>24429159</v>
      </c>
      <c r="AN181" s="6" t="str">
        <f t="shared" si="231"/>
        <v>O</v>
      </c>
      <c r="AO181" t="str">
        <f t="shared" si="196"/>
        <v/>
      </c>
      <c r="AP181" s="77" t="str">
        <f t="shared" si="207"/>
        <v>VND</v>
      </c>
      <c r="AR181" t="s">
        <v>220</v>
      </c>
      <c r="AS181" s="43" t="str">
        <f t="shared" si="232"/>
        <v>TV2</v>
      </c>
      <c r="AT181" s="44">
        <f t="shared" si="233"/>
        <v>4000</v>
      </c>
      <c r="AU181" t="str">
        <f>VLOOKUP(AS181,specs,Specs!$D$2,FALSE)</f>
        <v>Power Engineering Consulting Joint Stock Company 2</v>
      </c>
      <c r="AW181">
        <f>VLOOKUP(AS181,specs,Specs!$S$2,FALSE)</f>
        <v>1</v>
      </c>
      <c r="BA181" s="4" t="str">
        <f t="shared" si="234"/>
        <v>06/11/2024 09:52:07</v>
      </c>
      <c r="BB181" s="8">
        <f t="shared" si="158"/>
        <v>45454</v>
      </c>
      <c r="BC181" s="8">
        <f>IF(C181="Div",BB181,VLOOKUP(VLOOKUP(DATEVALUE(BA181),DataRef!$N$2:$O$2001,2,FALSE)+2,DataRef!$M$2:$O$2001,2,FALSE))</f>
        <v>45456</v>
      </c>
      <c r="BD181" t="str">
        <f t="shared" si="172"/>
        <v>HOSE</v>
      </c>
      <c r="BE181" s="44">
        <f t="shared" si="235"/>
        <v>51800</v>
      </c>
      <c r="BF181" s="22">
        <f t="shared" si="173"/>
        <v>207200000</v>
      </c>
      <c r="BG181" s="21">
        <f t="shared" si="174"/>
        <v>-207200000</v>
      </c>
      <c r="BH181" s="6">
        <f t="shared" si="236"/>
        <v>0</v>
      </c>
      <c r="BI181" s="6">
        <f t="shared" si="237"/>
        <v>-518000</v>
      </c>
      <c r="BJ181" t="str">
        <f t="shared" si="175"/>
        <v>VND</v>
      </c>
      <c r="BK181" s="45">
        <f t="shared" si="176"/>
        <v>-207718000</v>
      </c>
      <c r="BL181" s="77">
        <f t="shared" si="162"/>
        <v>51700</v>
      </c>
      <c r="BM181" s="6">
        <f t="shared" si="163"/>
        <v>207718000</v>
      </c>
      <c r="BN181" s="54" t="str">
        <f t="shared" si="201"/>
        <v/>
      </c>
      <c r="BP181" t="str">
        <f t="shared" si="202"/>
        <v>Buy</v>
      </c>
      <c r="BR181" s="14" t="str">
        <f t="shared" si="203"/>
        <v>98225395</v>
      </c>
      <c r="BS181" s="14"/>
      <c r="BT181" t="str">
        <f t="shared" si="225"/>
        <v/>
      </c>
      <c r="BW181" s="6" t="str">
        <f t="shared" si="238"/>
        <v>LMT</v>
      </c>
      <c r="BZ181" t="s">
        <v>569</v>
      </c>
      <c r="CB181" s="74" t="str">
        <f t="shared" si="205"/>
        <v/>
      </c>
      <c r="CC181" s="6">
        <f t="shared" si="239"/>
        <v>51929.5</v>
      </c>
      <c r="CE181" t="str">
        <f t="shared" si="177"/>
        <v>Long</v>
      </c>
      <c r="CF181" t="str">
        <f t="shared" si="178"/>
        <v>ST</v>
      </c>
      <c r="CG181" s="45" t="str">
        <f t="shared" si="179"/>
        <v>VND</v>
      </c>
      <c r="CH181" t="str">
        <f t="shared" si="180"/>
        <v>STK</v>
      </c>
      <c r="CI181" t="str">
        <f t="shared" si="181"/>
        <v>TV2</v>
      </c>
      <c r="CJ181" s="83">
        <f t="shared" si="226"/>
        <v>4000</v>
      </c>
      <c r="CK181" t="str">
        <f t="shared" si="183"/>
        <v>Power Engineering Consulting Joint Stock Company 2</v>
      </c>
      <c r="CL181">
        <f t="shared" si="184"/>
        <v>1</v>
      </c>
      <c r="CO181" s="91" t="str">
        <f t="shared" si="219"/>
        <v>06/11/2024 09:52:07</v>
      </c>
      <c r="CP181" t="str">
        <f t="shared" si="185"/>
        <v>06/11/2024 09:52:07</v>
      </c>
      <c r="CR181" s="5">
        <f t="shared" si="186"/>
        <v>51800</v>
      </c>
      <c r="CS181" s="5">
        <f t="shared" si="187"/>
        <v>51929.5</v>
      </c>
      <c r="CT181" s="22">
        <f>IF(AND(AN181="O",CJ181&lt;&gt;0),VLOOKUP(CI181&amp;Readme!$B$4,historicalprice,4,FALSE),"")</f>
        <v>45000</v>
      </c>
      <c r="CU181" s="8">
        <f>IF(AN181="O",Readme!$B$4,"")</f>
        <v>45471</v>
      </c>
    </row>
    <row r="182" spans="1:99" hidden="1">
      <c r="A182" s="39" t="s">
        <v>173</v>
      </c>
      <c r="B182" s="40" t="s">
        <v>21</v>
      </c>
      <c r="C182" s="40" t="s">
        <v>222</v>
      </c>
      <c r="D182" s="41">
        <v>4000</v>
      </c>
      <c r="E182" s="41" t="s">
        <v>183</v>
      </c>
      <c r="F182" s="68">
        <v>4000</v>
      </c>
      <c r="G182" s="41">
        <v>52400</v>
      </c>
      <c r="H182" s="41">
        <v>314400</v>
      </c>
      <c r="I182" s="41" t="s">
        <v>224</v>
      </c>
      <c r="J182" s="41">
        <v>209914400</v>
      </c>
      <c r="K182" s="40" t="s">
        <v>162</v>
      </c>
      <c r="L182" s="40" t="s">
        <v>225</v>
      </c>
      <c r="M182" s="40" t="s">
        <v>163</v>
      </c>
      <c r="N182" s="42" t="s">
        <v>184</v>
      </c>
      <c r="Z182" s="43">
        <f t="shared" si="227"/>
        <v>4000</v>
      </c>
      <c r="AA182" s="55">
        <f t="shared" si="190"/>
        <v>45453.789143518516</v>
      </c>
      <c r="AB182" s="8">
        <f t="shared" si="144"/>
        <v>45453</v>
      </c>
      <c r="AC182" s="8">
        <f t="shared" si="228"/>
        <v>45455.416666666664</v>
      </c>
      <c r="AD182" s="6">
        <f t="shared" si="229"/>
        <v>209600000</v>
      </c>
      <c r="AE182" s="6">
        <f t="shared" si="193"/>
        <v>-209600</v>
      </c>
      <c r="AF182" s="6">
        <f t="shared" si="148"/>
        <v>-314400</v>
      </c>
      <c r="AG182" s="6" t="str">
        <f t="shared" si="230"/>
        <v>98225222</v>
      </c>
      <c r="AH182" s="75" t="str">
        <f t="shared" si="223"/>
        <v/>
      </c>
      <c r="AI182" t="str">
        <f t="shared" si="224"/>
        <v/>
      </c>
      <c r="AL182" s="78" t="str">
        <f t="shared" si="195"/>
        <v>98225222O</v>
      </c>
      <c r="AM182" s="92">
        <v>24429160</v>
      </c>
      <c r="AN182" s="6" t="str">
        <f t="shared" si="231"/>
        <v>O</v>
      </c>
      <c r="AO182" t="str">
        <f t="shared" si="196"/>
        <v/>
      </c>
      <c r="AP182" s="77" t="str">
        <f t="shared" si="207"/>
        <v>VND</v>
      </c>
      <c r="AR182" t="s">
        <v>220</v>
      </c>
      <c r="AS182" s="43" t="str">
        <f t="shared" si="232"/>
        <v>TV2</v>
      </c>
      <c r="AT182" s="44">
        <f t="shared" si="233"/>
        <v>4000</v>
      </c>
      <c r="AU182" t="str">
        <f>VLOOKUP(AS182,specs,Specs!$D$2,FALSE)</f>
        <v>Power Engineering Consulting Joint Stock Company 2</v>
      </c>
      <c r="AW182">
        <f>VLOOKUP(AS182,specs,Specs!$S$2,FALSE)</f>
        <v>1</v>
      </c>
      <c r="BA182" s="4" t="str">
        <f t="shared" si="234"/>
        <v>06/11/2024 09:56:22</v>
      </c>
      <c r="BB182" s="8">
        <f t="shared" si="158"/>
        <v>45454</v>
      </c>
      <c r="BC182" s="8">
        <f>IF(C182="Div",BB182,VLOOKUP(VLOOKUP(DATEVALUE(BA182),DataRef!$N$2:$O$2001,2,FALSE)+2,DataRef!$M$2:$O$2001,2,FALSE))</f>
        <v>45456</v>
      </c>
      <c r="BD182" t="str">
        <f t="shared" si="172"/>
        <v>HOSE</v>
      </c>
      <c r="BE182" s="44">
        <f t="shared" si="235"/>
        <v>52400</v>
      </c>
      <c r="BF182" s="22">
        <f t="shared" si="173"/>
        <v>209600000</v>
      </c>
      <c r="BG182" s="21">
        <f t="shared" si="174"/>
        <v>-209600000</v>
      </c>
      <c r="BH182" s="6">
        <f t="shared" si="236"/>
        <v>0</v>
      </c>
      <c r="BI182" s="6">
        <f t="shared" si="237"/>
        <v>-524000</v>
      </c>
      <c r="BJ182" t="str">
        <f t="shared" si="175"/>
        <v>VND</v>
      </c>
      <c r="BK182" s="45">
        <f t="shared" si="176"/>
        <v>-210124000</v>
      </c>
      <c r="BL182" s="77">
        <f t="shared" si="162"/>
        <v>51700</v>
      </c>
      <c r="BM182" s="6">
        <f t="shared" si="163"/>
        <v>210124000</v>
      </c>
      <c r="BN182" s="54" t="str">
        <f t="shared" si="201"/>
        <v/>
      </c>
      <c r="BP182" t="str">
        <f t="shared" si="202"/>
        <v>Buy</v>
      </c>
      <c r="BR182" s="14" t="str">
        <f t="shared" si="203"/>
        <v>98225222</v>
      </c>
      <c r="BS182" s="14"/>
      <c r="BT182" t="str">
        <f t="shared" si="225"/>
        <v/>
      </c>
      <c r="BW182" s="6" t="str">
        <f t="shared" si="238"/>
        <v>LMT</v>
      </c>
      <c r="BZ182" t="s">
        <v>569</v>
      </c>
      <c r="CB182" s="74" t="str">
        <f t="shared" si="205"/>
        <v/>
      </c>
      <c r="CC182" s="6">
        <f t="shared" si="239"/>
        <v>52531</v>
      </c>
      <c r="CE182" t="str">
        <f t="shared" si="177"/>
        <v>Long</v>
      </c>
      <c r="CF182" t="str">
        <f t="shared" si="178"/>
        <v>ST</v>
      </c>
      <c r="CG182" s="45" t="str">
        <f t="shared" si="179"/>
        <v>VND</v>
      </c>
      <c r="CH182" t="str">
        <f t="shared" si="180"/>
        <v>STK</v>
      </c>
      <c r="CI182" t="str">
        <f t="shared" si="181"/>
        <v>TV2</v>
      </c>
      <c r="CJ182" s="83">
        <f t="shared" si="226"/>
        <v>4000</v>
      </c>
      <c r="CK182" t="str">
        <f t="shared" si="183"/>
        <v>Power Engineering Consulting Joint Stock Company 2</v>
      </c>
      <c r="CL182">
        <f t="shared" si="184"/>
        <v>1</v>
      </c>
      <c r="CO182" s="91" t="str">
        <f t="shared" si="219"/>
        <v>06/11/2024 09:56:22</v>
      </c>
      <c r="CP182" t="str">
        <f t="shared" si="185"/>
        <v>06/11/2024 09:56:22</v>
      </c>
      <c r="CR182" s="5">
        <f t="shared" si="186"/>
        <v>52400</v>
      </c>
      <c r="CS182" s="5">
        <f t="shared" si="187"/>
        <v>52531</v>
      </c>
      <c r="CT182" s="22">
        <f>IF(AND(AN182="O",CJ182&lt;&gt;0),VLOOKUP(CI182&amp;Readme!$B$4,historicalprice,4,FALSE),"")</f>
        <v>45000</v>
      </c>
      <c r="CU182" s="8">
        <f>IF(AN182="O",Readme!$B$4,"")</f>
        <v>45471</v>
      </c>
    </row>
    <row r="183" spans="1:99" hidden="1">
      <c r="A183" s="39" t="s">
        <v>170</v>
      </c>
      <c r="B183" s="40" t="s">
        <v>21</v>
      </c>
      <c r="C183" s="40" t="s">
        <v>222</v>
      </c>
      <c r="D183" s="41">
        <v>8000</v>
      </c>
      <c r="E183" s="41" t="s">
        <v>171</v>
      </c>
      <c r="F183" s="68">
        <v>8000</v>
      </c>
      <c r="G183" s="41">
        <v>50478</v>
      </c>
      <c r="H183" s="41">
        <v>605730</v>
      </c>
      <c r="I183" s="41" t="s">
        <v>224</v>
      </c>
      <c r="J183" s="41">
        <v>404429730</v>
      </c>
      <c r="K183" s="40" t="s">
        <v>162</v>
      </c>
      <c r="L183" s="40" t="s">
        <v>225</v>
      </c>
      <c r="M183" s="40" t="s">
        <v>163</v>
      </c>
      <c r="N183" s="42" t="s">
        <v>172</v>
      </c>
      <c r="Z183" s="43">
        <f t="shared" si="227"/>
        <v>8000</v>
      </c>
      <c r="AA183" s="55">
        <f t="shared" si="190"/>
        <v>45454.942361111112</v>
      </c>
      <c r="AB183" s="8">
        <f t="shared" si="144"/>
        <v>45454</v>
      </c>
      <c r="AC183" s="8">
        <f t="shared" si="228"/>
        <v>45456.416666666664</v>
      </c>
      <c r="AD183" s="6">
        <f t="shared" si="229"/>
        <v>403824000</v>
      </c>
      <c r="AE183" s="6">
        <f t="shared" si="193"/>
        <v>-403824</v>
      </c>
      <c r="AF183" s="6">
        <f t="shared" si="148"/>
        <v>-605736</v>
      </c>
      <c r="AG183" s="6" t="str">
        <f t="shared" si="230"/>
        <v>98389564</v>
      </c>
      <c r="AH183" s="75" t="str">
        <f t="shared" si="223"/>
        <v/>
      </c>
      <c r="AI183" t="str">
        <f t="shared" si="224"/>
        <v/>
      </c>
      <c r="AL183" s="78" t="str">
        <f t="shared" si="195"/>
        <v>98389564O</v>
      </c>
      <c r="AM183" s="92">
        <v>24429161</v>
      </c>
      <c r="AN183" s="6" t="str">
        <f t="shared" si="231"/>
        <v>O</v>
      </c>
      <c r="AO183" t="str">
        <f t="shared" si="196"/>
        <v/>
      </c>
      <c r="AP183" s="77" t="str">
        <f t="shared" si="207"/>
        <v>VND</v>
      </c>
      <c r="AR183" t="s">
        <v>220</v>
      </c>
      <c r="AS183" s="43" t="str">
        <f t="shared" si="232"/>
        <v>TV2</v>
      </c>
      <c r="AT183" s="44">
        <f t="shared" si="233"/>
        <v>8000</v>
      </c>
      <c r="AU183" t="str">
        <f>VLOOKUP(AS183,specs,Specs!$D$2,FALSE)</f>
        <v>Power Engineering Consulting Joint Stock Company 2</v>
      </c>
      <c r="AW183">
        <f>VLOOKUP(AS183,specs,Specs!$S$2,FALSE)</f>
        <v>1</v>
      </c>
      <c r="BA183" s="4" t="str">
        <f t="shared" si="234"/>
        <v>06/12/2024 13:37:00</v>
      </c>
      <c r="BB183" s="8">
        <f t="shared" si="158"/>
        <v>45455</v>
      </c>
      <c r="BC183" s="8">
        <f>IF(C183="Div",BB183,VLOOKUP(VLOOKUP(DATEVALUE(BA183),DataRef!$N$2:$O$2001,2,FALSE)+2,DataRef!$M$2:$O$2001,2,FALSE))</f>
        <v>45457</v>
      </c>
      <c r="BD183" t="str">
        <f t="shared" si="172"/>
        <v>HOSE</v>
      </c>
      <c r="BE183" s="44">
        <f t="shared" si="235"/>
        <v>50478</v>
      </c>
      <c r="BF183" s="22">
        <f t="shared" si="173"/>
        <v>403824000</v>
      </c>
      <c r="BG183" s="21">
        <f t="shared" si="174"/>
        <v>-403824000</v>
      </c>
      <c r="BH183" s="6">
        <f t="shared" si="236"/>
        <v>0</v>
      </c>
      <c r="BI183" s="6">
        <f t="shared" si="237"/>
        <v>-1009560</v>
      </c>
      <c r="BJ183" t="str">
        <f t="shared" si="175"/>
        <v>VND</v>
      </c>
      <c r="BK183" s="45">
        <f t="shared" si="176"/>
        <v>-404833560</v>
      </c>
      <c r="BL183" s="77">
        <f t="shared" si="162"/>
        <v>51200</v>
      </c>
      <c r="BM183" s="6">
        <f t="shared" si="163"/>
        <v>404833560</v>
      </c>
      <c r="BN183" s="54" t="str">
        <f t="shared" si="201"/>
        <v/>
      </c>
      <c r="BP183" t="str">
        <f t="shared" si="202"/>
        <v>Buy</v>
      </c>
      <c r="BR183" s="14" t="str">
        <f t="shared" si="203"/>
        <v>98389564</v>
      </c>
      <c r="BS183" s="14"/>
      <c r="BT183" t="str">
        <f t="shared" si="225"/>
        <v/>
      </c>
      <c r="BW183" s="6" t="str">
        <f t="shared" si="238"/>
        <v>LMT</v>
      </c>
      <c r="BZ183" t="s">
        <v>569</v>
      </c>
      <c r="CB183" s="74" t="str">
        <f t="shared" si="205"/>
        <v/>
      </c>
      <c r="CC183" s="6">
        <f t="shared" si="239"/>
        <v>50604.195</v>
      </c>
      <c r="CE183" t="str">
        <f t="shared" si="177"/>
        <v>Long</v>
      </c>
      <c r="CF183" t="str">
        <f t="shared" si="178"/>
        <v>ST</v>
      </c>
      <c r="CG183" s="45" t="str">
        <f t="shared" si="179"/>
        <v>VND</v>
      </c>
      <c r="CH183" t="str">
        <f t="shared" si="180"/>
        <v>STK</v>
      </c>
      <c r="CI183" t="str">
        <f t="shared" si="181"/>
        <v>TV2</v>
      </c>
      <c r="CJ183" s="83">
        <f t="shared" si="226"/>
        <v>8000</v>
      </c>
      <c r="CK183" t="str">
        <f t="shared" si="183"/>
        <v>Power Engineering Consulting Joint Stock Company 2</v>
      </c>
      <c r="CL183">
        <f t="shared" si="184"/>
        <v>1</v>
      </c>
      <c r="CO183" s="91" t="str">
        <f t="shared" si="219"/>
        <v>06/12/2024 13:37:00</v>
      </c>
      <c r="CP183" t="str">
        <f t="shared" si="185"/>
        <v>06/12/2024 13:37:00</v>
      </c>
      <c r="CR183" s="5">
        <f t="shared" si="186"/>
        <v>50478</v>
      </c>
      <c r="CS183" s="5">
        <f t="shared" si="187"/>
        <v>50604.195</v>
      </c>
      <c r="CT183" s="22">
        <f>IF(AND(AN183="O",CJ183&lt;&gt;0),VLOOKUP(CI183&amp;Readme!$B$4,historicalprice,4,FALSE),"")</f>
        <v>45000</v>
      </c>
      <c r="CU183" s="8">
        <f>IF(AN183="O",Readme!$B$4,"")</f>
        <v>45471</v>
      </c>
    </row>
    <row r="184" spans="1:99" hidden="1">
      <c r="A184" s="39" t="s">
        <v>167</v>
      </c>
      <c r="B184" s="40" t="s">
        <v>20</v>
      </c>
      <c r="C184" s="40" t="s">
        <v>222</v>
      </c>
      <c r="D184" s="41">
        <v>10000</v>
      </c>
      <c r="E184" s="41" t="s">
        <v>161</v>
      </c>
      <c r="F184" s="68">
        <v>10000</v>
      </c>
      <c r="G184" s="41">
        <v>37550</v>
      </c>
      <c r="H184" s="41">
        <v>563251</v>
      </c>
      <c r="I184" s="41" t="s">
        <v>224</v>
      </c>
      <c r="J184" s="41">
        <v>376063251</v>
      </c>
      <c r="K184" s="40" t="s">
        <v>162</v>
      </c>
      <c r="L184" s="40" t="s">
        <v>225</v>
      </c>
      <c r="M184" s="40" t="s">
        <v>163</v>
      </c>
      <c r="N184" s="42" t="s">
        <v>164</v>
      </c>
      <c r="Z184" s="43">
        <f t="shared" si="227"/>
        <v>10000</v>
      </c>
      <c r="AA184" s="55">
        <f t="shared" si="190"/>
        <v>45463.80605324074</v>
      </c>
      <c r="AB184" s="8">
        <f t="shared" si="144"/>
        <v>45463</v>
      </c>
      <c r="AC184" s="8">
        <f t="shared" si="228"/>
        <v>45467.416666666664</v>
      </c>
      <c r="AD184" s="6">
        <f t="shared" si="229"/>
        <v>375500000</v>
      </c>
      <c r="AE184" s="6">
        <f t="shared" si="193"/>
        <v>-375500</v>
      </c>
      <c r="AF184" s="6">
        <f t="shared" si="148"/>
        <v>-563250</v>
      </c>
      <c r="AG184" s="6" t="str">
        <f t="shared" si="230"/>
        <v>99126767</v>
      </c>
      <c r="AH184" s="75" t="str">
        <f t="shared" si="223"/>
        <v/>
      </c>
      <c r="AI184" t="str">
        <f t="shared" si="224"/>
        <v/>
      </c>
      <c r="AL184" s="78" t="str">
        <f t="shared" si="195"/>
        <v>99126767O</v>
      </c>
      <c r="AM184" s="92">
        <v>24429162</v>
      </c>
      <c r="AN184" s="6" t="str">
        <f t="shared" si="231"/>
        <v>O</v>
      </c>
      <c r="AO184" t="str">
        <f t="shared" si="196"/>
        <v/>
      </c>
      <c r="AP184" s="77" t="str">
        <f t="shared" si="207"/>
        <v>VND</v>
      </c>
      <c r="AR184" t="s">
        <v>220</v>
      </c>
      <c r="AS184" s="43" t="str">
        <f t="shared" si="232"/>
        <v>VHM</v>
      </c>
      <c r="AT184" s="44">
        <f t="shared" si="233"/>
        <v>10000</v>
      </c>
      <c r="AU184" t="str">
        <f>VLOOKUP(AS184,specs,Specs!$D$2,FALSE)</f>
        <v>Vinhomes Joint Stock Company</v>
      </c>
      <c r="AW184">
        <f>VLOOKUP(AS184,specs,Specs!$S$2,FALSE)</f>
        <v>1</v>
      </c>
      <c r="BA184" s="4" t="str">
        <f t="shared" si="234"/>
        <v>06/21/2024 10:20:43</v>
      </c>
      <c r="BB184" s="8">
        <f t="shared" si="158"/>
        <v>45464</v>
      </c>
      <c r="BC184" s="8">
        <f>IF(C184="Div",BB184,VLOOKUP(VLOOKUP(DATEVALUE(BA184),DataRef!$N$2:$O$2001,2,FALSE)+2,DataRef!$M$2:$O$2001,2,FALSE))</f>
        <v>45468</v>
      </c>
      <c r="BD184" t="str">
        <f t="shared" si="172"/>
        <v>HOSE</v>
      </c>
      <c r="BE184" s="44">
        <f t="shared" si="235"/>
        <v>37550</v>
      </c>
      <c r="BF184" s="22">
        <f t="shared" si="173"/>
        <v>375500000</v>
      </c>
      <c r="BG184" s="21">
        <f t="shared" si="174"/>
        <v>-375500000</v>
      </c>
      <c r="BH184" s="6">
        <f t="shared" si="236"/>
        <v>0</v>
      </c>
      <c r="BI184" s="6">
        <f t="shared" si="237"/>
        <v>-938750</v>
      </c>
      <c r="BJ184" t="str">
        <f t="shared" si="175"/>
        <v>VND</v>
      </c>
      <c r="BK184" s="45">
        <f t="shared" si="176"/>
        <v>-376438750</v>
      </c>
      <c r="BL184" s="77">
        <f t="shared" si="162"/>
        <v>37750</v>
      </c>
      <c r="BM184" s="6">
        <f t="shared" si="163"/>
        <v>376438750</v>
      </c>
      <c r="BN184" s="54" t="str">
        <f t="shared" si="201"/>
        <v/>
      </c>
      <c r="BP184" t="str">
        <f t="shared" si="202"/>
        <v>Buy</v>
      </c>
      <c r="BR184" s="14" t="str">
        <f t="shared" si="203"/>
        <v>99126767</v>
      </c>
      <c r="BS184" s="14"/>
      <c r="BT184" t="str">
        <f t="shared" si="225"/>
        <v/>
      </c>
      <c r="BW184" s="6" t="str">
        <f t="shared" si="238"/>
        <v>LMT</v>
      </c>
      <c r="BZ184" t="s">
        <v>569</v>
      </c>
      <c r="CB184" s="74" t="str">
        <f t="shared" si="205"/>
        <v/>
      </c>
      <c r="CC184" s="6">
        <f t="shared" si="239"/>
        <v>37643.875</v>
      </c>
      <c r="CE184" t="str">
        <f t="shared" si="177"/>
        <v>Long</v>
      </c>
      <c r="CF184" t="str">
        <f t="shared" si="178"/>
        <v>ST</v>
      </c>
      <c r="CG184" s="45" t="str">
        <f t="shared" si="179"/>
        <v>VND</v>
      </c>
      <c r="CH184" t="str">
        <f t="shared" si="180"/>
        <v>STK</v>
      </c>
      <c r="CI184" t="str">
        <f t="shared" si="181"/>
        <v>VHM</v>
      </c>
      <c r="CJ184" s="83">
        <f t="shared" si="226"/>
        <v>10000</v>
      </c>
      <c r="CK184" t="str">
        <f t="shared" si="183"/>
        <v>Vinhomes Joint Stock Company</v>
      </c>
      <c r="CL184">
        <f t="shared" si="184"/>
        <v>1</v>
      </c>
      <c r="CO184" s="91" t="str">
        <f t="shared" si="219"/>
        <v>06/21/2024 10:20:43</v>
      </c>
      <c r="CP184" t="str">
        <f t="shared" si="185"/>
        <v>06/21/2024 10:20:43</v>
      </c>
      <c r="CR184" s="5">
        <f t="shared" si="186"/>
        <v>37550</v>
      </c>
      <c r="CS184" s="5">
        <f t="shared" si="187"/>
        <v>37643.875</v>
      </c>
      <c r="CT184" s="22">
        <f>IF(AND(AN184="O",CJ184&lt;&gt;0),VLOOKUP(CI184&amp;Readme!$B$4,historicalprice,4,FALSE),"")</f>
        <v>37650</v>
      </c>
      <c r="CU184" s="8">
        <f>IF(AN184="O",Readme!$B$4,"")</f>
        <v>45471</v>
      </c>
    </row>
    <row r="185" spans="1:99" hidden="1">
      <c r="A185" s="39" t="s">
        <v>165</v>
      </c>
      <c r="B185" s="40" t="s">
        <v>20</v>
      </c>
      <c r="C185" s="40" t="s">
        <v>222</v>
      </c>
      <c r="D185" s="41">
        <v>8700</v>
      </c>
      <c r="E185" s="41" t="s">
        <v>161</v>
      </c>
      <c r="F185" s="68">
        <v>8700</v>
      </c>
      <c r="G185" s="41">
        <v>37529</v>
      </c>
      <c r="H185" s="41">
        <v>489758</v>
      </c>
      <c r="I185" s="41" t="s">
        <v>224</v>
      </c>
      <c r="J185" s="41">
        <v>326992058</v>
      </c>
      <c r="K185" s="40" t="s">
        <v>162</v>
      </c>
      <c r="L185" s="40" t="s">
        <v>225</v>
      </c>
      <c r="M185" s="40" t="s">
        <v>163</v>
      </c>
      <c r="N185" s="42" t="s">
        <v>166</v>
      </c>
      <c r="Z185" s="43">
        <f t="shared" si="227"/>
        <v>8700</v>
      </c>
      <c r="AA185" s="55">
        <f t="shared" si="190"/>
        <v>45463.807037037041</v>
      </c>
      <c r="AB185" s="8">
        <f t="shared" si="144"/>
        <v>45463</v>
      </c>
      <c r="AC185" s="8">
        <f t="shared" si="228"/>
        <v>45467.416666666664</v>
      </c>
      <c r="AD185" s="6">
        <f t="shared" si="229"/>
        <v>326502300</v>
      </c>
      <c r="AE185" s="6">
        <f t="shared" si="193"/>
        <v>-326502.3</v>
      </c>
      <c r="AF185" s="6">
        <f t="shared" si="148"/>
        <v>-489753.45</v>
      </c>
      <c r="AG185" s="6" t="str">
        <f t="shared" si="230"/>
        <v>99125326</v>
      </c>
      <c r="AH185" s="75" t="str">
        <f t="shared" si="223"/>
        <v/>
      </c>
      <c r="AI185" t="str">
        <f t="shared" si="224"/>
        <v/>
      </c>
      <c r="AL185" s="78" t="str">
        <f t="shared" si="195"/>
        <v>99125326O</v>
      </c>
      <c r="AM185" s="92">
        <v>24429163</v>
      </c>
      <c r="AN185" s="6" t="str">
        <f t="shared" si="231"/>
        <v>O</v>
      </c>
      <c r="AO185" t="str">
        <f t="shared" si="196"/>
        <v/>
      </c>
      <c r="AP185" s="77" t="str">
        <f t="shared" si="207"/>
        <v>VND</v>
      </c>
      <c r="AR185" t="s">
        <v>220</v>
      </c>
      <c r="AS185" s="43" t="str">
        <f t="shared" si="232"/>
        <v>VHM</v>
      </c>
      <c r="AT185" s="44">
        <f t="shared" si="233"/>
        <v>8700</v>
      </c>
      <c r="AU185" t="str">
        <f>VLOOKUP(AS185,specs,Specs!$D$2,FALSE)</f>
        <v>Vinhomes Joint Stock Company</v>
      </c>
      <c r="AW185">
        <f>VLOOKUP(AS185,specs,Specs!$S$2,FALSE)</f>
        <v>1</v>
      </c>
      <c r="BA185" s="4" t="str">
        <f t="shared" si="234"/>
        <v>06/21/2024 10:22:08</v>
      </c>
      <c r="BB185" s="8">
        <f t="shared" si="158"/>
        <v>45464</v>
      </c>
      <c r="BC185" s="8">
        <f>IF(C185="Div",BB185,VLOOKUP(VLOOKUP(DATEVALUE(BA185),DataRef!$N$2:$O$2001,2,FALSE)+2,DataRef!$M$2:$O$2001,2,FALSE))</f>
        <v>45468</v>
      </c>
      <c r="BD185" t="str">
        <f t="shared" si="172"/>
        <v>HOSE</v>
      </c>
      <c r="BE185" s="44">
        <f t="shared" si="235"/>
        <v>37529</v>
      </c>
      <c r="BF185" s="22">
        <f t="shared" si="173"/>
        <v>326502300</v>
      </c>
      <c r="BG185" s="21">
        <f t="shared" si="174"/>
        <v>-326502300</v>
      </c>
      <c r="BH185" s="6">
        <f t="shared" si="236"/>
        <v>0</v>
      </c>
      <c r="BI185" s="6">
        <f t="shared" si="237"/>
        <v>-816255.75</v>
      </c>
      <c r="BJ185" t="str">
        <f t="shared" si="175"/>
        <v>VND</v>
      </c>
      <c r="BK185" s="45">
        <f t="shared" si="176"/>
        <v>-327318555.75</v>
      </c>
      <c r="BL185" s="77">
        <f t="shared" si="162"/>
        <v>37750</v>
      </c>
      <c r="BM185" s="6">
        <f t="shared" si="163"/>
        <v>327318555.75</v>
      </c>
      <c r="BN185" s="54" t="str">
        <f t="shared" si="201"/>
        <v/>
      </c>
      <c r="BP185" t="str">
        <f t="shared" si="202"/>
        <v>Buy</v>
      </c>
      <c r="BR185" s="14" t="str">
        <f t="shared" si="203"/>
        <v>99125326</v>
      </c>
      <c r="BS185" s="14"/>
      <c r="BT185" t="str">
        <f t="shared" si="225"/>
        <v/>
      </c>
      <c r="BW185" s="6" t="str">
        <f t="shared" si="238"/>
        <v>LMT</v>
      </c>
      <c r="BZ185" t="s">
        <v>569</v>
      </c>
      <c r="CB185" s="74" t="str">
        <f t="shared" si="205"/>
        <v/>
      </c>
      <c r="CC185" s="6">
        <f t="shared" si="239"/>
        <v>37622.822500000002</v>
      </c>
      <c r="CE185" t="str">
        <f t="shared" si="177"/>
        <v>Long</v>
      </c>
      <c r="CF185" t="str">
        <f t="shared" si="178"/>
        <v>ST</v>
      </c>
      <c r="CG185" s="45" t="str">
        <f t="shared" si="179"/>
        <v>VND</v>
      </c>
      <c r="CH185" t="str">
        <f t="shared" si="180"/>
        <v>STK</v>
      </c>
      <c r="CI185" t="str">
        <f t="shared" si="181"/>
        <v>VHM</v>
      </c>
      <c r="CJ185" s="83">
        <f t="shared" si="226"/>
        <v>8700</v>
      </c>
      <c r="CK185" t="str">
        <f t="shared" si="183"/>
        <v>Vinhomes Joint Stock Company</v>
      </c>
      <c r="CL185">
        <f t="shared" si="184"/>
        <v>1</v>
      </c>
      <c r="CO185" s="91" t="str">
        <f t="shared" si="219"/>
        <v>06/21/2024 10:22:08</v>
      </c>
      <c r="CP185" t="str">
        <f t="shared" si="185"/>
        <v>06/21/2024 10:22:08</v>
      </c>
      <c r="CR185" s="5">
        <f t="shared" si="186"/>
        <v>37529</v>
      </c>
      <c r="CS185" s="5">
        <f t="shared" si="187"/>
        <v>37622.822500000002</v>
      </c>
      <c r="CT185" s="22">
        <f>IF(AND(AN185="O",CJ185&lt;&gt;0),VLOOKUP(CI185&amp;Readme!$B$4,historicalprice,4,FALSE),"")</f>
        <v>37650</v>
      </c>
      <c r="CU185" s="8">
        <f>IF(AN185="O",Readme!$B$4,"")</f>
        <v>45471</v>
      </c>
    </row>
    <row r="186" spans="1:99" hidden="1">
      <c r="A186" s="39" t="s">
        <v>160</v>
      </c>
      <c r="B186" s="40" t="s">
        <v>23</v>
      </c>
      <c r="C186" s="48" t="s">
        <v>732</v>
      </c>
      <c r="D186" s="41">
        <v>4100</v>
      </c>
      <c r="E186" s="41" t="s">
        <v>168</v>
      </c>
      <c r="F186" s="68">
        <v>4100</v>
      </c>
      <c r="G186" s="41">
        <v>66700</v>
      </c>
      <c r="H186" s="41">
        <v>410205</v>
      </c>
      <c r="I186" s="41">
        <v>273470</v>
      </c>
      <c r="J186" s="41">
        <v>272786325</v>
      </c>
      <c r="K186" s="40" t="s">
        <v>162</v>
      </c>
      <c r="L186" s="40" t="s">
        <v>225</v>
      </c>
      <c r="M186" s="40" t="s">
        <v>163</v>
      </c>
      <c r="N186" s="42" t="s">
        <v>169</v>
      </c>
      <c r="Z186" s="43"/>
      <c r="AA186" s="55"/>
      <c r="AB186" s="8"/>
      <c r="AC186" s="8"/>
      <c r="AD186" s="6"/>
      <c r="AE186" s="6"/>
      <c r="AF186" s="6"/>
      <c r="AG186" s="6"/>
      <c r="AH186" s="75"/>
      <c r="AL186" s="78"/>
      <c r="AM186" s="92"/>
      <c r="AN186" s="6"/>
      <c r="AP186" s="77"/>
      <c r="AS186" s="43"/>
      <c r="AT186" s="44"/>
      <c r="BA186" s="4"/>
      <c r="BB186" s="8"/>
      <c r="BC186" s="8"/>
      <c r="BE186" s="44"/>
      <c r="BF186" s="22"/>
      <c r="BG186" s="21"/>
      <c r="BH186" s="6"/>
      <c r="BI186" s="6"/>
      <c r="BK186" s="45"/>
      <c r="BL186" s="77"/>
      <c r="BM186" s="6"/>
      <c r="BN186" s="54"/>
      <c r="BR186" s="14"/>
      <c r="BS186" s="14"/>
      <c r="BW186" s="6"/>
      <c r="CB186" s="74"/>
      <c r="CC186" s="6"/>
      <c r="CG186" s="45"/>
      <c r="CJ186" s="83"/>
      <c r="CO186" s="91"/>
      <c r="CR186" s="5"/>
      <c r="CS186" s="5"/>
      <c r="CT186" s="22"/>
      <c r="CU186" s="8"/>
    </row>
    <row r="187" spans="1:99">
      <c r="A187" s="26" t="s">
        <v>900</v>
      </c>
      <c r="B187" s="40" t="s">
        <v>23</v>
      </c>
      <c r="C187" s="48" t="s">
        <v>732</v>
      </c>
      <c r="D187" s="41">
        <v>5000</v>
      </c>
      <c r="E187" s="41" t="s">
        <v>168</v>
      </c>
      <c r="F187" s="68">
        <v>5000</v>
      </c>
      <c r="G187" s="41">
        <v>66700</v>
      </c>
      <c r="H187" s="41">
        <v>410205</v>
      </c>
      <c r="I187" s="41">
        <v>273470</v>
      </c>
      <c r="J187" s="41">
        <v>272786325</v>
      </c>
      <c r="K187" s="40" t="s">
        <v>162</v>
      </c>
      <c r="L187" s="40" t="s">
        <v>225</v>
      </c>
      <c r="M187" s="40" t="s">
        <v>163</v>
      </c>
      <c r="N187" s="29" t="s">
        <v>901</v>
      </c>
      <c r="Z187" s="43">
        <f>F186</f>
        <v>4100</v>
      </c>
      <c r="AA187" s="55">
        <f t="shared" si="190"/>
        <v>45463.809710648151</v>
      </c>
      <c r="AB187" s="8">
        <f t="shared" si="144"/>
        <v>45463</v>
      </c>
      <c r="AC187" s="8">
        <f t="shared" si="228"/>
        <v>45467.416666666664</v>
      </c>
      <c r="AD187" s="6">
        <f>F186*G186</f>
        <v>273470000</v>
      </c>
      <c r="AE187" s="6">
        <f t="shared" si="193"/>
        <v>-273470</v>
      </c>
      <c r="AF187" s="6">
        <f t="shared" si="148"/>
        <v>-410205</v>
      </c>
      <c r="AG187" s="6" t="str">
        <f>N186</f>
        <v>99124806</v>
      </c>
      <c r="AH187" s="75" t="str">
        <f t="shared" si="223"/>
        <v/>
      </c>
      <c r="AI187" t="str">
        <f t="shared" si="224"/>
        <v/>
      </c>
      <c r="AL187" s="78" t="str">
        <f t="shared" si="195"/>
        <v>99124806C</v>
      </c>
      <c r="AN187" s="6" t="str">
        <f>IF(OR(AND(C186="Buy",BZ187="Long"),AND(C186="Div",BZ187="Long"),(AND(C186="Sell",BZ187="Short"))),"O",IF(OR(AND(C186="Sell",BZ187="Long"),(AND(C186="Buy",BZ187="Short"))),"C",""))</f>
        <v>C</v>
      </c>
      <c r="AO187" t="str">
        <f t="shared" si="196"/>
        <v/>
      </c>
      <c r="AP187" s="77" t="str">
        <f t="shared" si="207"/>
        <v>VND</v>
      </c>
      <c r="AR187" t="s">
        <v>220</v>
      </c>
      <c r="AS187" s="43" t="str">
        <f>B186</f>
        <v>VNM</v>
      </c>
      <c r="AT187" s="44">
        <f>IF(OR(C186="Buy",C186="Div"),Z187,IF(C186="Sell",-Z187,""))</f>
        <v>-4100</v>
      </c>
      <c r="AU187" t="str">
        <f>VLOOKUP(AS187,specs,Specs!$D$2,FALSE)</f>
        <v>Vietnam Dairy Products Joint Stock Company</v>
      </c>
      <c r="AW187">
        <f>VLOOKUP(AS187,specs,Specs!$S$2,FALSE)</f>
        <v>1</v>
      </c>
      <c r="BA187" s="4" t="str">
        <f>MID(A186,4,3)&amp;LEFT(A186,3)&amp;MID(A186,7,4)&amp;" "&amp;MID(A186,12,8)</f>
        <v>06/21/2024 10:25:59</v>
      </c>
      <c r="BB187" s="8">
        <f>DATEVALUE(BA187)</f>
        <v>45464</v>
      </c>
      <c r="BC187" s="8">
        <f>IF(C186="Div",BB187,VLOOKUP(VLOOKUP(DATEVALUE(BA187),DataRef!$N$2:$O$2001,2,FALSE)+2,DataRef!$M$2:$O$2001,2,FALSE))</f>
        <v>45468</v>
      </c>
      <c r="BD187" t="str">
        <f t="shared" si="172"/>
        <v>HOSE</v>
      </c>
      <c r="BE187" s="44">
        <f>IF(Y187=0,G186,G186/Z187*F186)</f>
        <v>66700</v>
      </c>
      <c r="BF187" s="22">
        <f t="shared" si="173"/>
        <v>-273470000</v>
      </c>
      <c r="BG187" s="21">
        <f t="shared" si="174"/>
        <v>273470000</v>
      </c>
      <c r="BH187" s="6">
        <f>IF(AND(BZ187="Long",C186="Sell"),-AD187*$BH$6,0)</f>
        <v>-273470</v>
      </c>
      <c r="BI187" s="6">
        <f t="shared" si="237"/>
        <v>-683675</v>
      </c>
      <c r="BJ187" t="str">
        <f t="shared" si="175"/>
        <v>VND</v>
      </c>
      <c r="BK187" s="45">
        <f t="shared" si="176"/>
        <v>272512855</v>
      </c>
      <c r="BL187" s="77">
        <f>IF(AND(AN187="C",BE187=""),"",VLOOKUP(AS187&amp;BB187,historicalprice,4,FALSE))</f>
        <v>66000</v>
      </c>
      <c r="BM187" s="6" t="str">
        <f t="shared" si="163"/>
        <v/>
      </c>
      <c r="BN187" s="54">
        <f t="shared" si="201"/>
        <v>-18943970</v>
      </c>
      <c r="BP187" t="str">
        <f>C186</f>
        <v>Sell</v>
      </c>
      <c r="BR187" s="14" t="str">
        <f t="shared" si="203"/>
        <v>99124806</v>
      </c>
      <c r="BS187" s="14"/>
      <c r="BT187" t="str">
        <f t="shared" si="225"/>
        <v/>
      </c>
      <c r="BW187" s="6" t="str">
        <f>IFERROR(VLOOKUP(K186,ordertype,2,FALSE),"")</f>
        <v>LMT</v>
      </c>
      <c r="BZ187" t="s">
        <v>569</v>
      </c>
      <c r="CB187" s="74" t="str">
        <f t="shared" si="205"/>
        <v/>
      </c>
      <c r="CC187" s="6">
        <f>IF(OR(C186="Sell",C186="Div"),0,BM187/AT187)</f>
        <v>0</v>
      </c>
      <c r="CE187" t="str">
        <f t="shared" si="177"/>
        <v/>
      </c>
      <c r="CF187" t="str">
        <f t="shared" si="178"/>
        <v/>
      </c>
      <c r="CG187" s="45" t="str">
        <f t="shared" si="179"/>
        <v/>
      </c>
      <c r="CH187" t="str">
        <f t="shared" si="180"/>
        <v/>
      </c>
      <c r="CI187" t="str">
        <f t="shared" si="181"/>
        <v/>
      </c>
      <c r="CJ187" s="83" t="str">
        <f t="shared" si="226"/>
        <v/>
      </c>
      <c r="CK187" t="str">
        <f t="shared" si="183"/>
        <v/>
      </c>
      <c r="CL187" t="str">
        <f t="shared" si="184"/>
        <v/>
      </c>
      <c r="CO187" s="91" t="str">
        <f t="shared" si="219"/>
        <v/>
      </c>
      <c r="CP187" t="str">
        <f t="shared" si="185"/>
        <v/>
      </c>
      <c r="CR187" s="5" t="str">
        <f t="shared" si="186"/>
        <v/>
      </c>
      <c r="CS187" s="5" t="str">
        <f t="shared" si="187"/>
        <v/>
      </c>
      <c r="CT187" s="22" t="str">
        <f>IF(AND(AN187="O",CJ187&lt;&gt;0),VLOOKUP(CI187&amp;Readme!$B$4,historicalprice,4,FALSE),"")</f>
        <v/>
      </c>
      <c r="CU187" s="8" t="str">
        <f>IF(AN187="O",Readme!$B$4,"")</f>
        <v/>
      </c>
    </row>
    <row r="188" spans="1:99">
      <c r="Z188" s="43"/>
      <c r="AA188" s="73">
        <f t="shared" si="190"/>
        <v>45105.804502314815</v>
      </c>
      <c r="AB188" s="74">
        <f t="shared" si="144"/>
        <v>45105</v>
      </c>
      <c r="AC188" s="8"/>
      <c r="AD188" s="6"/>
      <c r="AE188" s="6">
        <f t="shared" si="193"/>
        <v>0</v>
      </c>
      <c r="AF188" s="6"/>
      <c r="AG188" s="75" t="s">
        <v>278</v>
      </c>
      <c r="AH188" s="75">
        <f t="shared" si="223"/>
        <v>-12328350</v>
      </c>
      <c r="AI188" t="str">
        <f t="shared" si="224"/>
        <v/>
      </c>
      <c r="AL188" s="78" t="str">
        <f>AG188&amp;AN188</f>
        <v>72631914C</v>
      </c>
      <c r="AN188" s="75" t="s">
        <v>735</v>
      </c>
      <c r="AO188" t="str">
        <f t="shared" si="196"/>
        <v>ST</v>
      </c>
      <c r="AP188" s="77" t="str">
        <f t="shared" si="207"/>
        <v>VND</v>
      </c>
      <c r="AR188" t="s">
        <v>220</v>
      </c>
      <c r="AS188" s="56" t="s">
        <v>23</v>
      </c>
      <c r="AT188" s="19">
        <v>3000</v>
      </c>
      <c r="AU188" t="str">
        <f>VLOOKUP(AS188,specs,Specs!$D$2,FALSE)</f>
        <v>Vietnam Dairy Products Joint Stock Company</v>
      </c>
      <c r="AW188">
        <f>VLOOKUP(AS188,specs,Specs!$S$2,FALSE)</f>
        <v>1</v>
      </c>
      <c r="BA188" s="72" t="s">
        <v>817</v>
      </c>
      <c r="BB188" s="74">
        <f t="shared" si="158"/>
        <v>45106</v>
      </c>
      <c r="BC188" s="8"/>
      <c r="BD188" t="str">
        <f t="shared" si="172"/>
        <v>HOSE</v>
      </c>
      <c r="BE188" s="44"/>
      <c r="BF188" s="22">
        <f t="shared" si="173"/>
        <v>0</v>
      </c>
      <c r="BG188" s="21">
        <f t="shared" si="174"/>
        <v>0</v>
      </c>
      <c r="BH188" s="6"/>
      <c r="BI188" s="6"/>
      <c r="BJ188" t="str">
        <f t="shared" si="175"/>
        <v>VND</v>
      </c>
      <c r="BK188" s="45">
        <f t="shared" si="176"/>
        <v>0</v>
      </c>
      <c r="BL188" s="77" t="str">
        <f t="shared" si="162"/>
        <v/>
      </c>
      <c r="BM188" s="75">
        <f t="shared" si="163"/>
        <v>211728000</v>
      </c>
      <c r="BN188" s="80">
        <f t="shared" si="201"/>
        <v>-12328350</v>
      </c>
      <c r="BP188" t="str">
        <f>C187</f>
        <v>Sell</v>
      </c>
      <c r="BR188" s="14" t="str">
        <f t="shared" si="203"/>
        <v>72631914</v>
      </c>
      <c r="BS188" s="79" t="s">
        <v>169</v>
      </c>
      <c r="BT188" t="str">
        <f t="shared" si="225"/>
        <v>06/29/2023 10:18:29</v>
      </c>
      <c r="BW188" s="6"/>
      <c r="CB188" s="74">
        <f t="shared" si="205"/>
        <v>45464</v>
      </c>
      <c r="CC188" s="6"/>
      <c r="CE188" t="str">
        <f t="shared" si="177"/>
        <v/>
      </c>
      <c r="CF188" t="str">
        <f t="shared" si="178"/>
        <v/>
      </c>
      <c r="CG188" s="45" t="str">
        <f t="shared" si="179"/>
        <v/>
      </c>
      <c r="CH188" t="str">
        <f t="shared" si="180"/>
        <v/>
      </c>
      <c r="CI188" t="str">
        <f t="shared" si="181"/>
        <v/>
      </c>
      <c r="CJ188" s="83" t="str">
        <f t="shared" si="226"/>
        <v/>
      </c>
      <c r="CK188" t="str">
        <f t="shared" si="183"/>
        <v/>
      </c>
      <c r="CL188" t="str">
        <f t="shared" si="184"/>
        <v/>
      </c>
      <c r="CO188" s="91" t="str">
        <f t="shared" si="219"/>
        <v/>
      </c>
      <c r="CP188" t="str">
        <f t="shared" si="185"/>
        <v/>
      </c>
      <c r="CR188" s="5" t="str">
        <f t="shared" si="186"/>
        <v/>
      </c>
      <c r="CS188" s="5" t="str">
        <f t="shared" si="187"/>
        <v/>
      </c>
      <c r="CT188" s="22" t="str">
        <f>IF(AND(AN188="O",CJ188&lt;&gt;0),VLOOKUP(CI188&amp;Readme!$B$4,historicalprice,4,FALSE),"")</f>
        <v/>
      </c>
      <c r="CU188" s="8" t="str">
        <f>IF(AN188="O",Readme!$B$4,"")</f>
        <v/>
      </c>
    </row>
    <row r="189" spans="1:99">
      <c r="A189" s="39"/>
      <c r="B189" s="40"/>
      <c r="C189" s="48"/>
      <c r="D189" s="41"/>
      <c r="E189" s="41"/>
      <c r="F189" s="68"/>
      <c r="G189" s="41"/>
      <c r="H189" s="41"/>
      <c r="I189" s="41"/>
      <c r="J189" s="41"/>
      <c r="K189" s="40"/>
      <c r="L189" s="40"/>
      <c r="M189" s="40"/>
      <c r="N189" s="42"/>
      <c r="Z189" s="43"/>
      <c r="AA189" s="73">
        <f t="shared" si="190"/>
        <v>45141.779849537037</v>
      </c>
      <c r="AB189" s="74">
        <f t="shared" si="144"/>
        <v>45141</v>
      </c>
      <c r="AC189" s="8"/>
      <c r="AD189" s="6"/>
      <c r="AE189" s="6">
        <f t="shared" si="193"/>
        <v>0</v>
      </c>
      <c r="AF189" s="6"/>
      <c r="AG189" s="75" t="s">
        <v>337</v>
      </c>
      <c r="AH189" s="75">
        <f t="shared" si="223"/>
        <v>-6615620</v>
      </c>
      <c r="AI189" t="str">
        <f t="shared" si="224"/>
        <v/>
      </c>
      <c r="AL189" s="78" t="str">
        <f>AG189&amp;AN189</f>
        <v>75154749C</v>
      </c>
      <c r="AN189" s="75" t="s">
        <v>735</v>
      </c>
      <c r="AO189" t="str">
        <f t="shared" si="196"/>
        <v>ST</v>
      </c>
      <c r="AP189" s="77" t="str">
        <f t="shared" si="207"/>
        <v>VND</v>
      </c>
      <c r="AR189" t="s">
        <v>220</v>
      </c>
      <c r="AS189" s="56" t="s">
        <v>23</v>
      </c>
      <c r="AT189" s="19">
        <v>1100</v>
      </c>
      <c r="AU189" t="str">
        <f>VLOOKUP(AS189,specs,Specs!$D$2,FALSE)</f>
        <v>Vietnam Dairy Products Joint Stock Company</v>
      </c>
      <c r="AW189">
        <f>VLOOKUP(AS189,specs,Specs!$S$2,FALSE)</f>
        <v>1</v>
      </c>
      <c r="BA189" s="72" t="s">
        <v>818</v>
      </c>
      <c r="BB189" s="74">
        <f t="shared" si="158"/>
        <v>45142</v>
      </c>
      <c r="BC189" s="8"/>
      <c r="BD189" t="str">
        <f t="shared" si="172"/>
        <v>HOSE</v>
      </c>
      <c r="BE189" s="44"/>
      <c r="BF189" s="22">
        <f t="shared" si="173"/>
        <v>0</v>
      </c>
      <c r="BG189" s="21">
        <f t="shared" si="174"/>
        <v>0</v>
      </c>
      <c r="BH189" s="6"/>
      <c r="BI189" s="6"/>
      <c r="BJ189" t="str">
        <f t="shared" si="175"/>
        <v>VND</v>
      </c>
      <c r="BK189" s="45">
        <f t="shared" si="176"/>
        <v>0</v>
      </c>
      <c r="BL189" s="77" t="str">
        <f t="shared" si="162"/>
        <v/>
      </c>
      <c r="BM189" s="75">
        <f t="shared" si="163"/>
        <v>79728825</v>
      </c>
      <c r="BN189" s="80">
        <f t="shared" si="201"/>
        <v>-6615620</v>
      </c>
      <c r="BP189">
        <f t="shared" si="202"/>
        <v>0</v>
      </c>
      <c r="BR189" s="14" t="str">
        <f t="shared" si="203"/>
        <v>75154749</v>
      </c>
      <c r="BS189" s="79" t="s">
        <v>169</v>
      </c>
      <c r="BT189" t="str">
        <f t="shared" si="225"/>
        <v>08/04/2023 09:42:59</v>
      </c>
      <c r="BW189" s="6"/>
      <c r="CB189" s="74">
        <f t="shared" si="205"/>
        <v>45464</v>
      </c>
      <c r="CC189" s="6"/>
      <c r="CE189" t="str">
        <f t="shared" si="177"/>
        <v/>
      </c>
      <c r="CF189" t="str">
        <f t="shared" si="178"/>
        <v/>
      </c>
      <c r="CG189" s="45" t="str">
        <f t="shared" si="179"/>
        <v/>
      </c>
      <c r="CH189" t="str">
        <f t="shared" si="180"/>
        <v/>
      </c>
      <c r="CI189" t="str">
        <f t="shared" si="181"/>
        <v/>
      </c>
      <c r="CJ189" s="83" t="str">
        <f t="shared" si="226"/>
        <v/>
      </c>
      <c r="CK189" t="str">
        <f t="shared" si="183"/>
        <v/>
      </c>
      <c r="CL189" t="str">
        <f t="shared" si="184"/>
        <v/>
      </c>
      <c r="CO189" s="91" t="str">
        <f t="shared" si="219"/>
        <v/>
      </c>
      <c r="CP189" t="str">
        <f t="shared" si="185"/>
        <v/>
      </c>
      <c r="CR189" s="5" t="str">
        <f t="shared" si="186"/>
        <v/>
      </c>
      <c r="CS189" s="5" t="str">
        <f t="shared" si="187"/>
        <v/>
      </c>
      <c r="CT189" s="22" t="str">
        <f>IF(AND(AN189="O",CJ189&lt;&gt;0),VLOOKUP(CI189&amp;Readme!$B$4,historicalprice,4,FALSE),"")</f>
        <v/>
      </c>
      <c r="CU189" s="8" t="str">
        <f>IF(AN189="O",Readme!$B$4,"")</f>
        <v/>
      </c>
    </row>
    <row r="190" spans="1:99" hidden="1">
      <c r="CE190" t="str">
        <f t="shared" si="177"/>
        <v/>
      </c>
    </row>
    <row r="191" spans="1:99" hidden="1">
      <c r="CE191" t="str">
        <f t="shared" si="177"/>
        <v/>
      </c>
    </row>
    <row r="192" spans="1:99" hidden="1">
      <c r="CE192" t="str">
        <f t="shared" si="177"/>
        <v/>
      </c>
    </row>
    <row r="193" spans="83:83" hidden="1">
      <c r="CE193" t="str">
        <f t="shared" si="177"/>
        <v/>
      </c>
    </row>
    <row r="194" spans="83:83" hidden="1">
      <c r="CE194" t="str">
        <f t="shared" si="177"/>
        <v/>
      </c>
    </row>
    <row r="195" spans="83:83" hidden="1">
      <c r="CE195" t="str">
        <f t="shared" si="177"/>
        <v/>
      </c>
    </row>
    <row r="196" spans="83:83" hidden="1">
      <c r="CE196" t="str">
        <f t="shared" si="177"/>
        <v/>
      </c>
    </row>
    <row r="197" spans="83:83" hidden="1">
      <c r="CE197" t="str">
        <f t="shared" si="177"/>
        <v/>
      </c>
    </row>
    <row r="198" spans="83:83" hidden="1">
      <c r="CE198" t="str">
        <f t="shared" si="177"/>
        <v/>
      </c>
    </row>
    <row r="199" spans="83:83" hidden="1">
      <c r="CE199" t="str">
        <f t="shared" si="177"/>
        <v/>
      </c>
    </row>
    <row r="200" spans="83:83" hidden="1">
      <c r="CE200" t="str">
        <f t="shared" si="177"/>
        <v/>
      </c>
    </row>
    <row r="201" spans="83:83" hidden="1">
      <c r="CE201" t="str">
        <f t="shared" si="177"/>
        <v/>
      </c>
    </row>
    <row r="202" spans="83:83" hidden="1">
      <c r="CE202" t="str">
        <f t="shared" si="177"/>
        <v/>
      </c>
    </row>
    <row r="203" spans="83:83" hidden="1">
      <c r="CE203" t="str">
        <f t="shared" si="177"/>
        <v/>
      </c>
    </row>
    <row r="204" spans="83:83" hidden="1">
      <c r="CE204" t="str">
        <f t="shared" ref="CE204:CE238" si="240">IF(AN204="O",BZ204,"")</f>
        <v/>
      </c>
    </row>
    <row r="205" spans="83:83" hidden="1">
      <c r="CE205" t="str">
        <f t="shared" si="240"/>
        <v/>
      </c>
    </row>
    <row r="206" spans="83:83" hidden="1">
      <c r="CE206" t="str">
        <f t="shared" si="240"/>
        <v/>
      </c>
    </row>
    <row r="207" spans="83:83" hidden="1">
      <c r="CE207" t="str">
        <f t="shared" si="240"/>
        <v/>
      </c>
    </row>
    <row r="208" spans="83:83" hidden="1">
      <c r="CE208" t="str">
        <f t="shared" si="240"/>
        <v/>
      </c>
    </row>
    <row r="209" spans="15:83" hidden="1">
      <c r="CE209" t="str">
        <f t="shared" si="240"/>
        <v/>
      </c>
    </row>
    <row r="210" spans="15:83" hidden="1">
      <c r="CE210" t="str">
        <f t="shared" si="240"/>
        <v/>
      </c>
    </row>
    <row r="211" spans="15:83" hidden="1">
      <c r="CE211" t="str">
        <f t="shared" si="240"/>
        <v/>
      </c>
    </row>
    <row r="212" spans="15:83" hidden="1">
      <c r="CE212" t="str">
        <f t="shared" si="240"/>
        <v/>
      </c>
    </row>
    <row r="213" spans="15:83" hidden="1">
      <c r="CE213" t="str">
        <f t="shared" si="240"/>
        <v/>
      </c>
    </row>
    <row r="214" spans="15:83" hidden="1">
      <c r="CE214" t="str">
        <f t="shared" si="240"/>
        <v/>
      </c>
    </row>
    <row r="215" spans="15:83" hidden="1">
      <c r="CE215" t="str">
        <f t="shared" si="240"/>
        <v/>
      </c>
    </row>
    <row r="216" spans="15:83" hidden="1">
      <c r="CE216" t="str">
        <f t="shared" si="240"/>
        <v/>
      </c>
    </row>
    <row r="217" spans="15:83" hidden="1">
      <c r="CE217" t="str">
        <f t="shared" si="240"/>
        <v/>
      </c>
    </row>
    <row r="218" spans="15:83" hidden="1">
      <c r="CE218" t="str">
        <f t="shared" si="240"/>
        <v/>
      </c>
    </row>
    <row r="219" spans="15:83" hidden="1">
      <c r="CE219" t="str">
        <f t="shared" si="240"/>
        <v/>
      </c>
    </row>
    <row r="220" spans="15:83" hidden="1">
      <c r="CE220" t="str">
        <f t="shared" si="240"/>
        <v/>
      </c>
    </row>
    <row r="221" spans="15:83" hidden="1">
      <c r="CE221" t="str">
        <f t="shared" si="240"/>
        <v/>
      </c>
    </row>
    <row r="222" spans="15:83" hidden="1">
      <c r="O222" s="47"/>
      <c r="CE222" t="str">
        <f t="shared" si="240"/>
        <v/>
      </c>
    </row>
    <row r="223" spans="15:83" hidden="1">
      <c r="CE223" t="str">
        <f t="shared" si="240"/>
        <v/>
      </c>
    </row>
    <row r="224" spans="15:83" hidden="1">
      <c r="CE224" t="str">
        <f t="shared" si="240"/>
        <v/>
      </c>
    </row>
    <row r="225" spans="15:83" hidden="1">
      <c r="CE225" t="str">
        <f t="shared" si="240"/>
        <v/>
      </c>
    </row>
    <row r="226" spans="15:83" hidden="1">
      <c r="CE226" t="str">
        <f t="shared" si="240"/>
        <v/>
      </c>
    </row>
    <row r="227" spans="15:83" hidden="1">
      <c r="CE227" t="str">
        <f t="shared" si="240"/>
        <v/>
      </c>
    </row>
    <row r="228" spans="15:83" hidden="1">
      <c r="CE228" t="str">
        <f t="shared" si="240"/>
        <v/>
      </c>
    </row>
    <row r="229" spans="15:83" hidden="1">
      <c r="O229" s="47"/>
      <c r="CE229" t="str">
        <f t="shared" si="240"/>
        <v/>
      </c>
    </row>
    <row r="230" spans="15:83" hidden="1">
      <c r="CE230" t="str">
        <f t="shared" si="240"/>
        <v/>
      </c>
    </row>
    <row r="231" spans="15:83" hidden="1">
      <c r="CE231" t="str">
        <f t="shared" si="240"/>
        <v/>
      </c>
    </row>
    <row r="232" spans="15:83" hidden="1">
      <c r="O232" s="47"/>
      <c r="CE232" t="str">
        <f t="shared" si="240"/>
        <v/>
      </c>
    </row>
    <row r="233" spans="15:83" hidden="1">
      <c r="CE233" t="str">
        <f t="shared" si="240"/>
        <v/>
      </c>
    </row>
    <row r="234" spans="15:83" hidden="1">
      <c r="CE234" t="str">
        <f t="shared" si="240"/>
        <v/>
      </c>
    </row>
    <row r="235" spans="15:83" hidden="1">
      <c r="CE235" t="str">
        <f t="shared" si="240"/>
        <v/>
      </c>
    </row>
    <row r="236" spans="15:83" hidden="1">
      <c r="CE236" t="str">
        <f t="shared" si="240"/>
        <v/>
      </c>
    </row>
    <row r="237" spans="15:83" hidden="1">
      <c r="CE237" t="str">
        <f t="shared" si="240"/>
        <v/>
      </c>
    </row>
    <row r="238" spans="15:83" hidden="1">
      <c r="CE238" t="str">
        <f t="shared" si="240"/>
        <v/>
      </c>
    </row>
    <row r="239" spans="15:83">
      <c r="CE239" t="str">
        <f t="shared" ref="CE239:CE245" si="241">IF(AN239="O",BZ239,"")</f>
        <v/>
      </c>
    </row>
    <row r="240" spans="15:83">
      <c r="CE240" t="str">
        <f t="shared" si="241"/>
        <v/>
      </c>
    </row>
    <row r="241" spans="9:83">
      <c r="CE241" t="str">
        <f t="shared" si="241"/>
        <v/>
      </c>
    </row>
    <row r="242" spans="9:83">
      <c r="CE242" t="str">
        <f t="shared" si="241"/>
        <v/>
      </c>
    </row>
    <row r="243" spans="9:83">
      <c r="CE243" t="str">
        <f t="shared" si="241"/>
        <v/>
      </c>
    </row>
    <row r="244" spans="9:83">
      <c r="CE244" t="str">
        <f t="shared" si="241"/>
        <v/>
      </c>
    </row>
    <row r="245" spans="9:83">
      <c r="CE245" t="str">
        <f t="shared" si="241"/>
        <v/>
      </c>
    </row>
    <row r="246" spans="9:83">
      <c r="I246" s="22"/>
      <c r="K246" s="22"/>
    </row>
    <row r="247" spans="9:83">
      <c r="I247" s="22"/>
      <c r="K247" s="22"/>
    </row>
    <row r="248" spans="9:83">
      <c r="I248" s="22"/>
      <c r="K248" s="22"/>
    </row>
    <row r="249" spans="9:83">
      <c r="I249" s="22"/>
      <c r="K249" s="22"/>
    </row>
    <row r="250" spans="9:83">
      <c r="I250" s="22"/>
      <c r="K250" s="22"/>
    </row>
    <row r="251" spans="9:83">
      <c r="I251" s="22"/>
      <c r="K251" s="22"/>
    </row>
    <row r="252" spans="9:83">
      <c r="I252" s="22"/>
      <c r="K252" s="22"/>
    </row>
    <row r="253" spans="9:83">
      <c r="I253" s="22"/>
      <c r="K253" s="22"/>
    </row>
    <row r="254" spans="9:83">
      <c r="I254" s="22"/>
      <c r="K254" s="22"/>
    </row>
    <row r="255" spans="9:83">
      <c r="I255" s="22"/>
      <c r="K255" s="22"/>
    </row>
    <row r="256" spans="9:83">
      <c r="I256" s="22"/>
      <c r="K256" s="22"/>
    </row>
    <row r="257" spans="9:11">
      <c r="I257" s="22"/>
      <c r="K257" s="22"/>
    </row>
    <row r="258" spans="9:11">
      <c r="I258" s="22"/>
      <c r="K258" s="22"/>
    </row>
    <row r="259" spans="9:11">
      <c r="I259" s="22"/>
      <c r="K259" s="22"/>
    </row>
    <row r="260" spans="9:11">
      <c r="I260" s="22"/>
      <c r="K260" s="22"/>
    </row>
    <row r="261" spans="9:11">
      <c r="I261" s="22"/>
      <c r="K261" s="22"/>
    </row>
    <row r="262" spans="9:11">
      <c r="I262" s="22"/>
      <c r="K262" s="22"/>
    </row>
    <row r="263" spans="9:11">
      <c r="I263" s="22"/>
      <c r="K263" s="22"/>
    </row>
    <row r="264" spans="9:11">
      <c r="I264" s="22"/>
      <c r="K264" s="22"/>
    </row>
    <row r="265" spans="9:11">
      <c r="I265" s="22"/>
      <c r="K265" s="22"/>
    </row>
    <row r="266" spans="9:11">
      <c r="I266" s="22"/>
      <c r="K266" s="22"/>
    </row>
    <row r="267" spans="9:11">
      <c r="I267" s="22"/>
      <c r="K267" s="22"/>
    </row>
    <row r="268" spans="9:11">
      <c r="I268" s="22"/>
      <c r="K268" s="22"/>
    </row>
    <row r="269" spans="9:11">
      <c r="I269" s="22"/>
      <c r="K269" s="22"/>
    </row>
    <row r="270" spans="9:11">
      <c r="I270" s="22"/>
      <c r="K270" s="22"/>
    </row>
    <row r="271" spans="9:11">
      <c r="I271" s="22"/>
      <c r="K271" s="22"/>
    </row>
    <row r="272" spans="9:11">
      <c r="I272" s="22"/>
      <c r="K272" s="22"/>
    </row>
    <row r="273" spans="9:11">
      <c r="I273" s="22"/>
      <c r="K273" s="22"/>
    </row>
  </sheetData>
  <autoFilter ref="AL8:CU238" xr:uid="{FC7C759D-43A6-4832-A47A-DD1C88625938}">
    <filterColumn colId="7">
      <filters>
        <filter val="VNM"/>
      </filters>
    </filterColumn>
  </autoFilter>
  <pageMargins left="0.7" right="0.7" top="0.75" bottom="0.75" header="0.3" footer="0.3"/>
  <pageSetup orientation="portrait" horizontalDpi="1200" verticalDpi="1200"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21508-7950-4BF3-BCC5-C19CDE409B6A}">
  <dimension ref="A1:J42"/>
  <sheetViews>
    <sheetView zoomScale="115" zoomScaleNormal="115" workbookViewId="0">
      <selection activeCell="L14" sqref="L14"/>
    </sheetView>
  </sheetViews>
  <sheetFormatPr defaultRowHeight="14.4"/>
  <cols>
    <col min="1" max="1" width="3.33203125" customWidth="1"/>
    <col min="2" max="2" width="7.109375" customWidth="1"/>
    <col min="3" max="3" width="9.5546875" customWidth="1"/>
    <col min="4" max="6" width="15.6640625" customWidth="1"/>
    <col min="7" max="7" width="29.5546875" customWidth="1"/>
    <col min="8" max="8" width="0.21875" customWidth="1"/>
    <col min="9" max="9" width="25.88671875" customWidth="1"/>
    <col min="10" max="10" width="21.44140625" bestFit="1" customWidth="1"/>
    <col min="11" max="11" width="12.21875" customWidth="1"/>
    <col min="12" max="12" width="21.6640625" customWidth="1"/>
  </cols>
  <sheetData>
    <row r="1" spans="1:10" ht="14.55" customHeight="1">
      <c r="A1" s="13"/>
      <c r="B1" s="13"/>
      <c r="C1" s="127" t="s">
        <v>107</v>
      </c>
      <c r="D1" s="127"/>
      <c r="E1" s="127"/>
      <c r="F1" s="127"/>
      <c r="G1" s="131" t="s">
        <v>841</v>
      </c>
      <c r="H1" s="131"/>
    </row>
    <row r="2" spans="1:10">
      <c r="A2" s="13"/>
      <c r="B2" s="13"/>
      <c r="C2" s="132"/>
      <c r="D2" s="132"/>
      <c r="E2" s="132"/>
      <c r="F2" s="132"/>
      <c r="G2" s="132"/>
      <c r="H2" s="132"/>
    </row>
    <row r="3" spans="1:10" ht="15" customHeight="1">
      <c r="A3" s="13"/>
      <c r="B3" s="133" t="s">
        <v>108</v>
      </c>
      <c r="C3" s="133"/>
      <c r="D3" s="133"/>
      <c r="E3" s="133"/>
      <c r="F3" s="133"/>
      <c r="G3" s="133"/>
      <c r="H3" s="133"/>
    </row>
    <row r="4" spans="1:10" ht="15" customHeight="1">
      <c r="A4" s="13"/>
      <c r="B4" s="132"/>
      <c r="C4" s="132"/>
      <c r="D4" s="132"/>
      <c r="E4" s="132"/>
      <c r="F4" s="132"/>
      <c r="G4" s="132"/>
      <c r="H4" s="132"/>
    </row>
    <row r="5" spans="1:10" ht="14.55" customHeight="1">
      <c r="A5" s="13"/>
      <c r="B5" s="13"/>
      <c r="C5" s="127" t="s">
        <v>842</v>
      </c>
      <c r="D5" s="127"/>
      <c r="E5" s="127"/>
      <c r="F5" s="127"/>
      <c r="G5" s="127"/>
      <c r="H5" s="127"/>
    </row>
    <row r="6" spans="1:10" ht="14.55" customHeight="1">
      <c r="A6" s="13"/>
      <c r="B6" s="13"/>
      <c r="C6" s="127" t="s">
        <v>843</v>
      </c>
      <c r="D6" s="127"/>
      <c r="E6" s="127"/>
      <c r="F6" s="127"/>
      <c r="G6" s="127"/>
      <c r="H6" s="127"/>
    </row>
    <row r="7" spans="1:10" ht="14.55" customHeight="1">
      <c r="A7" s="13"/>
      <c r="B7" s="13"/>
      <c r="C7" s="127" t="s">
        <v>109</v>
      </c>
      <c r="D7" s="127"/>
      <c r="E7" s="127"/>
      <c r="F7" s="127"/>
      <c r="G7" s="127"/>
      <c r="H7" s="127"/>
    </row>
    <row r="8" spans="1:10" ht="14.55" customHeight="1">
      <c r="A8" s="13"/>
      <c r="B8" s="13"/>
      <c r="C8" s="127" t="s">
        <v>110</v>
      </c>
      <c r="D8" s="127"/>
      <c r="E8" s="127"/>
      <c r="F8" s="129" t="s">
        <v>111</v>
      </c>
      <c r="G8" s="129"/>
      <c r="H8" s="129"/>
    </row>
    <row r="9" spans="1:10" ht="14.55" customHeight="1">
      <c r="A9" s="13"/>
      <c r="B9" s="13"/>
      <c r="C9" s="127" t="s">
        <v>112</v>
      </c>
      <c r="D9" s="127"/>
      <c r="E9" s="127"/>
      <c r="F9" s="13"/>
      <c r="G9" s="13"/>
      <c r="H9" s="13"/>
    </row>
    <row r="10" spans="1:10" ht="14.55" customHeight="1">
      <c r="A10" s="13"/>
      <c r="B10" s="13"/>
      <c r="C10" s="127"/>
      <c r="D10" s="127"/>
      <c r="E10" s="127"/>
      <c r="F10" s="13"/>
      <c r="G10" s="13"/>
      <c r="H10" s="13"/>
    </row>
    <row r="11" spans="1:10" ht="14.55" customHeight="1">
      <c r="A11" s="13"/>
      <c r="B11" s="130" t="s">
        <v>113</v>
      </c>
      <c r="C11" s="130"/>
      <c r="D11" s="93" t="s">
        <v>114</v>
      </c>
      <c r="E11" s="93" t="s">
        <v>115</v>
      </c>
      <c r="F11" s="93" t="s">
        <v>116</v>
      </c>
      <c r="G11" s="93" t="s">
        <v>117</v>
      </c>
      <c r="H11" s="13"/>
      <c r="I11" s="30" t="s">
        <v>134</v>
      </c>
      <c r="J11" s="20"/>
    </row>
    <row r="12" spans="1:10" ht="14.55" customHeight="1">
      <c r="A12" s="13"/>
      <c r="B12" s="128" t="s">
        <v>118</v>
      </c>
      <c r="C12" s="128"/>
      <c r="D12" s="94"/>
      <c r="E12" s="94"/>
      <c r="F12" s="95">
        <v>2601249153</v>
      </c>
      <c r="G12" s="96"/>
      <c r="H12" s="13"/>
      <c r="I12" s="16" t="s">
        <v>135</v>
      </c>
    </row>
    <row r="13" spans="1:10" ht="92.4">
      <c r="A13" s="13"/>
      <c r="B13" s="126" t="s">
        <v>844</v>
      </c>
      <c r="C13" s="126"/>
      <c r="D13" s="98">
        <v>27781</v>
      </c>
      <c r="E13" s="98" t="s">
        <v>158</v>
      </c>
      <c r="F13" s="98">
        <v>2601221372</v>
      </c>
      <c r="G13" s="97" t="s">
        <v>194</v>
      </c>
      <c r="H13" s="13"/>
      <c r="I13" s="16" t="s">
        <v>845</v>
      </c>
      <c r="J13" t="str">
        <f>MID(B13,4,3)&amp;LEFT(B13,3)&amp;MID(B13,7,4)&amp;" "&amp;MID(B13,12,8)</f>
        <v>06/03/2024 11:21:23</v>
      </c>
    </row>
    <row r="14" spans="1:10" ht="39.6">
      <c r="A14" s="13"/>
      <c r="B14" s="126" t="s">
        <v>846</v>
      </c>
      <c r="C14" s="126"/>
      <c r="D14" s="98">
        <v>80000000</v>
      </c>
      <c r="E14" s="98" t="s">
        <v>158</v>
      </c>
      <c r="F14" s="98">
        <v>2521221372</v>
      </c>
      <c r="G14" s="97" t="s">
        <v>195</v>
      </c>
      <c r="H14" s="13"/>
      <c r="I14" s="16" t="s">
        <v>847</v>
      </c>
      <c r="J14" t="str">
        <f>MID(B14,4,3)&amp;LEFT(B14,3)&amp;MID(B14,7,4)&amp;" "&amp;MID(B14,12,8)</f>
        <v>06/05/2024 10:22:35</v>
      </c>
    </row>
    <row r="15" spans="1:10" ht="52.8">
      <c r="A15" s="13"/>
      <c r="B15" s="126" t="s">
        <v>848</v>
      </c>
      <c r="C15" s="126"/>
      <c r="D15" s="98">
        <v>210200000</v>
      </c>
      <c r="E15" s="98" t="s">
        <v>158</v>
      </c>
      <c r="F15" s="98">
        <v>2311021372</v>
      </c>
      <c r="G15" s="97" t="s">
        <v>196</v>
      </c>
      <c r="H15" s="13"/>
      <c r="I15" s="31" t="s">
        <v>849</v>
      </c>
      <c r="J15" t="str">
        <f t="shared" ref="J15:J37" si="0">MID(B15,4,3)&amp;LEFT(B15,3)&amp;MID(B15,7,4)&amp;" "&amp;MID(B15,12,8)</f>
        <v>06/12/2024 09:46:34</v>
      </c>
    </row>
    <row r="16" spans="1:10" ht="52.8">
      <c r="A16" s="13"/>
      <c r="B16" s="126" t="s">
        <v>850</v>
      </c>
      <c r="C16" s="126"/>
      <c r="D16" s="98">
        <v>0</v>
      </c>
      <c r="E16" s="98">
        <v>146250000</v>
      </c>
      <c r="F16" s="98">
        <v>2457271372</v>
      </c>
      <c r="G16" s="97" t="s">
        <v>197</v>
      </c>
      <c r="H16" s="13"/>
      <c r="I16" s="31" t="s">
        <v>851</v>
      </c>
      <c r="J16" t="str">
        <f t="shared" si="0"/>
        <v>06/12/2024 11:23:58</v>
      </c>
    </row>
    <row r="17" spans="1:10" ht="39" customHeight="1">
      <c r="A17" s="13"/>
      <c r="B17" s="126" t="s">
        <v>852</v>
      </c>
      <c r="C17" s="126"/>
      <c r="D17" s="98">
        <v>315300</v>
      </c>
      <c r="E17" s="98">
        <v>0</v>
      </c>
      <c r="F17" s="98">
        <v>2456956072</v>
      </c>
      <c r="G17" s="97" t="s">
        <v>198</v>
      </c>
      <c r="H17" s="13"/>
      <c r="I17" s="16" t="s">
        <v>853</v>
      </c>
      <c r="J17" t="str">
        <f t="shared" si="0"/>
        <v>06/12/2024 11:24:44</v>
      </c>
    </row>
    <row r="18" spans="1:10" ht="66">
      <c r="A18" s="13"/>
      <c r="B18" s="126" t="s">
        <v>854</v>
      </c>
      <c r="C18" s="126"/>
      <c r="D18" s="98">
        <v>219375</v>
      </c>
      <c r="E18" s="98">
        <v>0</v>
      </c>
      <c r="F18" s="98">
        <v>2456736697</v>
      </c>
      <c r="G18" s="97" t="s">
        <v>199</v>
      </c>
      <c r="H18" s="13"/>
      <c r="I18" s="16" t="s">
        <v>855</v>
      </c>
      <c r="J18" t="str">
        <f t="shared" si="0"/>
        <v>06/12/2024 11:24:51</v>
      </c>
    </row>
    <row r="19" spans="1:10" ht="79.2">
      <c r="A19" s="13"/>
      <c r="B19" s="126" t="s">
        <v>854</v>
      </c>
      <c r="C19" s="126"/>
      <c r="D19" s="98">
        <v>146250</v>
      </c>
      <c r="E19" s="98">
        <v>0</v>
      </c>
      <c r="F19" s="98">
        <v>2456590447</v>
      </c>
      <c r="G19" s="97" t="s">
        <v>200</v>
      </c>
      <c r="H19" s="13"/>
      <c r="I19" s="16" t="s">
        <v>856</v>
      </c>
      <c r="J19" t="str">
        <f t="shared" si="0"/>
        <v>06/12/2024 11:24:51</v>
      </c>
    </row>
    <row r="20" spans="1:10" ht="79.2">
      <c r="A20" s="13"/>
      <c r="B20" s="126" t="s">
        <v>857</v>
      </c>
      <c r="C20" s="126"/>
      <c r="D20" s="98">
        <v>210200</v>
      </c>
      <c r="E20" s="98">
        <v>0</v>
      </c>
      <c r="F20" s="98">
        <v>2456380247</v>
      </c>
      <c r="G20" s="97" t="s">
        <v>201</v>
      </c>
      <c r="H20" s="13"/>
      <c r="I20" s="16" t="s">
        <v>858</v>
      </c>
      <c r="J20" t="str">
        <f t="shared" si="0"/>
        <v>06/12/2024 11:25:16</v>
      </c>
    </row>
    <row r="21" spans="1:10" ht="79.2">
      <c r="A21" s="13"/>
      <c r="B21" s="126" t="s">
        <v>859</v>
      </c>
      <c r="C21" s="126"/>
      <c r="D21" s="98">
        <v>146250</v>
      </c>
      <c r="E21" s="98">
        <v>0</v>
      </c>
      <c r="F21" s="98">
        <v>2456233997</v>
      </c>
      <c r="G21" s="97" t="s">
        <v>202</v>
      </c>
      <c r="H21" s="13"/>
      <c r="I21" s="16" t="s">
        <v>860</v>
      </c>
      <c r="J21" t="str">
        <f t="shared" si="0"/>
        <v>06/12/2024 11:25:20</v>
      </c>
    </row>
    <row r="22" spans="1:10" ht="39.6">
      <c r="A22" s="13"/>
      <c r="B22" s="126" t="s">
        <v>861</v>
      </c>
      <c r="C22" s="126"/>
      <c r="D22" s="99">
        <v>1731461</v>
      </c>
      <c r="E22" s="98">
        <v>0</v>
      </c>
      <c r="F22" s="98">
        <v>2454502536</v>
      </c>
      <c r="G22" s="97" t="s">
        <v>203</v>
      </c>
      <c r="H22" s="13"/>
      <c r="I22" s="16"/>
      <c r="J22" t="str">
        <f t="shared" si="0"/>
        <v>06/12/2024 18:12:03</v>
      </c>
    </row>
    <row r="23" spans="1:10" ht="14.55" customHeight="1">
      <c r="A23" s="13"/>
      <c r="B23" s="126" t="s">
        <v>862</v>
      </c>
      <c r="C23" s="126"/>
      <c r="D23" s="98">
        <v>905000000</v>
      </c>
      <c r="E23" s="98">
        <v>0</v>
      </c>
      <c r="F23" s="98">
        <v>1549502536</v>
      </c>
      <c r="G23" s="97" t="s">
        <v>204</v>
      </c>
      <c r="H23" s="13"/>
      <c r="I23" s="31" t="s">
        <v>863</v>
      </c>
      <c r="J23" t="str">
        <f t="shared" si="0"/>
        <v>06/13/2024 09:46:37</v>
      </c>
    </row>
    <row r="24" spans="1:10" ht="14.55" customHeight="1">
      <c r="A24" s="13"/>
      <c r="B24" s="126" t="s">
        <v>864</v>
      </c>
      <c r="C24" s="126"/>
      <c r="D24" s="98">
        <v>1357500</v>
      </c>
      <c r="E24" s="98">
        <v>0</v>
      </c>
      <c r="F24" s="98">
        <v>1548145036</v>
      </c>
      <c r="G24" s="97" t="s">
        <v>205</v>
      </c>
      <c r="H24" s="13"/>
      <c r="I24" s="16" t="s">
        <v>865</v>
      </c>
      <c r="J24" t="str">
        <f t="shared" si="0"/>
        <v>06/13/2024 11:28:32</v>
      </c>
    </row>
    <row r="25" spans="1:10" ht="14.55" customHeight="1">
      <c r="A25" s="13"/>
      <c r="B25" s="126" t="s">
        <v>866</v>
      </c>
      <c r="C25" s="126"/>
      <c r="D25" s="98">
        <v>905000</v>
      </c>
      <c r="E25" s="98">
        <v>0</v>
      </c>
      <c r="F25" s="98">
        <v>1547240036</v>
      </c>
      <c r="G25" s="97" t="s">
        <v>206</v>
      </c>
      <c r="H25" s="13"/>
      <c r="I25" s="16" t="s">
        <v>867</v>
      </c>
      <c r="J25" t="str">
        <f t="shared" si="0"/>
        <v>06/13/2024 11:28:59</v>
      </c>
    </row>
    <row r="26" spans="1:10" ht="14.55" customHeight="1">
      <c r="A26" s="13"/>
      <c r="B26" s="126" t="s">
        <v>868</v>
      </c>
      <c r="C26" s="126"/>
      <c r="D26" s="98">
        <v>403820000</v>
      </c>
      <c r="E26" s="98">
        <v>0</v>
      </c>
      <c r="F26" s="98">
        <v>1143420036</v>
      </c>
      <c r="G26" s="97" t="s">
        <v>207</v>
      </c>
      <c r="H26" s="13"/>
      <c r="I26" s="31" t="s">
        <v>869</v>
      </c>
      <c r="J26" t="str">
        <f t="shared" si="0"/>
        <v>06/14/2024 09:46:53</v>
      </c>
    </row>
    <row r="27" spans="1:10" ht="14.55" customHeight="1">
      <c r="A27" s="13"/>
      <c r="B27" s="126" t="s">
        <v>870</v>
      </c>
      <c r="C27" s="126"/>
      <c r="D27" s="98">
        <v>605730</v>
      </c>
      <c r="E27" s="98">
        <v>0</v>
      </c>
      <c r="F27" s="98">
        <v>1142814306</v>
      </c>
      <c r="G27" s="97" t="s">
        <v>208</v>
      </c>
      <c r="H27" s="13"/>
      <c r="I27" s="16" t="s">
        <v>865</v>
      </c>
      <c r="J27" t="str">
        <f t="shared" si="0"/>
        <v>06/14/2024 11:34:58</v>
      </c>
    </row>
    <row r="28" spans="1:10" ht="79.2">
      <c r="A28" s="13"/>
      <c r="B28" s="126" t="s">
        <v>871</v>
      </c>
      <c r="C28" s="126"/>
      <c r="D28" s="98">
        <v>403820</v>
      </c>
      <c r="E28" s="98">
        <v>0</v>
      </c>
      <c r="F28" s="98">
        <v>1142410486</v>
      </c>
      <c r="G28" s="97" t="s">
        <v>209</v>
      </c>
      <c r="H28" s="13"/>
      <c r="I28" s="16" t="s">
        <v>872</v>
      </c>
      <c r="J28" t="str">
        <f t="shared" si="0"/>
        <v>06/14/2024 11:35:28</v>
      </c>
    </row>
    <row r="29" spans="1:10">
      <c r="A29" s="13"/>
      <c r="B29" s="126" t="s">
        <v>873</v>
      </c>
      <c r="C29" s="126"/>
      <c r="D29" s="98">
        <v>0</v>
      </c>
      <c r="E29" s="98">
        <v>344277</v>
      </c>
      <c r="F29" s="98">
        <v>1142754763</v>
      </c>
      <c r="G29" s="97" t="s">
        <v>210</v>
      </c>
      <c r="H29" s="13"/>
      <c r="I29" s="16" t="s">
        <v>874</v>
      </c>
      <c r="J29" t="str">
        <f t="shared" si="0"/>
        <v>06/25/2024 00:52:51</v>
      </c>
    </row>
    <row r="30" spans="1:10" ht="14.55" customHeight="1">
      <c r="A30" s="13"/>
      <c r="B30" s="126" t="s">
        <v>875</v>
      </c>
      <c r="C30" s="126"/>
      <c r="D30" s="98">
        <v>702005000</v>
      </c>
      <c r="E30" s="98">
        <v>0</v>
      </c>
      <c r="F30" s="98">
        <v>440749763</v>
      </c>
      <c r="G30" s="97" t="s">
        <v>211</v>
      </c>
      <c r="H30" s="13"/>
      <c r="I30" s="31" t="s">
        <v>876</v>
      </c>
      <c r="J30" t="str">
        <f t="shared" si="0"/>
        <v>06/25/2024 09:46:52</v>
      </c>
    </row>
    <row r="31" spans="1:10" ht="52.8">
      <c r="A31" s="13"/>
      <c r="B31" s="126" t="s">
        <v>877</v>
      </c>
      <c r="C31" s="126"/>
      <c r="D31" s="98">
        <v>0</v>
      </c>
      <c r="E31" s="98">
        <v>273470000</v>
      </c>
      <c r="F31" s="98">
        <v>714219763</v>
      </c>
      <c r="G31" s="97" t="s">
        <v>212</v>
      </c>
      <c r="H31" s="13"/>
      <c r="I31" s="31" t="s">
        <v>878</v>
      </c>
      <c r="J31" t="str">
        <f t="shared" si="0"/>
        <v>06/25/2024 11:23:04</v>
      </c>
    </row>
    <row r="32" spans="1:10" ht="14.55" customHeight="1">
      <c r="A32" s="13"/>
      <c r="B32" s="126" t="s">
        <v>879</v>
      </c>
      <c r="C32" s="126"/>
      <c r="D32" s="98">
        <v>1053008</v>
      </c>
      <c r="E32" s="98">
        <v>0</v>
      </c>
      <c r="F32" s="98">
        <v>713166755</v>
      </c>
      <c r="G32" s="97" t="s">
        <v>213</v>
      </c>
      <c r="H32" s="13"/>
      <c r="I32" s="16" t="s">
        <v>880</v>
      </c>
      <c r="J32" t="str">
        <f t="shared" si="0"/>
        <v>06/25/2024 11:23:18</v>
      </c>
    </row>
    <row r="33" spans="1:10" ht="66">
      <c r="A33" s="13"/>
      <c r="B33" s="126" t="s">
        <v>881</v>
      </c>
      <c r="C33" s="126"/>
      <c r="D33" s="98">
        <v>410205</v>
      </c>
      <c r="E33" s="98">
        <v>0</v>
      </c>
      <c r="F33" s="98">
        <v>712756550</v>
      </c>
      <c r="G33" s="97" t="s">
        <v>214</v>
      </c>
      <c r="H33" s="13"/>
      <c r="I33" s="16" t="s">
        <v>882</v>
      </c>
      <c r="J33" t="str">
        <f t="shared" si="0"/>
        <v>06/25/2024 11:23:29</v>
      </c>
    </row>
    <row r="34" spans="1:10" ht="79.2">
      <c r="A34" s="13"/>
      <c r="B34" s="126" t="s">
        <v>883</v>
      </c>
      <c r="C34" s="126"/>
      <c r="D34" s="98">
        <v>702005</v>
      </c>
      <c r="E34" s="98">
        <v>0</v>
      </c>
      <c r="F34" s="98">
        <v>712054545</v>
      </c>
      <c r="G34" s="97" t="s">
        <v>215</v>
      </c>
      <c r="H34" s="13"/>
      <c r="I34" s="16" t="s">
        <v>884</v>
      </c>
      <c r="J34" t="str">
        <f t="shared" si="0"/>
        <v>06/25/2024 11:23:46</v>
      </c>
    </row>
    <row r="35" spans="1:10" ht="79.2">
      <c r="A35" s="13"/>
      <c r="B35" s="126" t="s">
        <v>885</v>
      </c>
      <c r="C35" s="126"/>
      <c r="D35" s="98">
        <v>273470</v>
      </c>
      <c r="E35" s="98" t="s">
        <v>158</v>
      </c>
      <c r="F35" s="98">
        <v>711781075</v>
      </c>
      <c r="G35" s="97" t="s">
        <v>216</v>
      </c>
      <c r="H35" s="13"/>
      <c r="I35" s="16" t="s">
        <v>886</v>
      </c>
      <c r="J35" t="str">
        <f t="shared" si="0"/>
        <v>06/25/2024 11:23:54</v>
      </c>
    </row>
    <row r="36" spans="1:10" ht="79.2">
      <c r="A36" s="13"/>
      <c r="B36" s="126" t="s">
        <v>887</v>
      </c>
      <c r="C36" s="126"/>
      <c r="D36" s="98">
        <v>273470</v>
      </c>
      <c r="E36" s="98">
        <v>0</v>
      </c>
      <c r="F36" s="98">
        <v>711507605</v>
      </c>
      <c r="G36" s="97" t="s">
        <v>217</v>
      </c>
      <c r="H36" s="13"/>
      <c r="I36" s="16" t="s">
        <v>888</v>
      </c>
      <c r="J36" t="str">
        <f t="shared" si="0"/>
        <v>06/25/2024 11:23:58</v>
      </c>
    </row>
    <row r="37" spans="1:10">
      <c r="A37" s="13"/>
      <c r="B37" s="126" t="s">
        <v>889</v>
      </c>
      <c r="C37" s="126"/>
      <c r="D37" s="98" t="s">
        <v>890</v>
      </c>
      <c r="E37" s="98">
        <v>0</v>
      </c>
      <c r="F37" s="98">
        <v>710697297</v>
      </c>
      <c r="G37" s="97" t="s">
        <v>218</v>
      </c>
      <c r="H37" s="13"/>
      <c r="I37" s="16" t="s">
        <v>891</v>
      </c>
      <c r="J37" t="str">
        <f t="shared" si="0"/>
        <v>06/28/2024 17:23:29</v>
      </c>
    </row>
    <row r="38" spans="1:10">
      <c r="A38" s="13"/>
      <c r="B38" s="128" t="s">
        <v>119</v>
      </c>
      <c r="C38" s="128"/>
      <c r="D38" s="100">
        <v>2310616133</v>
      </c>
      <c r="E38" s="100" t="s">
        <v>892</v>
      </c>
      <c r="F38" s="101"/>
      <c r="G38" s="102"/>
      <c r="H38" s="13"/>
    </row>
    <row r="39" spans="1:10">
      <c r="A39" s="13"/>
      <c r="B39" s="135" t="s">
        <v>120</v>
      </c>
      <c r="C39" s="135"/>
      <c r="D39" s="103"/>
      <c r="E39" s="103"/>
      <c r="F39" s="104">
        <v>710697297</v>
      </c>
      <c r="G39" s="105"/>
      <c r="H39" s="13"/>
      <c r="I39" s="16" t="s">
        <v>123</v>
      </c>
    </row>
    <row r="40" spans="1:10" ht="14.55" customHeight="1">
      <c r="A40" s="13"/>
      <c r="B40" s="135"/>
      <c r="C40" s="135"/>
      <c r="D40" s="106"/>
      <c r="E40" s="106"/>
      <c r="F40" s="106"/>
      <c r="G40" s="106"/>
      <c r="H40" s="13"/>
    </row>
    <row r="41" spans="1:10" ht="14.55" customHeight="1">
      <c r="A41" s="13"/>
      <c r="B41" s="135"/>
      <c r="C41" s="135"/>
      <c r="D41" s="106"/>
      <c r="E41" s="106"/>
      <c r="F41" s="106"/>
      <c r="G41" s="106"/>
      <c r="H41" s="13"/>
    </row>
    <row r="42" spans="1:10" ht="14.55" customHeight="1">
      <c r="A42" s="13"/>
      <c r="B42" s="134" t="s">
        <v>219</v>
      </c>
      <c r="C42" s="134"/>
      <c r="D42" s="134"/>
      <c r="E42" s="134"/>
      <c r="F42" s="134"/>
      <c r="G42" s="134"/>
      <c r="H42" s="134"/>
    </row>
  </sheetData>
  <mergeCells count="43">
    <mergeCell ref="B31:C31"/>
    <mergeCell ref="B32:C32"/>
    <mergeCell ref="B33:C33"/>
    <mergeCell ref="B34:C34"/>
    <mergeCell ref="B35:C35"/>
    <mergeCell ref="B42:H42"/>
    <mergeCell ref="B41:C41"/>
    <mergeCell ref="B36:C36"/>
    <mergeCell ref="B37:C37"/>
    <mergeCell ref="B38:C38"/>
    <mergeCell ref="B39:C39"/>
    <mergeCell ref="B40:C40"/>
    <mergeCell ref="C1:F1"/>
    <mergeCell ref="G1:H1"/>
    <mergeCell ref="C2:H2"/>
    <mergeCell ref="B4:H4"/>
    <mergeCell ref="C5:H5"/>
    <mergeCell ref="B3:H3"/>
    <mergeCell ref="B19:C19"/>
    <mergeCell ref="B18:C18"/>
    <mergeCell ref="B17:C17"/>
    <mergeCell ref="C6:H6"/>
    <mergeCell ref="C7:H7"/>
    <mergeCell ref="B12:C12"/>
    <mergeCell ref="B13:C13"/>
    <mergeCell ref="B14:C14"/>
    <mergeCell ref="B15:C15"/>
    <mergeCell ref="B16:C16"/>
    <mergeCell ref="C8:E8"/>
    <mergeCell ref="F8:H8"/>
    <mergeCell ref="C9:E10"/>
    <mergeCell ref="B11:C11"/>
    <mergeCell ref="B22:C22"/>
    <mergeCell ref="B23:C23"/>
    <mergeCell ref="B21:C21"/>
    <mergeCell ref="B24:C24"/>
    <mergeCell ref="B20:C20"/>
    <mergeCell ref="B30:C30"/>
    <mergeCell ref="B25:C25"/>
    <mergeCell ref="B26:C26"/>
    <mergeCell ref="B27:C27"/>
    <mergeCell ref="B28:C28"/>
    <mergeCell ref="B29:C29"/>
  </mergeCells>
  <dataValidations count="1">
    <dataValidation type="list" allowBlank="1" showInputMessage="1" showErrorMessage="1" sqref="J12" xr:uid="{B2BE6494-28E9-4764-B075-7879ACED3980}">
      <formula1>cash_trans_types</formula1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3007A-566B-42C8-A998-540AB7C5FE2E}">
  <dimension ref="A1:AM11"/>
  <sheetViews>
    <sheetView workbookViewId="0">
      <selection activeCell="G13" sqref="G13"/>
    </sheetView>
  </sheetViews>
  <sheetFormatPr defaultRowHeight="14.4"/>
  <cols>
    <col min="1" max="1" width="21.77734375" bestFit="1" customWidth="1"/>
    <col min="2" max="2" width="14.44140625" bestFit="1" customWidth="1"/>
    <col min="3" max="3" width="9.88671875" bestFit="1" customWidth="1"/>
    <col min="4" max="4" width="30.109375" bestFit="1" customWidth="1"/>
    <col min="5" max="5" width="30.109375" customWidth="1"/>
    <col min="6" max="6" width="14" bestFit="1" customWidth="1"/>
    <col min="7" max="7" width="15.21875" customWidth="1"/>
    <col min="8" max="8" width="10.44140625" bestFit="1" customWidth="1"/>
    <col min="9" max="9" width="14" bestFit="1" customWidth="1"/>
    <col min="10" max="10" width="15.109375" bestFit="1" customWidth="1"/>
    <col min="11" max="11" width="15.109375" customWidth="1"/>
    <col min="12" max="12" width="15" bestFit="1" customWidth="1"/>
    <col min="13" max="13" width="16.21875" bestFit="1" customWidth="1"/>
    <col min="14" max="14" width="18.77734375" bestFit="1" customWidth="1"/>
    <col min="15" max="15" width="23.77734375" bestFit="1" customWidth="1"/>
    <col min="16" max="18" width="23.77734375" customWidth="1"/>
    <col min="19" max="19" width="8.33203125" bestFit="1" customWidth="1"/>
    <col min="20" max="21" width="9.33203125" bestFit="1" customWidth="1"/>
    <col min="22" max="22" width="7.33203125" bestFit="1" customWidth="1"/>
    <col min="23" max="23" width="9.33203125" bestFit="1" customWidth="1"/>
    <col min="24" max="24" width="9" bestFit="1" customWidth="1"/>
    <col min="25" max="25" width="14.21875" bestFit="1" customWidth="1"/>
    <col min="26" max="26" width="21.21875" bestFit="1" customWidth="1"/>
    <col min="27" max="27" width="13.6640625" bestFit="1" customWidth="1"/>
    <col min="28" max="28" width="12.44140625" bestFit="1" customWidth="1"/>
    <col min="29" max="29" width="18.77734375" bestFit="1" customWidth="1"/>
    <col min="30" max="30" width="11.5546875" bestFit="1" customWidth="1"/>
    <col min="31" max="31" width="9.44140625" bestFit="1" customWidth="1"/>
    <col min="32" max="33" width="14.6640625" bestFit="1" customWidth="1"/>
    <col min="34" max="34" width="23.21875" customWidth="1"/>
    <col min="35" max="35" width="15.88671875" customWidth="1"/>
    <col min="36" max="36" width="16.77734375" customWidth="1"/>
    <col min="37" max="37" width="12" customWidth="1"/>
    <col min="38" max="38" width="14.77734375" customWidth="1"/>
    <col min="39" max="39" width="13.88671875" customWidth="1"/>
  </cols>
  <sheetData>
    <row r="1" spans="1:39">
      <c r="A1" t="s">
        <v>894</v>
      </c>
      <c r="B1" t="s">
        <v>895</v>
      </c>
      <c r="C1" t="s">
        <v>895</v>
      </c>
      <c r="D1" t="s">
        <v>896</v>
      </c>
      <c r="F1" t="s">
        <v>896</v>
      </c>
      <c r="I1" t="s">
        <v>896</v>
      </c>
      <c r="J1" t="s">
        <v>896</v>
      </c>
      <c r="K1" t="s">
        <v>896</v>
      </c>
      <c r="M1" t="s">
        <v>896</v>
      </c>
      <c r="Q1" t="s">
        <v>896</v>
      </c>
      <c r="S1" t="s">
        <v>895</v>
      </c>
      <c r="X1" t="s">
        <v>896</v>
      </c>
      <c r="Y1" t="s">
        <v>896</v>
      </c>
      <c r="Z1" t="s">
        <v>897</v>
      </c>
      <c r="AA1" t="s">
        <v>898</v>
      </c>
      <c r="AB1" t="s">
        <v>895</v>
      </c>
      <c r="AC1" t="s">
        <v>899</v>
      </c>
      <c r="AD1" t="s">
        <v>895</v>
      </c>
      <c r="AL1" s="33">
        <f>[1]Dashboard!B2</f>
        <v>45471</v>
      </c>
      <c r="AM1" s="33">
        <f>[1]Dashboard!B2</f>
        <v>45471</v>
      </c>
    </row>
    <row r="2" spans="1:39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  <c r="X2">
        <v>24</v>
      </c>
      <c r="Y2">
        <v>25</v>
      </c>
      <c r="Z2">
        <v>26</v>
      </c>
      <c r="AA2">
        <v>27</v>
      </c>
      <c r="AB2">
        <v>28</v>
      </c>
      <c r="AC2">
        <v>29</v>
      </c>
      <c r="AD2">
        <v>30</v>
      </c>
      <c r="AE2">
        <v>31</v>
      </c>
      <c r="AF2">
        <v>32</v>
      </c>
      <c r="AG2">
        <v>33</v>
      </c>
      <c r="AH2">
        <v>34</v>
      </c>
      <c r="AI2">
        <v>35</v>
      </c>
      <c r="AJ2">
        <v>36</v>
      </c>
      <c r="AK2">
        <v>37</v>
      </c>
      <c r="AL2">
        <v>38</v>
      </c>
      <c r="AM2">
        <v>39</v>
      </c>
    </row>
    <row r="3" spans="1:39">
      <c r="A3" s="49" t="s">
        <v>29</v>
      </c>
      <c r="B3" s="49" t="s">
        <v>27</v>
      </c>
      <c r="C3" s="49" t="s">
        <v>106</v>
      </c>
      <c r="D3" s="49" t="s">
        <v>30</v>
      </c>
      <c r="E3" s="49" t="s">
        <v>136</v>
      </c>
      <c r="F3" s="49" t="s">
        <v>102</v>
      </c>
      <c r="G3" s="49" t="s">
        <v>570</v>
      </c>
      <c r="H3" s="49" t="s">
        <v>571</v>
      </c>
      <c r="I3" s="49" t="s">
        <v>572</v>
      </c>
      <c r="J3" s="49" t="s">
        <v>573</v>
      </c>
      <c r="K3" s="49" t="s">
        <v>574</v>
      </c>
      <c r="L3" s="49" t="s">
        <v>575</v>
      </c>
      <c r="M3" s="49" t="s">
        <v>576</v>
      </c>
      <c r="N3" s="49" t="s">
        <v>577</v>
      </c>
      <c r="O3" s="49" t="s">
        <v>578</v>
      </c>
      <c r="P3" s="49" t="s">
        <v>101</v>
      </c>
      <c r="Q3" s="49" t="s">
        <v>743</v>
      </c>
      <c r="R3" s="49" t="s">
        <v>744</v>
      </c>
      <c r="S3" s="49" t="s">
        <v>137</v>
      </c>
      <c r="T3" s="49" t="s">
        <v>580</v>
      </c>
      <c r="U3" s="49" t="s">
        <v>581</v>
      </c>
      <c r="V3" s="49" t="s">
        <v>582</v>
      </c>
      <c r="W3" s="49" t="s">
        <v>583</v>
      </c>
      <c r="X3" s="49" t="s">
        <v>579</v>
      </c>
      <c r="Y3" s="50" t="s">
        <v>786</v>
      </c>
      <c r="Z3" s="50" t="s">
        <v>787</v>
      </c>
      <c r="AA3" s="50" t="s">
        <v>584</v>
      </c>
      <c r="AB3" s="50" t="s">
        <v>585</v>
      </c>
      <c r="AC3" s="50" t="s">
        <v>586</v>
      </c>
      <c r="AD3" s="50" t="s">
        <v>587</v>
      </c>
      <c r="AE3" s="50" t="s">
        <v>588</v>
      </c>
      <c r="AF3" s="50" t="s">
        <v>589</v>
      </c>
      <c r="AG3" s="50" t="s">
        <v>590</v>
      </c>
      <c r="AH3" s="50" t="s">
        <v>591</v>
      </c>
      <c r="AI3" s="50" t="s">
        <v>592</v>
      </c>
      <c r="AJ3" s="50" t="s">
        <v>593</v>
      </c>
      <c r="AK3" s="50" t="s">
        <v>594</v>
      </c>
      <c r="AL3" s="50" t="s">
        <v>595</v>
      </c>
      <c r="AM3" s="50" t="s">
        <v>596</v>
      </c>
    </row>
    <row r="4" spans="1:39">
      <c r="A4" s="62" t="s">
        <v>19</v>
      </c>
      <c r="B4" s="59" t="s">
        <v>44</v>
      </c>
      <c r="C4" s="59" t="s">
        <v>220</v>
      </c>
      <c r="D4" s="63" t="s">
        <v>59</v>
      </c>
      <c r="E4" s="63"/>
      <c r="F4" s="59" t="s">
        <v>60</v>
      </c>
      <c r="G4" s="59" t="s">
        <v>572</v>
      </c>
      <c r="H4" s="64"/>
      <c r="I4" s="59" t="s">
        <v>60</v>
      </c>
      <c r="J4" s="59" t="s">
        <v>748</v>
      </c>
      <c r="K4" s="59" t="s">
        <v>602</v>
      </c>
      <c r="L4" s="59"/>
      <c r="M4" s="59" t="s">
        <v>19</v>
      </c>
      <c r="N4" s="59"/>
      <c r="O4" s="59"/>
      <c r="P4" s="59"/>
      <c r="Q4" s="59" t="s">
        <v>746</v>
      </c>
      <c r="R4" s="59"/>
      <c r="S4" s="65">
        <v>1</v>
      </c>
      <c r="T4" s="59"/>
      <c r="U4" s="59"/>
      <c r="V4" s="59"/>
      <c r="W4" s="59"/>
      <c r="X4" s="59" t="s">
        <v>598</v>
      </c>
      <c r="Y4" s="59" t="s">
        <v>788</v>
      </c>
      <c r="Z4" s="59" t="s">
        <v>789</v>
      </c>
      <c r="AA4" s="59" t="s">
        <v>613</v>
      </c>
      <c r="AB4" s="59" t="s">
        <v>19</v>
      </c>
      <c r="AC4" s="36" t="s">
        <v>608</v>
      </c>
      <c r="AD4" s="36" t="s">
        <v>605</v>
      </c>
      <c r="AE4" s="60"/>
      <c r="AF4" s="60"/>
      <c r="AL4" s="38"/>
      <c r="AM4" s="35"/>
    </row>
    <row r="5" spans="1:39">
      <c r="A5" s="62" t="s">
        <v>52</v>
      </c>
      <c r="B5" s="59" t="s">
        <v>44</v>
      </c>
      <c r="C5" s="59" t="s">
        <v>220</v>
      </c>
      <c r="D5" s="59" t="s">
        <v>790</v>
      </c>
      <c r="E5" s="59"/>
      <c r="F5" s="59" t="s">
        <v>54</v>
      </c>
      <c r="G5" s="59" t="s">
        <v>572</v>
      </c>
      <c r="H5" s="64"/>
      <c r="I5" s="59" t="s">
        <v>54</v>
      </c>
      <c r="J5" s="59" t="s">
        <v>745</v>
      </c>
      <c r="K5" s="59" t="s">
        <v>602</v>
      </c>
      <c r="L5" s="59"/>
      <c r="M5" s="59" t="s">
        <v>52</v>
      </c>
      <c r="N5" s="59"/>
      <c r="O5" s="59"/>
      <c r="P5" s="59"/>
      <c r="Q5" s="59" t="s">
        <v>746</v>
      </c>
      <c r="R5" s="59"/>
      <c r="S5" s="65">
        <v>1</v>
      </c>
      <c r="T5" s="59"/>
      <c r="U5" s="59"/>
      <c r="V5" s="59"/>
      <c r="W5" s="59"/>
      <c r="X5" s="59" t="s">
        <v>598</v>
      </c>
      <c r="Y5" s="59" t="s">
        <v>791</v>
      </c>
      <c r="Z5" s="59" t="s">
        <v>792</v>
      </c>
      <c r="AA5" s="59" t="s">
        <v>603</v>
      </c>
      <c r="AB5" s="59" t="s">
        <v>52</v>
      </c>
      <c r="AC5" s="36" t="s">
        <v>604</v>
      </c>
      <c r="AD5" s="36" t="s">
        <v>605</v>
      </c>
      <c r="AE5" s="60"/>
      <c r="AF5" s="60"/>
      <c r="AL5" s="34"/>
      <c r="AM5" s="35"/>
    </row>
    <row r="6" spans="1:39">
      <c r="A6" s="62" t="s">
        <v>22</v>
      </c>
      <c r="B6" s="59" t="s">
        <v>44</v>
      </c>
      <c r="C6" s="59" t="s">
        <v>220</v>
      </c>
      <c r="D6" s="59" t="s">
        <v>51</v>
      </c>
      <c r="E6" s="59"/>
      <c r="F6" s="59" t="s">
        <v>55</v>
      </c>
      <c r="G6" s="59" t="s">
        <v>572</v>
      </c>
      <c r="H6" s="64"/>
      <c r="I6" s="59" t="s">
        <v>55</v>
      </c>
      <c r="J6" s="59" t="s">
        <v>747</v>
      </c>
      <c r="K6" s="59" t="s">
        <v>602</v>
      </c>
      <c r="L6" s="59"/>
      <c r="M6" s="59" t="s">
        <v>22</v>
      </c>
      <c r="N6" s="59"/>
      <c r="O6" s="59"/>
      <c r="P6" s="59"/>
      <c r="Q6" s="59" t="s">
        <v>746</v>
      </c>
      <c r="R6" s="59"/>
      <c r="S6" s="65">
        <v>1</v>
      </c>
      <c r="T6" s="59"/>
      <c r="U6" s="59"/>
      <c r="V6" s="59"/>
      <c r="W6" s="59"/>
      <c r="X6" s="59" t="s">
        <v>598</v>
      </c>
      <c r="Y6" s="59" t="s">
        <v>793</v>
      </c>
      <c r="Z6" s="59" t="s">
        <v>794</v>
      </c>
      <c r="AA6" s="59" t="s">
        <v>606</v>
      </c>
      <c r="AB6" s="59" t="s">
        <v>22</v>
      </c>
      <c r="AC6" s="36" t="s">
        <v>597</v>
      </c>
      <c r="AD6" s="36" t="s">
        <v>605</v>
      </c>
      <c r="AE6" s="60"/>
      <c r="AF6" s="60"/>
      <c r="AL6" s="34"/>
      <c r="AM6" s="35"/>
    </row>
    <row r="7" spans="1:39">
      <c r="A7" s="62" t="s">
        <v>56</v>
      </c>
      <c r="B7" s="59" t="s">
        <v>44</v>
      </c>
      <c r="C7" s="59" t="s">
        <v>220</v>
      </c>
      <c r="D7" s="59" t="s">
        <v>57</v>
      </c>
      <c r="E7" s="59"/>
      <c r="F7" s="59" t="s">
        <v>58</v>
      </c>
      <c r="G7" s="59" t="s">
        <v>572</v>
      </c>
      <c r="H7" s="64"/>
      <c r="I7" s="59" t="s">
        <v>58</v>
      </c>
      <c r="J7" s="59" t="s">
        <v>749</v>
      </c>
      <c r="K7" s="59" t="s">
        <v>602</v>
      </c>
      <c r="L7" s="59"/>
      <c r="M7" s="59" t="s">
        <v>56</v>
      </c>
      <c r="N7" s="59"/>
      <c r="O7" s="59"/>
      <c r="P7" s="59"/>
      <c r="Q7" s="59" t="s">
        <v>746</v>
      </c>
      <c r="R7" s="59"/>
      <c r="S7" s="65">
        <v>1</v>
      </c>
      <c r="T7" s="59"/>
      <c r="U7" s="59"/>
      <c r="V7" s="59"/>
      <c r="W7" s="59"/>
      <c r="X7" s="59" t="s">
        <v>598</v>
      </c>
      <c r="Y7" s="59" t="s">
        <v>795</v>
      </c>
      <c r="Z7" s="59" t="s">
        <v>796</v>
      </c>
      <c r="AA7" s="59" t="s">
        <v>607</v>
      </c>
      <c r="AB7" s="59" t="s">
        <v>56</v>
      </c>
      <c r="AC7" s="36" t="s">
        <v>608</v>
      </c>
      <c r="AD7" s="36" t="s">
        <v>605</v>
      </c>
      <c r="AE7" s="60"/>
      <c r="AF7" s="60"/>
      <c r="AL7" s="34"/>
      <c r="AM7" s="35"/>
    </row>
    <row r="8" spans="1:39">
      <c r="A8" s="62" t="s">
        <v>47</v>
      </c>
      <c r="B8" s="59" t="s">
        <v>44</v>
      </c>
      <c r="C8" s="59" t="s">
        <v>220</v>
      </c>
      <c r="D8" s="59" t="s">
        <v>775</v>
      </c>
      <c r="E8" s="59"/>
      <c r="F8" s="59" t="s">
        <v>64</v>
      </c>
      <c r="G8" s="59" t="s">
        <v>572</v>
      </c>
      <c r="H8" s="64"/>
      <c r="I8" s="59" t="s">
        <v>64</v>
      </c>
      <c r="J8" s="59" t="s">
        <v>750</v>
      </c>
      <c r="K8" s="59" t="s">
        <v>602</v>
      </c>
      <c r="L8" s="59"/>
      <c r="M8" s="59" t="s">
        <v>47</v>
      </c>
      <c r="N8" s="59"/>
      <c r="O8" s="59"/>
      <c r="P8" s="59"/>
      <c r="Q8" s="59" t="s">
        <v>746</v>
      </c>
      <c r="R8" s="59"/>
      <c r="S8" s="65">
        <v>1</v>
      </c>
      <c r="T8" s="59"/>
      <c r="U8" s="59"/>
      <c r="V8" s="59"/>
      <c r="W8" s="59"/>
      <c r="X8" s="59" t="s">
        <v>598</v>
      </c>
      <c r="Y8" s="59" t="s">
        <v>797</v>
      </c>
      <c r="Z8" s="59" t="s">
        <v>798</v>
      </c>
      <c r="AA8" s="59" t="s">
        <v>609</v>
      </c>
      <c r="AB8" s="59" t="s">
        <v>47</v>
      </c>
      <c r="AC8" s="36" t="s">
        <v>600</v>
      </c>
      <c r="AD8" s="36" t="s">
        <v>605</v>
      </c>
      <c r="AE8" s="60"/>
      <c r="AF8" s="60"/>
      <c r="AL8" s="34"/>
      <c r="AM8" s="35"/>
    </row>
    <row r="9" spans="1:39">
      <c r="A9" s="62" t="s">
        <v>21</v>
      </c>
      <c r="B9" s="59" t="s">
        <v>44</v>
      </c>
      <c r="C9" s="59" t="s">
        <v>220</v>
      </c>
      <c r="D9" s="59" t="s">
        <v>49</v>
      </c>
      <c r="E9" s="59"/>
      <c r="F9" s="59" t="s">
        <v>61</v>
      </c>
      <c r="G9" s="59" t="s">
        <v>572</v>
      </c>
      <c r="H9" s="64"/>
      <c r="I9" s="59" t="s">
        <v>61</v>
      </c>
      <c r="J9" s="59" t="s">
        <v>751</v>
      </c>
      <c r="K9" s="59" t="s">
        <v>602</v>
      </c>
      <c r="L9" s="59"/>
      <c r="M9" s="59" t="s">
        <v>21</v>
      </c>
      <c r="N9" s="59"/>
      <c r="O9" s="59"/>
      <c r="P9" s="59"/>
      <c r="Q9" s="59" t="s">
        <v>746</v>
      </c>
      <c r="R9" s="59"/>
      <c r="S9" s="65">
        <v>1</v>
      </c>
      <c r="T9" s="59"/>
      <c r="U9" s="59"/>
      <c r="V9" s="59"/>
      <c r="W9" s="59"/>
      <c r="X9" s="59" t="s">
        <v>598</v>
      </c>
      <c r="Y9" s="59" t="s">
        <v>799</v>
      </c>
      <c r="Z9" s="59" t="s">
        <v>800</v>
      </c>
      <c r="AA9" s="59" t="s">
        <v>610</v>
      </c>
      <c r="AB9" s="59" t="s">
        <v>21</v>
      </c>
      <c r="AC9" s="61" t="s">
        <v>601</v>
      </c>
      <c r="AD9" s="61" t="s">
        <v>605</v>
      </c>
      <c r="AE9" s="60"/>
      <c r="AF9" s="60"/>
      <c r="AL9" s="38"/>
      <c r="AM9" s="46"/>
    </row>
    <row r="10" spans="1:39">
      <c r="A10" s="62" t="s">
        <v>20</v>
      </c>
      <c r="B10" s="59" t="s">
        <v>44</v>
      </c>
      <c r="C10" s="59" t="s">
        <v>220</v>
      </c>
      <c r="D10" s="59" t="s">
        <v>45</v>
      </c>
      <c r="E10" s="59"/>
      <c r="F10" s="59" t="s">
        <v>62</v>
      </c>
      <c r="G10" s="59" t="s">
        <v>572</v>
      </c>
      <c r="H10" s="64"/>
      <c r="I10" s="59" t="s">
        <v>62</v>
      </c>
      <c r="J10" s="59" t="s">
        <v>752</v>
      </c>
      <c r="K10" s="59" t="s">
        <v>602</v>
      </c>
      <c r="L10" s="59"/>
      <c r="M10" s="59" t="s">
        <v>20</v>
      </c>
      <c r="N10" s="59"/>
      <c r="O10" s="59"/>
      <c r="P10" s="59"/>
      <c r="Q10" s="59" t="s">
        <v>746</v>
      </c>
      <c r="R10" s="59"/>
      <c r="S10" s="65">
        <v>1</v>
      </c>
      <c r="T10" s="59"/>
      <c r="U10" s="59"/>
      <c r="V10" s="59"/>
      <c r="W10" s="59"/>
      <c r="X10" s="59" t="s">
        <v>598</v>
      </c>
      <c r="Y10" s="59" t="s">
        <v>801</v>
      </c>
      <c r="Z10" s="59" t="s">
        <v>802</v>
      </c>
      <c r="AA10" s="59" t="s">
        <v>611</v>
      </c>
      <c r="AB10" s="59" t="s">
        <v>20</v>
      </c>
      <c r="AC10" s="36" t="s">
        <v>608</v>
      </c>
      <c r="AD10" s="36" t="s">
        <v>605</v>
      </c>
      <c r="AE10" s="60"/>
      <c r="AF10" s="60"/>
      <c r="AL10" s="34"/>
      <c r="AM10" s="35"/>
    </row>
    <row r="11" spans="1:39">
      <c r="A11" s="62" t="s">
        <v>23</v>
      </c>
      <c r="B11" s="59" t="s">
        <v>44</v>
      </c>
      <c r="C11" s="59" t="s">
        <v>220</v>
      </c>
      <c r="D11" s="59" t="s">
        <v>50</v>
      </c>
      <c r="E11" s="59"/>
      <c r="F11" s="59" t="s">
        <v>63</v>
      </c>
      <c r="G11" s="59" t="s">
        <v>572</v>
      </c>
      <c r="H11" s="64"/>
      <c r="I11" s="59" t="s">
        <v>63</v>
      </c>
      <c r="J11" s="59" t="s">
        <v>753</v>
      </c>
      <c r="K11" s="59" t="s">
        <v>602</v>
      </c>
      <c r="L11" s="59"/>
      <c r="M11" s="59" t="s">
        <v>23</v>
      </c>
      <c r="N11" s="59"/>
      <c r="O11" s="59"/>
      <c r="P11" s="59"/>
      <c r="Q11" s="59" t="s">
        <v>746</v>
      </c>
      <c r="R11" s="59"/>
      <c r="S11" s="65">
        <v>1</v>
      </c>
      <c r="T11" s="59"/>
      <c r="U11" s="59"/>
      <c r="V11" s="59"/>
      <c r="W11" s="59"/>
      <c r="X11" s="59" t="s">
        <v>598</v>
      </c>
      <c r="Y11" s="59" t="s">
        <v>803</v>
      </c>
      <c r="Z11" s="59" t="s">
        <v>804</v>
      </c>
      <c r="AA11" s="59" t="s">
        <v>612</v>
      </c>
      <c r="AB11" s="59" t="s">
        <v>23</v>
      </c>
      <c r="AC11" s="36" t="s">
        <v>599</v>
      </c>
      <c r="AD11" s="36" t="s">
        <v>605</v>
      </c>
      <c r="AE11" s="60"/>
      <c r="AF11" s="60"/>
      <c r="AL11" s="34"/>
      <c r="AM11" s="35"/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23D48-0359-40FA-9DF0-D7DE6CB26FA3}">
  <dimension ref="A1:AK2699"/>
  <sheetViews>
    <sheetView workbookViewId="0">
      <selection activeCell="H22" sqref="H22:I22"/>
    </sheetView>
  </sheetViews>
  <sheetFormatPr defaultRowHeight="14.4"/>
  <cols>
    <col min="1" max="1" width="11.88671875" customWidth="1"/>
    <col min="3" max="3" width="11.44140625" customWidth="1"/>
    <col min="4" max="4" width="10.6640625" customWidth="1"/>
    <col min="5" max="5" width="10.44140625" customWidth="1"/>
    <col min="9" max="9" width="43.6640625" bestFit="1" customWidth="1"/>
    <col min="10" max="10" width="14.6640625" bestFit="1" customWidth="1"/>
    <col min="11" max="11" width="43.6640625" customWidth="1"/>
    <col min="14" max="14" width="12.33203125" bestFit="1" customWidth="1"/>
    <col min="18" max="18" width="29.5546875" customWidth="1"/>
    <col min="19" max="19" width="25.44140625" customWidth="1"/>
    <col min="20" max="20" width="13.77734375" bestFit="1" customWidth="1"/>
    <col min="21" max="22" width="15" bestFit="1" customWidth="1"/>
    <col min="23" max="23" width="39.6640625" bestFit="1" customWidth="1"/>
    <col min="28" max="28" width="11.77734375" bestFit="1" customWidth="1"/>
    <col min="29" max="29" width="18.109375" customWidth="1"/>
    <col min="30" max="30" width="17.44140625" customWidth="1"/>
    <col min="31" max="31" width="16.21875" bestFit="1" customWidth="1"/>
    <col min="32" max="32" width="17.77734375" bestFit="1" customWidth="1"/>
    <col min="34" max="34" width="18" customWidth="1"/>
    <col min="35" max="35" width="11.44140625" customWidth="1"/>
    <col min="36" max="36" width="9.33203125" bestFit="1" customWidth="1"/>
    <col min="37" max="37" width="10.33203125" customWidth="1"/>
  </cols>
  <sheetData>
    <row r="1" spans="1:37">
      <c r="A1" t="s">
        <v>826</v>
      </c>
      <c r="B1" t="s">
        <v>29</v>
      </c>
      <c r="C1" t="s">
        <v>823</v>
      </c>
      <c r="D1" t="s">
        <v>824</v>
      </c>
      <c r="E1" t="s">
        <v>825</v>
      </c>
      <c r="H1" s="23" t="s">
        <v>52</v>
      </c>
      <c r="I1" s="23" t="s">
        <v>53</v>
      </c>
      <c r="J1" s="23" t="s">
        <v>54</v>
      </c>
      <c r="K1" s="23"/>
      <c r="M1" s="3" t="s">
        <v>65</v>
      </c>
      <c r="N1" t="s">
        <v>66</v>
      </c>
      <c r="O1" t="s">
        <v>65</v>
      </c>
      <c r="P1" t="s">
        <v>67</v>
      </c>
      <c r="R1" t="s">
        <v>154</v>
      </c>
      <c r="U1" s="43" t="s">
        <v>756</v>
      </c>
      <c r="V1" s="43" t="s">
        <v>756</v>
      </c>
      <c r="Y1" t="s">
        <v>810</v>
      </c>
      <c r="Z1" t="s">
        <v>811</v>
      </c>
      <c r="AC1" s="43" t="s">
        <v>778</v>
      </c>
    </row>
    <row r="2" spans="1:37">
      <c r="A2" s="8" t="str">
        <f>B2&amp;C2</f>
        <v>HPG45483</v>
      </c>
      <c r="B2" s="43" t="s">
        <v>52</v>
      </c>
      <c r="C2" s="8">
        <v>45483</v>
      </c>
      <c r="D2">
        <v>28950</v>
      </c>
      <c r="E2">
        <v>30969800</v>
      </c>
      <c r="H2" s="23" t="s">
        <v>22</v>
      </c>
      <c r="I2" s="23" t="s">
        <v>51</v>
      </c>
      <c r="J2" s="23" t="s">
        <v>55</v>
      </c>
      <c r="K2" s="23"/>
      <c r="M2">
        <f>O2</f>
        <v>1</v>
      </c>
      <c r="N2" s="7">
        <v>44854</v>
      </c>
      <c r="O2">
        <v>1</v>
      </c>
      <c r="P2">
        <f>WEEKDAY(N2)</f>
        <v>5</v>
      </c>
      <c r="R2" s="23" t="s">
        <v>155</v>
      </c>
      <c r="S2" s="22">
        <f>SUMIF('I3-BIDV'!J$12:J$1011,DataRef!R2,'I3-BIDV'!F$12:F$1011)</f>
        <v>0</v>
      </c>
      <c r="U2" t="s">
        <v>757</v>
      </c>
      <c r="V2" t="s">
        <v>758</v>
      </c>
      <c r="W2" t="s">
        <v>759</v>
      </c>
      <c r="Y2" t="s">
        <v>162</v>
      </c>
      <c r="Z2" t="s">
        <v>740</v>
      </c>
      <c r="AC2" t="s">
        <v>782</v>
      </c>
      <c r="AD2" t="s">
        <v>781</v>
      </c>
      <c r="AE2" t="s">
        <v>782</v>
      </c>
      <c r="AF2" t="s">
        <v>781</v>
      </c>
    </row>
    <row r="3" spans="1:37">
      <c r="A3" s="8" t="str">
        <f t="shared" ref="A3:A66" si="0">B3&amp;C3</f>
        <v>HPG45482</v>
      </c>
      <c r="B3" s="43" t="s">
        <v>52</v>
      </c>
      <c r="C3" s="8">
        <v>45482</v>
      </c>
      <c r="D3">
        <v>29000</v>
      </c>
      <c r="E3">
        <v>22548200</v>
      </c>
      <c r="H3" s="23" t="s">
        <v>56</v>
      </c>
      <c r="I3" s="23" t="s">
        <v>57</v>
      </c>
      <c r="J3" s="23" t="s">
        <v>58</v>
      </c>
      <c r="K3" s="23"/>
      <c r="M3">
        <f t="shared" ref="M3:M66" si="1">O3</f>
        <v>2</v>
      </c>
      <c r="N3" s="7">
        <v>44855</v>
      </c>
      <c r="O3">
        <v>2</v>
      </c>
      <c r="P3">
        <f t="shared" ref="P3:P66" si="2">WEEKDAY(N3)</f>
        <v>6</v>
      </c>
      <c r="R3" s="23" t="s">
        <v>146</v>
      </c>
      <c r="S3" s="22">
        <f>-SUMIF('I3-BIDV'!J$12:J$1011,DataRef!R3,'I3-BIDV'!D$12:D$1011)</f>
        <v>0</v>
      </c>
      <c r="U3" t="s">
        <v>760</v>
      </c>
      <c r="V3" t="s">
        <v>761</v>
      </c>
      <c r="W3" t="s">
        <v>762</v>
      </c>
      <c r="Y3" t="s">
        <v>234</v>
      </c>
      <c r="Z3" t="s">
        <v>812</v>
      </c>
      <c r="AC3" t="s">
        <v>776</v>
      </c>
      <c r="AD3" t="s">
        <v>777</v>
      </c>
      <c r="AH3" s="43" t="s">
        <v>805</v>
      </c>
      <c r="AI3" s="43" t="s">
        <v>806</v>
      </c>
      <c r="AJ3" s="67" t="s">
        <v>807</v>
      </c>
      <c r="AK3" s="67" t="s">
        <v>808</v>
      </c>
    </row>
    <row r="4" spans="1:37">
      <c r="A4" s="8" t="str">
        <f t="shared" si="0"/>
        <v>HPG45481</v>
      </c>
      <c r="B4" s="43" t="s">
        <v>52</v>
      </c>
      <c r="C4" s="8">
        <v>45481</v>
      </c>
      <c r="D4">
        <v>28800</v>
      </c>
      <c r="E4">
        <v>18430100</v>
      </c>
      <c r="H4" s="23" t="s">
        <v>19</v>
      </c>
      <c r="I4" s="23" t="s">
        <v>59</v>
      </c>
      <c r="J4" s="23" t="s">
        <v>60</v>
      </c>
      <c r="K4" s="23"/>
      <c r="M4">
        <f t="shared" si="1"/>
        <v>3</v>
      </c>
      <c r="N4" s="7">
        <v>44858</v>
      </c>
      <c r="O4">
        <v>3</v>
      </c>
      <c r="P4">
        <f t="shared" si="2"/>
        <v>2</v>
      </c>
      <c r="R4" s="23" t="s">
        <v>147</v>
      </c>
      <c r="S4" s="22">
        <f>SUMIF('I3-BIDV'!J$12:J$1011,DataRef!R4,'I3-BIDV'!E$12:E$1011)</f>
        <v>0</v>
      </c>
      <c r="U4" t="s">
        <v>763</v>
      </c>
      <c r="V4" t="s">
        <v>764</v>
      </c>
      <c r="W4" t="s">
        <v>765</v>
      </c>
      <c r="Y4" t="s">
        <v>296</v>
      </c>
      <c r="Z4" t="s">
        <v>296</v>
      </c>
      <c r="AB4" t="s">
        <v>779</v>
      </c>
      <c r="AC4" s="57">
        <v>3</v>
      </c>
      <c r="AD4" s="57">
        <v>11</v>
      </c>
      <c r="AI4" s="8">
        <v>44592</v>
      </c>
    </row>
    <row r="5" spans="1:37">
      <c r="A5" s="8" t="str">
        <f t="shared" si="0"/>
        <v>HPG45478</v>
      </c>
      <c r="B5" s="43" t="s">
        <v>52</v>
      </c>
      <c r="C5" s="8">
        <v>45478</v>
      </c>
      <c r="D5">
        <v>28650</v>
      </c>
      <c r="E5">
        <v>12362300</v>
      </c>
      <c r="H5" s="23" t="s">
        <v>21</v>
      </c>
      <c r="I5" s="23" t="s">
        <v>49</v>
      </c>
      <c r="J5" s="23" t="s">
        <v>61</v>
      </c>
      <c r="K5" s="23"/>
      <c r="M5">
        <f t="shared" si="1"/>
        <v>4</v>
      </c>
      <c r="N5" s="7">
        <v>44859</v>
      </c>
      <c r="O5">
        <v>4</v>
      </c>
      <c r="P5">
        <f t="shared" si="2"/>
        <v>3</v>
      </c>
      <c r="R5" s="23" t="s">
        <v>148</v>
      </c>
      <c r="S5" s="22">
        <f>SUMIF('I3-BIDV'!J$12:J$1011,DataRef!R5,'I3-BIDV'!E$12:E$1011)</f>
        <v>0</v>
      </c>
      <c r="U5" t="s">
        <v>766</v>
      </c>
      <c r="V5" t="s">
        <v>767</v>
      </c>
      <c r="W5" t="s">
        <v>768</v>
      </c>
      <c r="Y5" t="s">
        <v>813</v>
      </c>
      <c r="Z5" t="s">
        <v>813</v>
      </c>
      <c r="AB5" t="s">
        <v>780</v>
      </c>
      <c r="AC5" s="57">
        <v>2</v>
      </c>
      <c r="AD5" s="57">
        <v>1</v>
      </c>
      <c r="AH5" s="66">
        <v>44562</v>
      </c>
      <c r="AI5" s="8">
        <v>44620</v>
      </c>
      <c r="AJ5" s="8">
        <v>44562</v>
      </c>
      <c r="AK5" s="8">
        <f t="shared" ref="AK5:AK16" si="3">EOMONTH(AJ5,0)</f>
        <v>44592</v>
      </c>
    </row>
    <row r="6" spans="1:37">
      <c r="A6" s="8" t="str">
        <f t="shared" si="0"/>
        <v>HPG45477</v>
      </c>
      <c r="B6" s="43" t="s">
        <v>52</v>
      </c>
      <c r="C6" s="8">
        <v>45477</v>
      </c>
      <c r="D6">
        <v>28700</v>
      </c>
      <c r="E6">
        <v>9353000</v>
      </c>
      <c r="H6" s="23" t="s">
        <v>20</v>
      </c>
      <c r="I6" s="23" t="s">
        <v>45</v>
      </c>
      <c r="J6" s="23" t="s">
        <v>62</v>
      </c>
      <c r="K6" s="23"/>
      <c r="M6">
        <f t="shared" si="1"/>
        <v>5</v>
      </c>
      <c r="N6" s="7">
        <v>44860</v>
      </c>
      <c r="O6">
        <v>5</v>
      </c>
      <c r="P6">
        <f t="shared" si="2"/>
        <v>4</v>
      </c>
      <c r="R6" s="23" t="s">
        <v>149</v>
      </c>
      <c r="S6" s="22">
        <f>SUMIF('I3-BIDV'!J$12:J$1011,DataRef!R6,'I3-BIDV'!E$12:E$1011)</f>
        <v>0</v>
      </c>
      <c r="U6" t="s">
        <v>769</v>
      </c>
      <c r="V6" t="s">
        <v>770</v>
      </c>
      <c r="W6" t="s">
        <v>771</v>
      </c>
      <c r="AB6" s="57">
        <v>2017</v>
      </c>
      <c r="AC6" s="4">
        <f>DATE($AB6,AC$4,1+7*AC$5)-WEEKDAY(DATE($AB6,AC$4,8-1))+(2/24)</f>
        <v>42806.083333333336</v>
      </c>
      <c r="AD6" s="4">
        <f>DATE($AB6,AD$4,1+7*AD$5)-WEEKDAY(DATE($AB6,AD$4,8-1))+(2/24)</f>
        <v>43044.083333333336</v>
      </c>
      <c r="AE6" s="4">
        <f>AC6-(14/24)</f>
        <v>42805.5</v>
      </c>
      <c r="AF6" s="4">
        <f>AD6-(15/24)</f>
        <v>43043.458333333336</v>
      </c>
      <c r="AH6" s="66">
        <v>44593</v>
      </c>
      <c r="AI6" s="8">
        <v>44651</v>
      </c>
      <c r="AJ6" s="8">
        <v>44593</v>
      </c>
      <c r="AK6" s="8">
        <f t="shared" si="3"/>
        <v>44620</v>
      </c>
    </row>
    <row r="7" spans="1:37">
      <c r="A7" s="8" t="str">
        <f t="shared" si="0"/>
        <v>HPG45476</v>
      </c>
      <c r="B7" s="43" t="s">
        <v>52</v>
      </c>
      <c r="C7" s="8">
        <v>45476</v>
      </c>
      <c r="D7">
        <v>28750</v>
      </c>
      <c r="E7">
        <v>17252800</v>
      </c>
      <c r="H7" s="23" t="s">
        <v>23</v>
      </c>
      <c r="I7" s="23" t="s">
        <v>50</v>
      </c>
      <c r="J7" s="23" t="s">
        <v>63</v>
      </c>
      <c r="K7" s="23"/>
      <c r="M7">
        <f t="shared" si="1"/>
        <v>6</v>
      </c>
      <c r="N7" s="7">
        <v>44861</v>
      </c>
      <c r="O7">
        <v>6</v>
      </c>
      <c r="P7">
        <f t="shared" si="2"/>
        <v>5</v>
      </c>
      <c r="R7" s="23" t="s">
        <v>150</v>
      </c>
      <c r="S7" s="22">
        <f>SUMIF('I3-BIDV'!J$12:J$1011,DataRef!R7,'I3-BIDV'!E$12:E$1011)</f>
        <v>0</v>
      </c>
      <c r="U7" t="s">
        <v>772</v>
      </c>
      <c r="V7" t="s">
        <v>773</v>
      </c>
      <c r="W7" t="s">
        <v>774</v>
      </c>
      <c r="AB7" s="57">
        <v>2018</v>
      </c>
      <c r="AC7" s="4">
        <f>DATE($AB7,AC$4,1+7*AC$5)-WEEKDAY(DATE($AB7,AC$4,8-1))+(2/24)</f>
        <v>43170.083333333336</v>
      </c>
      <c r="AD7" s="4">
        <f>DATE($AB7,AD$4,1+7*AD$5)-WEEKDAY(DATE($AB7,AD$4,8-1))+(2/24)</f>
        <v>43408.083333333336</v>
      </c>
      <c r="AE7" s="4">
        <f t="shared" ref="AE7:AE19" si="4">AC7-(14/24)</f>
        <v>43169.5</v>
      </c>
      <c r="AF7" s="4">
        <f t="shared" ref="AF7:AF19" si="5">AD7-(15/24)</f>
        <v>43407.458333333336</v>
      </c>
      <c r="AH7" s="66">
        <v>44621</v>
      </c>
      <c r="AI7" s="8">
        <v>44680</v>
      </c>
      <c r="AJ7" s="8">
        <v>44621</v>
      </c>
      <c r="AK7" s="8">
        <f t="shared" si="3"/>
        <v>44651</v>
      </c>
    </row>
    <row r="8" spans="1:37">
      <c r="A8" s="8" t="str">
        <f t="shared" si="0"/>
        <v>HPG45475</v>
      </c>
      <c r="B8" s="43" t="s">
        <v>52</v>
      </c>
      <c r="C8" s="8">
        <v>45475</v>
      </c>
      <c r="D8">
        <v>28700</v>
      </c>
      <c r="E8">
        <v>21258400</v>
      </c>
      <c r="H8" s="23" t="s">
        <v>47</v>
      </c>
      <c r="I8" s="23" t="s">
        <v>48</v>
      </c>
      <c r="J8" s="23" t="s">
        <v>64</v>
      </c>
      <c r="K8" s="23"/>
      <c r="M8">
        <f t="shared" si="1"/>
        <v>7</v>
      </c>
      <c r="N8" s="7">
        <v>44862</v>
      </c>
      <c r="O8">
        <v>7</v>
      </c>
      <c r="P8">
        <f t="shared" si="2"/>
        <v>6</v>
      </c>
      <c r="R8" s="23" t="s">
        <v>151</v>
      </c>
      <c r="S8" s="22">
        <f>-SUMIF('I3-BIDV'!J$12:J$1011,DataRef!R8,'I3-BIDV'!D$12:D$1011)</f>
        <v>0</v>
      </c>
      <c r="AB8" s="57">
        <v>2019</v>
      </c>
      <c r="AC8" s="4">
        <f t="shared" ref="AC8:AD19" si="6">DATE($AB8,AC$4,1+7*AC$5)-WEEKDAY(DATE($AB8,AC$4,8-1))+(2/24)</f>
        <v>43534.083333333336</v>
      </c>
      <c r="AD8" s="4">
        <f t="shared" si="6"/>
        <v>43772.083333333336</v>
      </c>
      <c r="AE8" s="4">
        <f t="shared" si="4"/>
        <v>43533.5</v>
      </c>
      <c r="AF8" s="4">
        <f t="shared" si="5"/>
        <v>43771.458333333336</v>
      </c>
      <c r="AH8" s="66">
        <v>44652</v>
      </c>
      <c r="AI8" s="8">
        <v>44712</v>
      </c>
      <c r="AJ8" s="8">
        <v>44652</v>
      </c>
      <c r="AK8" s="8">
        <f t="shared" si="3"/>
        <v>44681</v>
      </c>
    </row>
    <row r="9" spans="1:37">
      <c r="A9" s="8" t="str">
        <f t="shared" si="0"/>
        <v>HPG45474</v>
      </c>
      <c r="B9" s="43" t="s">
        <v>52</v>
      </c>
      <c r="C9" s="8">
        <v>45474</v>
      </c>
      <c r="D9">
        <v>28350</v>
      </c>
      <c r="E9">
        <v>13557400</v>
      </c>
      <c r="H9" s="23"/>
      <c r="I9" s="23"/>
      <c r="J9" s="23"/>
      <c r="K9" s="23"/>
      <c r="M9">
        <f t="shared" si="1"/>
        <v>8</v>
      </c>
      <c r="N9" s="7">
        <v>44865</v>
      </c>
      <c r="O9">
        <v>8</v>
      </c>
      <c r="P9">
        <f t="shared" si="2"/>
        <v>2</v>
      </c>
      <c r="R9" s="23" t="s">
        <v>152</v>
      </c>
      <c r="S9" s="22">
        <f>-SUMIF('I3-BIDV'!J$12:J$1011,DataRef!R9,'I3-BIDV'!D$12:D$1011)</f>
        <v>0</v>
      </c>
      <c r="AB9" s="57">
        <v>2020</v>
      </c>
      <c r="AC9" s="4">
        <f t="shared" si="6"/>
        <v>43898.083333333336</v>
      </c>
      <c r="AD9" s="4">
        <f t="shared" si="6"/>
        <v>44136.083333333336</v>
      </c>
      <c r="AE9" s="4">
        <f t="shared" si="4"/>
        <v>43897.5</v>
      </c>
      <c r="AF9" s="4">
        <f t="shared" si="5"/>
        <v>44135.458333333336</v>
      </c>
      <c r="AH9" s="66">
        <v>44682</v>
      </c>
      <c r="AI9" s="8">
        <v>44742</v>
      </c>
      <c r="AJ9" s="8">
        <v>44682</v>
      </c>
      <c r="AK9" s="8">
        <f t="shared" si="3"/>
        <v>44712</v>
      </c>
    </row>
    <row r="10" spans="1:37">
      <c r="A10" s="8" t="str">
        <f t="shared" si="0"/>
        <v>HPG45471</v>
      </c>
      <c r="B10" s="43" t="s">
        <v>52</v>
      </c>
      <c r="C10" s="8">
        <v>45471</v>
      </c>
      <c r="D10">
        <v>28300</v>
      </c>
      <c r="E10">
        <v>22182300</v>
      </c>
      <c r="H10" s="23"/>
      <c r="I10" s="23"/>
      <c r="J10" s="23"/>
      <c r="K10" s="23"/>
      <c r="M10">
        <f t="shared" si="1"/>
        <v>9</v>
      </c>
      <c r="N10" s="7">
        <v>44866</v>
      </c>
      <c r="O10">
        <v>9</v>
      </c>
      <c r="P10">
        <f t="shared" si="2"/>
        <v>3</v>
      </c>
      <c r="R10" s="23" t="s">
        <v>153</v>
      </c>
      <c r="S10" s="22">
        <f>-SUMIF('I3-BIDV'!J$12:J$1011,DataRef!R10,'I3-BIDV'!D$12:D$1011)</f>
        <v>0</v>
      </c>
      <c r="AB10" s="57">
        <v>2021</v>
      </c>
      <c r="AC10" s="4">
        <f t="shared" si="6"/>
        <v>44269.083333333336</v>
      </c>
      <c r="AD10" s="4">
        <f t="shared" si="6"/>
        <v>44507.083333333336</v>
      </c>
      <c r="AE10" s="4">
        <f t="shared" si="4"/>
        <v>44268.5</v>
      </c>
      <c r="AF10" s="4">
        <f t="shared" si="5"/>
        <v>44506.458333333336</v>
      </c>
      <c r="AH10" s="66">
        <v>44713</v>
      </c>
      <c r="AI10" s="8">
        <v>44771</v>
      </c>
      <c r="AJ10" s="8">
        <v>44713</v>
      </c>
      <c r="AK10" s="8">
        <f t="shared" si="3"/>
        <v>44742</v>
      </c>
    </row>
    <row r="11" spans="1:37">
      <c r="A11" s="8" t="str">
        <f t="shared" si="0"/>
        <v>HPG45470</v>
      </c>
      <c r="B11" s="43" t="s">
        <v>52</v>
      </c>
      <c r="C11" s="8">
        <v>45470</v>
      </c>
      <c r="D11">
        <v>28850</v>
      </c>
      <c r="E11">
        <v>10080500</v>
      </c>
      <c r="H11" s="23"/>
      <c r="I11" s="23"/>
      <c r="J11" s="23"/>
      <c r="K11" s="23"/>
      <c r="M11">
        <f t="shared" si="1"/>
        <v>10</v>
      </c>
      <c r="N11" s="7">
        <v>44867</v>
      </c>
      <c r="O11">
        <v>10</v>
      </c>
      <c r="P11">
        <f t="shared" si="2"/>
        <v>4</v>
      </c>
      <c r="R11" s="23" t="s">
        <v>156</v>
      </c>
      <c r="S11" s="22">
        <f>SUMIF('I3-BIDV'!J$12:J$1011,DataRef!R11,'I3-BIDV'!F$12:F$1011)</f>
        <v>0</v>
      </c>
      <c r="AB11" s="57">
        <v>2022</v>
      </c>
      <c r="AC11" s="4">
        <f t="shared" si="6"/>
        <v>44633.083333333336</v>
      </c>
      <c r="AD11" s="4">
        <f t="shared" si="6"/>
        <v>44871.083333333336</v>
      </c>
      <c r="AE11" s="4">
        <f t="shared" si="4"/>
        <v>44632.5</v>
      </c>
      <c r="AF11" s="4">
        <f t="shared" si="5"/>
        <v>44870.458333333336</v>
      </c>
      <c r="AH11" s="66">
        <v>44743</v>
      </c>
      <c r="AI11" s="8">
        <v>44804</v>
      </c>
      <c r="AJ11" s="8">
        <v>44743</v>
      </c>
      <c r="AK11" s="8">
        <f t="shared" si="3"/>
        <v>44773</v>
      </c>
    </row>
    <row r="12" spans="1:37">
      <c r="A12" s="8" t="str">
        <f t="shared" si="0"/>
        <v>HPG45469</v>
      </c>
      <c r="B12" s="43" t="s">
        <v>52</v>
      </c>
      <c r="C12" s="8">
        <v>45469</v>
      </c>
      <c r="D12">
        <v>28900</v>
      </c>
      <c r="E12">
        <v>19746800</v>
      </c>
      <c r="H12" s="23"/>
      <c r="I12" s="23"/>
      <c r="J12" s="23"/>
      <c r="K12" s="23"/>
      <c r="M12">
        <f t="shared" si="1"/>
        <v>11</v>
      </c>
      <c r="N12" s="7">
        <v>44868</v>
      </c>
      <c r="O12">
        <v>11</v>
      </c>
      <c r="P12">
        <f t="shared" si="2"/>
        <v>5</v>
      </c>
      <c r="T12" s="21"/>
      <c r="AB12" s="57">
        <v>2023</v>
      </c>
      <c r="AC12" s="4">
        <f t="shared" si="6"/>
        <v>44997.083333333336</v>
      </c>
      <c r="AD12" s="4">
        <f t="shared" si="6"/>
        <v>45235.083333333336</v>
      </c>
      <c r="AE12" s="4">
        <f t="shared" si="4"/>
        <v>44996.5</v>
      </c>
      <c r="AF12" s="4">
        <f t="shared" si="5"/>
        <v>45234.458333333336</v>
      </c>
      <c r="AH12" s="66">
        <v>44774</v>
      </c>
      <c r="AI12" s="8">
        <v>44834</v>
      </c>
      <c r="AJ12" s="8">
        <v>44774</v>
      </c>
      <c r="AK12" s="8">
        <f t="shared" si="3"/>
        <v>44804</v>
      </c>
    </row>
    <row r="13" spans="1:37">
      <c r="A13" s="8" t="str">
        <f t="shared" si="0"/>
        <v>HPG45468</v>
      </c>
      <c r="B13" s="43" t="s">
        <v>52</v>
      </c>
      <c r="C13" s="8">
        <v>45468</v>
      </c>
      <c r="D13">
        <v>28700</v>
      </c>
      <c r="E13">
        <v>16655000</v>
      </c>
      <c r="H13" s="23"/>
      <c r="I13" s="23"/>
      <c r="J13" s="23"/>
      <c r="K13" s="23"/>
      <c r="M13">
        <f t="shared" si="1"/>
        <v>12</v>
      </c>
      <c r="N13" s="7">
        <v>44869</v>
      </c>
      <c r="O13">
        <v>12</v>
      </c>
      <c r="P13">
        <f t="shared" si="2"/>
        <v>6</v>
      </c>
      <c r="AB13" s="57">
        <v>2024</v>
      </c>
      <c r="AC13" s="4">
        <f t="shared" si="6"/>
        <v>45361.083333333336</v>
      </c>
      <c r="AD13" s="4">
        <f t="shared" si="6"/>
        <v>45599.083333333336</v>
      </c>
      <c r="AE13" s="4">
        <f t="shared" si="4"/>
        <v>45360.5</v>
      </c>
      <c r="AF13" s="4">
        <f t="shared" si="5"/>
        <v>45598.458333333336</v>
      </c>
      <c r="AH13" s="66">
        <v>44805</v>
      </c>
      <c r="AI13" s="8">
        <v>44865</v>
      </c>
      <c r="AJ13" s="8">
        <v>44805</v>
      </c>
      <c r="AK13" s="8">
        <f t="shared" si="3"/>
        <v>44834</v>
      </c>
    </row>
    <row r="14" spans="1:37">
      <c r="A14" s="8" t="str">
        <f t="shared" si="0"/>
        <v>HPG45467</v>
      </c>
      <c r="B14" s="43" t="s">
        <v>52</v>
      </c>
      <c r="C14" s="8">
        <v>45467</v>
      </c>
      <c r="D14">
        <v>28700</v>
      </c>
      <c r="E14">
        <v>37846100</v>
      </c>
      <c r="H14" s="23"/>
      <c r="I14" s="23"/>
      <c r="J14" s="23"/>
      <c r="K14" s="23"/>
      <c r="M14">
        <f t="shared" si="1"/>
        <v>13</v>
      </c>
      <c r="N14" s="7">
        <v>44872</v>
      </c>
      <c r="O14">
        <v>13</v>
      </c>
      <c r="P14">
        <f t="shared" si="2"/>
        <v>2</v>
      </c>
      <c r="AB14" s="57">
        <v>2025</v>
      </c>
      <c r="AC14" s="4">
        <f t="shared" ref="AC14:AC19" si="7">DATE($AB14,AC$4,1+7*AC$5)-WEEKDAY(DATE($AB14,AC$4,8-1))+(2/24)</f>
        <v>45725.083333333336</v>
      </c>
      <c r="AD14" s="4">
        <f t="shared" si="6"/>
        <v>45963.083333333336</v>
      </c>
      <c r="AE14" s="4">
        <f t="shared" si="4"/>
        <v>45724.5</v>
      </c>
      <c r="AF14" s="4">
        <f t="shared" si="5"/>
        <v>45962.458333333336</v>
      </c>
      <c r="AH14" s="66">
        <v>44835</v>
      </c>
      <c r="AI14" s="8">
        <v>44895</v>
      </c>
      <c r="AJ14" s="8">
        <v>44835</v>
      </c>
      <c r="AK14" s="8">
        <f t="shared" si="3"/>
        <v>44865</v>
      </c>
    </row>
    <row r="15" spans="1:37">
      <c r="A15" s="8" t="str">
        <f t="shared" si="0"/>
        <v>HPG45464</v>
      </c>
      <c r="B15" s="43" t="s">
        <v>52</v>
      </c>
      <c r="C15" s="8">
        <v>45464</v>
      </c>
      <c r="D15">
        <v>29050</v>
      </c>
      <c r="E15">
        <v>14287400</v>
      </c>
      <c r="H15" s="23"/>
      <c r="I15" s="23"/>
      <c r="J15" s="23"/>
      <c r="K15" s="23"/>
      <c r="M15">
        <f t="shared" si="1"/>
        <v>14</v>
      </c>
      <c r="N15" s="7">
        <v>44873</v>
      </c>
      <c r="O15">
        <v>14</v>
      </c>
      <c r="P15">
        <f t="shared" si="2"/>
        <v>3</v>
      </c>
      <c r="AB15" s="57">
        <v>2026</v>
      </c>
      <c r="AC15" s="4">
        <f t="shared" si="7"/>
        <v>46089.083333333336</v>
      </c>
      <c r="AD15" s="4">
        <f t="shared" si="6"/>
        <v>46327.083333333336</v>
      </c>
      <c r="AE15" s="4">
        <f t="shared" si="4"/>
        <v>46088.5</v>
      </c>
      <c r="AF15" s="4">
        <f t="shared" si="5"/>
        <v>46326.458333333336</v>
      </c>
      <c r="AH15" s="66">
        <v>44866</v>
      </c>
      <c r="AI15" s="8">
        <v>44925</v>
      </c>
      <c r="AJ15" s="8">
        <v>44866</v>
      </c>
      <c r="AK15" s="8">
        <f t="shared" si="3"/>
        <v>44895</v>
      </c>
    </row>
    <row r="16" spans="1:37">
      <c r="A16" s="8" t="str">
        <f t="shared" si="0"/>
        <v>HPG45463</v>
      </c>
      <c r="B16" s="43" t="s">
        <v>52</v>
      </c>
      <c r="C16" s="8">
        <v>45463</v>
      </c>
      <c r="D16">
        <v>29350</v>
      </c>
      <c r="E16">
        <v>27774000</v>
      </c>
      <c r="H16" s="23"/>
      <c r="I16" s="23"/>
      <c r="J16" s="23"/>
      <c r="K16" s="23"/>
      <c r="M16">
        <f t="shared" si="1"/>
        <v>15</v>
      </c>
      <c r="N16" s="7">
        <v>44874</v>
      </c>
      <c r="O16">
        <v>15</v>
      </c>
      <c r="P16">
        <f t="shared" si="2"/>
        <v>4</v>
      </c>
      <c r="AB16" s="57">
        <v>2027</v>
      </c>
      <c r="AC16" s="4">
        <f t="shared" si="7"/>
        <v>46460.083333333336</v>
      </c>
      <c r="AD16" s="4">
        <f t="shared" si="6"/>
        <v>46698.083333333336</v>
      </c>
      <c r="AE16" s="4">
        <f t="shared" si="4"/>
        <v>46459.5</v>
      </c>
      <c r="AF16" s="4">
        <f t="shared" si="5"/>
        <v>46697.458333333336</v>
      </c>
      <c r="AH16" s="66">
        <v>44896</v>
      </c>
      <c r="AI16" s="8"/>
      <c r="AJ16" s="8">
        <v>44896</v>
      </c>
      <c r="AK16" s="8">
        <f t="shared" si="3"/>
        <v>44926</v>
      </c>
    </row>
    <row r="17" spans="1:32">
      <c r="A17" s="8" t="str">
        <f t="shared" si="0"/>
        <v>HPG45462</v>
      </c>
      <c r="B17" s="43" t="s">
        <v>52</v>
      </c>
      <c r="C17" s="8">
        <v>45462</v>
      </c>
      <c r="D17">
        <v>29350</v>
      </c>
      <c r="E17">
        <v>19178300</v>
      </c>
      <c r="H17" s="23"/>
      <c r="I17" s="23"/>
      <c r="J17" s="23"/>
      <c r="K17" s="23"/>
      <c r="M17">
        <f t="shared" si="1"/>
        <v>16</v>
      </c>
      <c r="N17" s="7">
        <v>44875</v>
      </c>
      <c r="O17">
        <v>16</v>
      </c>
      <c r="P17">
        <f t="shared" si="2"/>
        <v>5</v>
      </c>
      <c r="AB17" s="57">
        <v>2028</v>
      </c>
      <c r="AC17" s="4">
        <f t="shared" si="7"/>
        <v>46824.083333333336</v>
      </c>
      <c r="AD17" s="4">
        <f t="shared" si="6"/>
        <v>47062.083333333336</v>
      </c>
      <c r="AE17" s="4">
        <f t="shared" si="4"/>
        <v>46823.5</v>
      </c>
      <c r="AF17" s="4">
        <f t="shared" si="5"/>
        <v>47061.458333333336</v>
      </c>
    </row>
    <row r="18" spans="1:32">
      <c r="A18" s="8" t="str">
        <f t="shared" si="0"/>
        <v>HPG45461</v>
      </c>
      <c r="B18" s="43" t="s">
        <v>52</v>
      </c>
      <c r="C18" s="8">
        <v>45461</v>
      </c>
      <c r="D18">
        <v>29400</v>
      </c>
      <c r="E18">
        <v>16534100</v>
      </c>
      <c r="H18" s="23"/>
      <c r="I18" s="23"/>
      <c r="J18" s="23"/>
      <c r="K18" s="23"/>
      <c r="M18">
        <f t="shared" si="1"/>
        <v>17</v>
      </c>
      <c r="N18" s="7">
        <v>44876</v>
      </c>
      <c r="O18">
        <v>17</v>
      </c>
      <c r="P18">
        <f t="shared" si="2"/>
        <v>6</v>
      </c>
      <c r="AB18" s="57">
        <v>2029</v>
      </c>
      <c r="AC18" s="4">
        <f t="shared" si="7"/>
        <v>47188.083333333336</v>
      </c>
      <c r="AD18" s="4">
        <f t="shared" si="6"/>
        <v>47426.083333333336</v>
      </c>
      <c r="AE18" s="4">
        <f t="shared" si="4"/>
        <v>47187.5</v>
      </c>
      <c r="AF18" s="4">
        <f t="shared" si="5"/>
        <v>47425.458333333336</v>
      </c>
    </row>
    <row r="19" spans="1:32">
      <c r="A19" s="8" t="str">
        <f t="shared" si="0"/>
        <v>HPG45460</v>
      </c>
      <c r="B19" s="43" t="s">
        <v>52</v>
      </c>
      <c r="C19" s="8">
        <v>45460</v>
      </c>
      <c r="D19">
        <v>29450</v>
      </c>
      <c r="E19">
        <v>34373100</v>
      </c>
      <c r="H19" s="23"/>
      <c r="I19" s="23"/>
      <c r="J19" s="23"/>
      <c r="K19" s="23"/>
      <c r="M19">
        <f t="shared" si="1"/>
        <v>18</v>
      </c>
      <c r="N19" s="7">
        <v>44879</v>
      </c>
      <c r="O19">
        <v>18</v>
      </c>
      <c r="P19">
        <f t="shared" si="2"/>
        <v>2</v>
      </c>
      <c r="AB19" s="57">
        <v>2030</v>
      </c>
      <c r="AC19" s="4">
        <f t="shared" si="7"/>
        <v>47552.083333333336</v>
      </c>
      <c r="AD19" s="4">
        <f t="shared" si="6"/>
        <v>47790.083333333336</v>
      </c>
      <c r="AE19" s="4">
        <f t="shared" si="4"/>
        <v>47551.5</v>
      </c>
      <c r="AF19" s="4">
        <f t="shared" si="5"/>
        <v>47789.458333333336</v>
      </c>
    </row>
    <row r="20" spans="1:32">
      <c r="A20" s="8" t="str">
        <f t="shared" si="0"/>
        <v>HPG45457</v>
      </c>
      <c r="B20" s="43" t="s">
        <v>52</v>
      </c>
      <c r="C20" s="8">
        <v>45457</v>
      </c>
      <c r="D20">
        <v>29100</v>
      </c>
      <c r="E20">
        <v>34292400</v>
      </c>
      <c r="H20" s="23"/>
      <c r="I20" s="23"/>
      <c r="J20" s="23"/>
      <c r="K20" s="23"/>
      <c r="M20">
        <f t="shared" si="1"/>
        <v>19</v>
      </c>
      <c r="N20" s="7">
        <v>44880</v>
      </c>
      <c r="O20">
        <v>19</v>
      </c>
      <c r="P20">
        <f t="shared" si="2"/>
        <v>3</v>
      </c>
    </row>
    <row r="21" spans="1:32">
      <c r="A21" s="8" t="str">
        <f t="shared" si="0"/>
        <v>HPG45456</v>
      </c>
      <c r="B21" s="43" t="s">
        <v>52</v>
      </c>
      <c r="C21" s="8">
        <v>45456</v>
      </c>
      <c r="D21">
        <v>29500</v>
      </c>
      <c r="E21">
        <v>20548700</v>
      </c>
      <c r="H21" s="23"/>
      <c r="I21" s="23"/>
      <c r="J21" s="23"/>
      <c r="K21" s="23"/>
      <c r="M21">
        <f t="shared" si="1"/>
        <v>20</v>
      </c>
      <c r="N21" s="7">
        <v>44881</v>
      </c>
      <c r="O21">
        <v>20</v>
      </c>
      <c r="P21">
        <f t="shared" si="2"/>
        <v>4</v>
      </c>
    </row>
    <row r="22" spans="1:32">
      <c r="A22" s="8" t="str">
        <f t="shared" si="0"/>
        <v>HPG45455</v>
      </c>
      <c r="B22" s="43" t="s">
        <v>52</v>
      </c>
      <c r="C22" s="8">
        <v>45455</v>
      </c>
      <c r="D22">
        <v>29600</v>
      </c>
      <c r="E22">
        <v>19284400</v>
      </c>
      <c r="H22" s="23"/>
      <c r="I22" s="23"/>
      <c r="J22" s="23"/>
      <c r="K22" s="23"/>
      <c r="M22">
        <f t="shared" si="1"/>
        <v>21</v>
      </c>
      <c r="N22" s="7">
        <v>44882</v>
      </c>
      <c r="O22">
        <v>21</v>
      </c>
      <c r="P22">
        <f t="shared" si="2"/>
        <v>5</v>
      </c>
    </row>
    <row r="23" spans="1:32">
      <c r="A23" s="8" t="str">
        <f t="shared" si="0"/>
        <v>HPG45454</v>
      </c>
      <c r="B23" s="43" t="s">
        <v>52</v>
      </c>
      <c r="C23" s="8">
        <v>45454</v>
      </c>
      <c r="D23">
        <v>29100</v>
      </c>
      <c r="E23">
        <v>26986400</v>
      </c>
      <c r="H23" s="23"/>
      <c r="I23" s="23"/>
      <c r="J23" s="23"/>
      <c r="K23" s="23"/>
      <c r="M23">
        <f t="shared" si="1"/>
        <v>22</v>
      </c>
      <c r="N23" s="7">
        <v>44883</v>
      </c>
      <c r="O23">
        <v>22</v>
      </c>
      <c r="P23">
        <f t="shared" si="2"/>
        <v>6</v>
      </c>
    </row>
    <row r="24" spans="1:32">
      <c r="A24" s="8" t="str">
        <f t="shared" si="0"/>
        <v>HPG45453</v>
      </c>
      <c r="B24" s="43" t="s">
        <v>52</v>
      </c>
      <c r="C24" s="8">
        <v>45453</v>
      </c>
      <c r="D24">
        <v>29300</v>
      </c>
      <c r="E24">
        <v>20259700</v>
      </c>
      <c r="H24" s="23"/>
      <c r="I24" s="23"/>
      <c r="J24" s="23"/>
      <c r="K24" s="23"/>
      <c r="M24">
        <f t="shared" si="1"/>
        <v>23</v>
      </c>
      <c r="N24" s="7">
        <v>44886</v>
      </c>
      <c r="O24">
        <v>23</v>
      </c>
      <c r="P24">
        <f t="shared" si="2"/>
        <v>2</v>
      </c>
    </row>
    <row r="25" spans="1:32">
      <c r="A25" s="8" t="str">
        <f t="shared" si="0"/>
        <v>HPG45450</v>
      </c>
      <c r="B25" s="43" t="s">
        <v>52</v>
      </c>
      <c r="C25" s="8">
        <v>45450</v>
      </c>
      <c r="D25">
        <v>29300</v>
      </c>
      <c r="E25">
        <v>14882900</v>
      </c>
      <c r="H25" s="23"/>
      <c r="I25" s="23"/>
      <c r="J25" s="23"/>
      <c r="K25" s="23"/>
      <c r="M25">
        <f t="shared" si="1"/>
        <v>24</v>
      </c>
      <c r="N25" s="7">
        <v>44887</v>
      </c>
      <c r="O25">
        <v>24</v>
      </c>
      <c r="P25">
        <f t="shared" si="2"/>
        <v>3</v>
      </c>
    </row>
    <row r="26" spans="1:32">
      <c r="A26" s="8" t="str">
        <f t="shared" si="0"/>
        <v>HPG45449</v>
      </c>
      <c r="B26" s="43" t="s">
        <v>52</v>
      </c>
      <c r="C26" s="8">
        <v>45449</v>
      </c>
      <c r="D26">
        <v>29300</v>
      </c>
      <c r="E26">
        <v>20822600</v>
      </c>
      <c r="H26" s="23"/>
      <c r="I26" s="23"/>
      <c r="J26" s="23"/>
      <c r="K26" s="23"/>
      <c r="M26">
        <f t="shared" si="1"/>
        <v>25</v>
      </c>
      <c r="N26" s="7">
        <v>44888</v>
      </c>
      <c r="O26">
        <v>25</v>
      </c>
      <c r="P26">
        <f t="shared" si="2"/>
        <v>4</v>
      </c>
    </row>
    <row r="27" spans="1:32">
      <c r="A27" s="8" t="str">
        <f t="shared" si="0"/>
        <v>HPG45448</v>
      </c>
      <c r="B27" s="43" t="s">
        <v>52</v>
      </c>
      <c r="C27" s="8">
        <v>45448</v>
      </c>
      <c r="D27">
        <v>29250</v>
      </c>
      <c r="E27">
        <v>19195800</v>
      </c>
      <c r="H27" s="23"/>
      <c r="I27" s="23"/>
      <c r="J27" s="23"/>
      <c r="K27" s="23"/>
      <c r="M27">
        <f t="shared" si="1"/>
        <v>26</v>
      </c>
      <c r="N27" s="7">
        <v>44889</v>
      </c>
      <c r="O27">
        <v>26</v>
      </c>
      <c r="P27">
        <f t="shared" si="2"/>
        <v>5</v>
      </c>
    </row>
    <row r="28" spans="1:32">
      <c r="A28" s="8" t="str">
        <f t="shared" si="0"/>
        <v>HPG45447</v>
      </c>
      <c r="B28" s="43" t="s">
        <v>52</v>
      </c>
      <c r="C28" s="8">
        <v>45447</v>
      </c>
      <c r="D28">
        <v>29300</v>
      </c>
      <c r="E28">
        <v>39654300</v>
      </c>
      <c r="H28" s="23"/>
      <c r="I28" s="23"/>
      <c r="J28" s="23"/>
      <c r="K28" s="23"/>
      <c r="M28">
        <f t="shared" si="1"/>
        <v>27</v>
      </c>
      <c r="N28" s="7">
        <v>44890</v>
      </c>
      <c r="O28">
        <v>27</v>
      </c>
      <c r="P28">
        <f t="shared" si="2"/>
        <v>6</v>
      </c>
    </row>
    <row r="29" spans="1:32">
      <c r="A29" s="8" t="str">
        <f t="shared" si="0"/>
        <v>HPG45446</v>
      </c>
      <c r="B29" s="43" t="s">
        <v>52</v>
      </c>
      <c r="C29" s="8">
        <v>45446</v>
      </c>
      <c r="D29">
        <v>29000</v>
      </c>
      <c r="E29">
        <v>20634500</v>
      </c>
      <c r="H29" s="23"/>
      <c r="I29" s="23"/>
      <c r="J29" s="23"/>
      <c r="K29" s="23"/>
      <c r="M29">
        <f t="shared" si="1"/>
        <v>28</v>
      </c>
      <c r="N29" s="7">
        <v>44893</v>
      </c>
      <c r="O29">
        <v>28</v>
      </c>
      <c r="P29">
        <f t="shared" si="2"/>
        <v>2</v>
      </c>
    </row>
    <row r="30" spans="1:32">
      <c r="A30" s="8" t="str">
        <f t="shared" si="0"/>
        <v>HPG45443</v>
      </c>
      <c r="B30" s="43" t="s">
        <v>52</v>
      </c>
      <c r="C30" s="8">
        <v>45443</v>
      </c>
      <c r="D30">
        <v>28600</v>
      </c>
      <c r="E30">
        <v>17736800</v>
      </c>
      <c r="H30" s="23"/>
      <c r="I30" s="23"/>
      <c r="J30" s="23"/>
      <c r="K30" s="23"/>
      <c r="M30">
        <f t="shared" si="1"/>
        <v>29</v>
      </c>
      <c r="N30" s="7">
        <v>44894</v>
      </c>
      <c r="O30">
        <v>29</v>
      </c>
      <c r="P30">
        <f t="shared" si="2"/>
        <v>3</v>
      </c>
    </row>
    <row r="31" spans="1:32">
      <c r="A31" s="8" t="str">
        <f t="shared" si="0"/>
        <v>HPG45442</v>
      </c>
      <c r="B31" s="43" t="s">
        <v>52</v>
      </c>
      <c r="C31" s="8">
        <v>45442</v>
      </c>
      <c r="D31">
        <v>28250</v>
      </c>
      <c r="E31">
        <v>27257700</v>
      </c>
      <c r="H31" s="23"/>
      <c r="I31" s="23"/>
      <c r="J31" s="23"/>
      <c r="K31" s="23"/>
      <c r="M31">
        <f t="shared" si="1"/>
        <v>30</v>
      </c>
      <c r="N31" s="7">
        <v>44895</v>
      </c>
      <c r="O31">
        <v>30</v>
      </c>
      <c r="P31">
        <f t="shared" si="2"/>
        <v>4</v>
      </c>
    </row>
    <row r="32" spans="1:32">
      <c r="A32" s="8" t="str">
        <f t="shared" si="0"/>
        <v>HPG45441</v>
      </c>
      <c r="B32" s="43" t="s">
        <v>52</v>
      </c>
      <c r="C32" s="8">
        <v>45441</v>
      </c>
      <c r="D32">
        <v>28600</v>
      </c>
      <c r="E32">
        <v>21599400</v>
      </c>
      <c r="H32" s="23"/>
      <c r="I32" s="23"/>
      <c r="J32" s="23"/>
      <c r="K32" s="23"/>
      <c r="M32">
        <f t="shared" si="1"/>
        <v>31</v>
      </c>
      <c r="N32" s="7">
        <v>44896</v>
      </c>
      <c r="O32">
        <v>31</v>
      </c>
      <c r="P32">
        <f t="shared" si="2"/>
        <v>5</v>
      </c>
    </row>
    <row r="33" spans="1:16">
      <c r="A33" s="8" t="str">
        <f t="shared" si="0"/>
        <v>HPG45440</v>
      </c>
      <c r="B33" s="43" t="s">
        <v>52</v>
      </c>
      <c r="C33" s="8">
        <v>45440</v>
      </c>
      <c r="D33">
        <v>29150</v>
      </c>
      <c r="E33">
        <v>17564600</v>
      </c>
      <c r="H33" s="23"/>
      <c r="I33" s="23"/>
      <c r="J33" s="23"/>
      <c r="K33" s="23"/>
      <c r="M33">
        <f t="shared" si="1"/>
        <v>32</v>
      </c>
      <c r="N33" s="7">
        <v>44897</v>
      </c>
      <c r="O33">
        <v>32</v>
      </c>
      <c r="P33">
        <f t="shared" si="2"/>
        <v>6</v>
      </c>
    </row>
    <row r="34" spans="1:16">
      <c r="A34" s="8" t="str">
        <f t="shared" si="0"/>
        <v>HPG45439</v>
      </c>
      <c r="B34" s="43" t="s">
        <v>52</v>
      </c>
      <c r="C34" s="8">
        <v>45439</v>
      </c>
      <c r="D34">
        <v>28900</v>
      </c>
      <c r="E34">
        <v>15759100</v>
      </c>
      <c r="H34" s="23"/>
      <c r="I34" s="23"/>
      <c r="J34" s="23"/>
      <c r="K34" s="23"/>
      <c r="M34">
        <f t="shared" si="1"/>
        <v>33</v>
      </c>
      <c r="N34" s="7">
        <v>44900</v>
      </c>
      <c r="O34">
        <v>33</v>
      </c>
      <c r="P34">
        <f t="shared" si="2"/>
        <v>2</v>
      </c>
    </row>
    <row r="35" spans="1:16">
      <c r="A35" s="8" t="str">
        <f t="shared" si="0"/>
        <v>HPG45436</v>
      </c>
      <c r="B35" s="43" t="s">
        <v>52</v>
      </c>
      <c r="C35" s="8">
        <v>45436</v>
      </c>
      <c r="D35">
        <v>28900</v>
      </c>
      <c r="E35">
        <v>30151700</v>
      </c>
      <c r="H35" s="23"/>
      <c r="I35" s="23"/>
      <c r="J35" s="23"/>
      <c r="K35" s="23"/>
      <c r="M35">
        <f t="shared" si="1"/>
        <v>34</v>
      </c>
      <c r="N35" s="7">
        <v>44901</v>
      </c>
      <c r="O35">
        <v>34</v>
      </c>
      <c r="P35">
        <f t="shared" si="2"/>
        <v>3</v>
      </c>
    </row>
    <row r="36" spans="1:16">
      <c r="A36" s="8" t="str">
        <f t="shared" si="0"/>
        <v>HPG45435</v>
      </c>
      <c r="B36" s="43" t="s">
        <v>52</v>
      </c>
      <c r="C36" s="8">
        <v>45435</v>
      </c>
      <c r="D36">
        <v>29500</v>
      </c>
      <c r="E36">
        <v>37870200</v>
      </c>
      <c r="H36" s="23"/>
      <c r="I36" s="23"/>
      <c r="J36" s="23"/>
      <c r="K36" s="23"/>
      <c r="M36">
        <f t="shared" si="1"/>
        <v>35</v>
      </c>
      <c r="N36" s="7">
        <v>44902</v>
      </c>
      <c r="O36">
        <v>35</v>
      </c>
      <c r="P36">
        <f t="shared" si="2"/>
        <v>4</v>
      </c>
    </row>
    <row r="37" spans="1:16">
      <c r="A37" s="8" t="str">
        <f t="shared" si="0"/>
        <v>HPG45434</v>
      </c>
      <c r="B37" s="43" t="s">
        <v>52</v>
      </c>
      <c r="C37" s="8">
        <v>45434</v>
      </c>
      <c r="D37">
        <v>28454.544999999998</v>
      </c>
      <c r="E37">
        <v>43760970</v>
      </c>
      <c r="H37" s="23"/>
      <c r="I37" s="23"/>
      <c r="J37" s="23"/>
      <c r="K37" s="23"/>
      <c r="M37">
        <f t="shared" si="1"/>
        <v>36</v>
      </c>
      <c r="N37" s="7">
        <v>44903</v>
      </c>
      <c r="O37">
        <v>36</v>
      </c>
      <c r="P37">
        <f t="shared" si="2"/>
        <v>5</v>
      </c>
    </row>
    <row r="38" spans="1:16">
      <c r="A38" s="8" t="str">
        <f t="shared" si="0"/>
        <v>HPG45433</v>
      </c>
      <c r="B38" s="43" t="s">
        <v>52</v>
      </c>
      <c r="C38" s="8">
        <v>45433</v>
      </c>
      <c r="D38">
        <v>28954.544999999998</v>
      </c>
      <c r="E38">
        <v>22949850</v>
      </c>
      <c r="H38" s="23"/>
      <c r="I38" s="23"/>
      <c r="J38" s="23"/>
      <c r="K38" s="23"/>
      <c r="M38">
        <f t="shared" si="1"/>
        <v>37</v>
      </c>
      <c r="N38" s="7">
        <v>44904</v>
      </c>
      <c r="O38">
        <v>37</v>
      </c>
      <c r="P38">
        <f t="shared" si="2"/>
        <v>6</v>
      </c>
    </row>
    <row r="39" spans="1:16">
      <c r="A39" s="8" t="str">
        <f t="shared" si="0"/>
        <v>HPG45432</v>
      </c>
      <c r="B39" s="43" t="s">
        <v>52</v>
      </c>
      <c r="C39" s="8">
        <v>45432</v>
      </c>
      <c r="D39">
        <v>29090.909</v>
      </c>
      <c r="E39">
        <v>51139000</v>
      </c>
      <c r="H39" s="23"/>
      <c r="I39" s="23"/>
      <c r="J39" s="23"/>
      <c r="K39" s="23"/>
      <c r="M39">
        <f t="shared" si="1"/>
        <v>38</v>
      </c>
      <c r="N39" s="7">
        <v>44907</v>
      </c>
      <c r="O39">
        <v>38</v>
      </c>
      <c r="P39">
        <f t="shared" si="2"/>
        <v>2</v>
      </c>
    </row>
    <row r="40" spans="1:16">
      <c r="A40" s="8" t="str">
        <f t="shared" si="0"/>
        <v>HPG45429</v>
      </c>
      <c r="B40" s="43" t="s">
        <v>52</v>
      </c>
      <c r="C40" s="8">
        <v>45429</v>
      </c>
      <c r="D40">
        <v>28727.273000000001</v>
      </c>
      <c r="E40">
        <v>31504990</v>
      </c>
      <c r="H40" s="23"/>
      <c r="I40" s="23"/>
      <c r="J40" s="23"/>
      <c r="K40" s="23"/>
      <c r="M40">
        <f t="shared" si="1"/>
        <v>39</v>
      </c>
      <c r="N40" s="7">
        <v>44908</v>
      </c>
      <c r="O40">
        <v>39</v>
      </c>
      <c r="P40">
        <f t="shared" si="2"/>
        <v>3</v>
      </c>
    </row>
    <row r="41" spans="1:16">
      <c r="A41" s="8" t="str">
        <f t="shared" si="0"/>
        <v>HPG45428</v>
      </c>
      <c r="B41" s="43" t="s">
        <v>52</v>
      </c>
      <c r="C41" s="8">
        <v>45428</v>
      </c>
      <c r="D41">
        <v>28727.273000000001</v>
      </c>
      <c r="E41">
        <v>30144290</v>
      </c>
      <c r="H41" s="23"/>
      <c r="I41" s="23"/>
      <c r="J41" s="23"/>
      <c r="K41" s="23"/>
      <c r="M41">
        <f t="shared" si="1"/>
        <v>40</v>
      </c>
      <c r="N41" s="7">
        <v>44909</v>
      </c>
      <c r="O41">
        <v>40</v>
      </c>
      <c r="P41">
        <f t="shared" si="2"/>
        <v>4</v>
      </c>
    </row>
    <row r="42" spans="1:16">
      <c r="A42" s="8" t="str">
        <f t="shared" si="0"/>
        <v>HPG45427</v>
      </c>
      <c r="B42" s="43" t="s">
        <v>52</v>
      </c>
      <c r="C42" s="8">
        <v>45427</v>
      </c>
      <c r="D42">
        <v>28363.635999999999</v>
      </c>
      <c r="E42">
        <v>49621330</v>
      </c>
      <c r="H42" s="23"/>
      <c r="I42" s="23"/>
      <c r="J42" s="23"/>
      <c r="K42" s="23"/>
      <c r="M42">
        <f t="shared" si="1"/>
        <v>41</v>
      </c>
      <c r="N42" s="7">
        <v>44910</v>
      </c>
      <c r="O42">
        <v>41</v>
      </c>
      <c r="P42">
        <f t="shared" si="2"/>
        <v>5</v>
      </c>
    </row>
    <row r="43" spans="1:16">
      <c r="A43" s="8" t="str">
        <f t="shared" si="0"/>
        <v>HPG45426</v>
      </c>
      <c r="B43" s="43" t="s">
        <v>52</v>
      </c>
      <c r="C43" s="8">
        <v>45426</v>
      </c>
      <c r="D43">
        <v>27454.544999999998</v>
      </c>
      <c r="E43">
        <v>17230400</v>
      </c>
      <c r="H43" s="23"/>
      <c r="I43" s="23"/>
      <c r="J43" s="23"/>
      <c r="K43" s="23"/>
      <c r="M43">
        <f t="shared" si="1"/>
        <v>42</v>
      </c>
      <c r="N43" s="7">
        <v>44911</v>
      </c>
      <c r="O43">
        <v>42</v>
      </c>
      <c r="P43">
        <f t="shared" si="2"/>
        <v>6</v>
      </c>
    </row>
    <row r="44" spans="1:16">
      <c r="A44" s="8" t="str">
        <f t="shared" si="0"/>
        <v>HPG45425</v>
      </c>
      <c r="B44" s="43" t="s">
        <v>52</v>
      </c>
      <c r="C44" s="8">
        <v>45425</v>
      </c>
      <c r="D44">
        <v>27454.544999999998</v>
      </c>
      <c r="E44">
        <v>14488650</v>
      </c>
      <c r="H44" s="23"/>
      <c r="I44" s="23"/>
      <c r="J44" s="23"/>
      <c r="K44" s="23"/>
      <c r="M44">
        <f t="shared" si="1"/>
        <v>43</v>
      </c>
      <c r="N44" s="7">
        <v>44914</v>
      </c>
      <c r="O44">
        <v>43</v>
      </c>
      <c r="P44">
        <f t="shared" si="2"/>
        <v>2</v>
      </c>
    </row>
    <row r="45" spans="1:16">
      <c r="A45" s="8" t="str">
        <f t="shared" si="0"/>
        <v>HPG45422</v>
      </c>
      <c r="B45" s="43" t="s">
        <v>52</v>
      </c>
      <c r="C45" s="8">
        <v>45422</v>
      </c>
      <c r="D45">
        <v>27681.817999999999</v>
      </c>
      <c r="E45">
        <v>20880090</v>
      </c>
      <c r="H45" s="23"/>
      <c r="I45" s="23"/>
      <c r="J45" s="23"/>
      <c r="K45" s="23"/>
      <c r="M45">
        <f t="shared" si="1"/>
        <v>44</v>
      </c>
      <c r="N45" s="7">
        <v>44915</v>
      </c>
      <c r="O45">
        <v>44</v>
      </c>
      <c r="P45">
        <f t="shared" si="2"/>
        <v>3</v>
      </c>
    </row>
    <row r="46" spans="1:16">
      <c r="A46" s="8" t="str">
        <f t="shared" si="0"/>
        <v>HPG45421</v>
      </c>
      <c r="B46" s="43" t="s">
        <v>52</v>
      </c>
      <c r="C46" s="8">
        <v>45421</v>
      </c>
      <c r="D46">
        <v>27681.817999999999</v>
      </c>
      <c r="E46">
        <v>21364970</v>
      </c>
      <c r="H46" s="23"/>
      <c r="I46" s="23"/>
      <c r="J46" s="23"/>
      <c r="K46" s="23"/>
      <c r="M46">
        <f t="shared" si="1"/>
        <v>45</v>
      </c>
      <c r="N46" s="7">
        <v>44916</v>
      </c>
      <c r="O46">
        <v>45</v>
      </c>
      <c r="P46">
        <f t="shared" si="2"/>
        <v>4</v>
      </c>
    </row>
    <row r="47" spans="1:16">
      <c r="A47" s="8" t="str">
        <f t="shared" si="0"/>
        <v>HPG45420</v>
      </c>
      <c r="B47" s="43" t="s">
        <v>52</v>
      </c>
      <c r="C47" s="8">
        <v>45420</v>
      </c>
      <c r="D47">
        <v>27909.091</v>
      </c>
      <c r="E47">
        <v>37718780</v>
      </c>
      <c r="H47" s="23"/>
      <c r="I47" s="23"/>
      <c r="J47" s="23"/>
      <c r="K47" s="23"/>
      <c r="M47">
        <f t="shared" si="1"/>
        <v>46</v>
      </c>
      <c r="N47" s="7">
        <v>44917</v>
      </c>
      <c r="O47">
        <v>46</v>
      </c>
      <c r="P47">
        <f t="shared" si="2"/>
        <v>5</v>
      </c>
    </row>
    <row r="48" spans="1:16">
      <c r="A48" s="8" t="str">
        <f t="shared" si="0"/>
        <v>HPG45419</v>
      </c>
      <c r="B48" s="43" t="s">
        <v>52</v>
      </c>
      <c r="C48" s="8">
        <v>45419</v>
      </c>
      <c r="D48">
        <v>27409.091</v>
      </c>
      <c r="E48">
        <v>33153120</v>
      </c>
      <c r="H48" s="23"/>
      <c r="I48" s="23"/>
      <c r="J48" s="23"/>
      <c r="K48" s="23"/>
      <c r="M48">
        <f t="shared" si="1"/>
        <v>47</v>
      </c>
      <c r="N48" s="7">
        <v>44918</v>
      </c>
      <c r="O48">
        <v>47</v>
      </c>
      <c r="P48">
        <f t="shared" si="2"/>
        <v>6</v>
      </c>
    </row>
    <row r="49" spans="1:16">
      <c r="A49" s="8" t="str">
        <f t="shared" si="0"/>
        <v>HPG45418</v>
      </c>
      <c r="B49" s="43" t="s">
        <v>52</v>
      </c>
      <c r="C49" s="8">
        <v>45418</v>
      </c>
      <c r="D49">
        <v>26636.364000000001</v>
      </c>
      <c r="E49">
        <v>29819020</v>
      </c>
      <c r="H49" s="23"/>
      <c r="I49" s="23"/>
      <c r="J49" s="23"/>
      <c r="K49" s="23"/>
      <c r="M49">
        <f t="shared" si="1"/>
        <v>48</v>
      </c>
      <c r="N49" s="7">
        <v>44921</v>
      </c>
      <c r="O49">
        <v>48</v>
      </c>
      <c r="P49">
        <f t="shared" si="2"/>
        <v>2</v>
      </c>
    </row>
    <row r="50" spans="1:16">
      <c r="A50" s="8" t="str">
        <f t="shared" si="0"/>
        <v>HPG45415</v>
      </c>
      <c r="B50" s="43" t="s">
        <v>52</v>
      </c>
      <c r="C50" s="8">
        <v>45415</v>
      </c>
      <c r="D50">
        <v>26045.455000000002</v>
      </c>
      <c r="E50">
        <v>18386280</v>
      </c>
      <c r="H50" s="23"/>
      <c r="I50" s="23"/>
      <c r="J50" s="23"/>
      <c r="K50" s="23"/>
      <c r="M50">
        <f t="shared" si="1"/>
        <v>49</v>
      </c>
      <c r="N50" s="7">
        <v>44922</v>
      </c>
      <c r="O50">
        <v>49</v>
      </c>
      <c r="P50">
        <f t="shared" si="2"/>
        <v>3</v>
      </c>
    </row>
    <row r="51" spans="1:16">
      <c r="A51" s="8" t="str">
        <f t="shared" si="0"/>
        <v>HPG45414</v>
      </c>
      <c r="B51" s="43" t="s">
        <v>52</v>
      </c>
      <c r="C51" s="8">
        <v>45414</v>
      </c>
      <c r="D51">
        <v>25772.726999999999</v>
      </c>
      <c r="E51">
        <v>8054310</v>
      </c>
      <c r="M51">
        <f t="shared" si="1"/>
        <v>50</v>
      </c>
      <c r="N51" s="7">
        <v>44923</v>
      </c>
      <c r="O51">
        <v>50</v>
      </c>
      <c r="P51">
        <f t="shared" si="2"/>
        <v>4</v>
      </c>
    </row>
    <row r="52" spans="1:16">
      <c r="A52" s="8" t="str">
        <f t="shared" si="0"/>
        <v>HPG45408</v>
      </c>
      <c r="B52" s="43" t="s">
        <v>52</v>
      </c>
      <c r="C52" s="8">
        <v>45408</v>
      </c>
      <c r="D52">
        <v>25818.182000000001</v>
      </c>
      <c r="E52">
        <v>20134400</v>
      </c>
      <c r="M52">
        <f t="shared" si="1"/>
        <v>51</v>
      </c>
      <c r="N52" s="7">
        <v>44924</v>
      </c>
      <c r="O52">
        <v>51</v>
      </c>
      <c r="P52">
        <f t="shared" si="2"/>
        <v>5</v>
      </c>
    </row>
    <row r="53" spans="1:16">
      <c r="A53" s="8" t="str">
        <f t="shared" si="0"/>
        <v>HPG45407</v>
      </c>
      <c r="B53" s="43" t="s">
        <v>52</v>
      </c>
      <c r="C53" s="8">
        <v>45407</v>
      </c>
      <c r="D53">
        <v>25954.544999999998</v>
      </c>
      <c r="E53">
        <v>12360040</v>
      </c>
      <c r="M53">
        <f t="shared" si="1"/>
        <v>52</v>
      </c>
      <c r="N53" s="7">
        <v>44925</v>
      </c>
      <c r="O53">
        <v>52</v>
      </c>
      <c r="P53">
        <f t="shared" si="2"/>
        <v>6</v>
      </c>
    </row>
    <row r="54" spans="1:16">
      <c r="A54" s="8" t="str">
        <f t="shared" si="0"/>
        <v>HPG45406</v>
      </c>
      <c r="B54" s="43" t="s">
        <v>52</v>
      </c>
      <c r="C54" s="8">
        <v>45406</v>
      </c>
      <c r="D54">
        <v>26181.817999999999</v>
      </c>
      <c r="E54">
        <v>25357200</v>
      </c>
      <c r="M54">
        <f t="shared" si="1"/>
        <v>53</v>
      </c>
      <c r="N54" s="7">
        <v>44929</v>
      </c>
      <c r="O54">
        <v>53</v>
      </c>
      <c r="P54">
        <f t="shared" si="2"/>
        <v>3</v>
      </c>
    </row>
    <row r="55" spans="1:16">
      <c r="A55" s="8" t="str">
        <f t="shared" si="0"/>
        <v>HPG45405</v>
      </c>
      <c r="B55" s="43" t="s">
        <v>52</v>
      </c>
      <c r="C55" s="8">
        <v>45405</v>
      </c>
      <c r="D55">
        <v>25090.909</v>
      </c>
      <c r="E55">
        <v>20195890</v>
      </c>
      <c r="M55">
        <f t="shared" si="1"/>
        <v>54</v>
      </c>
      <c r="N55" s="7">
        <v>44930</v>
      </c>
      <c r="O55">
        <v>54</v>
      </c>
      <c r="P55">
        <f t="shared" si="2"/>
        <v>4</v>
      </c>
    </row>
    <row r="56" spans="1:16">
      <c r="A56" s="8" t="str">
        <f t="shared" si="0"/>
        <v>HPG45404</v>
      </c>
      <c r="B56" s="43" t="s">
        <v>52</v>
      </c>
      <c r="C56" s="8">
        <v>45404</v>
      </c>
      <c r="D56">
        <v>25454.544999999998</v>
      </c>
      <c r="E56">
        <v>13629990</v>
      </c>
      <c r="M56">
        <f t="shared" si="1"/>
        <v>55</v>
      </c>
      <c r="N56" s="7">
        <v>44931</v>
      </c>
      <c r="O56">
        <v>55</v>
      </c>
      <c r="P56">
        <f t="shared" si="2"/>
        <v>5</v>
      </c>
    </row>
    <row r="57" spans="1:16">
      <c r="A57" s="8" t="str">
        <f t="shared" si="0"/>
        <v>HPG45401</v>
      </c>
      <c r="B57" s="43" t="s">
        <v>52</v>
      </c>
      <c r="C57" s="8">
        <v>45401</v>
      </c>
      <c r="D57">
        <v>25272.726999999999</v>
      </c>
      <c r="E57">
        <v>28752350</v>
      </c>
      <c r="M57">
        <f t="shared" si="1"/>
        <v>56</v>
      </c>
      <c r="N57" s="7">
        <v>44932</v>
      </c>
      <c r="O57">
        <v>56</v>
      </c>
      <c r="P57">
        <f t="shared" si="2"/>
        <v>6</v>
      </c>
    </row>
    <row r="58" spans="1:16">
      <c r="A58" s="8" t="str">
        <f t="shared" si="0"/>
        <v>HPG45399</v>
      </c>
      <c r="B58" s="43" t="s">
        <v>52</v>
      </c>
      <c r="C58" s="8">
        <v>45399</v>
      </c>
      <c r="D58">
        <v>25454.544999999998</v>
      </c>
      <c r="E58">
        <v>17132500</v>
      </c>
      <c r="M58">
        <f t="shared" si="1"/>
        <v>57</v>
      </c>
      <c r="N58" s="7">
        <v>44935</v>
      </c>
      <c r="O58">
        <v>57</v>
      </c>
      <c r="P58">
        <f t="shared" si="2"/>
        <v>2</v>
      </c>
    </row>
    <row r="59" spans="1:16">
      <c r="A59" s="8" t="str">
        <f t="shared" si="0"/>
        <v>HPG45398</v>
      </c>
      <c r="B59" s="43" t="s">
        <v>52</v>
      </c>
      <c r="C59" s="8">
        <v>45398</v>
      </c>
      <c r="D59">
        <v>25772.726999999999</v>
      </c>
      <c r="E59">
        <v>36766620</v>
      </c>
      <c r="M59">
        <f t="shared" si="1"/>
        <v>58</v>
      </c>
      <c r="N59" s="7">
        <v>44936</v>
      </c>
      <c r="O59">
        <v>58</v>
      </c>
      <c r="P59">
        <f t="shared" si="2"/>
        <v>3</v>
      </c>
    </row>
    <row r="60" spans="1:16">
      <c r="A60" s="8" t="str">
        <f t="shared" si="0"/>
        <v>HPG45397</v>
      </c>
      <c r="B60" s="43" t="s">
        <v>52</v>
      </c>
      <c r="C60" s="8">
        <v>45397</v>
      </c>
      <c r="D60">
        <v>25909.091</v>
      </c>
      <c r="E60">
        <v>34218030</v>
      </c>
      <c r="M60">
        <f t="shared" si="1"/>
        <v>59</v>
      </c>
      <c r="N60" s="7">
        <v>44937</v>
      </c>
      <c r="O60">
        <v>59</v>
      </c>
      <c r="P60">
        <f t="shared" si="2"/>
        <v>4</v>
      </c>
    </row>
    <row r="61" spans="1:16">
      <c r="A61" s="8" t="str">
        <f t="shared" si="0"/>
        <v>HPG45394</v>
      </c>
      <c r="B61" s="43" t="s">
        <v>52</v>
      </c>
      <c r="C61" s="8">
        <v>45394</v>
      </c>
      <c r="D61">
        <v>27227.273000000001</v>
      </c>
      <c r="E61">
        <v>15308590</v>
      </c>
      <c r="M61">
        <f t="shared" si="1"/>
        <v>60</v>
      </c>
      <c r="N61" s="7">
        <v>44938</v>
      </c>
      <c r="O61">
        <v>60</v>
      </c>
      <c r="P61">
        <f t="shared" si="2"/>
        <v>5</v>
      </c>
    </row>
    <row r="62" spans="1:16">
      <c r="A62" s="8" t="str">
        <f t="shared" si="0"/>
        <v>HPG45393</v>
      </c>
      <c r="B62" s="43" t="s">
        <v>52</v>
      </c>
      <c r="C62" s="8">
        <v>45393</v>
      </c>
      <c r="D62">
        <v>27181.817999999999</v>
      </c>
      <c r="E62">
        <v>21170820</v>
      </c>
      <c r="M62">
        <f t="shared" si="1"/>
        <v>61</v>
      </c>
      <c r="N62" s="7">
        <v>44939</v>
      </c>
      <c r="O62">
        <v>61</v>
      </c>
      <c r="P62">
        <f t="shared" si="2"/>
        <v>6</v>
      </c>
    </row>
    <row r="63" spans="1:16">
      <c r="A63" s="8" t="str">
        <f t="shared" si="0"/>
        <v>HPG45392</v>
      </c>
      <c r="B63" s="43" t="s">
        <v>52</v>
      </c>
      <c r="C63" s="8">
        <v>45392</v>
      </c>
      <c r="D63">
        <v>26954.544999999998</v>
      </c>
      <c r="E63">
        <v>12247840</v>
      </c>
      <c r="M63">
        <f t="shared" si="1"/>
        <v>62</v>
      </c>
      <c r="N63" s="7">
        <v>44942</v>
      </c>
      <c r="O63">
        <v>62</v>
      </c>
      <c r="P63">
        <f t="shared" si="2"/>
        <v>2</v>
      </c>
    </row>
    <row r="64" spans="1:16">
      <c r="A64" s="8" t="str">
        <f t="shared" si="0"/>
        <v>HPG45391</v>
      </c>
      <c r="B64" s="43" t="s">
        <v>52</v>
      </c>
      <c r="C64" s="8">
        <v>45391</v>
      </c>
      <c r="D64">
        <v>27181.817999999999</v>
      </c>
      <c r="E64">
        <v>10821800</v>
      </c>
      <c r="M64">
        <f t="shared" si="1"/>
        <v>63</v>
      </c>
      <c r="N64" s="7">
        <v>44943</v>
      </c>
      <c r="O64">
        <v>63</v>
      </c>
      <c r="P64">
        <f t="shared" si="2"/>
        <v>3</v>
      </c>
    </row>
    <row r="65" spans="1:16">
      <c r="A65" s="8" t="str">
        <f t="shared" si="0"/>
        <v>HPG45390</v>
      </c>
      <c r="B65" s="43" t="s">
        <v>52</v>
      </c>
      <c r="C65" s="8">
        <v>45390</v>
      </c>
      <c r="D65">
        <v>26909.091</v>
      </c>
      <c r="E65">
        <v>18379680</v>
      </c>
      <c r="M65">
        <f t="shared" si="1"/>
        <v>64</v>
      </c>
      <c r="N65" s="7">
        <v>44944</v>
      </c>
      <c r="O65">
        <v>64</v>
      </c>
      <c r="P65">
        <f t="shared" si="2"/>
        <v>4</v>
      </c>
    </row>
    <row r="66" spans="1:16">
      <c r="A66" s="8" t="str">
        <f t="shared" si="0"/>
        <v>HPG45387</v>
      </c>
      <c r="B66" s="43" t="s">
        <v>52</v>
      </c>
      <c r="C66" s="8">
        <v>45387</v>
      </c>
      <c r="D66">
        <v>26772.726999999999</v>
      </c>
      <c r="E66">
        <v>26420680</v>
      </c>
      <c r="M66">
        <f t="shared" si="1"/>
        <v>65</v>
      </c>
      <c r="N66" s="7">
        <v>44945</v>
      </c>
      <c r="O66">
        <v>65</v>
      </c>
      <c r="P66">
        <f t="shared" si="2"/>
        <v>5</v>
      </c>
    </row>
    <row r="67" spans="1:16">
      <c r="A67" s="8" t="str">
        <f t="shared" ref="A67:A130" si="8">B67&amp;C67</f>
        <v>HPG45386</v>
      </c>
      <c r="B67" s="43" t="s">
        <v>52</v>
      </c>
      <c r="C67" s="8">
        <v>45386</v>
      </c>
      <c r="D67">
        <v>26909.091</v>
      </c>
      <c r="E67">
        <v>29008430</v>
      </c>
      <c r="M67">
        <f t="shared" ref="M67:M130" si="9">O67</f>
        <v>66</v>
      </c>
      <c r="N67" s="7">
        <v>44953</v>
      </c>
      <c r="O67">
        <v>66</v>
      </c>
      <c r="P67">
        <f t="shared" ref="P67:P130" si="10">WEEKDAY(N67)</f>
        <v>6</v>
      </c>
    </row>
    <row r="68" spans="1:16">
      <c r="A68" s="8" t="str">
        <f t="shared" si="8"/>
        <v>HPG45385</v>
      </c>
      <c r="B68" s="43" t="s">
        <v>52</v>
      </c>
      <c r="C68" s="8">
        <v>45385</v>
      </c>
      <c r="D68">
        <v>27227.273000000001</v>
      </c>
      <c r="E68">
        <v>23638780</v>
      </c>
      <c r="M68">
        <f t="shared" si="9"/>
        <v>67</v>
      </c>
      <c r="N68" s="7">
        <v>44956</v>
      </c>
      <c r="O68">
        <v>67</v>
      </c>
      <c r="P68">
        <f t="shared" si="10"/>
        <v>2</v>
      </c>
    </row>
    <row r="69" spans="1:16">
      <c r="A69" s="8" t="str">
        <f t="shared" si="8"/>
        <v>HPG45384</v>
      </c>
      <c r="B69" s="43" t="s">
        <v>52</v>
      </c>
      <c r="C69" s="8">
        <v>45384</v>
      </c>
      <c r="D69">
        <v>27636.364000000001</v>
      </c>
      <c r="E69">
        <v>28928240</v>
      </c>
      <c r="M69">
        <f t="shared" si="9"/>
        <v>68</v>
      </c>
      <c r="N69" s="7">
        <v>44957</v>
      </c>
      <c r="O69">
        <v>68</v>
      </c>
      <c r="P69">
        <f t="shared" si="10"/>
        <v>3</v>
      </c>
    </row>
    <row r="70" spans="1:16">
      <c r="A70" s="8" t="str">
        <f t="shared" si="8"/>
        <v>HPG45383</v>
      </c>
      <c r="B70" s="43" t="s">
        <v>52</v>
      </c>
      <c r="C70" s="8">
        <v>45383</v>
      </c>
      <c r="D70">
        <v>27363.635999999999</v>
      </c>
      <c r="E70">
        <v>22835340</v>
      </c>
      <c r="M70">
        <f t="shared" si="9"/>
        <v>69</v>
      </c>
      <c r="N70" s="7">
        <v>44958</v>
      </c>
      <c r="O70">
        <v>69</v>
      </c>
      <c r="P70">
        <f t="shared" si="10"/>
        <v>4</v>
      </c>
    </row>
    <row r="71" spans="1:16">
      <c r="A71" s="8" t="str">
        <f t="shared" si="8"/>
        <v>HPG45380</v>
      </c>
      <c r="B71" s="43" t="s">
        <v>52</v>
      </c>
      <c r="C71" s="8">
        <v>45380</v>
      </c>
      <c r="D71">
        <v>27500</v>
      </c>
      <c r="E71">
        <v>16303980</v>
      </c>
      <c r="M71">
        <f t="shared" si="9"/>
        <v>70</v>
      </c>
      <c r="N71" s="7">
        <v>44959</v>
      </c>
      <c r="O71">
        <v>70</v>
      </c>
      <c r="P71">
        <f t="shared" si="10"/>
        <v>5</v>
      </c>
    </row>
    <row r="72" spans="1:16">
      <c r="A72" s="8" t="str">
        <f t="shared" si="8"/>
        <v>HPG45379</v>
      </c>
      <c r="B72" s="43" t="s">
        <v>52</v>
      </c>
      <c r="C72" s="8">
        <v>45379</v>
      </c>
      <c r="D72">
        <v>27772.726999999999</v>
      </c>
      <c r="E72">
        <v>21025070</v>
      </c>
      <c r="M72">
        <f t="shared" si="9"/>
        <v>71</v>
      </c>
      <c r="N72" s="7">
        <v>44960</v>
      </c>
      <c r="O72">
        <v>71</v>
      </c>
      <c r="P72">
        <f t="shared" si="10"/>
        <v>6</v>
      </c>
    </row>
    <row r="73" spans="1:16">
      <c r="A73" s="8" t="str">
        <f t="shared" si="8"/>
        <v>HPG45378</v>
      </c>
      <c r="B73" s="43" t="s">
        <v>52</v>
      </c>
      <c r="C73" s="8">
        <v>45378</v>
      </c>
      <c r="D73">
        <v>27818.182000000001</v>
      </c>
      <c r="E73">
        <v>26762450</v>
      </c>
      <c r="M73">
        <f t="shared" si="9"/>
        <v>72</v>
      </c>
      <c r="N73" s="7">
        <v>44963</v>
      </c>
      <c r="O73">
        <v>72</v>
      </c>
      <c r="P73">
        <f t="shared" si="10"/>
        <v>2</v>
      </c>
    </row>
    <row r="74" spans="1:16">
      <c r="A74" s="8" t="str">
        <f t="shared" si="8"/>
        <v>HPG45377</v>
      </c>
      <c r="B74" s="43" t="s">
        <v>52</v>
      </c>
      <c r="C74" s="8">
        <v>45377</v>
      </c>
      <c r="D74">
        <v>27772.726999999999</v>
      </c>
      <c r="E74">
        <v>13173930</v>
      </c>
      <c r="M74">
        <f t="shared" si="9"/>
        <v>73</v>
      </c>
      <c r="N74" s="7">
        <v>44964</v>
      </c>
      <c r="O74">
        <v>73</v>
      </c>
      <c r="P74">
        <f t="shared" si="10"/>
        <v>3</v>
      </c>
    </row>
    <row r="75" spans="1:16">
      <c r="A75" s="8" t="str">
        <f t="shared" si="8"/>
        <v>HPG45376</v>
      </c>
      <c r="B75" s="43" t="s">
        <v>52</v>
      </c>
      <c r="C75" s="8">
        <v>45376</v>
      </c>
      <c r="D75">
        <v>27454.544999999998</v>
      </c>
      <c r="E75">
        <v>23485220</v>
      </c>
      <c r="M75">
        <f t="shared" si="9"/>
        <v>74</v>
      </c>
      <c r="N75" s="7">
        <v>44965</v>
      </c>
      <c r="O75">
        <v>74</v>
      </c>
      <c r="P75">
        <f t="shared" si="10"/>
        <v>4</v>
      </c>
    </row>
    <row r="76" spans="1:16">
      <c r="A76" s="8" t="str">
        <f t="shared" si="8"/>
        <v>HPG45373</v>
      </c>
      <c r="B76" s="43" t="s">
        <v>52</v>
      </c>
      <c r="C76" s="8">
        <v>45373</v>
      </c>
      <c r="D76">
        <v>27772.726999999999</v>
      </c>
      <c r="E76">
        <v>41122510</v>
      </c>
      <c r="M76">
        <f t="shared" si="9"/>
        <v>75</v>
      </c>
      <c r="N76" s="7">
        <v>44966</v>
      </c>
      <c r="O76">
        <v>75</v>
      </c>
      <c r="P76">
        <f t="shared" si="10"/>
        <v>5</v>
      </c>
    </row>
    <row r="77" spans="1:16">
      <c r="A77" s="8" t="str">
        <f t="shared" si="8"/>
        <v>HPG45372</v>
      </c>
      <c r="B77" s="43" t="s">
        <v>52</v>
      </c>
      <c r="C77" s="8">
        <v>45372</v>
      </c>
      <c r="D77">
        <v>27500</v>
      </c>
      <c r="E77">
        <v>21969860</v>
      </c>
      <c r="M77">
        <f t="shared" si="9"/>
        <v>76</v>
      </c>
      <c r="N77" s="7">
        <v>44967</v>
      </c>
      <c r="O77">
        <v>76</v>
      </c>
      <c r="P77">
        <f t="shared" si="10"/>
        <v>6</v>
      </c>
    </row>
    <row r="78" spans="1:16">
      <c r="A78" s="8" t="str">
        <f t="shared" si="8"/>
        <v>HPG45371</v>
      </c>
      <c r="B78" s="43" t="s">
        <v>52</v>
      </c>
      <c r="C78" s="8">
        <v>45371</v>
      </c>
      <c r="D78">
        <v>27272.726999999999</v>
      </c>
      <c r="E78">
        <v>14268320</v>
      </c>
      <c r="M78">
        <f t="shared" si="9"/>
        <v>77</v>
      </c>
      <c r="N78" s="7">
        <v>44970</v>
      </c>
      <c r="O78">
        <v>77</v>
      </c>
      <c r="P78">
        <f t="shared" si="10"/>
        <v>2</v>
      </c>
    </row>
    <row r="79" spans="1:16">
      <c r="A79" s="8" t="str">
        <f t="shared" si="8"/>
        <v>HPG45370</v>
      </c>
      <c r="B79" s="43" t="s">
        <v>52</v>
      </c>
      <c r="C79" s="8">
        <v>45370</v>
      </c>
      <c r="D79">
        <v>27090.909</v>
      </c>
      <c r="E79">
        <v>29670850</v>
      </c>
      <c r="M79">
        <f t="shared" si="9"/>
        <v>78</v>
      </c>
      <c r="N79" s="7">
        <v>44971</v>
      </c>
      <c r="O79">
        <v>78</v>
      </c>
      <c r="P79">
        <f t="shared" si="10"/>
        <v>3</v>
      </c>
    </row>
    <row r="80" spans="1:16">
      <c r="A80" s="8" t="str">
        <f t="shared" si="8"/>
        <v>HPG45369</v>
      </c>
      <c r="B80" s="43" t="s">
        <v>52</v>
      </c>
      <c r="C80" s="8">
        <v>45369</v>
      </c>
      <c r="D80">
        <v>26909.091</v>
      </c>
      <c r="E80">
        <v>55110770</v>
      </c>
      <c r="M80">
        <f t="shared" si="9"/>
        <v>79</v>
      </c>
      <c r="N80" s="7">
        <v>44972</v>
      </c>
      <c r="O80">
        <v>79</v>
      </c>
      <c r="P80">
        <f t="shared" si="10"/>
        <v>4</v>
      </c>
    </row>
    <row r="81" spans="1:16">
      <c r="A81" s="8" t="str">
        <f t="shared" si="8"/>
        <v>HPG45366</v>
      </c>
      <c r="B81" s="43" t="s">
        <v>52</v>
      </c>
      <c r="C81" s="8">
        <v>45366</v>
      </c>
      <c r="D81">
        <v>27363.635999999999</v>
      </c>
      <c r="E81">
        <v>39406070</v>
      </c>
      <c r="M81">
        <f t="shared" si="9"/>
        <v>80</v>
      </c>
      <c r="N81" s="7">
        <v>44973</v>
      </c>
      <c r="O81">
        <v>80</v>
      </c>
      <c r="P81">
        <f t="shared" si="10"/>
        <v>5</v>
      </c>
    </row>
    <row r="82" spans="1:16">
      <c r="A82" s="8" t="str">
        <f t="shared" si="8"/>
        <v>HPG45365</v>
      </c>
      <c r="B82" s="43" t="s">
        <v>52</v>
      </c>
      <c r="C82" s="8">
        <v>45365</v>
      </c>
      <c r="D82">
        <v>27590.909</v>
      </c>
      <c r="E82">
        <v>33851400</v>
      </c>
      <c r="M82">
        <f t="shared" si="9"/>
        <v>81</v>
      </c>
      <c r="N82" s="7">
        <v>44974</v>
      </c>
      <c r="O82">
        <v>81</v>
      </c>
      <c r="P82">
        <f t="shared" si="10"/>
        <v>6</v>
      </c>
    </row>
    <row r="83" spans="1:16">
      <c r="A83" s="8" t="str">
        <f t="shared" si="8"/>
        <v>HPG45364</v>
      </c>
      <c r="B83" s="43" t="s">
        <v>52</v>
      </c>
      <c r="C83" s="8">
        <v>45364</v>
      </c>
      <c r="D83">
        <v>28000</v>
      </c>
      <c r="E83">
        <v>32303700</v>
      </c>
      <c r="M83">
        <f t="shared" si="9"/>
        <v>82</v>
      </c>
      <c r="N83" s="7">
        <v>44977</v>
      </c>
      <c r="O83">
        <v>82</v>
      </c>
      <c r="P83">
        <f t="shared" si="10"/>
        <v>2</v>
      </c>
    </row>
    <row r="84" spans="1:16">
      <c r="A84" s="8" t="str">
        <f t="shared" si="8"/>
        <v>HPG45363</v>
      </c>
      <c r="B84" s="43" t="s">
        <v>52</v>
      </c>
      <c r="C84" s="8">
        <v>45363</v>
      </c>
      <c r="D84">
        <v>27454.544999999998</v>
      </c>
      <c r="E84">
        <v>33148940</v>
      </c>
      <c r="M84">
        <f t="shared" si="9"/>
        <v>83</v>
      </c>
      <c r="N84" s="7">
        <v>44978</v>
      </c>
      <c r="O84">
        <v>83</v>
      </c>
      <c r="P84">
        <f t="shared" si="10"/>
        <v>3</v>
      </c>
    </row>
    <row r="85" spans="1:16">
      <c r="A85" s="8" t="str">
        <f t="shared" si="8"/>
        <v>HPG45362</v>
      </c>
      <c r="B85" s="43" t="s">
        <v>52</v>
      </c>
      <c r="C85" s="8">
        <v>45362</v>
      </c>
      <c r="D85">
        <v>27181.817999999999</v>
      </c>
      <c r="E85">
        <v>33456610</v>
      </c>
      <c r="M85">
        <f t="shared" si="9"/>
        <v>84</v>
      </c>
      <c r="N85" s="7">
        <v>44979</v>
      </c>
      <c r="O85">
        <v>84</v>
      </c>
      <c r="P85">
        <f t="shared" si="10"/>
        <v>4</v>
      </c>
    </row>
    <row r="86" spans="1:16">
      <c r="A86" s="8" t="str">
        <f t="shared" si="8"/>
        <v>HPG45359</v>
      </c>
      <c r="B86" s="43" t="s">
        <v>52</v>
      </c>
      <c r="C86" s="8">
        <v>45359</v>
      </c>
      <c r="D86">
        <v>27545.455000000002</v>
      </c>
      <c r="E86">
        <v>52054420</v>
      </c>
      <c r="M86">
        <f t="shared" si="9"/>
        <v>85</v>
      </c>
      <c r="N86" s="7">
        <v>44980</v>
      </c>
      <c r="O86">
        <v>85</v>
      </c>
      <c r="P86">
        <f t="shared" si="10"/>
        <v>5</v>
      </c>
    </row>
    <row r="87" spans="1:16">
      <c r="A87" s="8" t="str">
        <f t="shared" si="8"/>
        <v>HPG45358</v>
      </c>
      <c r="B87" s="43" t="s">
        <v>52</v>
      </c>
      <c r="C87" s="8">
        <v>45358</v>
      </c>
      <c r="D87">
        <v>28181.817999999999</v>
      </c>
      <c r="E87">
        <v>35488420</v>
      </c>
      <c r="M87">
        <f t="shared" si="9"/>
        <v>86</v>
      </c>
      <c r="N87" s="7">
        <v>44981</v>
      </c>
      <c r="O87">
        <v>86</v>
      </c>
      <c r="P87">
        <f t="shared" si="10"/>
        <v>6</v>
      </c>
    </row>
    <row r="88" spans="1:16">
      <c r="A88" s="8" t="str">
        <f t="shared" si="8"/>
        <v>HPG45357</v>
      </c>
      <c r="B88" s="43" t="s">
        <v>52</v>
      </c>
      <c r="C88" s="8">
        <v>45357</v>
      </c>
      <c r="D88">
        <v>28000</v>
      </c>
      <c r="E88">
        <v>30865340</v>
      </c>
      <c r="M88">
        <f t="shared" si="9"/>
        <v>87</v>
      </c>
      <c r="N88" s="7">
        <v>44984</v>
      </c>
      <c r="O88">
        <v>87</v>
      </c>
      <c r="P88">
        <f t="shared" si="10"/>
        <v>2</v>
      </c>
    </row>
    <row r="89" spans="1:16">
      <c r="A89" s="8" t="str">
        <f t="shared" si="8"/>
        <v>HPG45356</v>
      </c>
      <c r="B89" s="43" t="s">
        <v>52</v>
      </c>
      <c r="C89" s="8">
        <v>45356</v>
      </c>
      <c r="D89">
        <v>28318.182000000001</v>
      </c>
      <c r="E89">
        <v>32908920</v>
      </c>
      <c r="M89">
        <f t="shared" si="9"/>
        <v>88</v>
      </c>
      <c r="N89" s="7">
        <v>44985</v>
      </c>
      <c r="O89">
        <v>88</v>
      </c>
      <c r="P89">
        <f t="shared" si="10"/>
        <v>3</v>
      </c>
    </row>
    <row r="90" spans="1:16">
      <c r="A90" s="8" t="str">
        <f t="shared" si="8"/>
        <v>HPG45355</v>
      </c>
      <c r="B90" s="43" t="s">
        <v>52</v>
      </c>
      <c r="C90" s="8">
        <v>45355</v>
      </c>
      <c r="D90">
        <v>28000</v>
      </c>
      <c r="E90">
        <v>31437450</v>
      </c>
      <c r="M90">
        <f t="shared" si="9"/>
        <v>89</v>
      </c>
      <c r="N90" s="7">
        <v>44986</v>
      </c>
      <c r="O90">
        <v>89</v>
      </c>
      <c r="P90">
        <f t="shared" si="10"/>
        <v>4</v>
      </c>
    </row>
    <row r="91" spans="1:16">
      <c r="A91" s="8" t="str">
        <f t="shared" si="8"/>
        <v>HPG45352</v>
      </c>
      <c r="B91" s="43" t="s">
        <v>52</v>
      </c>
      <c r="C91" s="8">
        <v>45352</v>
      </c>
      <c r="D91">
        <v>28045.455000000002</v>
      </c>
      <c r="E91">
        <v>29654570</v>
      </c>
      <c r="M91">
        <f t="shared" si="9"/>
        <v>90</v>
      </c>
      <c r="N91" s="7">
        <v>44987</v>
      </c>
      <c r="O91">
        <v>90</v>
      </c>
      <c r="P91">
        <f t="shared" si="10"/>
        <v>5</v>
      </c>
    </row>
    <row r="92" spans="1:16">
      <c r="A92" s="8" t="str">
        <f t="shared" si="8"/>
        <v>HPG45351</v>
      </c>
      <c r="B92" s="43" t="s">
        <v>52</v>
      </c>
      <c r="C92" s="8">
        <v>45351</v>
      </c>
      <c r="D92">
        <v>28181.817999999999</v>
      </c>
      <c r="E92">
        <v>36938550</v>
      </c>
      <c r="M92">
        <f t="shared" si="9"/>
        <v>91</v>
      </c>
      <c r="N92" s="7">
        <v>44988</v>
      </c>
      <c r="O92">
        <v>91</v>
      </c>
      <c r="P92">
        <f t="shared" si="10"/>
        <v>6</v>
      </c>
    </row>
    <row r="93" spans="1:16">
      <c r="A93" s="8" t="str">
        <f t="shared" si="8"/>
        <v>HPG45350</v>
      </c>
      <c r="B93" s="43" t="s">
        <v>52</v>
      </c>
      <c r="C93" s="8">
        <v>45350</v>
      </c>
      <c r="D93">
        <v>27818.182000000001</v>
      </c>
      <c r="E93">
        <v>38721980</v>
      </c>
      <c r="M93">
        <f t="shared" si="9"/>
        <v>92</v>
      </c>
      <c r="N93" s="7">
        <v>44991</v>
      </c>
      <c r="O93">
        <v>92</v>
      </c>
      <c r="P93">
        <f t="shared" si="10"/>
        <v>2</v>
      </c>
    </row>
    <row r="94" spans="1:16">
      <c r="A94" s="8" t="str">
        <f t="shared" si="8"/>
        <v>HPG45349</v>
      </c>
      <c r="B94" s="43" t="s">
        <v>52</v>
      </c>
      <c r="C94" s="8">
        <v>45349</v>
      </c>
      <c r="D94">
        <v>27590.909</v>
      </c>
      <c r="E94">
        <v>95525650</v>
      </c>
      <c r="M94">
        <f t="shared" si="9"/>
        <v>93</v>
      </c>
      <c r="N94" s="7">
        <v>44992</v>
      </c>
      <c r="O94">
        <v>93</v>
      </c>
      <c r="P94">
        <f t="shared" si="10"/>
        <v>3</v>
      </c>
    </row>
    <row r="95" spans="1:16">
      <c r="A95" s="8" t="str">
        <f t="shared" si="8"/>
        <v>HPG45348</v>
      </c>
      <c r="B95" s="43" t="s">
        <v>52</v>
      </c>
      <c r="C95" s="8">
        <v>45348</v>
      </c>
      <c r="D95">
        <v>26181.817999999999</v>
      </c>
      <c r="E95">
        <v>21143870</v>
      </c>
      <c r="M95">
        <f t="shared" si="9"/>
        <v>94</v>
      </c>
      <c r="N95" s="7">
        <v>44993</v>
      </c>
      <c r="O95">
        <v>94</v>
      </c>
      <c r="P95">
        <f t="shared" si="10"/>
        <v>4</v>
      </c>
    </row>
    <row r="96" spans="1:16">
      <c r="A96" s="8" t="str">
        <f t="shared" si="8"/>
        <v>HPG45345</v>
      </c>
      <c r="B96" s="43" t="s">
        <v>52</v>
      </c>
      <c r="C96" s="8">
        <v>45345</v>
      </c>
      <c r="D96">
        <v>25818.182000000001</v>
      </c>
      <c r="E96">
        <v>30030880</v>
      </c>
      <c r="M96">
        <f t="shared" si="9"/>
        <v>95</v>
      </c>
      <c r="N96" s="7">
        <v>44994</v>
      </c>
      <c r="O96">
        <v>95</v>
      </c>
      <c r="P96">
        <f t="shared" si="10"/>
        <v>5</v>
      </c>
    </row>
    <row r="97" spans="1:16">
      <c r="A97" s="8" t="str">
        <f t="shared" si="8"/>
        <v>HPG45344</v>
      </c>
      <c r="B97" s="43" t="s">
        <v>52</v>
      </c>
      <c r="C97" s="8">
        <v>45344</v>
      </c>
      <c r="D97">
        <v>25954.544999999998</v>
      </c>
      <c r="E97">
        <v>24654630</v>
      </c>
      <c r="M97">
        <f t="shared" si="9"/>
        <v>96</v>
      </c>
      <c r="N97" s="7">
        <v>44995</v>
      </c>
      <c r="O97">
        <v>96</v>
      </c>
      <c r="P97">
        <f t="shared" si="10"/>
        <v>6</v>
      </c>
    </row>
    <row r="98" spans="1:16">
      <c r="A98" s="8" t="str">
        <f t="shared" si="8"/>
        <v>HPG45343</v>
      </c>
      <c r="B98" s="43" t="s">
        <v>52</v>
      </c>
      <c r="C98" s="8">
        <v>45343</v>
      </c>
      <c r="D98">
        <v>26181.817999999999</v>
      </c>
      <c r="E98">
        <v>34737560</v>
      </c>
      <c r="M98">
        <f t="shared" si="9"/>
        <v>97</v>
      </c>
      <c r="N98" s="7">
        <v>44998</v>
      </c>
      <c r="O98">
        <v>97</v>
      </c>
      <c r="P98">
        <f t="shared" si="10"/>
        <v>2</v>
      </c>
    </row>
    <row r="99" spans="1:16">
      <c r="A99" s="8" t="str">
        <f t="shared" si="8"/>
        <v>HPG45342</v>
      </c>
      <c r="B99" s="43" t="s">
        <v>52</v>
      </c>
      <c r="C99" s="8">
        <v>45342</v>
      </c>
      <c r="D99">
        <v>26545.455000000002</v>
      </c>
      <c r="E99">
        <v>23530870</v>
      </c>
      <c r="M99">
        <f t="shared" si="9"/>
        <v>98</v>
      </c>
      <c r="N99" s="7">
        <v>44999</v>
      </c>
      <c r="O99">
        <v>98</v>
      </c>
      <c r="P99">
        <f t="shared" si="10"/>
        <v>3</v>
      </c>
    </row>
    <row r="100" spans="1:16">
      <c r="A100" s="8" t="str">
        <f t="shared" si="8"/>
        <v>HPG45341</v>
      </c>
      <c r="B100" s="43" t="s">
        <v>52</v>
      </c>
      <c r="C100" s="8">
        <v>45341</v>
      </c>
      <c r="D100">
        <v>26545.455000000002</v>
      </c>
      <c r="E100">
        <v>46503710</v>
      </c>
      <c r="M100">
        <f t="shared" si="9"/>
        <v>99</v>
      </c>
      <c r="N100" s="7">
        <v>45000</v>
      </c>
      <c r="O100">
        <v>99</v>
      </c>
      <c r="P100">
        <f t="shared" si="10"/>
        <v>4</v>
      </c>
    </row>
    <row r="101" spans="1:16">
      <c r="A101" s="8" t="str">
        <f t="shared" si="8"/>
        <v>HPG45338</v>
      </c>
      <c r="B101" s="43" t="s">
        <v>52</v>
      </c>
      <c r="C101" s="8">
        <v>45338</v>
      </c>
      <c r="D101">
        <v>26000</v>
      </c>
      <c r="E101">
        <v>18390680</v>
      </c>
      <c r="M101">
        <f t="shared" si="9"/>
        <v>100</v>
      </c>
      <c r="N101" s="7">
        <v>45001</v>
      </c>
      <c r="O101">
        <v>100</v>
      </c>
      <c r="P101">
        <f t="shared" si="10"/>
        <v>5</v>
      </c>
    </row>
    <row r="102" spans="1:16">
      <c r="A102" s="8" t="str">
        <f t="shared" si="8"/>
        <v>HPG45337</v>
      </c>
      <c r="B102" s="43" t="s">
        <v>52</v>
      </c>
      <c r="C102" s="8">
        <v>45337</v>
      </c>
      <c r="D102">
        <v>26090.909</v>
      </c>
      <c r="E102">
        <v>40684380</v>
      </c>
      <c r="M102">
        <f t="shared" si="9"/>
        <v>101</v>
      </c>
      <c r="N102" s="7">
        <v>45002</v>
      </c>
      <c r="O102">
        <v>101</v>
      </c>
      <c r="P102">
        <f t="shared" si="10"/>
        <v>6</v>
      </c>
    </row>
    <row r="103" spans="1:16">
      <c r="A103" s="8" t="str">
        <f t="shared" si="8"/>
        <v>HPG45329</v>
      </c>
      <c r="B103" s="43" t="s">
        <v>52</v>
      </c>
      <c r="C103" s="8">
        <v>45329</v>
      </c>
      <c r="D103">
        <v>25590.909</v>
      </c>
      <c r="E103">
        <v>15189130</v>
      </c>
      <c r="M103">
        <f t="shared" si="9"/>
        <v>102</v>
      </c>
      <c r="N103" s="7">
        <v>45005</v>
      </c>
      <c r="O103">
        <v>102</v>
      </c>
      <c r="P103">
        <f t="shared" si="10"/>
        <v>2</v>
      </c>
    </row>
    <row r="104" spans="1:16">
      <c r="A104" s="8" t="str">
        <f t="shared" si="8"/>
        <v>HPG45328</v>
      </c>
      <c r="B104" s="43" t="s">
        <v>52</v>
      </c>
      <c r="C104" s="8">
        <v>45328</v>
      </c>
      <c r="D104">
        <v>25500</v>
      </c>
      <c r="E104">
        <v>16126330</v>
      </c>
      <c r="M104">
        <f t="shared" si="9"/>
        <v>103</v>
      </c>
      <c r="N104" s="7">
        <v>45006</v>
      </c>
      <c r="O104">
        <v>103</v>
      </c>
      <c r="P104">
        <f t="shared" si="10"/>
        <v>3</v>
      </c>
    </row>
    <row r="105" spans="1:16">
      <c r="A105" s="8" t="str">
        <f t="shared" si="8"/>
        <v>HPG45327</v>
      </c>
      <c r="B105" s="43" t="s">
        <v>52</v>
      </c>
      <c r="C105" s="8">
        <v>45327</v>
      </c>
      <c r="D105">
        <v>25454.544999999998</v>
      </c>
      <c r="E105">
        <v>17854320</v>
      </c>
      <c r="M105">
        <f t="shared" si="9"/>
        <v>104</v>
      </c>
      <c r="N105" s="7">
        <v>45007</v>
      </c>
      <c r="O105">
        <v>104</v>
      </c>
      <c r="P105">
        <f t="shared" si="10"/>
        <v>4</v>
      </c>
    </row>
    <row r="106" spans="1:16">
      <c r="A106" s="8" t="str">
        <f t="shared" si="8"/>
        <v>HPG45324</v>
      </c>
      <c r="B106" s="43" t="s">
        <v>52</v>
      </c>
      <c r="C106" s="8">
        <v>45324</v>
      </c>
      <c r="D106">
        <v>25363.635999999999</v>
      </c>
      <c r="E106">
        <v>15578420</v>
      </c>
      <c r="M106">
        <f t="shared" si="9"/>
        <v>105</v>
      </c>
      <c r="N106" s="7">
        <v>45008</v>
      </c>
      <c r="O106">
        <v>105</v>
      </c>
      <c r="P106">
        <f t="shared" si="10"/>
        <v>5</v>
      </c>
    </row>
    <row r="107" spans="1:16">
      <c r="A107" s="8" t="str">
        <f t="shared" si="8"/>
        <v>HPG45323</v>
      </c>
      <c r="B107" s="43" t="s">
        <v>52</v>
      </c>
      <c r="C107" s="8">
        <v>45323</v>
      </c>
      <c r="D107">
        <v>25318.182000000001</v>
      </c>
      <c r="E107">
        <v>11699710</v>
      </c>
      <c r="M107">
        <f t="shared" si="9"/>
        <v>106</v>
      </c>
      <c r="N107" s="7">
        <v>45009</v>
      </c>
      <c r="O107">
        <v>106</v>
      </c>
      <c r="P107">
        <f t="shared" si="10"/>
        <v>6</v>
      </c>
    </row>
    <row r="108" spans="1:16">
      <c r="A108" s="8" t="str">
        <f t="shared" si="8"/>
        <v>HPG45322</v>
      </c>
      <c r="B108" s="43" t="s">
        <v>52</v>
      </c>
      <c r="C108" s="8">
        <v>45322</v>
      </c>
      <c r="D108">
        <v>25227.273000000001</v>
      </c>
      <c r="E108">
        <v>26902590</v>
      </c>
      <c r="M108">
        <f t="shared" si="9"/>
        <v>107</v>
      </c>
      <c r="N108" s="7">
        <v>45012</v>
      </c>
      <c r="O108">
        <v>107</v>
      </c>
      <c r="P108">
        <f t="shared" si="10"/>
        <v>2</v>
      </c>
    </row>
    <row r="109" spans="1:16">
      <c r="A109" s="8" t="str">
        <f t="shared" si="8"/>
        <v>HPG45321</v>
      </c>
      <c r="B109" s="43" t="s">
        <v>52</v>
      </c>
      <c r="C109" s="8">
        <v>45321</v>
      </c>
      <c r="D109">
        <v>25454.544999999998</v>
      </c>
      <c r="E109">
        <v>19282120</v>
      </c>
      <c r="M109">
        <f t="shared" si="9"/>
        <v>108</v>
      </c>
      <c r="N109" s="7">
        <v>45013</v>
      </c>
      <c r="O109">
        <v>108</v>
      </c>
      <c r="P109">
        <f t="shared" si="10"/>
        <v>3</v>
      </c>
    </row>
    <row r="110" spans="1:16">
      <c r="A110" s="8" t="str">
        <f t="shared" si="8"/>
        <v>HPG45320</v>
      </c>
      <c r="B110" s="43" t="s">
        <v>52</v>
      </c>
      <c r="C110" s="8">
        <v>45320</v>
      </c>
      <c r="D110">
        <v>25454.544999999998</v>
      </c>
      <c r="E110">
        <v>23732500</v>
      </c>
      <c r="M110">
        <f t="shared" si="9"/>
        <v>109</v>
      </c>
      <c r="N110" s="7">
        <v>45014</v>
      </c>
      <c r="O110">
        <v>109</v>
      </c>
      <c r="P110">
        <f t="shared" si="10"/>
        <v>4</v>
      </c>
    </row>
    <row r="111" spans="1:16">
      <c r="A111" s="8" t="str">
        <f t="shared" si="8"/>
        <v>HPG45317</v>
      </c>
      <c r="B111" s="43" t="s">
        <v>52</v>
      </c>
      <c r="C111" s="8">
        <v>45317</v>
      </c>
      <c r="D111">
        <v>25772.726999999999</v>
      </c>
      <c r="E111">
        <v>15809530</v>
      </c>
      <c r="M111">
        <f t="shared" si="9"/>
        <v>110</v>
      </c>
      <c r="N111" s="7">
        <v>45015</v>
      </c>
      <c r="O111">
        <v>110</v>
      </c>
      <c r="P111">
        <f t="shared" si="10"/>
        <v>5</v>
      </c>
    </row>
    <row r="112" spans="1:16">
      <c r="A112" s="8" t="str">
        <f t="shared" si="8"/>
        <v>HPG45316</v>
      </c>
      <c r="B112" s="43" t="s">
        <v>52</v>
      </c>
      <c r="C112" s="8">
        <v>45316</v>
      </c>
      <c r="D112">
        <v>25681.817999999999</v>
      </c>
      <c r="E112">
        <v>16749700</v>
      </c>
      <c r="M112">
        <f t="shared" si="9"/>
        <v>111</v>
      </c>
      <c r="N112" s="7">
        <v>45016</v>
      </c>
      <c r="O112">
        <v>111</v>
      </c>
      <c r="P112">
        <f t="shared" si="10"/>
        <v>6</v>
      </c>
    </row>
    <row r="113" spans="1:16">
      <c r="A113" s="8" t="str">
        <f t="shared" si="8"/>
        <v>HPG45315</v>
      </c>
      <c r="B113" s="43" t="s">
        <v>52</v>
      </c>
      <c r="C113" s="8">
        <v>45315</v>
      </c>
      <c r="D113">
        <v>25681.817999999999</v>
      </c>
      <c r="E113">
        <v>17750590</v>
      </c>
      <c r="M113">
        <f t="shared" si="9"/>
        <v>112</v>
      </c>
      <c r="N113" s="7">
        <v>45019</v>
      </c>
      <c r="O113">
        <v>112</v>
      </c>
      <c r="P113">
        <f t="shared" si="10"/>
        <v>2</v>
      </c>
    </row>
    <row r="114" spans="1:16">
      <c r="A114" s="8" t="str">
        <f t="shared" si="8"/>
        <v>HPG45314</v>
      </c>
      <c r="B114" s="43" t="s">
        <v>52</v>
      </c>
      <c r="C114" s="8">
        <v>45314</v>
      </c>
      <c r="D114">
        <v>25772.726999999999</v>
      </c>
      <c r="E114">
        <v>23846130</v>
      </c>
      <c r="M114">
        <f t="shared" si="9"/>
        <v>113</v>
      </c>
      <c r="N114" s="7">
        <v>45020</v>
      </c>
      <c r="O114">
        <v>113</v>
      </c>
      <c r="P114">
        <f t="shared" si="10"/>
        <v>3</v>
      </c>
    </row>
    <row r="115" spans="1:16">
      <c r="A115" s="8" t="str">
        <f t="shared" si="8"/>
        <v>HPG45313</v>
      </c>
      <c r="B115" s="43" t="s">
        <v>52</v>
      </c>
      <c r="C115" s="8">
        <v>45313</v>
      </c>
      <c r="D115">
        <v>25727.273000000001</v>
      </c>
      <c r="E115">
        <v>72674690</v>
      </c>
      <c r="M115">
        <f t="shared" si="9"/>
        <v>114</v>
      </c>
      <c r="N115" s="7">
        <v>45021</v>
      </c>
      <c r="O115">
        <v>114</v>
      </c>
      <c r="P115">
        <f t="shared" si="10"/>
        <v>4</v>
      </c>
    </row>
    <row r="116" spans="1:16">
      <c r="A116" s="8" t="str">
        <f t="shared" si="8"/>
        <v>HPG45310</v>
      </c>
      <c r="B116" s="43" t="s">
        <v>52</v>
      </c>
      <c r="C116" s="8">
        <v>45310</v>
      </c>
      <c r="D116">
        <v>25272.726999999999</v>
      </c>
      <c r="E116">
        <v>16345890</v>
      </c>
      <c r="M116">
        <f t="shared" si="9"/>
        <v>115</v>
      </c>
      <c r="N116" s="7">
        <v>45022</v>
      </c>
      <c r="O116">
        <v>115</v>
      </c>
      <c r="P116">
        <f t="shared" si="10"/>
        <v>5</v>
      </c>
    </row>
    <row r="117" spans="1:16">
      <c r="A117" s="8" t="str">
        <f t="shared" si="8"/>
        <v>HPG45309</v>
      </c>
      <c r="B117" s="43" t="s">
        <v>52</v>
      </c>
      <c r="C117" s="8">
        <v>45309</v>
      </c>
      <c r="D117">
        <v>25136.364000000001</v>
      </c>
      <c r="E117">
        <v>13902900</v>
      </c>
      <c r="M117">
        <f t="shared" si="9"/>
        <v>116</v>
      </c>
      <c r="N117" s="7">
        <v>45023</v>
      </c>
      <c r="O117">
        <v>116</v>
      </c>
      <c r="P117">
        <f t="shared" si="10"/>
        <v>6</v>
      </c>
    </row>
    <row r="118" spans="1:16">
      <c r="A118" s="8" t="str">
        <f t="shared" si="8"/>
        <v>HPG45308</v>
      </c>
      <c r="B118" s="43" t="s">
        <v>52</v>
      </c>
      <c r="C118" s="8">
        <v>45308</v>
      </c>
      <c r="D118">
        <v>25136.364000000001</v>
      </c>
      <c r="E118">
        <v>25751220</v>
      </c>
      <c r="M118">
        <f t="shared" si="9"/>
        <v>117</v>
      </c>
      <c r="N118" s="7">
        <v>45026</v>
      </c>
      <c r="O118">
        <v>117</v>
      </c>
      <c r="P118">
        <f t="shared" si="10"/>
        <v>2</v>
      </c>
    </row>
    <row r="119" spans="1:16">
      <c r="A119" s="8" t="str">
        <f t="shared" si="8"/>
        <v>HPG45307</v>
      </c>
      <c r="B119" s="43" t="s">
        <v>52</v>
      </c>
      <c r="C119" s="8">
        <v>45307</v>
      </c>
      <c r="D119">
        <v>25272.726999999999</v>
      </c>
      <c r="E119">
        <v>21743920</v>
      </c>
      <c r="M119">
        <f t="shared" si="9"/>
        <v>118</v>
      </c>
      <c r="N119" s="7">
        <v>45027</v>
      </c>
      <c r="O119">
        <v>118</v>
      </c>
      <c r="P119">
        <f t="shared" si="10"/>
        <v>3</v>
      </c>
    </row>
    <row r="120" spans="1:16">
      <c r="A120" s="8" t="str">
        <f t="shared" si="8"/>
        <v>HPG45306</v>
      </c>
      <c r="B120" s="43" t="s">
        <v>52</v>
      </c>
      <c r="C120" s="8">
        <v>45306</v>
      </c>
      <c r="D120">
        <v>24636.364000000001</v>
      </c>
      <c r="E120">
        <v>13746810</v>
      </c>
      <c r="M120">
        <f t="shared" si="9"/>
        <v>119</v>
      </c>
      <c r="N120" s="7">
        <v>45028</v>
      </c>
      <c r="O120">
        <v>119</v>
      </c>
      <c r="P120">
        <f t="shared" si="10"/>
        <v>4</v>
      </c>
    </row>
    <row r="121" spans="1:16">
      <c r="A121" s="8" t="str">
        <f t="shared" si="8"/>
        <v>HPG45303</v>
      </c>
      <c r="B121" s="43" t="s">
        <v>52</v>
      </c>
      <c r="C121" s="8">
        <v>45303</v>
      </c>
      <c r="D121">
        <v>24681.817999999999</v>
      </c>
      <c r="E121">
        <v>31489150</v>
      </c>
      <c r="M121">
        <f t="shared" si="9"/>
        <v>120</v>
      </c>
      <c r="N121" s="7">
        <v>45029</v>
      </c>
      <c r="O121">
        <v>120</v>
      </c>
      <c r="P121">
        <f t="shared" si="10"/>
        <v>5</v>
      </c>
    </row>
    <row r="122" spans="1:16">
      <c r="A122" s="8" t="str">
        <f t="shared" si="8"/>
        <v>HPG45302</v>
      </c>
      <c r="B122" s="43" t="s">
        <v>52</v>
      </c>
      <c r="C122" s="8">
        <v>45302</v>
      </c>
      <c r="D122">
        <v>25000</v>
      </c>
      <c r="E122">
        <v>16791390</v>
      </c>
      <c r="M122">
        <f t="shared" si="9"/>
        <v>121</v>
      </c>
      <c r="N122" s="7">
        <v>45030</v>
      </c>
      <c r="O122">
        <v>121</v>
      </c>
      <c r="P122">
        <f t="shared" si="10"/>
        <v>6</v>
      </c>
    </row>
    <row r="123" spans="1:16">
      <c r="A123" s="8" t="str">
        <f t="shared" si="8"/>
        <v>HPG45301</v>
      </c>
      <c r="B123" s="43" t="s">
        <v>52</v>
      </c>
      <c r="C123" s="8">
        <v>45301</v>
      </c>
      <c r="D123">
        <v>24863.635999999999</v>
      </c>
      <c r="E123">
        <v>35906750</v>
      </c>
      <c r="M123">
        <f t="shared" si="9"/>
        <v>122</v>
      </c>
      <c r="N123" s="7">
        <v>45033</v>
      </c>
      <c r="O123">
        <v>122</v>
      </c>
      <c r="P123">
        <f t="shared" si="10"/>
        <v>2</v>
      </c>
    </row>
    <row r="124" spans="1:16">
      <c r="A124" s="8" t="str">
        <f t="shared" si="8"/>
        <v>HPG45300</v>
      </c>
      <c r="B124" s="43" t="s">
        <v>52</v>
      </c>
      <c r="C124" s="8">
        <v>45300</v>
      </c>
      <c r="D124">
        <v>25181.817999999999</v>
      </c>
      <c r="E124">
        <v>31486290</v>
      </c>
      <c r="M124">
        <f t="shared" si="9"/>
        <v>123</v>
      </c>
      <c r="N124" s="7">
        <v>45034</v>
      </c>
      <c r="O124">
        <v>123</v>
      </c>
      <c r="P124">
        <f t="shared" si="10"/>
        <v>3</v>
      </c>
    </row>
    <row r="125" spans="1:16">
      <c r="A125" s="8" t="str">
        <f t="shared" si="8"/>
        <v>HPG45299</v>
      </c>
      <c r="B125" s="43" t="s">
        <v>52</v>
      </c>
      <c r="C125" s="8">
        <v>45299</v>
      </c>
      <c r="D125">
        <v>25318.182000000001</v>
      </c>
      <c r="E125">
        <v>34368290</v>
      </c>
      <c r="M125">
        <f t="shared" si="9"/>
        <v>124</v>
      </c>
      <c r="N125" s="7">
        <v>45035</v>
      </c>
      <c r="O125">
        <v>124</v>
      </c>
      <c r="P125">
        <f t="shared" si="10"/>
        <v>4</v>
      </c>
    </row>
    <row r="126" spans="1:16">
      <c r="A126" s="8" t="str">
        <f t="shared" si="8"/>
        <v>HPG45296</v>
      </c>
      <c r="B126" s="43" t="s">
        <v>52</v>
      </c>
      <c r="C126" s="8">
        <v>45296</v>
      </c>
      <c r="D126">
        <v>25272.726999999999</v>
      </c>
      <c r="E126">
        <v>19066740</v>
      </c>
      <c r="M126">
        <f t="shared" si="9"/>
        <v>125</v>
      </c>
      <c r="N126" s="7">
        <v>45036</v>
      </c>
      <c r="O126">
        <v>125</v>
      </c>
      <c r="P126">
        <f t="shared" si="10"/>
        <v>5</v>
      </c>
    </row>
    <row r="127" spans="1:16">
      <c r="A127" s="8" t="str">
        <f t="shared" si="8"/>
        <v>HPG45295</v>
      </c>
      <c r="B127" s="43" t="s">
        <v>52</v>
      </c>
      <c r="C127" s="8">
        <v>45295</v>
      </c>
      <c r="D127">
        <v>25227.273000000001</v>
      </c>
      <c r="E127">
        <v>42392570</v>
      </c>
      <c r="M127">
        <f t="shared" si="9"/>
        <v>126</v>
      </c>
      <c r="N127" s="7">
        <v>45037</v>
      </c>
      <c r="O127">
        <v>126</v>
      </c>
      <c r="P127">
        <f t="shared" si="10"/>
        <v>6</v>
      </c>
    </row>
    <row r="128" spans="1:16">
      <c r="A128" s="8" t="str">
        <f t="shared" si="8"/>
        <v>HPG45294</v>
      </c>
      <c r="B128" s="43" t="s">
        <v>52</v>
      </c>
      <c r="C128" s="8">
        <v>45294</v>
      </c>
      <c r="D128">
        <v>25272.726999999999</v>
      </c>
      <c r="E128">
        <v>20432940</v>
      </c>
      <c r="M128">
        <f t="shared" si="9"/>
        <v>127</v>
      </c>
      <c r="N128" s="7">
        <v>45040</v>
      </c>
      <c r="O128">
        <v>127</v>
      </c>
      <c r="P128">
        <f t="shared" si="10"/>
        <v>2</v>
      </c>
    </row>
    <row r="129" spans="1:16">
      <c r="A129" s="8" t="str">
        <f t="shared" si="8"/>
        <v>HPG45293</v>
      </c>
      <c r="B129" s="43" t="s">
        <v>52</v>
      </c>
      <c r="C129" s="8">
        <v>45293</v>
      </c>
      <c r="D129">
        <v>24954.544999999998</v>
      </c>
      <c r="E129">
        <v>24405920</v>
      </c>
      <c r="M129">
        <f t="shared" si="9"/>
        <v>128</v>
      </c>
      <c r="N129" s="7">
        <v>45041</v>
      </c>
      <c r="O129">
        <v>128</v>
      </c>
      <c r="P129">
        <f t="shared" si="10"/>
        <v>3</v>
      </c>
    </row>
    <row r="130" spans="1:16">
      <c r="A130" s="8" t="str">
        <f t="shared" si="8"/>
        <v>HPG45289</v>
      </c>
      <c r="B130" s="43" t="s">
        <v>52</v>
      </c>
      <c r="C130" s="8">
        <v>45289</v>
      </c>
      <c r="D130">
        <v>25409.091</v>
      </c>
      <c r="E130">
        <v>22513810</v>
      </c>
      <c r="M130">
        <f t="shared" si="9"/>
        <v>129</v>
      </c>
      <c r="N130" s="7">
        <v>45042</v>
      </c>
      <c r="O130">
        <v>129</v>
      </c>
      <c r="P130">
        <f t="shared" si="10"/>
        <v>4</v>
      </c>
    </row>
    <row r="131" spans="1:16">
      <c r="A131" s="8" t="str">
        <f t="shared" ref="A131:A194" si="11">B131&amp;C131</f>
        <v>HPG45288</v>
      </c>
      <c r="B131" s="43" t="s">
        <v>52</v>
      </c>
      <c r="C131" s="8">
        <v>45288</v>
      </c>
      <c r="D131">
        <v>25409.091</v>
      </c>
      <c r="E131">
        <v>34439020</v>
      </c>
      <c r="M131">
        <f t="shared" ref="M131:M194" si="12">O131</f>
        <v>130</v>
      </c>
      <c r="N131" s="7">
        <v>45043</v>
      </c>
      <c r="O131">
        <v>130</v>
      </c>
      <c r="P131">
        <f t="shared" ref="P131:P194" si="13">WEEKDAY(N131)</f>
        <v>5</v>
      </c>
    </row>
    <row r="132" spans="1:16">
      <c r="A132" s="8" t="str">
        <f t="shared" si="11"/>
        <v>HPG45287</v>
      </c>
      <c r="B132" s="43" t="s">
        <v>52</v>
      </c>
      <c r="C132" s="8">
        <v>45287</v>
      </c>
      <c r="D132">
        <v>25227.273000000001</v>
      </c>
      <c r="E132">
        <v>21837310</v>
      </c>
      <c r="M132">
        <f t="shared" si="12"/>
        <v>131</v>
      </c>
      <c r="N132" s="7">
        <v>45044</v>
      </c>
      <c r="O132">
        <v>131</v>
      </c>
      <c r="P132">
        <f t="shared" si="13"/>
        <v>6</v>
      </c>
    </row>
    <row r="133" spans="1:16">
      <c r="A133" s="8" t="str">
        <f t="shared" si="11"/>
        <v>HPG45286</v>
      </c>
      <c r="B133" s="43" t="s">
        <v>52</v>
      </c>
      <c r="C133" s="8">
        <v>45286</v>
      </c>
      <c r="D133">
        <v>25272.726999999999</v>
      </c>
      <c r="E133">
        <v>37118070</v>
      </c>
      <c r="M133">
        <f t="shared" si="12"/>
        <v>132</v>
      </c>
      <c r="N133" s="7">
        <v>45050</v>
      </c>
      <c r="O133">
        <v>132</v>
      </c>
      <c r="P133">
        <f t="shared" si="13"/>
        <v>5</v>
      </c>
    </row>
    <row r="134" spans="1:16">
      <c r="A134" s="8" t="str">
        <f t="shared" si="11"/>
        <v>HPG45285</v>
      </c>
      <c r="B134" s="43" t="s">
        <v>52</v>
      </c>
      <c r="C134" s="8">
        <v>45285</v>
      </c>
      <c r="D134">
        <v>24954.544999999998</v>
      </c>
      <c r="E134">
        <v>22448030</v>
      </c>
      <c r="M134">
        <f t="shared" si="12"/>
        <v>133</v>
      </c>
      <c r="N134" s="7">
        <v>45051</v>
      </c>
      <c r="O134">
        <v>133</v>
      </c>
      <c r="P134">
        <f t="shared" si="13"/>
        <v>6</v>
      </c>
    </row>
    <row r="135" spans="1:16">
      <c r="A135" s="8" t="str">
        <f t="shared" si="11"/>
        <v>HPG45282</v>
      </c>
      <c r="B135" s="43" t="s">
        <v>52</v>
      </c>
      <c r="C135" s="8">
        <v>45282</v>
      </c>
      <c r="D135">
        <v>24590.909</v>
      </c>
      <c r="E135">
        <v>19172010</v>
      </c>
      <c r="M135">
        <f t="shared" si="12"/>
        <v>134</v>
      </c>
      <c r="N135" s="7">
        <v>45054</v>
      </c>
      <c r="O135">
        <v>134</v>
      </c>
      <c r="P135">
        <f t="shared" si="13"/>
        <v>2</v>
      </c>
    </row>
    <row r="136" spans="1:16">
      <c r="A136" s="8" t="str">
        <f t="shared" si="11"/>
        <v>HPG45281</v>
      </c>
      <c r="B136" s="43" t="s">
        <v>52</v>
      </c>
      <c r="C136" s="8">
        <v>45281</v>
      </c>
      <c r="D136">
        <v>24727.273000000001</v>
      </c>
      <c r="E136">
        <v>15738140</v>
      </c>
      <c r="M136">
        <f t="shared" si="12"/>
        <v>135</v>
      </c>
      <c r="N136" s="7">
        <v>45055</v>
      </c>
      <c r="O136">
        <v>135</v>
      </c>
      <c r="P136">
        <f t="shared" si="13"/>
        <v>3</v>
      </c>
    </row>
    <row r="137" spans="1:16">
      <c r="A137" s="8" t="str">
        <f t="shared" si="11"/>
        <v>HPG45280</v>
      </c>
      <c r="B137" s="43" t="s">
        <v>52</v>
      </c>
      <c r="C137" s="8">
        <v>45280</v>
      </c>
      <c r="D137">
        <v>24727.273000000001</v>
      </c>
      <c r="E137">
        <v>19427760</v>
      </c>
      <c r="M137">
        <f t="shared" si="12"/>
        <v>136</v>
      </c>
      <c r="N137" s="7">
        <v>45056</v>
      </c>
      <c r="O137">
        <v>136</v>
      </c>
      <c r="P137">
        <f t="shared" si="13"/>
        <v>4</v>
      </c>
    </row>
    <row r="138" spans="1:16">
      <c r="A138" s="8" t="str">
        <f t="shared" si="11"/>
        <v>HPG45279</v>
      </c>
      <c r="B138" s="43" t="s">
        <v>52</v>
      </c>
      <c r="C138" s="8">
        <v>45279</v>
      </c>
      <c r="D138">
        <v>24727.273000000001</v>
      </c>
      <c r="E138">
        <v>22545820</v>
      </c>
      <c r="M138">
        <f t="shared" si="12"/>
        <v>137</v>
      </c>
      <c r="N138" s="7">
        <v>45057</v>
      </c>
      <c r="O138">
        <v>137</v>
      </c>
      <c r="P138">
        <f t="shared" si="13"/>
        <v>5</v>
      </c>
    </row>
    <row r="139" spans="1:16">
      <c r="A139" s="8" t="str">
        <f t="shared" si="11"/>
        <v>HPG45278</v>
      </c>
      <c r="B139" s="43" t="s">
        <v>52</v>
      </c>
      <c r="C139" s="8">
        <v>45278</v>
      </c>
      <c r="D139">
        <v>24181.817999999999</v>
      </c>
      <c r="E139">
        <v>16363380</v>
      </c>
      <c r="M139">
        <f t="shared" si="12"/>
        <v>138</v>
      </c>
      <c r="N139" s="7">
        <v>45058</v>
      </c>
      <c r="O139">
        <v>138</v>
      </c>
      <c r="P139">
        <f t="shared" si="13"/>
        <v>6</v>
      </c>
    </row>
    <row r="140" spans="1:16">
      <c r="A140" s="8" t="str">
        <f t="shared" si="11"/>
        <v>HPG45275</v>
      </c>
      <c r="B140" s="43" t="s">
        <v>52</v>
      </c>
      <c r="C140" s="8">
        <v>45275</v>
      </c>
      <c r="D140">
        <v>24363.635999999999</v>
      </c>
      <c r="E140">
        <v>38155370</v>
      </c>
      <c r="M140">
        <f t="shared" si="12"/>
        <v>139</v>
      </c>
      <c r="N140" s="7">
        <v>45061</v>
      </c>
      <c r="O140">
        <v>139</v>
      </c>
      <c r="P140">
        <f t="shared" si="13"/>
        <v>2</v>
      </c>
    </row>
    <row r="141" spans="1:16">
      <c r="A141" s="8" t="str">
        <f t="shared" si="11"/>
        <v>HPG45274</v>
      </c>
      <c r="B141" s="43" t="s">
        <v>52</v>
      </c>
      <c r="C141" s="8">
        <v>45274</v>
      </c>
      <c r="D141">
        <v>24590.909</v>
      </c>
      <c r="E141">
        <v>34955250</v>
      </c>
      <c r="M141">
        <f t="shared" si="12"/>
        <v>140</v>
      </c>
      <c r="N141" s="7">
        <v>45062</v>
      </c>
      <c r="O141">
        <v>140</v>
      </c>
      <c r="P141">
        <f t="shared" si="13"/>
        <v>3</v>
      </c>
    </row>
    <row r="142" spans="1:16">
      <c r="A142" s="8" t="str">
        <f t="shared" si="11"/>
        <v>HPG45273</v>
      </c>
      <c r="B142" s="43" t="s">
        <v>52</v>
      </c>
      <c r="C142" s="8">
        <v>45273</v>
      </c>
      <c r="D142">
        <v>24863.635999999999</v>
      </c>
      <c r="E142">
        <v>36682470</v>
      </c>
      <c r="M142">
        <f t="shared" si="12"/>
        <v>141</v>
      </c>
      <c r="N142" s="7">
        <v>45063</v>
      </c>
      <c r="O142">
        <v>141</v>
      </c>
      <c r="P142">
        <f t="shared" si="13"/>
        <v>4</v>
      </c>
    </row>
    <row r="143" spans="1:16">
      <c r="A143" s="8" t="str">
        <f t="shared" si="11"/>
        <v>HPG45272</v>
      </c>
      <c r="B143" s="43" t="s">
        <v>52</v>
      </c>
      <c r="C143" s="8">
        <v>45272</v>
      </c>
      <c r="D143">
        <v>25409.091</v>
      </c>
      <c r="E143">
        <v>34849980</v>
      </c>
      <c r="M143">
        <f t="shared" si="12"/>
        <v>142</v>
      </c>
      <c r="N143" s="7">
        <v>45064</v>
      </c>
      <c r="O143">
        <v>142</v>
      </c>
      <c r="P143">
        <f t="shared" si="13"/>
        <v>5</v>
      </c>
    </row>
    <row r="144" spans="1:16">
      <c r="A144" s="8" t="str">
        <f t="shared" si="11"/>
        <v>HPG45271</v>
      </c>
      <c r="B144" s="43" t="s">
        <v>52</v>
      </c>
      <c r="C144" s="8">
        <v>45271</v>
      </c>
      <c r="D144">
        <v>25000</v>
      </c>
      <c r="E144">
        <v>19629940</v>
      </c>
      <c r="M144">
        <f t="shared" si="12"/>
        <v>143</v>
      </c>
      <c r="N144" s="7">
        <v>45065</v>
      </c>
      <c r="O144">
        <v>143</v>
      </c>
      <c r="P144">
        <f t="shared" si="13"/>
        <v>6</v>
      </c>
    </row>
    <row r="145" spans="1:16">
      <c r="A145" s="8" t="str">
        <f t="shared" si="11"/>
        <v>HPG45268</v>
      </c>
      <c r="B145" s="43" t="s">
        <v>52</v>
      </c>
      <c r="C145" s="8">
        <v>45268</v>
      </c>
      <c r="D145">
        <v>25181.817999999999</v>
      </c>
      <c r="E145">
        <v>58062070</v>
      </c>
      <c r="M145">
        <f t="shared" si="12"/>
        <v>144</v>
      </c>
      <c r="N145" s="7">
        <v>45068</v>
      </c>
      <c r="O145">
        <v>144</v>
      </c>
      <c r="P145">
        <f t="shared" si="13"/>
        <v>2</v>
      </c>
    </row>
    <row r="146" spans="1:16">
      <c r="A146" s="8" t="str">
        <f t="shared" si="11"/>
        <v>HPG45267</v>
      </c>
      <c r="B146" s="43" t="s">
        <v>52</v>
      </c>
      <c r="C146" s="8">
        <v>45267</v>
      </c>
      <c r="D146">
        <v>25090.909</v>
      </c>
      <c r="E146">
        <v>54373990</v>
      </c>
      <c r="M146">
        <f t="shared" si="12"/>
        <v>145</v>
      </c>
      <c r="N146" s="7">
        <v>45069</v>
      </c>
      <c r="O146">
        <v>145</v>
      </c>
      <c r="P146">
        <f t="shared" si="13"/>
        <v>3</v>
      </c>
    </row>
    <row r="147" spans="1:16">
      <c r="A147" s="8" t="str">
        <f t="shared" si="11"/>
        <v>HPG45266</v>
      </c>
      <c r="B147" s="43" t="s">
        <v>52</v>
      </c>
      <c r="C147" s="8">
        <v>45266</v>
      </c>
      <c r="D147">
        <v>25090.909</v>
      </c>
      <c r="E147">
        <v>20512910</v>
      </c>
      <c r="M147">
        <f t="shared" si="12"/>
        <v>146</v>
      </c>
      <c r="N147" s="7">
        <v>45070</v>
      </c>
      <c r="O147">
        <v>146</v>
      </c>
      <c r="P147">
        <f t="shared" si="13"/>
        <v>4</v>
      </c>
    </row>
    <row r="148" spans="1:16">
      <c r="A148" s="8" t="str">
        <f t="shared" si="11"/>
        <v>HPG45265</v>
      </c>
      <c r="B148" s="43" t="s">
        <v>52</v>
      </c>
      <c r="C148" s="8">
        <v>45265</v>
      </c>
      <c r="D148">
        <v>24772.726999999999</v>
      </c>
      <c r="E148">
        <v>24762210</v>
      </c>
      <c r="M148">
        <f t="shared" si="12"/>
        <v>147</v>
      </c>
      <c r="N148" s="7">
        <v>45071</v>
      </c>
      <c r="O148">
        <v>147</v>
      </c>
      <c r="P148">
        <f t="shared" si="13"/>
        <v>5</v>
      </c>
    </row>
    <row r="149" spans="1:16">
      <c r="A149" s="8" t="str">
        <f t="shared" si="11"/>
        <v>HPG45264</v>
      </c>
      <c r="B149" s="43" t="s">
        <v>52</v>
      </c>
      <c r="C149" s="8">
        <v>45264</v>
      </c>
      <c r="D149">
        <v>25000</v>
      </c>
      <c r="E149">
        <v>46576090</v>
      </c>
      <c r="M149">
        <f t="shared" si="12"/>
        <v>148</v>
      </c>
      <c r="N149" s="7">
        <v>45072</v>
      </c>
      <c r="O149">
        <v>148</v>
      </c>
      <c r="P149">
        <f t="shared" si="13"/>
        <v>6</v>
      </c>
    </row>
    <row r="150" spans="1:16">
      <c r="A150" s="8" t="str">
        <f t="shared" si="11"/>
        <v>HPG45261</v>
      </c>
      <c r="B150" s="43" t="s">
        <v>52</v>
      </c>
      <c r="C150" s="8">
        <v>45261</v>
      </c>
      <c r="D150">
        <v>24454.544999999998</v>
      </c>
      <c r="E150">
        <v>16940110</v>
      </c>
      <c r="M150">
        <f t="shared" si="12"/>
        <v>149</v>
      </c>
      <c r="N150" s="7">
        <v>45075</v>
      </c>
      <c r="O150">
        <v>149</v>
      </c>
      <c r="P150">
        <f t="shared" si="13"/>
        <v>2</v>
      </c>
    </row>
    <row r="151" spans="1:16">
      <c r="A151" s="8" t="str">
        <f t="shared" si="11"/>
        <v>HPG45260</v>
      </c>
      <c r="B151" s="43" t="s">
        <v>52</v>
      </c>
      <c r="C151" s="8">
        <v>45260</v>
      </c>
      <c r="D151">
        <v>24136.364000000001</v>
      </c>
      <c r="E151">
        <v>23328910</v>
      </c>
      <c r="M151">
        <f t="shared" si="12"/>
        <v>150</v>
      </c>
      <c r="N151" s="7">
        <v>45076</v>
      </c>
      <c r="O151">
        <v>150</v>
      </c>
      <c r="P151">
        <f t="shared" si="13"/>
        <v>3</v>
      </c>
    </row>
    <row r="152" spans="1:16">
      <c r="A152" s="8" t="str">
        <f t="shared" si="11"/>
        <v>HPG45259</v>
      </c>
      <c r="B152" s="43" t="s">
        <v>52</v>
      </c>
      <c r="C152" s="8">
        <v>45259</v>
      </c>
      <c r="D152">
        <v>24545.455000000002</v>
      </c>
      <c r="E152">
        <v>24753300</v>
      </c>
      <c r="M152">
        <f t="shared" si="12"/>
        <v>151</v>
      </c>
      <c r="N152" s="7">
        <v>45077</v>
      </c>
      <c r="O152">
        <v>151</v>
      </c>
      <c r="P152">
        <f t="shared" si="13"/>
        <v>4</v>
      </c>
    </row>
    <row r="153" spans="1:16">
      <c r="A153" s="8" t="str">
        <f t="shared" si="11"/>
        <v>HPG45258</v>
      </c>
      <c r="B153" s="43" t="s">
        <v>52</v>
      </c>
      <c r="C153" s="8">
        <v>45258</v>
      </c>
      <c r="D153">
        <v>24272.726999999999</v>
      </c>
      <c r="E153">
        <v>22196240</v>
      </c>
      <c r="M153">
        <f t="shared" si="12"/>
        <v>152</v>
      </c>
      <c r="N153" s="7">
        <v>45078</v>
      </c>
      <c r="O153">
        <v>152</v>
      </c>
      <c r="P153">
        <f t="shared" si="13"/>
        <v>5</v>
      </c>
    </row>
    <row r="154" spans="1:16">
      <c r="A154" s="8" t="str">
        <f t="shared" si="11"/>
        <v>HPG45257</v>
      </c>
      <c r="B154" s="43" t="s">
        <v>52</v>
      </c>
      <c r="C154" s="8">
        <v>45257</v>
      </c>
      <c r="D154">
        <v>23909.091</v>
      </c>
      <c r="E154">
        <v>18397060</v>
      </c>
      <c r="M154">
        <f t="shared" si="12"/>
        <v>153</v>
      </c>
      <c r="N154" s="7">
        <v>45079</v>
      </c>
      <c r="O154">
        <v>153</v>
      </c>
      <c r="P154">
        <f t="shared" si="13"/>
        <v>6</v>
      </c>
    </row>
    <row r="155" spans="1:16">
      <c r="A155" s="8" t="str">
        <f t="shared" si="11"/>
        <v>HPG45254</v>
      </c>
      <c r="B155" s="43" t="s">
        <v>52</v>
      </c>
      <c r="C155" s="8">
        <v>45254</v>
      </c>
      <c r="D155">
        <v>24000</v>
      </c>
      <c r="E155">
        <v>28851350</v>
      </c>
      <c r="M155">
        <f t="shared" si="12"/>
        <v>154</v>
      </c>
      <c r="N155" s="7">
        <v>45082</v>
      </c>
      <c r="O155">
        <v>154</v>
      </c>
      <c r="P155">
        <f t="shared" si="13"/>
        <v>2</v>
      </c>
    </row>
    <row r="156" spans="1:16">
      <c r="A156" s="8" t="str">
        <f t="shared" si="11"/>
        <v>HPG45253</v>
      </c>
      <c r="B156" s="43" t="s">
        <v>52</v>
      </c>
      <c r="C156" s="8">
        <v>45253</v>
      </c>
      <c r="D156">
        <v>23500</v>
      </c>
      <c r="E156">
        <v>23852950</v>
      </c>
      <c r="M156">
        <f t="shared" si="12"/>
        <v>155</v>
      </c>
      <c r="N156" s="7">
        <v>45083</v>
      </c>
      <c r="O156">
        <v>155</v>
      </c>
      <c r="P156">
        <f t="shared" si="13"/>
        <v>3</v>
      </c>
    </row>
    <row r="157" spans="1:16">
      <c r="A157" s="8" t="str">
        <f t="shared" si="11"/>
        <v>HPG45252</v>
      </c>
      <c r="B157" s="43" t="s">
        <v>52</v>
      </c>
      <c r="C157" s="8">
        <v>45252</v>
      </c>
      <c r="D157">
        <v>24727.273000000001</v>
      </c>
      <c r="E157">
        <v>18716610</v>
      </c>
      <c r="M157">
        <f t="shared" si="12"/>
        <v>156</v>
      </c>
      <c r="N157" s="7">
        <v>45084</v>
      </c>
      <c r="O157">
        <v>156</v>
      </c>
      <c r="P157">
        <f t="shared" si="13"/>
        <v>4</v>
      </c>
    </row>
    <row r="158" spans="1:16">
      <c r="A158" s="8" t="str">
        <f t="shared" si="11"/>
        <v>HPG45251</v>
      </c>
      <c r="B158" s="43" t="s">
        <v>52</v>
      </c>
      <c r="C158" s="8">
        <v>45251</v>
      </c>
      <c r="D158">
        <v>24590.909</v>
      </c>
      <c r="E158">
        <v>29373520</v>
      </c>
      <c r="M158">
        <f t="shared" si="12"/>
        <v>157</v>
      </c>
      <c r="N158" s="7">
        <v>45085</v>
      </c>
      <c r="O158">
        <v>157</v>
      </c>
      <c r="P158">
        <f t="shared" si="13"/>
        <v>5</v>
      </c>
    </row>
    <row r="159" spans="1:16">
      <c r="A159" s="8" t="str">
        <f t="shared" si="11"/>
        <v>HPG45250</v>
      </c>
      <c r="B159" s="43" t="s">
        <v>52</v>
      </c>
      <c r="C159" s="8">
        <v>45250</v>
      </c>
      <c r="D159">
        <v>24227.273000000001</v>
      </c>
      <c r="E159">
        <v>20075000</v>
      </c>
      <c r="M159">
        <f t="shared" si="12"/>
        <v>158</v>
      </c>
      <c r="N159" s="7">
        <v>45086</v>
      </c>
      <c r="O159">
        <v>158</v>
      </c>
      <c r="P159">
        <f t="shared" si="13"/>
        <v>6</v>
      </c>
    </row>
    <row r="160" spans="1:16">
      <c r="A160" s="8" t="str">
        <f t="shared" si="11"/>
        <v>HPG45247</v>
      </c>
      <c r="B160" s="43" t="s">
        <v>52</v>
      </c>
      <c r="C160" s="8">
        <v>45247</v>
      </c>
      <c r="D160">
        <v>24090.909</v>
      </c>
      <c r="E160">
        <v>42385200</v>
      </c>
      <c r="M160">
        <f t="shared" si="12"/>
        <v>159</v>
      </c>
      <c r="N160" s="7">
        <v>45089</v>
      </c>
      <c r="O160">
        <v>159</v>
      </c>
      <c r="P160">
        <f t="shared" si="13"/>
        <v>2</v>
      </c>
    </row>
    <row r="161" spans="1:16">
      <c r="A161" s="8" t="str">
        <f t="shared" si="11"/>
        <v>HPG45246</v>
      </c>
      <c r="B161" s="43" t="s">
        <v>52</v>
      </c>
      <c r="C161" s="8">
        <v>45246</v>
      </c>
      <c r="D161">
        <v>24727.273000000001</v>
      </c>
      <c r="E161">
        <v>17887100</v>
      </c>
      <c r="M161">
        <f t="shared" si="12"/>
        <v>160</v>
      </c>
      <c r="N161" s="7">
        <v>45090</v>
      </c>
      <c r="O161">
        <v>160</v>
      </c>
      <c r="P161">
        <f t="shared" si="13"/>
        <v>3</v>
      </c>
    </row>
    <row r="162" spans="1:16">
      <c r="A162" s="8" t="str">
        <f t="shared" si="11"/>
        <v>HPG45245</v>
      </c>
      <c r="B162" s="43" t="s">
        <v>52</v>
      </c>
      <c r="C162" s="8">
        <v>45245</v>
      </c>
      <c r="D162">
        <v>24545.455000000002</v>
      </c>
      <c r="E162">
        <v>38079030</v>
      </c>
      <c r="M162">
        <f t="shared" si="12"/>
        <v>161</v>
      </c>
      <c r="N162" s="7">
        <v>45091</v>
      </c>
      <c r="O162">
        <v>161</v>
      </c>
      <c r="P162">
        <f t="shared" si="13"/>
        <v>4</v>
      </c>
    </row>
    <row r="163" spans="1:16">
      <c r="A163" s="8" t="str">
        <f t="shared" si="11"/>
        <v>HPG45244</v>
      </c>
      <c r="B163" s="43" t="s">
        <v>52</v>
      </c>
      <c r="C163" s="8">
        <v>45244</v>
      </c>
      <c r="D163">
        <v>24545.455000000002</v>
      </c>
      <c r="E163">
        <v>25582920</v>
      </c>
      <c r="M163">
        <f t="shared" si="12"/>
        <v>162</v>
      </c>
      <c r="N163" s="7">
        <v>45092</v>
      </c>
      <c r="O163">
        <v>162</v>
      </c>
      <c r="P163">
        <f t="shared" si="13"/>
        <v>5</v>
      </c>
    </row>
    <row r="164" spans="1:16">
      <c r="A164" s="8" t="str">
        <f t="shared" si="11"/>
        <v>HPG45243</v>
      </c>
      <c r="B164" s="43" t="s">
        <v>52</v>
      </c>
      <c r="C164" s="8">
        <v>45243</v>
      </c>
      <c r="D164">
        <v>24727.273000000001</v>
      </c>
      <c r="E164">
        <v>48400770</v>
      </c>
      <c r="M164">
        <f t="shared" si="12"/>
        <v>163</v>
      </c>
      <c r="N164" s="7">
        <v>45093</v>
      </c>
      <c r="O164">
        <v>163</v>
      </c>
      <c r="P164">
        <f t="shared" si="13"/>
        <v>6</v>
      </c>
    </row>
    <row r="165" spans="1:16">
      <c r="A165" s="8" t="str">
        <f t="shared" si="11"/>
        <v>HPG45240</v>
      </c>
      <c r="B165" s="43" t="s">
        <v>52</v>
      </c>
      <c r="C165" s="8">
        <v>45240</v>
      </c>
      <c r="D165">
        <v>24090.909</v>
      </c>
      <c r="E165">
        <v>30833440</v>
      </c>
      <c r="M165">
        <f t="shared" si="12"/>
        <v>164</v>
      </c>
      <c r="N165" s="7">
        <v>45096</v>
      </c>
      <c r="O165">
        <v>164</v>
      </c>
      <c r="P165">
        <f t="shared" si="13"/>
        <v>2</v>
      </c>
    </row>
    <row r="166" spans="1:16">
      <c r="A166" s="8" t="str">
        <f t="shared" si="11"/>
        <v>HPG45239</v>
      </c>
      <c r="B166" s="43" t="s">
        <v>52</v>
      </c>
      <c r="C166" s="8">
        <v>45239</v>
      </c>
      <c r="D166">
        <v>24272.726999999999</v>
      </c>
      <c r="E166">
        <v>34497760</v>
      </c>
      <c r="M166">
        <f t="shared" si="12"/>
        <v>165</v>
      </c>
      <c r="N166" s="7">
        <v>45097</v>
      </c>
      <c r="O166">
        <v>165</v>
      </c>
      <c r="P166">
        <f t="shared" si="13"/>
        <v>3</v>
      </c>
    </row>
    <row r="167" spans="1:16">
      <c r="A167" s="8" t="str">
        <f t="shared" si="11"/>
        <v>HPG45238</v>
      </c>
      <c r="B167" s="43" t="s">
        <v>52</v>
      </c>
      <c r="C167" s="8">
        <v>45238</v>
      </c>
      <c r="D167">
        <v>24500</v>
      </c>
      <c r="E167">
        <v>38336320</v>
      </c>
      <c r="M167">
        <f t="shared" si="12"/>
        <v>166</v>
      </c>
      <c r="N167" s="7">
        <v>45098</v>
      </c>
      <c r="O167">
        <v>166</v>
      </c>
      <c r="P167">
        <f t="shared" si="13"/>
        <v>4</v>
      </c>
    </row>
    <row r="168" spans="1:16">
      <c r="A168" s="8" t="str">
        <f t="shared" si="11"/>
        <v>HPG45237</v>
      </c>
      <c r="B168" s="43" t="s">
        <v>52</v>
      </c>
      <c r="C168" s="8">
        <v>45237</v>
      </c>
      <c r="D168">
        <v>23454.544999999998</v>
      </c>
      <c r="E168">
        <v>21847870</v>
      </c>
      <c r="M168">
        <f t="shared" si="12"/>
        <v>167</v>
      </c>
      <c r="N168" s="7">
        <v>45099</v>
      </c>
      <c r="O168">
        <v>167</v>
      </c>
      <c r="P168">
        <f t="shared" si="13"/>
        <v>5</v>
      </c>
    </row>
    <row r="169" spans="1:16">
      <c r="A169" s="8" t="str">
        <f t="shared" si="11"/>
        <v>HPG45236</v>
      </c>
      <c r="B169" s="43" t="s">
        <v>52</v>
      </c>
      <c r="C169" s="8">
        <v>45236</v>
      </c>
      <c r="D169">
        <v>23409.091</v>
      </c>
      <c r="E169">
        <v>22418220</v>
      </c>
      <c r="M169">
        <f t="shared" si="12"/>
        <v>168</v>
      </c>
      <c r="N169" s="7">
        <v>45100</v>
      </c>
      <c r="O169">
        <v>168</v>
      </c>
      <c r="P169">
        <f t="shared" si="13"/>
        <v>6</v>
      </c>
    </row>
    <row r="170" spans="1:16">
      <c r="A170" s="8" t="str">
        <f t="shared" si="11"/>
        <v>HPG45233</v>
      </c>
      <c r="B170" s="43" t="s">
        <v>52</v>
      </c>
      <c r="C170" s="8">
        <v>45233</v>
      </c>
      <c r="D170">
        <v>22818.182000000001</v>
      </c>
      <c r="E170">
        <v>22548130</v>
      </c>
      <c r="M170">
        <f t="shared" si="12"/>
        <v>169</v>
      </c>
      <c r="N170" s="7">
        <v>45103</v>
      </c>
      <c r="O170">
        <v>169</v>
      </c>
      <c r="P170">
        <f t="shared" si="13"/>
        <v>2</v>
      </c>
    </row>
    <row r="171" spans="1:16">
      <c r="A171" s="8" t="str">
        <f t="shared" si="11"/>
        <v>HPG45232</v>
      </c>
      <c r="B171" s="43" t="s">
        <v>52</v>
      </c>
      <c r="C171" s="8">
        <v>45232</v>
      </c>
      <c r="D171">
        <v>22954.544999999998</v>
      </c>
      <c r="E171">
        <v>29305980</v>
      </c>
      <c r="M171">
        <f t="shared" si="12"/>
        <v>170</v>
      </c>
      <c r="N171" s="7">
        <v>45104</v>
      </c>
      <c r="O171">
        <v>170</v>
      </c>
      <c r="P171">
        <f t="shared" si="13"/>
        <v>3</v>
      </c>
    </row>
    <row r="172" spans="1:16">
      <c r="A172" s="8" t="str">
        <f t="shared" si="11"/>
        <v>HPG45231</v>
      </c>
      <c r="B172" s="43" t="s">
        <v>52</v>
      </c>
      <c r="C172" s="8">
        <v>45231</v>
      </c>
      <c r="D172">
        <v>21772.726999999999</v>
      </c>
      <c r="E172">
        <v>21058180</v>
      </c>
      <c r="M172">
        <f t="shared" si="12"/>
        <v>171</v>
      </c>
      <c r="N172" s="7">
        <v>45105</v>
      </c>
      <c r="O172">
        <v>171</v>
      </c>
      <c r="P172">
        <f t="shared" si="13"/>
        <v>4</v>
      </c>
    </row>
    <row r="173" spans="1:16">
      <c r="A173" s="8" t="str">
        <f t="shared" si="11"/>
        <v>HPG45230</v>
      </c>
      <c r="B173" s="43" t="s">
        <v>52</v>
      </c>
      <c r="C173" s="8">
        <v>45230</v>
      </c>
      <c r="D173">
        <v>20909.091</v>
      </c>
      <c r="E173">
        <v>22871200</v>
      </c>
      <c r="M173">
        <f t="shared" si="12"/>
        <v>172</v>
      </c>
      <c r="N173" s="7">
        <v>45106</v>
      </c>
      <c r="O173">
        <v>172</v>
      </c>
      <c r="P173">
        <f t="shared" si="13"/>
        <v>5</v>
      </c>
    </row>
    <row r="174" spans="1:16">
      <c r="A174" s="8" t="str">
        <f t="shared" si="11"/>
        <v>HPG45229</v>
      </c>
      <c r="B174" s="43" t="s">
        <v>52</v>
      </c>
      <c r="C174" s="8">
        <v>45229</v>
      </c>
      <c r="D174">
        <v>20909.091</v>
      </c>
      <c r="E174">
        <v>17790850</v>
      </c>
      <c r="M174">
        <f t="shared" si="12"/>
        <v>173</v>
      </c>
      <c r="N174" s="7">
        <v>45107</v>
      </c>
      <c r="O174">
        <v>173</v>
      </c>
      <c r="P174">
        <f t="shared" si="13"/>
        <v>6</v>
      </c>
    </row>
    <row r="175" spans="1:16">
      <c r="A175" s="8" t="str">
        <f t="shared" si="11"/>
        <v>HPG45226</v>
      </c>
      <c r="B175" s="43" t="s">
        <v>52</v>
      </c>
      <c r="C175" s="8">
        <v>45226</v>
      </c>
      <c r="D175">
        <v>21227.273000000001</v>
      </c>
      <c r="E175">
        <v>16517820</v>
      </c>
      <c r="M175">
        <f t="shared" si="12"/>
        <v>174</v>
      </c>
      <c r="N175" s="7">
        <v>45110</v>
      </c>
      <c r="O175">
        <v>174</v>
      </c>
      <c r="P175">
        <f t="shared" si="13"/>
        <v>2</v>
      </c>
    </row>
    <row r="176" spans="1:16">
      <c r="A176" s="8" t="str">
        <f t="shared" si="11"/>
        <v>HPG45225</v>
      </c>
      <c r="B176" s="43" t="s">
        <v>52</v>
      </c>
      <c r="C176" s="8">
        <v>45225</v>
      </c>
      <c r="D176">
        <v>20727.273000000001</v>
      </c>
      <c r="E176">
        <v>34133660</v>
      </c>
      <c r="M176">
        <f t="shared" si="12"/>
        <v>175</v>
      </c>
      <c r="N176" s="7">
        <v>45111</v>
      </c>
      <c r="O176">
        <v>175</v>
      </c>
      <c r="P176">
        <f t="shared" si="13"/>
        <v>3</v>
      </c>
    </row>
    <row r="177" spans="1:16">
      <c r="A177" s="8" t="str">
        <f t="shared" si="11"/>
        <v>HPG45224</v>
      </c>
      <c r="B177" s="43" t="s">
        <v>52</v>
      </c>
      <c r="C177" s="8">
        <v>45224</v>
      </c>
      <c r="D177">
        <v>21863.635999999999</v>
      </c>
      <c r="E177">
        <v>13268310</v>
      </c>
      <c r="M177">
        <f t="shared" si="12"/>
        <v>176</v>
      </c>
      <c r="N177" s="7">
        <v>45112</v>
      </c>
      <c r="O177">
        <v>176</v>
      </c>
      <c r="P177">
        <f t="shared" si="13"/>
        <v>4</v>
      </c>
    </row>
    <row r="178" spans="1:16">
      <c r="A178" s="8" t="str">
        <f t="shared" si="11"/>
        <v>HPG45223</v>
      </c>
      <c r="B178" s="43" t="s">
        <v>52</v>
      </c>
      <c r="C178" s="8">
        <v>45223</v>
      </c>
      <c r="D178">
        <v>21818.182000000001</v>
      </c>
      <c r="E178">
        <v>10684410</v>
      </c>
      <c r="M178">
        <f t="shared" si="12"/>
        <v>177</v>
      </c>
      <c r="N178" s="7">
        <v>45113</v>
      </c>
      <c r="O178">
        <v>177</v>
      </c>
      <c r="P178">
        <f t="shared" si="13"/>
        <v>5</v>
      </c>
    </row>
    <row r="179" spans="1:16">
      <c r="A179" s="8" t="str">
        <f t="shared" si="11"/>
        <v>HPG45222</v>
      </c>
      <c r="B179" s="43" t="s">
        <v>52</v>
      </c>
      <c r="C179" s="8">
        <v>45222</v>
      </c>
      <c r="D179">
        <v>21818.182000000001</v>
      </c>
      <c r="E179">
        <v>13143570</v>
      </c>
      <c r="M179">
        <f t="shared" si="12"/>
        <v>178</v>
      </c>
      <c r="N179" s="7">
        <v>45114</v>
      </c>
      <c r="O179">
        <v>178</v>
      </c>
      <c r="P179">
        <f t="shared" si="13"/>
        <v>6</v>
      </c>
    </row>
    <row r="180" spans="1:16">
      <c r="A180" s="8" t="str">
        <f t="shared" si="11"/>
        <v>HPG45219</v>
      </c>
      <c r="B180" s="43" t="s">
        <v>52</v>
      </c>
      <c r="C180" s="8">
        <v>45219</v>
      </c>
      <c r="D180">
        <v>22136.364000000001</v>
      </c>
      <c r="E180">
        <v>18006010</v>
      </c>
      <c r="M180">
        <f t="shared" si="12"/>
        <v>179</v>
      </c>
      <c r="N180" s="7">
        <v>45117</v>
      </c>
      <c r="O180">
        <v>179</v>
      </c>
      <c r="P180">
        <f t="shared" si="13"/>
        <v>2</v>
      </c>
    </row>
    <row r="181" spans="1:16">
      <c r="A181" s="8" t="str">
        <f t="shared" si="11"/>
        <v>HPG45218</v>
      </c>
      <c r="B181" s="43" t="s">
        <v>52</v>
      </c>
      <c r="C181" s="8">
        <v>45218</v>
      </c>
      <c r="D181">
        <v>21545.455000000002</v>
      </c>
      <c r="E181">
        <v>22888910</v>
      </c>
      <c r="M181">
        <f t="shared" si="12"/>
        <v>180</v>
      </c>
      <c r="N181" s="7">
        <v>45118</v>
      </c>
      <c r="O181">
        <v>180</v>
      </c>
      <c r="P181">
        <f t="shared" si="13"/>
        <v>3</v>
      </c>
    </row>
    <row r="182" spans="1:16">
      <c r="A182" s="8" t="str">
        <f t="shared" si="11"/>
        <v>HPG45217</v>
      </c>
      <c r="B182" s="43" t="s">
        <v>52</v>
      </c>
      <c r="C182" s="8">
        <v>45217</v>
      </c>
      <c r="D182">
        <v>21818.182000000001</v>
      </c>
      <c r="E182">
        <v>34023110</v>
      </c>
      <c r="M182">
        <f t="shared" si="12"/>
        <v>181</v>
      </c>
      <c r="N182" s="7">
        <v>45119</v>
      </c>
      <c r="O182">
        <v>181</v>
      </c>
      <c r="P182">
        <f t="shared" si="13"/>
        <v>4</v>
      </c>
    </row>
    <row r="183" spans="1:16">
      <c r="A183" s="8" t="str">
        <f t="shared" si="11"/>
        <v>HPG45216</v>
      </c>
      <c r="B183" s="43" t="s">
        <v>52</v>
      </c>
      <c r="C183" s="8">
        <v>45216</v>
      </c>
      <c r="D183">
        <v>22545.455000000002</v>
      </c>
      <c r="E183">
        <v>16176050</v>
      </c>
      <c r="M183">
        <f t="shared" si="12"/>
        <v>182</v>
      </c>
      <c r="N183" s="7">
        <v>45120</v>
      </c>
      <c r="O183">
        <v>182</v>
      </c>
      <c r="P183">
        <f t="shared" si="13"/>
        <v>5</v>
      </c>
    </row>
    <row r="184" spans="1:16">
      <c r="A184" s="8" t="str">
        <f t="shared" si="11"/>
        <v>HPG45215</v>
      </c>
      <c r="B184" s="43" t="s">
        <v>52</v>
      </c>
      <c r="C184" s="8">
        <v>45215</v>
      </c>
      <c r="D184">
        <v>22727.273000000001</v>
      </c>
      <c r="E184">
        <v>17825500</v>
      </c>
      <c r="M184">
        <f t="shared" si="12"/>
        <v>183</v>
      </c>
      <c r="N184" s="7">
        <v>45121</v>
      </c>
      <c r="O184">
        <v>183</v>
      </c>
      <c r="P184">
        <f t="shared" si="13"/>
        <v>6</v>
      </c>
    </row>
    <row r="185" spans="1:16">
      <c r="A185" s="8" t="str">
        <f t="shared" si="11"/>
        <v>HPG45212</v>
      </c>
      <c r="B185" s="43" t="s">
        <v>52</v>
      </c>
      <c r="C185" s="8">
        <v>45212</v>
      </c>
      <c r="D185">
        <v>23409.091</v>
      </c>
      <c r="E185">
        <v>21529200</v>
      </c>
      <c r="M185">
        <f t="shared" si="12"/>
        <v>184</v>
      </c>
      <c r="N185" s="7">
        <v>45124</v>
      </c>
      <c r="O185">
        <v>184</v>
      </c>
      <c r="P185">
        <f t="shared" si="13"/>
        <v>2</v>
      </c>
    </row>
    <row r="186" spans="1:16">
      <c r="A186" s="8" t="str">
        <f t="shared" si="11"/>
        <v>HPG45211</v>
      </c>
      <c r="B186" s="43" t="s">
        <v>52</v>
      </c>
      <c r="C186" s="8">
        <v>45211</v>
      </c>
      <c r="D186">
        <v>23454.544999999998</v>
      </c>
      <c r="E186">
        <v>24259730</v>
      </c>
      <c r="M186">
        <f t="shared" si="12"/>
        <v>185</v>
      </c>
      <c r="N186" s="7">
        <v>45125</v>
      </c>
      <c r="O186">
        <v>185</v>
      </c>
      <c r="P186">
        <f t="shared" si="13"/>
        <v>3</v>
      </c>
    </row>
    <row r="187" spans="1:16">
      <c r="A187" s="8" t="str">
        <f t="shared" si="11"/>
        <v>HPG45210</v>
      </c>
      <c r="B187" s="43" t="s">
        <v>52</v>
      </c>
      <c r="C187" s="8">
        <v>45210</v>
      </c>
      <c r="D187">
        <v>23818.182000000001</v>
      </c>
      <c r="E187">
        <v>14852420</v>
      </c>
      <c r="M187">
        <f t="shared" si="12"/>
        <v>186</v>
      </c>
      <c r="N187" s="7">
        <v>45126</v>
      </c>
      <c r="O187">
        <v>186</v>
      </c>
      <c r="P187">
        <f t="shared" si="13"/>
        <v>4</v>
      </c>
    </row>
    <row r="188" spans="1:16">
      <c r="A188" s="8" t="str">
        <f t="shared" si="11"/>
        <v>HPG45209</v>
      </c>
      <c r="B188" s="43" t="s">
        <v>52</v>
      </c>
      <c r="C188" s="8">
        <v>45209</v>
      </c>
      <c r="D188">
        <v>23636.364000000001</v>
      </c>
      <c r="E188">
        <v>22005170</v>
      </c>
      <c r="M188">
        <f t="shared" si="12"/>
        <v>187</v>
      </c>
      <c r="N188" s="7">
        <v>45127</v>
      </c>
      <c r="O188">
        <v>187</v>
      </c>
      <c r="P188">
        <f t="shared" si="13"/>
        <v>5</v>
      </c>
    </row>
    <row r="189" spans="1:16">
      <c r="A189" s="8" t="str">
        <f t="shared" si="11"/>
        <v>HPG45208</v>
      </c>
      <c r="B189" s="43" t="s">
        <v>52</v>
      </c>
      <c r="C189" s="8">
        <v>45208</v>
      </c>
      <c r="D189">
        <v>23181.817999999999</v>
      </c>
      <c r="E189">
        <v>12575200</v>
      </c>
      <c r="M189">
        <f t="shared" si="12"/>
        <v>188</v>
      </c>
      <c r="N189" s="7">
        <v>45128</v>
      </c>
      <c r="O189">
        <v>188</v>
      </c>
      <c r="P189">
        <f t="shared" si="13"/>
        <v>6</v>
      </c>
    </row>
    <row r="190" spans="1:16">
      <c r="A190" s="8" t="str">
        <f t="shared" si="11"/>
        <v>HPG45205</v>
      </c>
      <c r="B190" s="43" t="s">
        <v>52</v>
      </c>
      <c r="C190" s="8">
        <v>45205</v>
      </c>
      <c r="D190">
        <v>22681.817999999999</v>
      </c>
      <c r="E190">
        <v>16775000</v>
      </c>
      <c r="M190">
        <f t="shared" si="12"/>
        <v>189</v>
      </c>
      <c r="N190" s="7">
        <v>45131</v>
      </c>
      <c r="O190">
        <v>189</v>
      </c>
      <c r="P190">
        <f t="shared" si="13"/>
        <v>2</v>
      </c>
    </row>
    <row r="191" spans="1:16">
      <c r="A191" s="8" t="str">
        <f t="shared" si="11"/>
        <v>HPG45204</v>
      </c>
      <c r="B191" s="43" t="s">
        <v>52</v>
      </c>
      <c r="C191" s="8">
        <v>45204</v>
      </c>
      <c r="D191">
        <v>22636.364000000001</v>
      </c>
      <c r="E191">
        <v>11466510</v>
      </c>
      <c r="M191">
        <f t="shared" si="12"/>
        <v>190</v>
      </c>
      <c r="N191" s="7">
        <v>45132</v>
      </c>
      <c r="O191">
        <v>190</v>
      </c>
      <c r="P191">
        <f t="shared" si="13"/>
        <v>3</v>
      </c>
    </row>
    <row r="192" spans="1:16">
      <c r="A192" s="8" t="str">
        <f t="shared" si="11"/>
        <v>HPG45203</v>
      </c>
      <c r="B192" s="43" t="s">
        <v>52</v>
      </c>
      <c r="C192" s="8">
        <v>45203</v>
      </c>
      <c r="D192">
        <v>22954.544999999998</v>
      </c>
      <c r="E192">
        <v>23204720</v>
      </c>
      <c r="M192">
        <f t="shared" si="12"/>
        <v>191</v>
      </c>
      <c r="N192" s="7">
        <v>45133</v>
      </c>
      <c r="O192">
        <v>191</v>
      </c>
      <c r="P192">
        <f t="shared" si="13"/>
        <v>4</v>
      </c>
    </row>
    <row r="193" spans="1:16">
      <c r="A193" s="8" t="str">
        <f t="shared" si="11"/>
        <v>HPG45202</v>
      </c>
      <c r="B193" s="43" t="s">
        <v>52</v>
      </c>
      <c r="C193" s="8">
        <v>45202</v>
      </c>
      <c r="D193">
        <v>22545.455000000002</v>
      </c>
      <c r="E193">
        <v>44701800</v>
      </c>
      <c r="M193">
        <f t="shared" si="12"/>
        <v>192</v>
      </c>
      <c r="N193" s="7">
        <v>45134</v>
      </c>
      <c r="O193">
        <v>192</v>
      </c>
      <c r="P193">
        <f t="shared" si="13"/>
        <v>5</v>
      </c>
    </row>
    <row r="194" spans="1:16">
      <c r="A194" s="8" t="str">
        <f t="shared" si="11"/>
        <v>HPG45201</v>
      </c>
      <c r="B194" s="43" t="s">
        <v>52</v>
      </c>
      <c r="C194" s="8">
        <v>45201</v>
      </c>
      <c r="D194">
        <v>23818.182000000001</v>
      </c>
      <c r="E194">
        <v>12553530</v>
      </c>
      <c r="M194">
        <f t="shared" si="12"/>
        <v>193</v>
      </c>
      <c r="N194" s="7">
        <v>45135</v>
      </c>
      <c r="O194">
        <v>193</v>
      </c>
      <c r="P194">
        <f t="shared" si="13"/>
        <v>6</v>
      </c>
    </row>
    <row r="195" spans="1:16">
      <c r="A195" s="8" t="str">
        <f t="shared" ref="A195:A258" si="14">B195&amp;C195</f>
        <v>HPG45198</v>
      </c>
      <c r="B195" s="43" t="s">
        <v>52</v>
      </c>
      <c r="C195" s="8">
        <v>45198</v>
      </c>
      <c r="D195">
        <v>23909.091</v>
      </c>
      <c r="E195">
        <v>16521010</v>
      </c>
      <c r="M195">
        <f t="shared" ref="M195:M258" si="15">O195</f>
        <v>194</v>
      </c>
      <c r="N195" s="7">
        <v>45138</v>
      </c>
      <c r="O195">
        <v>194</v>
      </c>
      <c r="P195">
        <f t="shared" ref="P195:P258" si="16">WEEKDAY(N195)</f>
        <v>2</v>
      </c>
    </row>
    <row r="196" spans="1:16">
      <c r="A196" s="8" t="str">
        <f t="shared" si="14"/>
        <v>HPG45197</v>
      </c>
      <c r="B196" s="43" t="s">
        <v>52</v>
      </c>
      <c r="C196" s="8">
        <v>45197</v>
      </c>
      <c r="D196">
        <v>24181.817999999999</v>
      </c>
      <c r="E196">
        <v>18218860</v>
      </c>
      <c r="M196">
        <f t="shared" si="15"/>
        <v>195</v>
      </c>
      <c r="N196" s="7">
        <v>45139</v>
      </c>
      <c r="O196">
        <v>195</v>
      </c>
      <c r="P196">
        <f t="shared" si="16"/>
        <v>3</v>
      </c>
    </row>
    <row r="197" spans="1:16">
      <c r="A197" s="8" t="str">
        <f t="shared" si="14"/>
        <v>HPG45196</v>
      </c>
      <c r="B197" s="43" t="s">
        <v>52</v>
      </c>
      <c r="C197" s="8">
        <v>45196</v>
      </c>
      <c r="D197">
        <v>24090.909</v>
      </c>
      <c r="E197">
        <v>22357830</v>
      </c>
      <c r="M197">
        <f t="shared" si="15"/>
        <v>196</v>
      </c>
      <c r="N197" s="7">
        <v>45140</v>
      </c>
      <c r="O197">
        <v>196</v>
      </c>
      <c r="P197">
        <f t="shared" si="16"/>
        <v>4</v>
      </c>
    </row>
    <row r="198" spans="1:16">
      <c r="A198" s="8" t="str">
        <f t="shared" si="14"/>
        <v>HPG45195</v>
      </c>
      <c r="B198" s="43" t="s">
        <v>52</v>
      </c>
      <c r="C198" s="8">
        <v>45195</v>
      </c>
      <c r="D198">
        <v>23818.182000000001</v>
      </c>
      <c r="E198">
        <v>33922460</v>
      </c>
      <c r="M198">
        <f t="shared" si="15"/>
        <v>197</v>
      </c>
      <c r="N198" s="7">
        <v>45141</v>
      </c>
      <c r="O198">
        <v>197</v>
      </c>
      <c r="P198">
        <f t="shared" si="16"/>
        <v>5</v>
      </c>
    </row>
    <row r="199" spans="1:16">
      <c r="A199" s="8" t="str">
        <f t="shared" si="14"/>
        <v>HPG45194</v>
      </c>
      <c r="B199" s="43" t="s">
        <v>52</v>
      </c>
      <c r="C199" s="8">
        <v>45194</v>
      </c>
      <c r="D199">
        <v>23636.364000000001</v>
      </c>
      <c r="E199">
        <v>40560630</v>
      </c>
      <c r="M199">
        <f t="shared" si="15"/>
        <v>198</v>
      </c>
      <c r="N199" s="7">
        <v>45142</v>
      </c>
      <c r="O199">
        <v>198</v>
      </c>
      <c r="P199">
        <f t="shared" si="16"/>
        <v>6</v>
      </c>
    </row>
    <row r="200" spans="1:16">
      <c r="A200" s="8" t="str">
        <f t="shared" si="14"/>
        <v>HPG45191</v>
      </c>
      <c r="B200" s="43" t="s">
        <v>52</v>
      </c>
      <c r="C200" s="8">
        <v>45191</v>
      </c>
      <c r="D200">
        <v>24818.182000000001</v>
      </c>
      <c r="E200">
        <v>55641850</v>
      </c>
      <c r="M200">
        <f t="shared" si="15"/>
        <v>199</v>
      </c>
      <c r="N200" s="7">
        <v>45145</v>
      </c>
      <c r="O200">
        <v>199</v>
      </c>
      <c r="P200">
        <f t="shared" si="16"/>
        <v>2</v>
      </c>
    </row>
    <row r="201" spans="1:16">
      <c r="A201" s="8" t="str">
        <f t="shared" si="14"/>
        <v>HPG45190</v>
      </c>
      <c r="B201" s="43" t="s">
        <v>52</v>
      </c>
      <c r="C201" s="8">
        <v>45190</v>
      </c>
      <c r="D201">
        <v>25818.182000000001</v>
      </c>
      <c r="E201">
        <v>47213320</v>
      </c>
      <c r="M201">
        <f t="shared" si="15"/>
        <v>200</v>
      </c>
      <c r="N201" s="7">
        <v>45146</v>
      </c>
      <c r="O201">
        <v>200</v>
      </c>
      <c r="P201">
        <f t="shared" si="16"/>
        <v>3</v>
      </c>
    </row>
    <row r="202" spans="1:16">
      <c r="A202" s="8" t="str">
        <f t="shared" si="14"/>
        <v>HPG45189</v>
      </c>
      <c r="B202" s="43" t="s">
        <v>52</v>
      </c>
      <c r="C202" s="8">
        <v>45189</v>
      </c>
      <c r="D202">
        <v>25818.182000000001</v>
      </c>
      <c r="E202">
        <v>29260770</v>
      </c>
      <c r="M202">
        <f t="shared" si="15"/>
        <v>201</v>
      </c>
      <c r="N202" s="7">
        <v>45147</v>
      </c>
      <c r="O202">
        <v>201</v>
      </c>
      <c r="P202">
        <f t="shared" si="16"/>
        <v>4</v>
      </c>
    </row>
    <row r="203" spans="1:16">
      <c r="A203" s="8" t="str">
        <f t="shared" si="14"/>
        <v>HPG45188</v>
      </c>
      <c r="B203" s="43" t="s">
        <v>52</v>
      </c>
      <c r="C203" s="8">
        <v>45188</v>
      </c>
      <c r="D203">
        <v>25590.909</v>
      </c>
      <c r="E203">
        <v>23136190</v>
      </c>
      <c r="M203">
        <f t="shared" si="15"/>
        <v>202</v>
      </c>
      <c r="N203" s="7">
        <v>45148</v>
      </c>
      <c r="O203">
        <v>202</v>
      </c>
      <c r="P203">
        <f t="shared" si="16"/>
        <v>5</v>
      </c>
    </row>
    <row r="204" spans="1:16">
      <c r="A204" s="8" t="str">
        <f t="shared" si="14"/>
        <v>HPG45187</v>
      </c>
      <c r="B204" s="43" t="s">
        <v>52</v>
      </c>
      <c r="C204" s="8">
        <v>45187</v>
      </c>
      <c r="D204">
        <v>25090.909</v>
      </c>
      <c r="E204">
        <v>22980320</v>
      </c>
      <c r="M204">
        <f t="shared" si="15"/>
        <v>203</v>
      </c>
      <c r="N204" s="7">
        <v>45149</v>
      </c>
      <c r="O204">
        <v>203</v>
      </c>
      <c r="P204">
        <f t="shared" si="16"/>
        <v>6</v>
      </c>
    </row>
    <row r="205" spans="1:16">
      <c r="A205" s="8" t="str">
        <f t="shared" si="14"/>
        <v>HPG45184</v>
      </c>
      <c r="B205" s="43" t="s">
        <v>52</v>
      </c>
      <c r="C205" s="8">
        <v>45184</v>
      </c>
      <c r="D205">
        <v>25090.909</v>
      </c>
      <c r="E205">
        <v>27225660</v>
      </c>
      <c r="M205">
        <f t="shared" si="15"/>
        <v>204</v>
      </c>
      <c r="N205" s="7">
        <v>45152</v>
      </c>
      <c r="O205">
        <v>204</v>
      </c>
      <c r="P205">
        <f t="shared" si="16"/>
        <v>2</v>
      </c>
    </row>
    <row r="206" spans="1:16">
      <c r="A206" s="8" t="str">
        <f t="shared" si="14"/>
        <v>HPG45183</v>
      </c>
      <c r="B206" s="43" t="s">
        <v>52</v>
      </c>
      <c r="C206" s="8">
        <v>45183</v>
      </c>
      <c r="D206">
        <v>25272.726999999999</v>
      </c>
      <c r="E206">
        <v>38152400</v>
      </c>
      <c r="M206">
        <f t="shared" si="15"/>
        <v>205</v>
      </c>
      <c r="N206" s="7">
        <v>45153</v>
      </c>
      <c r="O206">
        <v>205</v>
      </c>
      <c r="P206">
        <f t="shared" si="16"/>
        <v>3</v>
      </c>
    </row>
    <row r="207" spans="1:16">
      <c r="A207" s="8" t="str">
        <f t="shared" si="14"/>
        <v>HPG45182</v>
      </c>
      <c r="B207" s="43" t="s">
        <v>52</v>
      </c>
      <c r="C207" s="8">
        <v>45182</v>
      </c>
      <c r="D207">
        <v>25818.182000000001</v>
      </c>
      <c r="E207">
        <v>54112740</v>
      </c>
      <c r="M207">
        <f t="shared" si="15"/>
        <v>206</v>
      </c>
      <c r="N207" s="7">
        <v>45154</v>
      </c>
      <c r="O207">
        <v>206</v>
      </c>
      <c r="P207">
        <f t="shared" si="16"/>
        <v>4</v>
      </c>
    </row>
    <row r="208" spans="1:16">
      <c r="A208" s="8" t="str">
        <f t="shared" si="14"/>
        <v>HPG45181</v>
      </c>
      <c r="B208" s="43" t="s">
        <v>52</v>
      </c>
      <c r="C208" s="8">
        <v>45181</v>
      </c>
      <c r="D208">
        <v>26136.364000000001</v>
      </c>
      <c r="E208">
        <v>24876940</v>
      </c>
      <c r="M208">
        <f t="shared" si="15"/>
        <v>207</v>
      </c>
      <c r="N208" s="7">
        <v>45155</v>
      </c>
      <c r="O208">
        <v>207</v>
      </c>
      <c r="P208">
        <f t="shared" si="16"/>
        <v>5</v>
      </c>
    </row>
    <row r="209" spans="1:16">
      <c r="A209" s="8" t="str">
        <f t="shared" si="14"/>
        <v>HPG45180</v>
      </c>
      <c r="B209" s="43" t="s">
        <v>52</v>
      </c>
      <c r="C209" s="8">
        <v>45180</v>
      </c>
      <c r="D209">
        <v>25454.544999999998</v>
      </c>
      <c r="E209">
        <v>52467250</v>
      </c>
      <c r="M209">
        <f t="shared" si="15"/>
        <v>208</v>
      </c>
      <c r="N209" s="7">
        <v>45156</v>
      </c>
      <c r="O209">
        <v>208</v>
      </c>
      <c r="P209">
        <f t="shared" si="16"/>
        <v>6</v>
      </c>
    </row>
    <row r="210" spans="1:16">
      <c r="A210" s="8" t="str">
        <f t="shared" si="14"/>
        <v>HPG45177</v>
      </c>
      <c r="B210" s="43" t="s">
        <v>52</v>
      </c>
      <c r="C210" s="8">
        <v>45177</v>
      </c>
      <c r="D210">
        <v>26136.364000000001</v>
      </c>
      <c r="E210">
        <v>37173070</v>
      </c>
      <c r="M210">
        <f t="shared" si="15"/>
        <v>209</v>
      </c>
      <c r="N210" s="7">
        <v>45159</v>
      </c>
      <c r="O210">
        <v>209</v>
      </c>
      <c r="P210">
        <f t="shared" si="16"/>
        <v>2</v>
      </c>
    </row>
    <row r="211" spans="1:16">
      <c r="A211" s="8" t="str">
        <f t="shared" si="14"/>
        <v>HPG45176</v>
      </c>
      <c r="B211" s="43" t="s">
        <v>52</v>
      </c>
      <c r="C211" s="8">
        <v>45176</v>
      </c>
      <c r="D211">
        <v>26045.455000000002</v>
      </c>
      <c r="E211">
        <v>37038980</v>
      </c>
      <c r="M211">
        <f t="shared" si="15"/>
        <v>210</v>
      </c>
      <c r="N211" s="7">
        <v>45160</v>
      </c>
      <c r="O211">
        <v>210</v>
      </c>
      <c r="P211">
        <f t="shared" si="16"/>
        <v>3</v>
      </c>
    </row>
    <row r="212" spans="1:16">
      <c r="A212" s="8" t="str">
        <f t="shared" si="14"/>
        <v>HPG45175</v>
      </c>
      <c r="B212" s="43" t="s">
        <v>52</v>
      </c>
      <c r="C212" s="8">
        <v>45175</v>
      </c>
      <c r="D212">
        <v>26363.635999999999</v>
      </c>
      <c r="E212">
        <v>57832060</v>
      </c>
      <c r="M212">
        <f t="shared" si="15"/>
        <v>211</v>
      </c>
      <c r="N212" s="7">
        <v>45161</v>
      </c>
      <c r="O212">
        <v>211</v>
      </c>
      <c r="P212">
        <f t="shared" si="16"/>
        <v>4</v>
      </c>
    </row>
    <row r="213" spans="1:16">
      <c r="A213" s="8" t="str">
        <f t="shared" si="14"/>
        <v>HPG45174</v>
      </c>
      <c r="B213" s="43" t="s">
        <v>52</v>
      </c>
      <c r="C213" s="8">
        <v>45174</v>
      </c>
      <c r="D213">
        <v>25272.726999999999</v>
      </c>
      <c r="E213">
        <v>26951760</v>
      </c>
      <c r="M213">
        <f t="shared" si="15"/>
        <v>212</v>
      </c>
      <c r="N213" s="7">
        <v>45162</v>
      </c>
      <c r="O213">
        <v>212</v>
      </c>
      <c r="P213">
        <f t="shared" si="16"/>
        <v>5</v>
      </c>
    </row>
    <row r="214" spans="1:16">
      <c r="A214" s="8" t="str">
        <f t="shared" si="14"/>
        <v>HPG45169</v>
      </c>
      <c r="B214" s="43" t="s">
        <v>52</v>
      </c>
      <c r="C214" s="8">
        <v>45169</v>
      </c>
      <c r="D214">
        <v>25090.909</v>
      </c>
      <c r="E214">
        <v>28527510</v>
      </c>
      <c r="M214">
        <f t="shared" si="15"/>
        <v>213</v>
      </c>
      <c r="N214" s="7">
        <v>45163</v>
      </c>
      <c r="O214">
        <v>213</v>
      </c>
      <c r="P214">
        <f t="shared" si="16"/>
        <v>6</v>
      </c>
    </row>
    <row r="215" spans="1:16">
      <c r="A215" s="8" t="str">
        <f t="shared" si="14"/>
        <v>HPG45168</v>
      </c>
      <c r="B215" s="43" t="s">
        <v>52</v>
      </c>
      <c r="C215" s="8">
        <v>45168</v>
      </c>
      <c r="D215">
        <v>24727.273000000001</v>
      </c>
      <c r="E215">
        <v>22157960</v>
      </c>
      <c r="M215">
        <f t="shared" si="15"/>
        <v>214</v>
      </c>
      <c r="N215" s="7">
        <v>45166</v>
      </c>
      <c r="O215">
        <v>214</v>
      </c>
      <c r="P215">
        <f t="shared" si="16"/>
        <v>2</v>
      </c>
    </row>
    <row r="216" spans="1:16">
      <c r="A216" s="8" t="str">
        <f t="shared" si="14"/>
        <v>HPG45167</v>
      </c>
      <c r="B216" s="43" t="s">
        <v>52</v>
      </c>
      <c r="C216" s="8">
        <v>45167</v>
      </c>
      <c r="D216">
        <v>24545.455000000002</v>
      </c>
      <c r="E216">
        <v>19766560</v>
      </c>
      <c r="M216">
        <f t="shared" si="15"/>
        <v>215</v>
      </c>
      <c r="N216" s="7">
        <v>45167</v>
      </c>
      <c r="O216">
        <v>215</v>
      </c>
      <c r="P216">
        <f t="shared" si="16"/>
        <v>3</v>
      </c>
    </row>
    <row r="217" spans="1:16">
      <c r="A217" s="8" t="str">
        <f t="shared" si="14"/>
        <v>HPG45166</v>
      </c>
      <c r="B217" s="43" t="s">
        <v>52</v>
      </c>
      <c r="C217" s="8">
        <v>45166</v>
      </c>
      <c r="D217">
        <v>24409.091</v>
      </c>
      <c r="E217">
        <v>25101780</v>
      </c>
      <c r="M217">
        <f t="shared" si="15"/>
        <v>216</v>
      </c>
      <c r="N217" s="7">
        <v>45168</v>
      </c>
      <c r="O217">
        <v>216</v>
      </c>
      <c r="P217">
        <f t="shared" si="16"/>
        <v>4</v>
      </c>
    </row>
    <row r="218" spans="1:16">
      <c r="A218" s="8" t="str">
        <f t="shared" si="14"/>
        <v>HPG45163</v>
      </c>
      <c r="B218" s="43" t="s">
        <v>52</v>
      </c>
      <c r="C218" s="8">
        <v>45163</v>
      </c>
      <c r="D218">
        <v>23590.909</v>
      </c>
      <c r="E218">
        <v>24032470</v>
      </c>
      <c r="M218">
        <f t="shared" si="15"/>
        <v>217</v>
      </c>
      <c r="N218" s="7">
        <v>45169</v>
      </c>
      <c r="O218">
        <v>217</v>
      </c>
      <c r="P218">
        <f t="shared" si="16"/>
        <v>5</v>
      </c>
    </row>
    <row r="219" spans="1:16">
      <c r="A219" s="8" t="str">
        <f t="shared" si="14"/>
        <v>HPG45162</v>
      </c>
      <c r="B219" s="43" t="s">
        <v>52</v>
      </c>
      <c r="C219" s="8">
        <v>45162</v>
      </c>
      <c r="D219">
        <v>23909.091</v>
      </c>
      <c r="E219">
        <v>18256590</v>
      </c>
      <c r="M219">
        <f t="shared" si="15"/>
        <v>218</v>
      </c>
      <c r="N219" s="7">
        <v>45174</v>
      </c>
      <c r="O219">
        <v>218</v>
      </c>
      <c r="P219">
        <f t="shared" si="16"/>
        <v>3</v>
      </c>
    </row>
    <row r="220" spans="1:16">
      <c r="A220" s="8" t="str">
        <f t="shared" si="14"/>
        <v>HPG45161</v>
      </c>
      <c r="B220" s="43" t="s">
        <v>52</v>
      </c>
      <c r="C220" s="8">
        <v>45161</v>
      </c>
      <c r="D220">
        <v>23318.182000000001</v>
      </c>
      <c r="E220">
        <v>23951730</v>
      </c>
      <c r="M220">
        <f t="shared" si="15"/>
        <v>219</v>
      </c>
      <c r="N220" s="7">
        <v>45175</v>
      </c>
      <c r="O220">
        <v>219</v>
      </c>
      <c r="P220">
        <f t="shared" si="16"/>
        <v>4</v>
      </c>
    </row>
    <row r="221" spans="1:16">
      <c r="A221" s="8" t="str">
        <f t="shared" si="14"/>
        <v>HPG45160</v>
      </c>
      <c r="B221" s="43" t="s">
        <v>52</v>
      </c>
      <c r="C221" s="8">
        <v>45160</v>
      </c>
      <c r="D221">
        <v>23772.726999999999</v>
      </c>
      <c r="E221">
        <v>38688870</v>
      </c>
      <c r="M221">
        <f t="shared" si="15"/>
        <v>220</v>
      </c>
      <c r="N221" s="7">
        <v>45176</v>
      </c>
      <c r="O221">
        <v>220</v>
      </c>
      <c r="P221">
        <f t="shared" si="16"/>
        <v>5</v>
      </c>
    </row>
    <row r="222" spans="1:16">
      <c r="A222" s="8" t="str">
        <f t="shared" si="14"/>
        <v>HPG45159</v>
      </c>
      <c r="B222" s="43" t="s">
        <v>52</v>
      </c>
      <c r="C222" s="8">
        <v>45159</v>
      </c>
      <c r="D222">
        <v>23818.182000000001</v>
      </c>
      <c r="E222">
        <v>34585430</v>
      </c>
      <c r="M222">
        <f t="shared" si="15"/>
        <v>221</v>
      </c>
      <c r="N222" s="7">
        <v>45177</v>
      </c>
      <c r="O222">
        <v>221</v>
      </c>
      <c r="P222">
        <f t="shared" si="16"/>
        <v>6</v>
      </c>
    </row>
    <row r="223" spans="1:16">
      <c r="A223" s="8" t="str">
        <f t="shared" si="14"/>
        <v>HPG45156</v>
      </c>
      <c r="B223" s="43" t="s">
        <v>52</v>
      </c>
      <c r="C223" s="8">
        <v>45156</v>
      </c>
      <c r="D223">
        <v>24090.909</v>
      </c>
      <c r="E223">
        <v>50994240</v>
      </c>
      <c r="M223">
        <f t="shared" si="15"/>
        <v>222</v>
      </c>
      <c r="N223" s="7">
        <v>45180</v>
      </c>
      <c r="O223">
        <v>222</v>
      </c>
      <c r="P223">
        <f t="shared" si="16"/>
        <v>2</v>
      </c>
    </row>
    <row r="224" spans="1:16">
      <c r="A224" s="8" t="str">
        <f t="shared" si="14"/>
        <v>HPG45155</v>
      </c>
      <c r="B224" s="43" t="s">
        <v>52</v>
      </c>
      <c r="C224" s="8">
        <v>45155</v>
      </c>
      <c r="D224">
        <v>25545.455000000002</v>
      </c>
      <c r="E224">
        <v>51265170</v>
      </c>
      <c r="M224">
        <f t="shared" si="15"/>
        <v>223</v>
      </c>
      <c r="N224" s="7">
        <v>45181</v>
      </c>
      <c r="O224">
        <v>223</v>
      </c>
      <c r="P224">
        <f t="shared" si="16"/>
        <v>3</v>
      </c>
    </row>
    <row r="225" spans="1:16">
      <c r="A225" s="8" t="str">
        <f t="shared" si="14"/>
        <v>HPG45154</v>
      </c>
      <c r="B225" s="43" t="s">
        <v>52</v>
      </c>
      <c r="C225" s="8">
        <v>45154</v>
      </c>
      <c r="D225">
        <v>25409.091</v>
      </c>
      <c r="E225">
        <v>16493950</v>
      </c>
      <c r="M225">
        <f t="shared" si="15"/>
        <v>224</v>
      </c>
      <c r="N225" s="7">
        <v>45182</v>
      </c>
      <c r="O225">
        <v>224</v>
      </c>
      <c r="P225">
        <f t="shared" si="16"/>
        <v>4</v>
      </c>
    </row>
    <row r="226" spans="1:16">
      <c r="A226" s="8" t="str">
        <f t="shared" si="14"/>
        <v>HPG45153</v>
      </c>
      <c r="B226" s="43" t="s">
        <v>52</v>
      </c>
      <c r="C226" s="8">
        <v>45153</v>
      </c>
      <c r="D226">
        <v>25409.091</v>
      </c>
      <c r="E226">
        <v>19732350</v>
      </c>
      <c r="M226">
        <f t="shared" si="15"/>
        <v>225</v>
      </c>
      <c r="N226" s="7">
        <v>45183</v>
      </c>
      <c r="O226">
        <v>225</v>
      </c>
      <c r="P226">
        <f t="shared" si="16"/>
        <v>5</v>
      </c>
    </row>
    <row r="227" spans="1:16">
      <c r="A227" s="8" t="str">
        <f t="shared" si="14"/>
        <v>HPG45152</v>
      </c>
      <c r="B227" s="43" t="s">
        <v>52</v>
      </c>
      <c r="C227" s="8">
        <v>45152</v>
      </c>
      <c r="D227">
        <v>25590.909</v>
      </c>
      <c r="E227">
        <v>49441040</v>
      </c>
      <c r="M227">
        <f t="shared" si="15"/>
        <v>226</v>
      </c>
      <c r="N227" s="7">
        <v>45184</v>
      </c>
      <c r="O227">
        <v>226</v>
      </c>
      <c r="P227">
        <f t="shared" si="16"/>
        <v>6</v>
      </c>
    </row>
    <row r="228" spans="1:16">
      <c r="A228" s="8" t="str">
        <f t="shared" si="14"/>
        <v>HPG45149</v>
      </c>
      <c r="B228" s="43" t="s">
        <v>52</v>
      </c>
      <c r="C228" s="8">
        <v>45149</v>
      </c>
      <c r="D228">
        <v>25181.817999999999</v>
      </c>
      <c r="E228">
        <v>25720200</v>
      </c>
      <c r="M228">
        <f t="shared" si="15"/>
        <v>227</v>
      </c>
      <c r="N228" s="7">
        <v>45187</v>
      </c>
      <c r="O228">
        <v>227</v>
      </c>
      <c r="P228">
        <f t="shared" si="16"/>
        <v>2</v>
      </c>
    </row>
    <row r="229" spans="1:16">
      <c r="A229" s="8" t="str">
        <f t="shared" si="14"/>
        <v>HPG45148</v>
      </c>
      <c r="B229" s="43" t="s">
        <v>52</v>
      </c>
      <c r="C229" s="8">
        <v>45148</v>
      </c>
      <c r="D229">
        <v>24863.635999999999</v>
      </c>
      <c r="E229">
        <v>18771170</v>
      </c>
      <c r="M229">
        <f t="shared" si="15"/>
        <v>228</v>
      </c>
      <c r="N229" s="7">
        <v>45188</v>
      </c>
      <c r="O229">
        <v>228</v>
      </c>
      <c r="P229">
        <f t="shared" si="16"/>
        <v>3</v>
      </c>
    </row>
    <row r="230" spans="1:16">
      <c r="A230" s="8" t="str">
        <f t="shared" si="14"/>
        <v>HPG45147</v>
      </c>
      <c r="B230" s="43" t="s">
        <v>52</v>
      </c>
      <c r="C230" s="8">
        <v>45147</v>
      </c>
      <c r="D230">
        <v>25272.726999999999</v>
      </c>
      <c r="E230">
        <v>46929080</v>
      </c>
      <c r="M230">
        <f t="shared" si="15"/>
        <v>229</v>
      </c>
      <c r="N230" s="7">
        <v>45189</v>
      </c>
      <c r="O230">
        <v>229</v>
      </c>
      <c r="P230">
        <f t="shared" si="16"/>
        <v>4</v>
      </c>
    </row>
    <row r="231" spans="1:16">
      <c r="A231" s="8" t="str">
        <f t="shared" si="14"/>
        <v>HPG45146</v>
      </c>
      <c r="B231" s="43" t="s">
        <v>52</v>
      </c>
      <c r="C231" s="8">
        <v>45146</v>
      </c>
      <c r="D231">
        <v>24727.273000000001</v>
      </c>
      <c r="E231">
        <v>28125240</v>
      </c>
      <c r="M231">
        <f t="shared" si="15"/>
        <v>230</v>
      </c>
      <c r="N231" s="7">
        <v>45190</v>
      </c>
      <c r="O231">
        <v>230</v>
      </c>
      <c r="P231">
        <f t="shared" si="16"/>
        <v>5</v>
      </c>
    </row>
    <row r="232" spans="1:16">
      <c r="A232" s="8" t="str">
        <f t="shared" si="14"/>
        <v>HPG45145</v>
      </c>
      <c r="B232" s="43" t="s">
        <v>52</v>
      </c>
      <c r="C232" s="8">
        <v>45145</v>
      </c>
      <c r="D232">
        <v>25045.455000000002</v>
      </c>
      <c r="E232">
        <v>25401090</v>
      </c>
      <c r="M232">
        <f t="shared" si="15"/>
        <v>231</v>
      </c>
      <c r="N232" s="7">
        <v>45191</v>
      </c>
      <c r="O232">
        <v>231</v>
      </c>
      <c r="P232">
        <f t="shared" si="16"/>
        <v>6</v>
      </c>
    </row>
    <row r="233" spans="1:16">
      <c r="A233" s="8" t="str">
        <f t="shared" si="14"/>
        <v>HPG45142</v>
      </c>
      <c r="B233" s="43" t="s">
        <v>52</v>
      </c>
      <c r="C233" s="8">
        <v>45142</v>
      </c>
      <c r="D233">
        <v>24863.635999999999</v>
      </c>
      <c r="E233">
        <v>24387770</v>
      </c>
      <c r="M233">
        <f t="shared" si="15"/>
        <v>232</v>
      </c>
      <c r="N233" s="7">
        <v>45194</v>
      </c>
      <c r="O233">
        <v>232</v>
      </c>
      <c r="P233">
        <f t="shared" si="16"/>
        <v>2</v>
      </c>
    </row>
    <row r="234" spans="1:16">
      <c r="A234" s="8" t="str">
        <f t="shared" si="14"/>
        <v>HPG45141</v>
      </c>
      <c r="B234" s="43" t="s">
        <v>52</v>
      </c>
      <c r="C234" s="8">
        <v>45141</v>
      </c>
      <c r="D234">
        <v>24409.091</v>
      </c>
      <c r="E234">
        <v>63832560</v>
      </c>
      <c r="M234">
        <f t="shared" si="15"/>
        <v>233</v>
      </c>
      <c r="N234" s="7">
        <v>45195</v>
      </c>
      <c r="O234">
        <v>233</v>
      </c>
      <c r="P234">
        <f t="shared" si="16"/>
        <v>3</v>
      </c>
    </row>
    <row r="235" spans="1:16">
      <c r="A235" s="8" t="str">
        <f t="shared" si="14"/>
        <v>VNM45483</v>
      </c>
      <c r="B235" s="43" t="s">
        <v>23</v>
      </c>
      <c r="C235" s="8">
        <v>45483</v>
      </c>
      <c r="D235">
        <v>66800</v>
      </c>
      <c r="E235">
        <v>3881700</v>
      </c>
      <c r="M235">
        <f t="shared" si="15"/>
        <v>234</v>
      </c>
      <c r="N235" s="7">
        <v>45196</v>
      </c>
      <c r="O235">
        <v>234</v>
      </c>
      <c r="P235">
        <f t="shared" si="16"/>
        <v>4</v>
      </c>
    </row>
    <row r="236" spans="1:16">
      <c r="A236" s="8" t="str">
        <f t="shared" si="14"/>
        <v>VNM45482</v>
      </c>
      <c r="B236" s="43" t="s">
        <v>23</v>
      </c>
      <c r="C236" s="8">
        <v>45482</v>
      </c>
      <c r="D236">
        <v>67500</v>
      </c>
      <c r="E236">
        <v>5045200</v>
      </c>
      <c r="M236">
        <f t="shared" si="15"/>
        <v>235</v>
      </c>
      <c r="N236" s="7">
        <v>45197</v>
      </c>
      <c r="O236">
        <v>235</v>
      </c>
      <c r="P236">
        <f t="shared" si="16"/>
        <v>5</v>
      </c>
    </row>
    <row r="237" spans="1:16">
      <c r="A237" s="8" t="str">
        <f t="shared" si="14"/>
        <v>VNM45481</v>
      </c>
      <c r="B237" s="43" t="s">
        <v>23</v>
      </c>
      <c r="C237" s="8">
        <v>45481</v>
      </c>
      <c r="D237">
        <v>67600</v>
      </c>
      <c r="E237">
        <v>4942400</v>
      </c>
      <c r="M237">
        <f t="shared" si="15"/>
        <v>236</v>
      </c>
      <c r="N237" s="7">
        <v>45198</v>
      </c>
      <c r="O237">
        <v>236</v>
      </c>
      <c r="P237">
        <f t="shared" si="16"/>
        <v>6</v>
      </c>
    </row>
    <row r="238" spans="1:16">
      <c r="A238" s="8" t="str">
        <f t="shared" si="14"/>
        <v>VNM45478</v>
      </c>
      <c r="B238" s="43" t="s">
        <v>23</v>
      </c>
      <c r="C238" s="8">
        <v>45478</v>
      </c>
      <c r="D238">
        <v>67200</v>
      </c>
      <c r="E238">
        <v>4180100</v>
      </c>
      <c r="M238">
        <f t="shared" si="15"/>
        <v>237</v>
      </c>
      <c r="N238" s="7">
        <v>45201</v>
      </c>
      <c r="O238">
        <v>237</v>
      </c>
      <c r="P238">
        <f t="shared" si="16"/>
        <v>2</v>
      </c>
    </row>
    <row r="239" spans="1:16">
      <c r="A239" s="8" t="str">
        <f t="shared" si="14"/>
        <v>VNM45477</v>
      </c>
      <c r="B239" s="43" t="s">
        <v>23</v>
      </c>
      <c r="C239" s="8">
        <v>45477</v>
      </c>
      <c r="D239">
        <v>66400</v>
      </c>
      <c r="E239">
        <v>2688900</v>
      </c>
      <c r="M239">
        <f t="shared" si="15"/>
        <v>238</v>
      </c>
      <c r="N239" s="7">
        <v>45202</v>
      </c>
      <c r="O239">
        <v>238</v>
      </c>
      <c r="P239">
        <f t="shared" si="16"/>
        <v>3</v>
      </c>
    </row>
    <row r="240" spans="1:16">
      <c r="A240" s="8" t="str">
        <f t="shared" si="14"/>
        <v>VNM45476</v>
      </c>
      <c r="B240" s="43" t="s">
        <v>23</v>
      </c>
      <c r="C240" s="8">
        <v>45476</v>
      </c>
      <c r="D240">
        <v>66200</v>
      </c>
      <c r="E240">
        <v>1332600</v>
      </c>
      <c r="M240">
        <f t="shared" si="15"/>
        <v>239</v>
      </c>
      <c r="N240" s="7">
        <v>45203</v>
      </c>
      <c r="O240">
        <v>239</v>
      </c>
      <c r="P240">
        <f t="shared" si="16"/>
        <v>4</v>
      </c>
    </row>
    <row r="241" spans="1:16">
      <c r="A241" s="8" t="str">
        <f t="shared" si="14"/>
        <v>VNM45475</v>
      </c>
      <c r="B241" s="43" t="s">
        <v>23</v>
      </c>
      <c r="C241" s="8">
        <v>45475</v>
      </c>
      <c r="D241">
        <v>66200</v>
      </c>
      <c r="E241">
        <v>2042800</v>
      </c>
      <c r="M241">
        <f t="shared" si="15"/>
        <v>240</v>
      </c>
      <c r="N241" s="7">
        <v>45204</v>
      </c>
      <c r="O241">
        <v>240</v>
      </c>
      <c r="P241">
        <f t="shared" si="16"/>
        <v>5</v>
      </c>
    </row>
    <row r="242" spans="1:16">
      <c r="A242" s="8" t="str">
        <f t="shared" si="14"/>
        <v>VNM45474</v>
      </c>
      <c r="B242" s="43" t="s">
        <v>23</v>
      </c>
      <c r="C242" s="8">
        <v>45474</v>
      </c>
      <c r="D242">
        <v>66000</v>
      </c>
      <c r="E242">
        <v>1909300</v>
      </c>
      <c r="M242">
        <f t="shared" si="15"/>
        <v>241</v>
      </c>
      <c r="N242" s="7">
        <v>45205</v>
      </c>
      <c r="O242">
        <v>241</v>
      </c>
      <c r="P242">
        <f t="shared" si="16"/>
        <v>6</v>
      </c>
    </row>
    <row r="243" spans="1:16">
      <c r="A243" s="8" t="str">
        <f t="shared" si="14"/>
        <v>VNM45471</v>
      </c>
      <c r="B243" s="43" t="s">
        <v>23</v>
      </c>
      <c r="C243" s="8">
        <v>45471</v>
      </c>
      <c r="D243">
        <v>65500</v>
      </c>
      <c r="E243">
        <v>2731700</v>
      </c>
      <c r="M243">
        <f t="shared" si="15"/>
        <v>242</v>
      </c>
      <c r="N243" s="7">
        <v>45208</v>
      </c>
      <c r="O243">
        <v>242</v>
      </c>
      <c r="P243">
        <f t="shared" si="16"/>
        <v>2</v>
      </c>
    </row>
    <row r="244" spans="1:16">
      <c r="A244" s="8" t="str">
        <f t="shared" si="14"/>
        <v>VNM45470</v>
      </c>
      <c r="B244" s="43" t="s">
        <v>23</v>
      </c>
      <c r="C244" s="8">
        <v>45470</v>
      </c>
      <c r="D244">
        <v>65300</v>
      </c>
      <c r="E244">
        <v>2708400</v>
      </c>
      <c r="M244">
        <f t="shared" si="15"/>
        <v>243</v>
      </c>
      <c r="N244" s="7">
        <v>45209</v>
      </c>
      <c r="O244">
        <v>243</v>
      </c>
      <c r="P244">
        <f t="shared" si="16"/>
        <v>3</v>
      </c>
    </row>
    <row r="245" spans="1:16">
      <c r="A245" s="8" t="str">
        <f t="shared" si="14"/>
        <v>VNM45469</v>
      </c>
      <c r="B245" s="43" t="s">
        <v>23</v>
      </c>
      <c r="C245" s="8">
        <v>45469</v>
      </c>
      <c r="D245">
        <v>65200</v>
      </c>
      <c r="E245">
        <v>2485100</v>
      </c>
      <c r="M245">
        <f t="shared" si="15"/>
        <v>244</v>
      </c>
      <c r="N245" s="7">
        <v>45210</v>
      </c>
      <c r="O245">
        <v>244</v>
      </c>
      <c r="P245">
        <f t="shared" si="16"/>
        <v>4</v>
      </c>
    </row>
    <row r="246" spans="1:16">
      <c r="A246" s="8" t="str">
        <f t="shared" si="14"/>
        <v>VNM45468</v>
      </c>
      <c r="B246" s="43" t="s">
        <v>23</v>
      </c>
      <c r="C246" s="8">
        <v>45468</v>
      </c>
      <c r="D246">
        <v>65500</v>
      </c>
      <c r="E246">
        <v>2433600</v>
      </c>
      <c r="M246">
        <f t="shared" si="15"/>
        <v>245</v>
      </c>
      <c r="N246" s="7">
        <v>45211</v>
      </c>
      <c r="O246">
        <v>245</v>
      </c>
      <c r="P246">
        <f t="shared" si="16"/>
        <v>5</v>
      </c>
    </row>
    <row r="247" spans="1:16">
      <c r="A247" s="8" t="str">
        <f t="shared" si="14"/>
        <v>VNM45467</v>
      </c>
      <c r="B247" s="43" t="s">
        <v>23</v>
      </c>
      <c r="C247" s="8">
        <v>45467</v>
      </c>
      <c r="D247">
        <v>65500</v>
      </c>
      <c r="E247">
        <v>3847700</v>
      </c>
      <c r="M247">
        <f t="shared" si="15"/>
        <v>246</v>
      </c>
      <c r="N247" s="7">
        <v>45212</v>
      </c>
      <c r="O247">
        <v>246</v>
      </c>
      <c r="P247">
        <f t="shared" si="16"/>
        <v>6</v>
      </c>
    </row>
    <row r="248" spans="1:16">
      <c r="A248" s="8" t="str">
        <f t="shared" si="14"/>
        <v>VNM45464</v>
      </c>
      <c r="B248" s="43" t="s">
        <v>23</v>
      </c>
      <c r="C248" s="8">
        <v>45464</v>
      </c>
      <c r="D248">
        <v>66000</v>
      </c>
      <c r="E248">
        <v>3967700</v>
      </c>
      <c r="M248">
        <f t="shared" si="15"/>
        <v>247</v>
      </c>
      <c r="N248" s="7">
        <v>45215</v>
      </c>
      <c r="O248">
        <v>247</v>
      </c>
      <c r="P248">
        <f t="shared" si="16"/>
        <v>2</v>
      </c>
    </row>
    <row r="249" spans="1:16">
      <c r="A249" s="8" t="str">
        <f t="shared" si="14"/>
        <v>VNM45463</v>
      </c>
      <c r="B249" s="43" t="s">
        <v>23</v>
      </c>
      <c r="C249" s="8">
        <v>45463</v>
      </c>
      <c r="D249">
        <v>66000</v>
      </c>
      <c r="E249">
        <v>4397100</v>
      </c>
      <c r="M249">
        <f t="shared" si="15"/>
        <v>248</v>
      </c>
      <c r="N249" s="7">
        <v>45216</v>
      </c>
      <c r="O249">
        <v>248</v>
      </c>
      <c r="P249">
        <f t="shared" si="16"/>
        <v>3</v>
      </c>
    </row>
    <row r="250" spans="1:16">
      <c r="A250" s="8" t="str">
        <f t="shared" si="14"/>
        <v>VNM45462</v>
      </c>
      <c r="B250" s="43" t="s">
        <v>23</v>
      </c>
      <c r="C250" s="8">
        <v>45462</v>
      </c>
      <c r="D250">
        <v>65300</v>
      </c>
      <c r="E250">
        <v>6155000</v>
      </c>
      <c r="M250">
        <f t="shared" si="15"/>
        <v>249</v>
      </c>
      <c r="N250" s="7">
        <v>45217</v>
      </c>
      <c r="O250">
        <v>249</v>
      </c>
      <c r="P250">
        <f t="shared" si="16"/>
        <v>4</v>
      </c>
    </row>
    <row r="251" spans="1:16">
      <c r="A251" s="8" t="str">
        <f t="shared" si="14"/>
        <v>VNM45461</v>
      </c>
      <c r="B251" s="43" t="s">
        <v>23</v>
      </c>
      <c r="C251" s="8">
        <v>45461</v>
      </c>
      <c r="D251">
        <v>65900</v>
      </c>
      <c r="E251">
        <v>2751700</v>
      </c>
      <c r="M251">
        <f t="shared" si="15"/>
        <v>250</v>
      </c>
      <c r="N251" s="7">
        <v>45218</v>
      </c>
      <c r="O251">
        <v>250</v>
      </c>
      <c r="P251">
        <f t="shared" si="16"/>
        <v>5</v>
      </c>
    </row>
    <row r="252" spans="1:16">
      <c r="A252" s="8" t="str">
        <f t="shared" si="14"/>
        <v>VNM45460</v>
      </c>
      <c r="B252" s="43" t="s">
        <v>23</v>
      </c>
      <c r="C252" s="8">
        <v>45460</v>
      </c>
      <c r="D252">
        <v>66000</v>
      </c>
      <c r="E252">
        <v>3617600</v>
      </c>
      <c r="M252">
        <f t="shared" si="15"/>
        <v>251</v>
      </c>
      <c r="N252" s="7">
        <v>45219</v>
      </c>
      <c r="O252">
        <v>251</v>
      </c>
      <c r="P252">
        <f t="shared" si="16"/>
        <v>6</v>
      </c>
    </row>
    <row r="253" spans="1:16">
      <c r="A253" s="8" t="str">
        <f t="shared" si="14"/>
        <v>VNM45457</v>
      </c>
      <c r="B253" s="43" t="s">
        <v>23</v>
      </c>
      <c r="C253" s="8">
        <v>45457</v>
      </c>
      <c r="D253">
        <v>66200</v>
      </c>
      <c r="E253">
        <v>4124200</v>
      </c>
      <c r="M253">
        <f t="shared" si="15"/>
        <v>252</v>
      </c>
      <c r="N253" s="7">
        <v>45222</v>
      </c>
      <c r="O253">
        <v>252</v>
      </c>
      <c r="P253">
        <f t="shared" si="16"/>
        <v>2</v>
      </c>
    </row>
    <row r="254" spans="1:16">
      <c r="A254" s="8" t="str">
        <f t="shared" si="14"/>
        <v>VNM45456</v>
      </c>
      <c r="B254" s="43" t="s">
        <v>23</v>
      </c>
      <c r="C254" s="8">
        <v>45456</v>
      </c>
      <c r="D254">
        <v>66900</v>
      </c>
      <c r="E254">
        <v>2803600</v>
      </c>
      <c r="M254">
        <f t="shared" si="15"/>
        <v>253</v>
      </c>
      <c r="N254" s="7">
        <v>45223</v>
      </c>
      <c r="O254">
        <v>253</v>
      </c>
      <c r="P254">
        <f t="shared" si="16"/>
        <v>3</v>
      </c>
    </row>
    <row r="255" spans="1:16">
      <c r="A255" s="8" t="str">
        <f t="shared" si="14"/>
        <v>VNM45455</v>
      </c>
      <c r="B255" s="43" t="s">
        <v>23</v>
      </c>
      <c r="C255" s="8">
        <v>45455</v>
      </c>
      <c r="D255">
        <v>67000</v>
      </c>
      <c r="E255">
        <v>3425100</v>
      </c>
      <c r="M255">
        <f t="shared" si="15"/>
        <v>254</v>
      </c>
      <c r="N255" s="7">
        <v>45224</v>
      </c>
      <c r="O255">
        <v>254</v>
      </c>
      <c r="P255">
        <f t="shared" si="16"/>
        <v>4</v>
      </c>
    </row>
    <row r="256" spans="1:16">
      <c r="A256" s="8" t="str">
        <f t="shared" si="14"/>
        <v>VNM45454</v>
      </c>
      <c r="B256" s="43" t="s">
        <v>23</v>
      </c>
      <c r="C256" s="8">
        <v>45454</v>
      </c>
      <c r="D256">
        <v>66500</v>
      </c>
      <c r="E256">
        <v>6177100</v>
      </c>
      <c r="M256">
        <f t="shared" si="15"/>
        <v>255</v>
      </c>
      <c r="N256" s="7">
        <v>45225</v>
      </c>
      <c r="O256">
        <v>255</v>
      </c>
      <c r="P256">
        <f t="shared" si="16"/>
        <v>5</v>
      </c>
    </row>
    <row r="257" spans="1:16">
      <c r="A257" s="8" t="str">
        <f t="shared" si="14"/>
        <v>VNM45453</v>
      </c>
      <c r="B257" s="43" t="s">
        <v>23</v>
      </c>
      <c r="C257" s="8">
        <v>45453</v>
      </c>
      <c r="D257">
        <v>67200</v>
      </c>
      <c r="E257">
        <v>4564100</v>
      </c>
      <c r="M257">
        <f t="shared" si="15"/>
        <v>256</v>
      </c>
      <c r="N257" s="7">
        <v>45226</v>
      </c>
      <c r="O257">
        <v>256</v>
      </c>
      <c r="P257">
        <f t="shared" si="16"/>
        <v>6</v>
      </c>
    </row>
    <row r="258" spans="1:16">
      <c r="A258" s="8" t="str">
        <f t="shared" si="14"/>
        <v>VNM45450</v>
      </c>
      <c r="B258" s="43" t="s">
        <v>23</v>
      </c>
      <c r="C258" s="8">
        <v>45450</v>
      </c>
      <c r="D258">
        <v>67800</v>
      </c>
      <c r="E258">
        <v>4127600</v>
      </c>
      <c r="M258">
        <f t="shared" si="15"/>
        <v>257</v>
      </c>
      <c r="N258" s="7">
        <v>45229</v>
      </c>
      <c r="O258">
        <v>257</v>
      </c>
      <c r="P258">
        <f t="shared" si="16"/>
        <v>2</v>
      </c>
    </row>
    <row r="259" spans="1:16">
      <c r="A259" s="8" t="str">
        <f t="shared" ref="A259:A322" si="17">B259&amp;C259</f>
        <v>VNM45449</v>
      </c>
      <c r="B259" s="43" t="s">
        <v>23</v>
      </c>
      <c r="C259" s="8">
        <v>45449</v>
      </c>
      <c r="D259">
        <v>67200</v>
      </c>
      <c r="E259">
        <v>4887800</v>
      </c>
      <c r="M259">
        <f t="shared" ref="M259:M322" si="18">O259</f>
        <v>258</v>
      </c>
      <c r="N259" s="7">
        <v>45230</v>
      </c>
      <c r="O259">
        <v>258</v>
      </c>
      <c r="P259">
        <f t="shared" ref="P259:P322" si="19">WEEKDAY(N259)</f>
        <v>3</v>
      </c>
    </row>
    <row r="260" spans="1:16">
      <c r="A260" s="8" t="str">
        <f t="shared" si="17"/>
        <v>VNM45448</v>
      </c>
      <c r="B260" s="43" t="s">
        <v>23</v>
      </c>
      <c r="C260" s="8">
        <v>45448</v>
      </c>
      <c r="D260">
        <v>68500</v>
      </c>
      <c r="E260">
        <v>11865800</v>
      </c>
      <c r="M260">
        <f t="shared" si="18"/>
        <v>259</v>
      </c>
      <c r="N260" s="7">
        <v>45231</v>
      </c>
      <c r="O260">
        <v>259</v>
      </c>
      <c r="P260">
        <f t="shared" si="19"/>
        <v>4</v>
      </c>
    </row>
    <row r="261" spans="1:16">
      <c r="A261" s="8" t="str">
        <f t="shared" si="17"/>
        <v>VNM45447</v>
      </c>
      <c r="B261" s="43" t="s">
        <v>23</v>
      </c>
      <c r="C261" s="8">
        <v>45447</v>
      </c>
      <c r="D261">
        <v>66000</v>
      </c>
      <c r="E261">
        <v>2445200</v>
      </c>
      <c r="M261">
        <f t="shared" si="18"/>
        <v>260</v>
      </c>
      <c r="N261" s="7">
        <v>45232</v>
      </c>
      <c r="O261">
        <v>260</v>
      </c>
      <c r="P261">
        <f t="shared" si="19"/>
        <v>5</v>
      </c>
    </row>
    <row r="262" spans="1:16">
      <c r="A262" s="8" t="str">
        <f t="shared" si="17"/>
        <v>VNM45446</v>
      </c>
      <c r="B262" s="43" t="s">
        <v>23</v>
      </c>
      <c r="C262" s="8">
        <v>45446</v>
      </c>
      <c r="D262">
        <v>66100</v>
      </c>
      <c r="E262">
        <v>3190500</v>
      </c>
      <c r="M262">
        <f t="shared" si="18"/>
        <v>261</v>
      </c>
      <c r="N262" s="7">
        <v>45233</v>
      </c>
      <c r="O262">
        <v>261</v>
      </c>
      <c r="P262">
        <f t="shared" si="19"/>
        <v>6</v>
      </c>
    </row>
    <row r="263" spans="1:16">
      <c r="A263" s="8" t="str">
        <f t="shared" si="17"/>
        <v>VNM45443</v>
      </c>
      <c r="B263" s="43" t="s">
        <v>23</v>
      </c>
      <c r="C263" s="8">
        <v>45443</v>
      </c>
      <c r="D263">
        <v>65400</v>
      </c>
      <c r="E263">
        <v>4143400</v>
      </c>
      <c r="M263">
        <f t="shared" si="18"/>
        <v>262</v>
      </c>
      <c r="N263" s="7">
        <v>45236</v>
      </c>
      <c r="O263">
        <v>262</v>
      </c>
      <c r="P263">
        <f t="shared" si="19"/>
        <v>2</v>
      </c>
    </row>
    <row r="264" spans="1:16">
      <c r="A264" s="8" t="str">
        <f t="shared" si="17"/>
        <v>VNM45442</v>
      </c>
      <c r="B264" s="43" t="s">
        <v>23</v>
      </c>
      <c r="C264" s="8">
        <v>45442</v>
      </c>
      <c r="D264">
        <v>65700</v>
      </c>
      <c r="E264">
        <v>4412600</v>
      </c>
      <c r="M264">
        <f t="shared" si="18"/>
        <v>263</v>
      </c>
      <c r="N264" s="7">
        <v>45237</v>
      </c>
      <c r="O264">
        <v>263</v>
      </c>
      <c r="P264">
        <f t="shared" si="19"/>
        <v>3</v>
      </c>
    </row>
    <row r="265" spans="1:16">
      <c r="A265" s="8" t="str">
        <f t="shared" si="17"/>
        <v>VNM45441</v>
      </c>
      <c r="B265" s="43" t="s">
        <v>23</v>
      </c>
      <c r="C265" s="8">
        <v>45441</v>
      </c>
      <c r="D265">
        <v>66300</v>
      </c>
      <c r="E265">
        <v>3357900</v>
      </c>
      <c r="M265">
        <f t="shared" si="18"/>
        <v>264</v>
      </c>
      <c r="N265" s="7">
        <v>45238</v>
      </c>
      <c r="O265">
        <v>264</v>
      </c>
      <c r="P265">
        <f t="shared" si="19"/>
        <v>4</v>
      </c>
    </row>
    <row r="266" spans="1:16">
      <c r="A266" s="8" t="str">
        <f t="shared" si="17"/>
        <v>VNM45440</v>
      </c>
      <c r="B266" s="43" t="s">
        <v>23</v>
      </c>
      <c r="C266" s="8">
        <v>45440</v>
      </c>
      <c r="D266">
        <v>66800</v>
      </c>
      <c r="E266">
        <v>5347500</v>
      </c>
      <c r="M266">
        <f t="shared" si="18"/>
        <v>265</v>
      </c>
      <c r="N266" s="7">
        <v>45239</v>
      </c>
      <c r="O266">
        <v>265</v>
      </c>
      <c r="P266">
        <f t="shared" si="19"/>
        <v>5</v>
      </c>
    </row>
    <row r="267" spans="1:16">
      <c r="A267" s="8" t="str">
        <f t="shared" si="17"/>
        <v>VNM45439</v>
      </c>
      <c r="B267" s="43" t="s">
        <v>23</v>
      </c>
      <c r="C267" s="8">
        <v>45439</v>
      </c>
      <c r="D267">
        <v>66100</v>
      </c>
      <c r="E267">
        <v>2336600</v>
      </c>
      <c r="M267">
        <f t="shared" si="18"/>
        <v>266</v>
      </c>
      <c r="N267" s="7">
        <v>45240</v>
      </c>
      <c r="O267">
        <v>266</v>
      </c>
      <c r="P267">
        <f t="shared" si="19"/>
        <v>6</v>
      </c>
    </row>
    <row r="268" spans="1:16">
      <c r="A268" s="8" t="str">
        <f t="shared" si="17"/>
        <v>VNM45436</v>
      </c>
      <c r="B268" s="43" t="s">
        <v>23</v>
      </c>
      <c r="C268" s="8">
        <v>45436</v>
      </c>
      <c r="D268">
        <v>66000</v>
      </c>
      <c r="E268">
        <v>4104100</v>
      </c>
      <c r="M268">
        <f t="shared" si="18"/>
        <v>267</v>
      </c>
      <c r="N268" s="7">
        <v>45243</v>
      </c>
      <c r="O268">
        <v>267</v>
      </c>
      <c r="P268">
        <f t="shared" si="19"/>
        <v>2</v>
      </c>
    </row>
    <row r="269" spans="1:16">
      <c r="A269" s="8" t="str">
        <f t="shared" si="17"/>
        <v>VNM45435</v>
      </c>
      <c r="B269" s="43" t="s">
        <v>23</v>
      </c>
      <c r="C269" s="8">
        <v>45435</v>
      </c>
      <c r="D269">
        <v>67000</v>
      </c>
      <c r="E269">
        <v>2991400</v>
      </c>
      <c r="M269">
        <f t="shared" si="18"/>
        <v>268</v>
      </c>
      <c r="N269" s="7">
        <v>45244</v>
      </c>
      <c r="O269">
        <v>268</v>
      </c>
      <c r="P269">
        <f t="shared" si="19"/>
        <v>3</v>
      </c>
    </row>
    <row r="270" spans="1:16">
      <c r="A270" s="8" t="str">
        <f t="shared" si="17"/>
        <v>VNM45434</v>
      </c>
      <c r="B270" s="43" t="s">
        <v>23</v>
      </c>
      <c r="C270" s="8">
        <v>45434</v>
      </c>
      <c r="D270">
        <v>65800</v>
      </c>
      <c r="E270">
        <v>3618300</v>
      </c>
      <c r="M270">
        <f t="shared" si="18"/>
        <v>269</v>
      </c>
      <c r="N270" s="7">
        <v>45245</v>
      </c>
      <c r="O270">
        <v>269</v>
      </c>
      <c r="P270">
        <f t="shared" si="19"/>
        <v>4</v>
      </c>
    </row>
    <row r="271" spans="1:16">
      <c r="A271" s="8" t="str">
        <f t="shared" si="17"/>
        <v>VNM45433</v>
      </c>
      <c r="B271" s="43" t="s">
        <v>23</v>
      </c>
      <c r="C271" s="8">
        <v>45433</v>
      </c>
      <c r="D271">
        <v>66200</v>
      </c>
      <c r="E271">
        <v>3799500</v>
      </c>
      <c r="M271">
        <f t="shared" si="18"/>
        <v>270</v>
      </c>
      <c r="N271" s="7">
        <v>45246</v>
      </c>
      <c r="O271">
        <v>270</v>
      </c>
      <c r="P271">
        <f t="shared" si="19"/>
        <v>5</v>
      </c>
    </row>
    <row r="272" spans="1:16">
      <c r="A272" s="8" t="str">
        <f t="shared" si="17"/>
        <v>VNM45432</v>
      </c>
      <c r="B272" s="43" t="s">
        <v>23</v>
      </c>
      <c r="C272" s="8">
        <v>45432</v>
      </c>
      <c r="D272">
        <v>66400</v>
      </c>
      <c r="E272">
        <v>4920600</v>
      </c>
      <c r="M272">
        <f t="shared" si="18"/>
        <v>271</v>
      </c>
      <c r="N272" s="7">
        <v>45247</v>
      </c>
      <c r="O272">
        <v>271</v>
      </c>
      <c r="P272">
        <f t="shared" si="19"/>
        <v>6</v>
      </c>
    </row>
    <row r="273" spans="1:16">
      <c r="A273" s="8" t="str">
        <f t="shared" si="17"/>
        <v>VNM45429</v>
      </c>
      <c r="B273" s="43" t="s">
        <v>23</v>
      </c>
      <c r="C273" s="8">
        <v>45429</v>
      </c>
      <c r="D273">
        <v>67000</v>
      </c>
      <c r="E273">
        <v>4169000</v>
      </c>
      <c r="M273">
        <f t="shared" si="18"/>
        <v>272</v>
      </c>
      <c r="N273" s="7">
        <v>45250</v>
      </c>
      <c r="O273">
        <v>272</v>
      </c>
      <c r="P273">
        <f t="shared" si="19"/>
        <v>2</v>
      </c>
    </row>
    <row r="274" spans="1:16">
      <c r="A274" s="8" t="str">
        <f t="shared" si="17"/>
        <v>VNM45428</v>
      </c>
      <c r="B274" s="43" t="s">
        <v>23</v>
      </c>
      <c r="C274" s="8">
        <v>45428</v>
      </c>
      <c r="D274">
        <v>67200</v>
      </c>
      <c r="E274">
        <v>2911400</v>
      </c>
      <c r="M274">
        <f t="shared" si="18"/>
        <v>273</v>
      </c>
      <c r="N274" s="7">
        <v>45251</v>
      </c>
      <c r="O274">
        <v>273</v>
      </c>
      <c r="P274">
        <f t="shared" si="19"/>
        <v>3</v>
      </c>
    </row>
    <row r="275" spans="1:16">
      <c r="A275" s="8" t="str">
        <f t="shared" si="17"/>
        <v>VNM45427</v>
      </c>
      <c r="B275" s="43" t="s">
        <v>23</v>
      </c>
      <c r="C275" s="8">
        <v>45427</v>
      </c>
      <c r="D275">
        <v>67000</v>
      </c>
      <c r="E275">
        <v>3234900</v>
      </c>
      <c r="M275">
        <f t="shared" si="18"/>
        <v>274</v>
      </c>
      <c r="N275" s="7">
        <v>45252</v>
      </c>
      <c r="O275">
        <v>274</v>
      </c>
      <c r="P275">
        <f t="shared" si="19"/>
        <v>4</v>
      </c>
    </row>
    <row r="276" spans="1:16">
      <c r="A276" s="8" t="str">
        <f t="shared" si="17"/>
        <v>VNM45426</v>
      </c>
      <c r="B276" s="43" t="s">
        <v>23</v>
      </c>
      <c r="C276" s="8">
        <v>45426</v>
      </c>
      <c r="D276">
        <v>66500</v>
      </c>
      <c r="E276">
        <v>2433100</v>
      </c>
      <c r="M276">
        <f t="shared" si="18"/>
        <v>275</v>
      </c>
      <c r="N276" s="7">
        <v>45253</v>
      </c>
      <c r="O276">
        <v>275</v>
      </c>
      <c r="P276">
        <f t="shared" si="19"/>
        <v>5</v>
      </c>
    </row>
    <row r="277" spans="1:16">
      <c r="A277" s="8" t="str">
        <f t="shared" si="17"/>
        <v>VNM45425</v>
      </c>
      <c r="B277" s="43" t="s">
        <v>23</v>
      </c>
      <c r="C277" s="8">
        <v>45425</v>
      </c>
      <c r="D277">
        <v>65800</v>
      </c>
      <c r="E277">
        <v>2732500</v>
      </c>
      <c r="M277">
        <f t="shared" si="18"/>
        <v>276</v>
      </c>
      <c r="N277" s="7">
        <v>45254</v>
      </c>
      <c r="O277">
        <v>276</v>
      </c>
      <c r="P277">
        <f t="shared" si="19"/>
        <v>6</v>
      </c>
    </row>
    <row r="278" spans="1:16">
      <c r="A278" s="8" t="str">
        <f t="shared" si="17"/>
        <v>VNM45422</v>
      </c>
      <c r="B278" s="43" t="s">
        <v>23</v>
      </c>
      <c r="C278" s="8">
        <v>45422</v>
      </c>
      <c r="D278">
        <v>66500</v>
      </c>
      <c r="E278">
        <v>2418100</v>
      </c>
      <c r="M278">
        <f t="shared" si="18"/>
        <v>277</v>
      </c>
      <c r="N278" s="7">
        <v>45257</v>
      </c>
      <c r="O278">
        <v>277</v>
      </c>
      <c r="P278">
        <f t="shared" si="19"/>
        <v>2</v>
      </c>
    </row>
    <row r="279" spans="1:16">
      <c r="A279" s="8" t="str">
        <f t="shared" si="17"/>
        <v>VNM45421</v>
      </c>
      <c r="B279" s="43" t="s">
        <v>23</v>
      </c>
      <c r="C279" s="8">
        <v>45421</v>
      </c>
      <c r="D279">
        <v>66600</v>
      </c>
      <c r="E279">
        <v>2998000</v>
      </c>
      <c r="M279">
        <f t="shared" si="18"/>
        <v>278</v>
      </c>
      <c r="N279" s="7">
        <v>45258</v>
      </c>
      <c r="O279">
        <v>278</v>
      </c>
      <c r="P279">
        <f t="shared" si="19"/>
        <v>3</v>
      </c>
    </row>
    <row r="280" spans="1:16">
      <c r="A280" s="8" t="str">
        <f t="shared" si="17"/>
        <v>VNM45420</v>
      </c>
      <c r="B280" s="43" t="s">
        <v>23</v>
      </c>
      <c r="C280" s="8">
        <v>45420</v>
      </c>
      <c r="D280">
        <v>67900</v>
      </c>
      <c r="E280">
        <v>2964400</v>
      </c>
      <c r="M280">
        <f t="shared" si="18"/>
        <v>279</v>
      </c>
      <c r="N280" s="7">
        <v>45259</v>
      </c>
      <c r="O280">
        <v>279</v>
      </c>
      <c r="P280">
        <f t="shared" si="19"/>
        <v>4</v>
      </c>
    </row>
    <row r="281" spans="1:16">
      <c r="A281" s="8" t="str">
        <f t="shared" si="17"/>
        <v>VNM45419</v>
      </c>
      <c r="B281" s="43" t="s">
        <v>23</v>
      </c>
      <c r="C281" s="8">
        <v>45419</v>
      </c>
      <c r="D281">
        <v>68000</v>
      </c>
      <c r="E281">
        <v>8485900</v>
      </c>
      <c r="M281">
        <f t="shared" si="18"/>
        <v>280</v>
      </c>
      <c r="N281" s="7">
        <v>45260</v>
      </c>
      <c r="O281">
        <v>280</v>
      </c>
      <c r="P281">
        <f t="shared" si="19"/>
        <v>5</v>
      </c>
    </row>
    <row r="282" spans="1:16">
      <c r="A282" s="8" t="str">
        <f t="shared" si="17"/>
        <v>VNM45418</v>
      </c>
      <c r="B282" s="43" t="s">
        <v>23</v>
      </c>
      <c r="C282" s="8">
        <v>45418</v>
      </c>
      <c r="D282">
        <v>65800</v>
      </c>
      <c r="E282">
        <v>2261300</v>
      </c>
      <c r="M282">
        <f t="shared" si="18"/>
        <v>281</v>
      </c>
      <c r="N282" s="7">
        <v>45261</v>
      </c>
      <c r="O282">
        <v>281</v>
      </c>
      <c r="P282">
        <f t="shared" si="19"/>
        <v>6</v>
      </c>
    </row>
    <row r="283" spans="1:16">
      <c r="A283" s="8" t="str">
        <f t="shared" si="17"/>
        <v>VNM45415</v>
      </c>
      <c r="B283" s="43" t="s">
        <v>23</v>
      </c>
      <c r="C283" s="8">
        <v>45415</v>
      </c>
      <c r="D283">
        <v>65600</v>
      </c>
      <c r="E283">
        <v>1966400</v>
      </c>
      <c r="M283">
        <f t="shared" si="18"/>
        <v>282</v>
      </c>
      <c r="N283" s="7">
        <v>45264</v>
      </c>
      <c r="O283">
        <v>282</v>
      </c>
      <c r="P283">
        <f t="shared" si="19"/>
        <v>2</v>
      </c>
    </row>
    <row r="284" spans="1:16">
      <c r="A284" s="8" t="str">
        <f t="shared" si="17"/>
        <v>VNM45414</v>
      </c>
      <c r="B284" s="43" t="s">
        <v>23</v>
      </c>
      <c r="C284" s="8">
        <v>45414</v>
      </c>
      <c r="D284">
        <v>65400</v>
      </c>
      <c r="E284">
        <v>2563400</v>
      </c>
      <c r="M284">
        <f t="shared" si="18"/>
        <v>283</v>
      </c>
      <c r="N284" s="7">
        <v>45265</v>
      </c>
      <c r="O284">
        <v>283</v>
      </c>
      <c r="P284">
        <f t="shared" si="19"/>
        <v>3</v>
      </c>
    </row>
    <row r="285" spans="1:16">
      <c r="A285" s="8" t="str">
        <f t="shared" si="17"/>
        <v>VNM45408</v>
      </c>
      <c r="B285" s="43" t="s">
        <v>23</v>
      </c>
      <c r="C285" s="8">
        <v>45408</v>
      </c>
      <c r="D285">
        <v>65000</v>
      </c>
      <c r="E285">
        <v>2940600</v>
      </c>
      <c r="M285">
        <f t="shared" si="18"/>
        <v>284</v>
      </c>
      <c r="N285" s="7">
        <v>45266</v>
      </c>
      <c r="O285">
        <v>284</v>
      </c>
      <c r="P285">
        <f t="shared" si="19"/>
        <v>4</v>
      </c>
    </row>
    <row r="286" spans="1:16">
      <c r="A286" s="8" t="str">
        <f t="shared" si="17"/>
        <v>VNM45407</v>
      </c>
      <c r="B286" s="43" t="s">
        <v>23</v>
      </c>
      <c r="C286" s="8">
        <v>45407</v>
      </c>
      <c r="D286">
        <v>64700</v>
      </c>
      <c r="E286">
        <v>1916000</v>
      </c>
      <c r="M286">
        <f t="shared" si="18"/>
        <v>285</v>
      </c>
      <c r="N286" s="7">
        <v>45267</v>
      </c>
      <c r="O286">
        <v>285</v>
      </c>
      <c r="P286">
        <f t="shared" si="19"/>
        <v>5</v>
      </c>
    </row>
    <row r="287" spans="1:16">
      <c r="A287" s="8" t="str">
        <f t="shared" si="17"/>
        <v>VNM45406</v>
      </c>
      <c r="B287" s="43" t="s">
        <v>23</v>
      </c>
      <c r="C287" s="8">
        <v>45406</v>
      </c>
      <c r="D287">
        <v>64000</v>
      </c>
      <c r="E287">
        <v>2401300</v>
      </c>
      <c r="M287">
        <f t="shared" si="18"/>
        <v>286</v>
      </c>
      <c r="N287" s="7">
        <v>45268</v>
      </c>
      <c r="O287">
        <v>286</v>
      </c>
      <c r="P287">
        <f t="shared" si="19"/>
        <v>6</v>
      </c>
    </row>
    <row r="288" spans="1:16">
      <c r="A288" s="8" t="str">
        <f t="shared" si="17"/>
        <v>VNM45405</v>
      </c>
      <c r="B288" s="43" t="s">
        <v>23</v>
      </c>
      <c r="C288" s="8">
        <v>45405</v>
      </c>
      <c r="D288">
        <v>63500</v>
      </c>
      <c r="E288">
        <v>2014400</v>
      </c>
      <c r="M288">
        <f t="shared" si="18"/>
        <v>287</v>
      </c>
      <c r="N288" s="7">
        <v>45271</v>
      </c>
      <c r="O288">
        <v>287</v>
      </c>
      <c r="P288">
        <f t="shared" si="19"/>
        <v>2</v>
      </c>
    </row>
    <row r="289" spans="1:16">
      <c r="A289" s="8" t="str">
        <f t="shared" si="17"/>
        <v>VNM45404</v>
      </c>
      <c r="B289" s="43" t="s">
        <v>23</v>
      </c>
      <c r="C289" s="8">
        <v>45404</v>
      </c>
      <c r="D289">
        <v>64000</v>
      </c>
      <c r="E289">
        <v>2035200</v>
      </c>
      <c r="M289">
        <f t="shared" si="18"/>
        <v>288</v>
      </c>
      <c r="N289" s="7">
        <v>45272</v>
      </c>
      <c r="O289">
        <v>288</v>
      </c>
      <c r="P289">
        <f t="shared" si="19"/>
        <v>3</v>
      </c>
    </row>
    <row r="290" spans="1:16">
      <c r="A290" s="8" t="str">
        <f t="shared" si="17"/>
        <v>VNM45401</v>
      </c>
      <c r="B290" s="43" t="s">
        <v>23</v>
      </c>
      <c r="C290" s="8">
        <v>45401</v>
      </c>
      <c r="D290">
        <v>64200</v>
      </c>
      <c r="E290">
        <v>4516100</v>
      </c>
      <c r="M290">
        <f t="shared" si="18"/>
        <v>289</v>
      </c>
      <c r="N290" s="7">
        <v>45273</v>
      </c>
      <c r="O290">
        <v>289</v>
      </c>
      <c r="P290">
        <f t="shared" si="19"/>
        <v>4</v>
      </c>
    </row>
    <row r="291" spans="1:16">
      <c r="A291" s="8" t="str">
        <f t="shared" si="17"/>
        <v>VNM45399</v>
      </c>
      <c r="B291" s="43" t="s">
        <v>23</v>
      </c>
      <c r="C291" s="8">
        <v>45399</v>
      </c>
      <c r="D291">
        <v>64200</v>
      </c>
      <c r="E291">
        <v>4589800</v>
      </c>
      <c r="M291">
        <f t="shared" si="18"/>
        <v>290</v>
      </c>
      <c r="N291" s="7">
        <v>45274</v>
      </c>
      <c r="O291">
        <v>290</v>
      </c>
      <c r="P291">
        <f t="shared" si="19"/>
        <v>5</v>
      </c>
    </row>
    <row r="292" spans="1:16">
      <c r="A292" s="8" t="str">
        <f t="shared" si="17"/>
        <v>VNM45398</v>
      </c>
      <c r="B292" s="43" t="s">
        <v>23</v>
      </c>
      <c r="C292" s="8">
        <v>45398</v>
      </c>
      <c r="D292">
        <v>64000</v>
      </c>
      <c r="E292">
        <v>7128700</v>
      </c>
      <c r="M292">
        <f t="shared" si="18"/>
        <v>291</v>
      </c>
      <c r="N292" s="7">
        <v>45275</v>
      </c>
      <c r="O292">
        <v>291</v>
      </c>
      <c r="P292">
        <f t="shared" si="19"/>
        <v>6</v>
      </c>
    </row>
    <row r="293" spans="1:16">
      <c r="A293" s="8" t="str">
        <f t="shared" si="17"/>
        <v>VNM45397</v>
      </c>
      <c r="B293" s="43" t="s">
        <v>23</v>
      </c>
      <c r="C293" s="8">
        <v>45397</v>
      </c>
      <c r="D293">
        <v>64900</v>
      </c>
      <c r="E293">
        <v>5756100</v>
      </c>
      <c r="M293">
        <f t="shared" si="18"/>
        <v>292</v>
      </c>
      <c r="N293" s="7">
        <v>45278</v>
      </c>
      <c r="O293">
        <v>292</v>
      </c>
      <c r="P293">
        <f t="shared" si="19"/>
        <v>2</v>
      </c>
    </row>
    <row r="294" spans="1:16">
      <c r="A294" s="8" t="str">
        <f t="shared" si="17"/>
        <v>VNM45394</v>
      </c>
      <c r="B294" s="43" t="s">
        <v>23</v>
      </c>
      <c r="C294" s="8">
        <v>45394</v>
      </c>
      <c r="D294">
        <v>66700</v>
      </c>
      <c r="E294">
        <v>2509200</v>
      </c>
      <c r="M294">
        <f t="shared" si="18"/>
        <v>293</v>
      </c>
      <c r="N294" s="7">
        <v>45279</v>
      </c>
      <c r="O294">
        <v>293</v>
      </c>
      <c r="P294">
        <f t="shared" si="19"/>
        <v>3</v>
      </c>
    </row>
    <row r="295" spans="1:16">
      <c r="A295" s="8" t="str">
        <f t="shared" si="17"/>
        <v>VNM45393</v>
      </c>
      <c r="B295" s="43" t="s">
        <v>23</v>
      </c>
      <c r="C295" s="8">
        <v>45393</v>
      </c>
      <c r="D295">
        <v>66600</v>
      </c>
      <c r="E295">
        <v>2947700</v>
      </c>
      <c r="M295">
        <f t="shared" si="18"/>
        <v>294</v>
      </c>
      <c r="N295" s="7">
        <v>45280</v>
      </c>
      <c r="O295">
        <v>294</v>
      </c>
      <c r="P295">
        <f t="shared" si="19"/>
        <v>4</v>
      </c>
    </row>
    <row r="296" spans="1:16">
      <c r="A296" s="8" t="str">
        <f t="shared" si="17"/>
        <v>VNM45392</v>
      </c>
      <c r="B296" s="43" t="s">
        <v>23</v>
      </c>
      <c r="C296" s="8">
        <v>45392</v>
      </c>
      <c r="D296">
        <v>66800</v>
      </c>
      <c r="E296">
        <v>2765500</v>
      </c>
      <c r="M296">
        <f t="shared" si="18"/>
        <v>295</v>
      </c>
      <c r="N296" s="7">
        <v>45281</v>
      </c>
      <c r="O296">
        <v>295</v>
      </c>
      <c r="P296">
        <f t="shared" si="19"/>
        <v>5</v>
      </c>
    </row>
    <row r="297" spans="1:16">
      <c r="A297" s="8" t="str">
        <f t="shared" si="17"/>
        <v>VNM45391</v>
      </c>
      <c r="B297" s="43" t="s">
        <v>23</v>
      </c>
      <c r="C297" s="8">
        <v>45391</v>
      </c>
      <c r="D297">
        <v>67000</v>
      </c>
      <c r="E297">
        <v>2516000</v>
      </c>
      <c r="M297">
        <f t="shared" si="18"/>
        <v>296</v>
      </c>
      <c r="N297" s="7">
        <v>45282</v>
      </c>
      <c r="O297">
        <v>296</v>
      </c>
      <c r="P297">
        <f t="shared" si="19"/>
        <v>6</v>
      </c>
    </row>
    <row r="298" spans="1:16">
      <c r="A298" s="8" t="str">
        <f t="shared" si="17"/>
        <v>VNM45390</v>
      </c>
      <c r="B298" s="43" t="s">
        <v>23</v>
      </c>
      <c r="C298" s="8">
        <v>45390</v>
      </c>
      <c r="D298">
        <v>67000</v>
      </c>
      <c r="E298">
        <v>3666000</v>
      </c>
      <c r="M298">
        <f t="shared" si="18"/>
        <v>297</v>
      </c>
      <c r="N298" s="7">
        <v>45285</v>
      </c>
      <c r="O298">
        <v>297</v>
      </c>
      <c r="P298">
        <f t="shared" si="19"/>
        <v>2</v>
      </c>
    </row>
    <row r="299" spans="1:16">
      <c r="A299" s="8" t="str">
        <f t="shared" si="17"/>
        <v>VNM45387</v>
      </c>
      <c r="B299" s="43" t="s">
        <v>23</v>
      </c>
      <c r="C299" s="8">
        <v>45387</v>
      </c>
      <c r="D299">
        <v>67900</v>
      </c>
      <c r="E299">
        <v>4233800</v>
      </c>
      <c r="M299">
        <f t="shared" si="18"/>
        <v>298</v>
      </c>
      <c r="N299" s="7">
        <v>45286</v>
      </c>
      <c r="O299">
        <v>298</v>
      </c>
      <c r="P299">
        <f t="shared" si="19"/>
        <v>3</v>
      </c>
    </row>
    <row r="300" spans="1:16">
      <c r="A300" s="8" t="str">
        <f t="shared" si="17"/>
        <v>VNM45386</v>
      </c>
      <c r="B300" s="43" t="s">
        <v>23</v>
      </c>
      <c r="C300" s="8">
        <v>45386</v>
      </c>
      <c r="D300">
        <v>68200</v>
      </c>
      <c r="E300">
        <v>7472800</v>
      </c>
      <c r="M300">
        <f t="shared" si="18"/>
        <v>299</v>
      </c>
      <c r="N300" s="7">
        <v>45287</v>
      </c>
      <c r="O300">
        <v>299</v>
      </c>
      <c r="P300">
        <f t="shared" si="19"/>
        <v>4</v>
      </c>
    </row>
    <row r="301" spans="1:16">
      <c r="A301" s="8" t="str">
        <f t="shared" si="17"/>
        <v>VNM45385</v>
      </c>
      <c r="B301" s="43" t="s">
        <v>23</v>
      </c>
      <c r="C301" s="8">
        <v>45385</v>
      </c>
      <c r="D301">
        <v>66700</v>
      </c>
      <c r="E301">
        <v>5046100</v>
      </c>
      <c r="M301">
        <f t="shared" si="18"/>
        <v>300</v>
      </c>
      <c r="N301" s="7">
        <v>45288</v>
      </c>
      <c r="O301">
        <v>300</v>
      </c>
      <c r="P301">
        <f t="shared" si="19"/>
        <v>5</v>
      </c>
    </row>
    <row r="302" spans="1:16">
      <c r="A302" s="8" t="str">
        <f t="shared" si="17"/>
        <v>VNM45384</v>
      </c>
      <c r="B302" s="43" t="s">
        <v>23</v>
      </c>
      <c r="C302" s="8">
        <v>45384</v>
      </c>
      <c r="D302">
        <v>67300</v>
      </c>
      <c r="E302">
        <v>4322900</v>
      </c>
      <c r="M302">
        <f t="shared" si="18"/>
        <v>301</v>
      </c>
      <c r="N302" s="7">
        <v>45289</v>
      </c>
      <c r="O302">
        <v>301</v>
      </c>
      <c r="P302">
        <f t="shared" si="19"/>
        <v>6</v>
      </c>
    </row>
    <row r="303" spans="1:16">
      <c r="A303" s="8" t="str">
        <f t="shared" si="17"/>
        <v>VNM45383</v>
      </c>
      <c r="B303" s="43" t="s">
        <v>23</v>
      </c>
      <c r="C303" s="8">
        <v>45383</v>
      </c>
      <c r="D303">
        <v>67000</v>
      </c>
      <c r="E303">
        <v>4988000</v>
      </c>
      <c r="M303">
        <f t="shared" si="18"/>
        <v>302</v>
      </c>
      <c r="N303" s="7">
        <v>45293</v>
      </c>
      <c r="O303">
        <v>302</v>
      </c>
      <c r="P303">
        <f t="shared" si="19"/>
        <v>3</v>
      </c>
    </row>
    <row r="304" spans="1:16">
      <c r="A304" s="8" t="str">
        <f t="shared" si="17"/>
        <v>VNM45380</v>
      </c>
      <c r="B304" s="43" t="s">
        <v>23</v>
      </c>
      <c r="C304" s="8">
        <v>45380</v>
      </c>
      <c r="D304">
        <v>67600</v>
      </c>
      <c r="E304">
        <v>3484600</v>
      </c>
      <c r="M304">
        <f t="shared" si="18"/>
        <v>303</v>
      </c>
      <c r="N304" s="7">
        <v>45294</v>
      </c>
      <c r="O304">
        <v>303</v>
      </c>
      <c r="P304">
        <f t="shared" si="19"/>
        <v>4</v>
      </c>
    </row>
    <row r="305" spans="1:16">
      <c r="A305" s="8" t="str">
        <f t="shared" si="17"/>
        <v>VNM45379</v>
      </c>
      <c r="B305" s="43" t="s">
        <v>23</v>
      </c>
      <c r="C305" s="8">
        <v>45379</v>
      </c>
      <c r="D305">
        <v>67700</v>
      </c>
      <c r="E305">
        <v>4470700</v>
      </c>
      <c r="M305">
        <f t="shared" si="18"/>
        <v>304</v>
      </c>
      <c r="N305" s="7">
        <v>45295</v>
      </c>
      <c r="O305">
        <v>304</v>
      </c>
      <c r="P305">
        <f t="shared" si="19"/>
        <v>5</v>
      </c>
    </row>
    <row r="306" spans="1:16">
      <c r="A306" s="8" t="str">
        <f t="shared" si="17"/>
        <v>VNM45378</v>
      </c>
      <c r="B306" s="43" t="s">
        <v>23</v>
      </c>
      <c r="C306" s="8">
        <v>45378</v>
      </c>
      <c r="D306">
        <v>67700</v>
      </c>
      <c r="E306">
        <v>2637700</v>
      </c>
      <c r="M306">
        <f t="shared" si="18"/>
        <v>305</v>
      </c>
      <c r="N306" s="7">
        <v>45296</v>
      </c>
      <c r="O306">
        <v>305</v>
      </c>
      <c r="P306">
        <f t="shared" si="19"/>
        <v>6</v>
      </c>
    </row>
    <row r="307" spans="1:16">
      <c r="A307" s="8" t="str">
        <f t="shared" si="17"/>
        <v>VNM45377</v>
      </c>
      <c r="B307" s="43" t="s">
        <v>23</v>
      </c>
      <c r="C307" s="8">
        <v>45377</v>
      </c>
      <c r="D307">
        <v>67700</v>
      </c>
      <c r="E307">
        <v>2504200</v>
      </c>
      <c r="M307">
        <f t="shared" si="18"/>
        <v>306</v>
      </c>
      <c r="N307" s="7">
        <v>45299</v>
      </c>
      <c r="O307">
        <v>306</v>
      </c>
      <c r="P307">
        <f t="shared" si="19"/>
        <v>2</v>
      </c>
    </row>
    <row r="308" spans="1:16">
      <c r="A308" s="8" t="str">
        <f t="shared" si="17"/>
        <v>VNM45376</v>
      </c>
      <c r="B308" s="43" t="s">
        <v>23</v>
      </c>
      <c r="C308" s="8">
        <v>45376</v>
      </c>
      <c r="D308">
        <v>67300</v>
      </c>
      <c r="E308">
        <v>5450700</v>
      </c>
      <c r="M308">
        <f t="shared" si="18"/>
        <v>307</v>
      </c>
      <c r="N308" s="7">
        <v>45300</v>
      </c>
      <c r="O308">
        <v>307</v>
      </c>
      <c r="P308">
        <f t="shared" si="19"/>
        <v>3</v>
      </c>
    </row>
    <row r="309" spans="1:16">
      <c r="A309" s="8" t="str">
        <f t="shared" si="17"/>
        <v>VNM45373</v>
      </c>
      <c r="B309" s="43" t="s">
        <v>23</v>
      </c>
      <c r="C309" s="8">
        <v>45373</v>
      </c>
      <c r="D309">
        <v>67800</v>
      </c>
      <c r="E309">
        <v>6066700</v>
      </c>
      <c r="M309">
        <f t="shared" si="18"/>
        <v>308</v>
      </c>
      <c r="N309" s="7">
        <v>45301</v>
      </c>
      <c r="O309">
        <v>308</v>
      </c>
      <c r="P309">
        <f t="shared" si="19"/>
        <v>4</v>
      </c>
    </row>
    <row r="310" spans="1:16">
      <c r="A310" s="8" t="str">
        <f t="shared" si="17"/>
        <v>VNM45372</v>
      </c>
      <c r="B310" s="43" t="s">
        <v>23</v>
      </c>
      <c r="C310" s="8">
        <v>45372</v>
      </c>
      <c r="D310">
        <v>68400</v>
      </c>
      <c r="E310">
        <v>4906200</v>
      </c>
      <c r="M310">
        <f t="shared" si="18"/>
        <v>309</v>
      </c>
      <c r="N310" s="7">
        <v>45302</v>
      </c>
      <c r="O310">
        <v>309</v>
      </c>
      <c r="P310">
        <f t="shared" si="19"/>
        <v>5</v>
      </c>
    </row>
    <row r="311" spans="1:16">
      <c r="A311" s="8" t="str">
        <f t="shared" si="17"/>
        <v>VNM45371</v>
      </c>
      <c r="B311" s="43" t="s">
        <v>23</v>
      </c>
      <c r="C311" s="8">
        <v>45371</v>
      </c>
      <c r="D311">
        <v>68000</v>
      </c>
      <c r="E311">
        <v>3546900</v>
      </c>
      <c r="M311">
        <f t="shared" si="18"/>
        <v>310</v>
      </c>
      <c r="N311" s="7">
        <v>45303</v>
      </c>
      <c r="O311">
        <v>310</v>
      </c>
      <c r="P311">
        <f t="shared" si="19"/>
        <v>6</v>
      </c>
    </row>
    <row r="312" spans="1:16">
      <c r="A312" s="8" t="str">
        <f t="shared" si="17"/>
        <v>VNM45370</v>
      </c>
      <c r="B312" s="43" t="s">
        <v>23</v>
      </c>
      <c r="C312" s="8">
        <v>45370</v>
      </c>
      <c r="D312">
        <v>67800</v>
      </c>
      <c r="E312">
        <v>3164500</v>
      </c>
      <c r="M312">
        <f t="shared" si="18"/>
        <v>311</v>
      </c>
      <c r="N312" s="7">
        <v>45306</v>
      </c>
      <c r="O312">
        <v>311</v>
      </c>
      <c r="P312">
        <f t="shared" si="19"/>
        <v>2</v>
      </c>
    </row>
    <row r="313" spans="1:16">
      <c r="A313" s="8" t="str">
        <f t="shared" si="17"/>
        <v>VNM45369</v>
      </c>
      <c r="B313" s="43" t="s">
        <v>23</v>
      </c>
      <c r="C313" s="8">
        <v>45369</v>
      </c>
      <c r="D313">
        <v>67900</v>
      </c>
      <c r="E313">
        <v>6796400</v>
      </c>
      <c r="M313">
        <f t="shared" si="18"/>
        <v>312</v>
      </c>
      <c r="N313" s="7">
        <v>45307</v>
      </c>
      <c r="O313">
        <v>312</v>
      </c>
      <c r="P313">
        <f t="shared" si="19"/>
        <v>3</v>
      </c>
    </row>
    <row r="314" spans="1:16">
      <c r="A314" s="8" t="str">
        <f t="shared" si="17"/>
        <v>VNM45366</v>
      </c>
      <c r="B314" s="43" t="s">
        <v>23</v>
      </c>
      <c r="C314" s="8">
        <v>45366</v>
      </c>
      <c r="D314">
        <v>68800</v>
      </c>
      <c r="E314">
        <v>4851100</v>
      </c>
      <c r="M314">
        <f t="shared" si="18"/>
        <v>313</v>
      </c>
      <c r="N314" s="7">
        <v>45308</v>
      </c>
      <c r="O314">
        <v>313</v>
      </c>
      <c r="P314">
        <f t="shared" si="19"/>
        <v>4</v>
      </c>
    </row>
    <row r="315" spans="1:16">
      <c r="A315" s="8" t="str">
        <f t="shared" si="17"/>
        <v>VNM45365</v>
      </c>
      <c r="B315" s="43" t="s">
        <v>23</v>
      </c>
      <c r="C315" s="8">
        <v>45365</v>
      </c>
      <c r="D315">
        <v>70500</v>
      </c>
      <c r="E315">
        <v>5445400</v>
      </c>
      <c r="M315">
        <f t="shared" si="18"/>
        <v>314</v>
      </c>
      <c r="N315" s="7">
        <v>45309</v>
      </c>
      <c r="O315">
        <v>314</v>
      </c>
      <c r="P315">
        <f t="shared" si="19"/>
        <v>5</v>
      </c>
    </row>
    <row r="316" spans="1:16">
      <c r="A316" s="8" t="str">
        <f t="shared" si="17"/>
        <v>VNM45364</v>
      </c>
      <c r="B316" s="43" t="s">
        <v>23</v>
      </c>
      <c r="C316" s="8">
        <v>45364</v>
      </c>
      <c r="D316">
        <v>70800</v>
      </c>
      <c r="E316">
        <v>5646500</v>
      </c>
      <c r="M316">
        <f t="shared" si="18"/>
        <v>315</v>
      </c>
      <c r="N316" s="7">
        <v>45310</v>
      </c>
      <c r="O316">
        <v>315</v>
      </c>
      <c r="P316">
        <f t="shared" si="19"/>
        <v>6</v>
      </c>
    </row>
    <row r="317" spans="1:16">
      <c r="A317" s="8" t="str">
        <f t="shared" si="17"/>
        <v>VNM45363</v>
      </c>
      <c r="B317" s="43" t="s">
        <v>23</v>
      </c>
      <c r="C317" s="8">
        <v>45363</v>
      </c>
      <c r="D317">
        <v>70000</v>
      </c>
      <c r="E317">
        <v>3844000</v>
      </c>
      <c r="M317">
        <f t="shared" si="18"/>
        <v>316</v>
      </c>
      <c r="N317" s="7">
        <v>45313</v>
      </c>
      <c r="O317">
        <v>316</v>
      </c>
      <c r="P317">
        <f t="shared" si="19"/>
        <v>2</v>
      </c>
    </row>
    <row r="318" spans="1:16">
      <c r="A318" s="8" t="str">
        <f t="shared" si="17"/>
        <v>VNM45362</v>
      </c>
      <c r="B318" s="43" t="s">
        <v>23</v>
      </c>
      <c r="C318" s="8">
        <v>45362</v>
      </c>
      <c r="D318">
        <v>70300</v>
      </c>
      <c r="E318">
        <v>4208400</v>
      </c>
      <c r="M318">
        <f t="shared" si="18"/>
        <v>317</v>
      </c>
      <c r="N318" s="7">
        <v>45314</v>
      </c>
      <c r="O318">
        <v>317</v>
      </c>
      <c r="P318">
        <f t="shared" si="19"/>
        <v>3</v>
      </c>
    </row>
    <row r="319" spans="1:16">
      <c r="A319" s="8" t="str">
        <f t="shared" si="17"/>
        <v>VNM45359</v>
      </c>
      <c r="B319" s="43" t="s">
        <v>23</v>
      </c>
      <c r="C319" s="8">
        <v>45359</v>
      </c>
      <c r="D319">
        <v>70000</v>
      </c>
      <c r="E319">
        <v>7361000</v>
      </c>
      <c r="M319">
        <f t="shared" si="18"/>
        <v>318</v>
      </c>
      <c r="N319" s="7">
        <v>45315</v>
      </c>
      <c r="O319">
        <v>318</v>
      </c>
      <c r="P319">
        <f t="shared" si="19"/>
        <v>4</v>
      </c>
    </row>
    <row r="320" spans="1:16">
      <c r="A320" s="8" t="str">
        <f t="shared" si="17"/>
        <v>VNM45358</v>
      </c>
      <c r="B320" s="43" t="s">
        <v>23</v>
      </c>
      <c r="C320" s="8">
        <v>45358</v>
      </c>
      <c r="D320">
        <v>72000</v>
      </c>
      <c r="E320">
        <v>5067600</v>
      </c>
      <c r="M320">
        <f t="shared" si="18"/>
        <v>319</v>
      </c>
      <c r="N320" s="7">
        <v>45316</v>
      </c>
      <c r="O320">
        <v>319</v>
      </c>
      <c r="P320">
        <f t="shared" si="19"/>
        <v>5</v>
      </c>
    </row>
    <row r="321" spans="1:17">
      <c r="A321" s="8" t="str">
        <f t="shared" si="17"/>
        <v>VNM45357</v>
      </c>
      <c r="B321" s="43" t="s">
        <v>23</v>
      </c>
      <c r="C321" s="8">
        <v>45357</v>
      </c>
      <c r="D321">
        <v>71800</v>
      </c>
      <c r="E321">
        <v>4833900</v>
      </c>
      <c r="M321">
        <f t="shared" si="18"/>
        <v>320</v>
      </c>
      <c r="N321" s="7">
        <v>45317</v>
      </c>
      <c r="O321">
        <v>320</v>
      </c>
      <c r="P321">
        <f t="shared" si="19"/>
        <v>6</v>
      </c>
    </row>
    <row r="322" spans="1:17">
      <c r="A322" s="8" t="str">
        <f t="shared" si="17"/>
        <v>VNM45356</v>
      </c>
      <c r="B322" s="43" t="s">
        <v>23</v>
      </c>
      <c r="C322" s="8">
        <v>45356</v>
      </c>
      <c r="D322">
        <v>73000</v>
      </c>
      <c r="E322">
        <v>5440900</v>
      </c>
      <c r="M322">
        <f t="shared" si="18"/>
        <v>321</v>
      </c>
      <c r="N322" s="7">
        <v>45320</v>
      </c>
      <c r="O322">
        <v>321</v>
      </c>
      <c r="P322">
        <f t="shared" si="19"/>
        <v>2</v>
      </c>
    </row>
    <row r="323" spans="1:17">
      <c r="A323" s="8" t="str">
        <f t="shared" ref="A323:A386" si="20">B323&amp;C323</f>
        <v>VNM45355</v>
      </c>
      <c r="B323" s="43" t="s">
        <v>23</v>
      </c>
      <c r="C323" s="8">
        <v>45355</v>
      </c>
      <c r="D323">
        <v>72000</v>
      </c>
      <c r="E323">
        <v>5014600</v>
      </c>
      <c r="M323">
        <f t="shared" ref="M323:M386" si="21">O323</f>
        <v>322</v>
      </c>
      <c r="N323" s="7">
        <v>45321</v>
      </c>
      <c r="O323">
        <v>322</v>
      </c>
      <c r="P323">
        <f t="shared" ref="P323:P386" si="22">WEEKDAY(N323)</f>
        <v>3</v>
      </c>
    </row>
    <row r="324" spans="1:17">
      <c r="A324" s="8" t="str">
        <f t="shared" si="20"/>
        <v>VNM45352</v>
      </c>
      <c r="B324" s="43" t="s">
        <v>23</v>
      </c>
      <c r="C324" s="8">
        <v>45352</v>
      </c>
      <c r="D324">
        <v>71500</v>
      </c>
      <c r="E324">
        <v>4397700</v>
      </c>
      <c r="M324">
        <f t="shared" si="21"/>
        <v>323</v>
      </c>
      <c r="N324" s="7">
        <v>45322</v>
      </c>
      <c r="O324">
        <v>323</v>
      </c>
      <c r="P324">
        <f t="shared" si="22"/>
        <v>4</v>
      </c>
    </row>
    <row r="325" spans="1:17">
      <c r="A325" s="8" t="str">
        <f t="shared" si="20"/>
        <v>VNM45351</v>
      </c>
      <c r="B325" s="43" t="s">
        <v>23</v>
      </c>
      <c r="C325" s="8">
        <v>45351</v>
      </c>
      <c r="D325">
        <v>72000</v>
      </c>
      <c r="E325">
        <v>6539800</v>
      </c>
      <c r="M325">
        <f t="shared" si="21"/>
        <v>324</v>
      </c>
      <c r="N325" s="7">
        <v>45323</v>
      </c>
      <c r="O325">
        <v>324</v>
      </c>
      <c r="P325">
        <f t="shared" si="22"/>
        <v>5</v>
      </c>
    </row>
    <row r="326" spans="1:17">
      <c r="A326" s="8" t="str">
        <f t="shared" si="20"/>
        <v>VNM45350</v>
      </c>
      <c r="B326" s="43" t="s">
        <v>23</v>
      </c>
      <c r="C326" s="8">
        <v>45350</v>
      </c>
      <c r="D326">
        <v>72200</v>
      </c>
      <c r="E326">
        <v>3419000</v>
      </c>
      <c r="M326">
        <f t="shared" si="21"/>
        <v>325</v>
      </c>
      <c r="N326" s="7">
        <v>45324</v>
      </c>
      <c r="O326">
        <v>325</v>
      </c>
      <c r="P326">
        <f t="shared" si="22"/>
        <v>6</v>
      </c>
    </row>
    <row r="327" spans="1:17">
      <c r="A327" s="8" t="str">
        <f t="shared" si="20"/>
        <v>VNM45349</v>
      </c>
      <c r="B327" s="43" t="s">
        <v>23</v>
      </c>
      <c r="C327" s="8">
        <v>45349</v>
      </c>
      <c r="D327">
        <v>72000</v>
      </c>
      <c r="E327">
        <v>5282500</v>
      </c>
      <c r="M327">
        <f t="shared" si="21"/>
        <v>326</v>
      </c>
      <c r="N327" s="7">
        <v>45327</v>
      </c>
      <c r="O327">
        <v>326</v>
      </c>
      <c r="P327">
        <f t="shared" si="22"/>
        <v>2</v>
      </c>
    </row>
    <row r="328" spans="1:17">
      <c r="A328" s="8" t="str">
        <f t="shared" si="20"/>
        <v>VNM45348</v>
      </c>
      <c r="B328" s="43" t="s">
        <v>23</v>
      </c>
      <c r="C328" s="8">
        <v>45348</v>
      </c>
      <c r="D328">
        <v>71000</v>
      </c>
      <c r="E328">
        <v>3048400</v>
      </c>
      <c r="M328">
        <f t="shared" si="21"/>
        <v>327</v>
      </c>
      <c r="N328" s="7">
        <v>45328</v>
      </c>
      <c r="O328">
        <v>327</v>
      </c>
      <c r="P328">
        <f t="shared" si="22"/>
        <v>3</v>
      </c>
    </row>
    <row r="329" spans="1:17">
      <c r="A329" s="8" t="str">
        <f t="shared" si="20"/>
        <v>VNM45345</v>
      </c>
      <c r="B329" s="43" t="s">
        <v>23</v>
      </c>
      <c r="C329" s="8">
        <v>45345</v>
      </c>
      <c r="D329">
        <v>71000</v>
      </c>
      <c r="E329">
        <v>6142500</v>
      </c>
      <c r="M329">
        <f t="shared" si="21"/>
        <v>328</v>
      </c>
      <c r="N329" s="7">
        <v>45329</v>
      </c>
      <c r="O329">
        <v>328</v>
      </c>
      <c r="P329">
        <f t="shared" si="22"/>
        <v>4</v>
      </c>
      <c r="Q329" t="s">
        <v>68</v>
      </c>
    </row>
    <row r="330" spans="1:17">
      <c r="A330" s="8" t="str">
        <f t="shared" si="20"/>
        <v>VNM45344</v>
      </c>
      <c r="B330" s="43" t="s">
        <v>23</v>
      </c>
      <c r="C330" s="8">
        <v>45344</v>
      </c>
      <c r="D330">
        <v>71600</v>
      </c>
      <c r="E330">
        <v>4648100</v>
      </c>
      <c r="M330">
        <f t="shared" si="21"/>
        <v>329</v>
      </c>
      <c r="N330" s="7">
        <v>45337</v>
      </c>
      <c r="O330">
        <v>329</v>
      </c>
      <c r="P330">
        <f t="shared" si="22"/>
        <v>5</v>
      </c>
    </row>
    <row r="331" spans="1:17">
      <c r="A331" s="8" t="str">
        <f t="shared" si="20"/>
        <v>VNM45343</v>
      </c>
      <c r="B331" s="43" t="s">
        <v>23</v>
      </c>
      <c r="C331" s="8">
        <v>45343</v>
      </c>
      <c r="D331">
        <v>71300</v>
      </c>
      <c r="E331">
        <v>3590200</v>
      </c>
      <c r="M331">
        <f t="shared" si="21"/>
        <v>330</v>
      </c>
      <c r="N331" s="7">
        <v>45338</v>
      </c>
      <c r="O331">
        <v>330</v>
      </c>
      <c r="P331">
        <f t="shared" si="22"/>
        <v>6</v>
      </c>
    </row>
    <row r="332" spans="1:17">
      <c r="A332" s="8" t="str">
        <f t="shared" si="20"/>
        <v>VNM45342</v>
      </c>
      <c r="B332" s="43" t="s">
        <v>23</v>
      </c>
      <c r="C332" s="8">
        <v>45342</v>
      </c>
      <c r="D332">
        <v>71500</v>
      </c>
      <c r="E332">
        <v>4385700</v>
      </c>
      <c r="M332">
        <f t="shared" si="21"/>
        <v>331</v>
      </c>
      <c r="N332" s="7">
        <v>45341</v>
      </c>
      <c r="O332">
        <v>331</v>
      </c>
      <c r="P332">
        <f t="shared" si="22"/>
        <v>2</v>
      </c>
    </row>
    <row r="333" spans="1:17">
      <c r="A333" s="8" t="str">
        <f t="shared" si="20"/>
        <v>VNM45341</v>
      </c>
      <c r="B333" s="43" t="s">
        <v>23</v>
      </c>
      <c r="C333" s="8">
        <v>45341</v>
      </c>
      <c r="D333">
        <v>71900</v>
      </c>
      <c r="E333">
        <v>6652800</v>
      </c>
      <c r="M333">
        <f t="shared" si="21"/>
        <v>332</v>
      </c>
      <c r="N333" s="7">
        <v>45342</v>
      </c>
      <c r="O333">
        <v>332</v>
      </c>
      <c r="P333">
        <f t="shared" si="22"/>
        <v>3</v>
      </c>
    </row>
    <row r="334" spans="1:17">
      <c r="A334" s="8" t="str">
        <f t="shared" si="20"/>
        <v>VNM45338</v>
      </c>
      <c r="B334" s="43" t="s">
        <v>23</v>
      </c>
      <c r="C334" s="8">
        <v>45338</v>
      </c>
      <c r="D334">
        <v>70000</v>
      </c>
      <c r="E334">
        <v>11114600</v>
      </c>
      <c r="M334">
        <f t="shared" si="21"/>
        <v>333</v>
      </c>
      <c r="N334" s="7">
        <v>45343</v>
      </c>
      <c r="O334">
        <v>333</v>
      </c>
      <c r="P334">
        <f t="shared" si="22"/>
        <v>4</v>
      </c>
    </row>
    <row r="335" spans="1:17">
      <c r="A335" s="8" t="str">
        <f t="shared" si="20"/>
        <v>VNM45337</v>
      </c>
      <c r="B335" s="43" t="s">
        <v>23</v>
      </c>
      <c r="C335" s="8">
        <v>45337</v>
      </c>
      <c r="D335">
        <v>67600</v>
      </c>
      <c r="E335">
        <v>3876600</v>
      </c>
      <c r="M335">
        <f t="shared" si="21"/>
        <v>334</v>
      </c>
      <c r="N335" s="7">
        <v>45344</v>
      </c>
      <c r="O335">
        <v>334</v>
      </c>
      <c r="P335">
        <f t="shared" si="22"/>
        <v>5</v>
      </c>
    </row>
    <row r="336" spans="1:17">
      <c r="A336" s="8" t="str">
        <f t="shared" si="20"/>
        <v>VNM45329</v>
      </c>
      <c r="B336" s="43" t="s">
        <v>23</v>
      </c>
      <c r="C336" s="8">
        <v>45329</v>
      </c>
      <c r="D336">
        <v>67600</v>
      </c>
      <c r="E336">
        <v>2736300</v>
      </c>
      <c r="M336">
        <f t="shared" si="21"/>
        <v>335</v>
      </c>
      <c r="N336" s="7">
        <v>45345</v>
      </c>
      <c r="O336">
        <v>335</v>
      </c>
      <c r="P336">
        <f t="shared" si="22"/>
        <v>6</v>
      </c>
    </row>
    <row r="337" spans="1:16">
      <c r="A337" s="8" t="str">
        <f t="shared" si="20"/>
        <v>VNM45328</v>
      </c>
      <c r="B337" s="43" t="s">
        <v>23</v>
      </c>
      <c r="C337" s="8">
        <v>45328</v>
      </c>
      <c r="D337">
        <v>67600</v>
      </c>
      <c r="E337">
        <v>2392800</v>
      </c>
      <c r="M337">
        <f t="shared" si="21"/>
        <v>336</v>
      </c>
      <c r="N337" s="7">
        <v>45348</v>
      </c>
      <c r="O337">
        <v>336</v>
      </c>
      <c r="P337">
        <f t="shared" si="22"/>
        <v>2</v>
      </c>
    </row>
    <row r="338" spans="1:16">
      <c r="A338" s="8" t="str">
        <f t="shared" si="20"/>
        <v>VNM45327</v>
      </c>
      <c r="B338" s="43" t="s">
        <v>23</v>
      </c>
      <c r="C338" s="8">
        <v>45327</v>
      </c>
      <c r="D338">
        <v>68000</v>
      </c>
      <c r="E338">
        <v>3565900</v>
      </c>
      <c r="M338">
        <f t="shared" si="21"/>
        <v>337</v>
      </c>
      <c r="N338" s="7">
        <v>45349</v>
      </c>
      <c r="O338">
        <v>337</v>
      </c>
      <c r="P338">
        <f t="shared" si="22"/>
        <v>3</v>
      </c>
    </row>
    <row r="339" spans="1:16">
      <c r="A339" s="8" t="str">
        <f t="shared" si="20"/>
        <v>VNM45324</v>
      </c>
      <c r="B339" s="43" t="s">
        <v>23</v>
      </c>
      <c r="C339" s="8">
        <v>45324</v>
      </c>
      <c r="D339">
        <v>67400</v>
      </c>
      <c r="E339">
        <v>2611300</v>
      </c>
      <c r="M339">
        <f t="shared" si="21"/>
        <v>338</v>
      </c>
      <c r="N339" s="7">
        <v>45350</v>
      </c>
      <c r="O339">
        <v>338</v>
      </c>
      <c r="P339">
        <f t="shared" si="22"/>
        <v>4</v>
      </c>
    </row>
    <row r="340" spans="1:16">
      <c r="A340" s="8" t="str">
        <f t="shared" si="20"/>
        <v>VNM45323</v>
      </c>
      <c r="B340" s="43" t="s">
        <v>23</v>
      </c>
      <c r="C340" s="8">
        <v>45323</v>
      </c>
      <c r="D340">
        <v>67500</v>
      </c>
      <c r="E340">
        <v>2499300</v>
      </c>
      <c r="M340">
        <f t="shared" si="21"/>
        <v>339</v>
      </c>
      <c r="N340" s="7">
        <v>45351</v>
      </c>
      <c r="O340">
        <v>339</v>
      </c>
      <c r="P340">
        <f t="shared" si="22"/>
        <v>5</v>
      </c>
    </row>
    <row r="341" spans="1:16">
      <c r="A341" s="8" t="str">
        <f t="shared" si="20"/>
        <v>VNM45322</v>
      </c>
      <c r="B341" s="43" t="s">
        <v>23</v>
      </c>
      <c r="C341" s="8">
        <v>45322</v>
      </c>
      <c r="D341">
        <v>67000</v>
      </c>
      <c r="E341">
        <v>4020100</v>
      </c>
      <c r="M341">
        <f t="shared" si="21"/>
        <v>340</v>
      </c>
      <c r="N341" s="7">
        <v>45352</v>
      </c>
      <c r="O341">
        <v>340</v>
      </c>
      <c r="P341">
        <f t="shared" si="22"/>
        <v>6</v>
      </c>
    </row>
    <row r="342" spans="1:16">
      <c r="A342" s="8" t="str">
        <f t="shared" si="20"/>
        <v>VNM45321</v>
      </c>
      <c r="B342" s="43" t="s">
        <v>23</v>
      </c>
      <c r="C342" s="8">
        <v>45321</v>
      </c>
      <c r="D342">
        <v>66900</v>
      </c>
      <c r="E342">
        <v>1790400</v>
      </c>
      <c r="M342">
        <f t="shared" si="21"/>
        <v>341</v>
      </c>
      <c r="N342" s="7">
        <v>45355</v>
      </c>
      <c r="O342">
        <v>341</v>
      </c>
      <c r="P342">
        <f t="shared" si="22"/>
        <v>2</v>
      </c>
    </row>
    <row r="343" spans="1:16">
      <c r="A343" s="8" t="str">
        <f t="shared" si="20"/>
        <v>VNM45320</v>
      </c>
      <c r="B343" s="43" t="s">
        <v>23</v>
      </c>
      <c r="C343" s="8">
        <v>45320</v>
      </c>
      <c r="D343">
        <v>67000</v>
      </c>
      <c r="E343">
        <v>1732800</v>
      </c>
      <c r="M343">
        <f t="shared" si="21"/>
        <v>342</v>
      </c>
      <c r="N343" s="7">
        <v>45356</v>
      </c>
      <c r="O343">
        <v>342</v>
      </c>
      <c r="P343">
        <f t="shared" si="22"/>
        <v>3</v>
      </c>
    </row>
    <row r="344" spans="1:16">
      <c r="A344" s="8" t="str">
        <f t="shared" si="20"/>
        <v>VNM45317</v>
      </c>
      <c r="B344" s="43" t="s">
        <v>23</v>
      </c>
      <c r="C344" s="8">
        <v>45317</v>
      </c>
      <c r="D344">
        <v>67000</v>
      </c>
      <c r="E344">
        <v>1675800</v>
      </c>
      <c r="M344">
        <f t="shared" si="21"/>
        <v>343</v>
      </c>
      <c r="N344" s="7">
        <v>45357</v>
      </c>
      <c r="O344">
        <v>343</v>
      </c>
      <c r="P344">
        <f t="shared" si="22"/>
        <v>4</v>
      </c>
    </row>
    <row r="345" spans="1:16">
      <c r="A345" s="8" t="str">
        <f t="shared" si="20"/>
        <v>VNM45316</v>
      </c>
      <c r="B345" s="43" t="s">
        <v>23</v>
      </c>
      <c r="C345" s="8">
        <v>45316</v>
      </c>
      <c r="D345">
        <v>66900</v>
      </c>
      <c r="E345">
        <v>2660500</v>
      </c>
      <c r="M345">
        <f t="shared" si="21"/>
        <v>344</v>
      </c>
      <c r="N345" s="7">
        <v>45358</v>
      </c>
      <c r="O345">
        <v>344</v>
      </c>
      <c r="P345">
        <f t="shared" si="22"/>
        <v>5</v>
      </c>
    </row>
    <row r="346" spans="1:16">
      <c r="A346" s="8" t="str">
        <f t="shared" si="20"/>
        <v>VNM45315</v>
      </c>
      <c r="B346" s="43" t="s">
        <v>23</v>
      </c>
      <c r="C346" s="8">
        <v>45315</v>
      </c>
      <c r="D346">
        <v>67300</v>
      </c>
      <c r="E346">
        <v>2083500</v>
      </c>
      <c r="M346">
        <f t="shared" si="21"/>
        <v>345</v>
      </c>
      <c r="N346" s="7">
        <v>45359</v>
      </c>
      <c r="O346">
        <v>345</v>
      </c>
      <c r="P346">
        <f t="shared" si="22"/>
        <v>6</v>
      </c>
    </row>
    <row r="347" spans="1:16">
      <c r="A347" s="8" t="str">
        <f t="shared" si="20"/>
        <v>VNM45314</v>
      </c>
      <c r="B347" s="43" t="s">
        <v>23</v>
      </c>
      <c r="C347" s="8">
        <v>45314</v>
      </c>
      <c r="D347">
        <v>67700</v>
      </c>
      <c r="E347">
        <v>2112000</v>
      </c>
      <c r="M347">
        <f t="shared" si="21"/>
        <v>346</v>
      </c>
      <c r="N347" s="7">
        <v>45362</v>
      </c>
      <c r="O347">
        <v>346</v>
      </c>
      <c r="P347">
        <f t="shared" si="22"/>
        <v>2</v>
      </c>
    </row>
    <row r="348" spans="1:16">
      <c r="A348" s="8" t="str">
        <f t="shared" si="20"/>
        <v>VNM45313</v>
      </c>
      <c r="B348" s="43" t="s">
        <v>23</v>
      </c>
      <c r="C348" s="8">
        <v>45313</v>
      </c>
      <c r="D348">
        <v>68300</v>
      </c>
      <c r="E348">
        <v>1959800</v>
      </c>
      <c r="M348">
        <f t="shared" si="21"/>
        <v>347</v>
      </c>
      <c r="N348" s="7">
        <v>45363</v>
      </c>
      <c r="O348">
        <v>347</v>
      </c>
      <c r="P348">
        <f t="shared" si="22"/>
        <v>3</v>
      </c>
    </row>
    <row r="349" spans="1:16">
      <c r="A349" s="8" t="str">
        <f t="shared" si="20"/>
        <v>VNM45310</v>
      </c>
      <c r="B349" s="43" t="s">
        <v>23</v>
      </c>
      <c r="C349" s="8">
        <v>45310</v>
      </c>
      <c r="D349">
        <v>68000</v>
      </c>
      <c r="E349">
        <v>2619900</v>
      </c>
      <c r="M349">
        <f t="shared" si="21"/>
        <v>348</v>
      </c>
      <c r="N349" s="7">
        <v>45364</v>
      </c>
      <c r="O349">
        <v>348</v>
      </c>
      <c r="P349">
        <f t="shared" si="22"/>
        <v>4</v>
      </c>
    </row>
    <row r="350" spans="1:16">
      <c r="A350" s="8" t="str">
        <f t="shared" si="20"/>
        <v>VNM45309</v>
      </c>
      <c r="B350" s="43" t="s">
        <v>23</v>
      </c>
      <c r="C350" s="8">
        <v>45309</v>
      </c>
      <c r="D350">
        <v>67400</v>
      </c>
      <c r="E350">
        <v>1228400</v>
      </c>
      <c r="M350">
        <f t="shared" si="21"/>
        <v>349</v>
      </c>
      <c r="N350" s="7">
        <v>45365</v>
      </c>
      <c r="O350">
        <v>349</v>
      </c>
      <c r="P350">
        <f t="shared" si="22"/>
        <v>5</v>
      </c>
    </row>
    <row r="351" spans="1:16">
      <c r="A351" s="8" t="str">
        <f t="shared" si="20"/>
        <v>VNM45308</v>
      </c>
      <c r="B351" s="43" t="s">
        <v>23</v>
      </c>
      <c r="C351" s="8">
        <v>45308</v>
      </c>
      <c r="D351">
        <v>67100</v>
      </c>
      <c r="E351">
        <v>1826400</v>
      </c>
      <c r="M351">
        <f t="shared" si="21"/>
        <v>350</v>
      </c>
      <c r="N351" s="7">
        <v>45366</v>
      </c>
      <c r="O351">
        <v>350</v>
      </c>
      <c r="P351">
        <f t="shared" si="22"/>
        <v>6</v>
      </c>
    </row>
    <row r="352" spans="1:16">
      <c r="A352" s="8" t="str">
        <f t="shared" si="20"/>
        <v>VNM45307</v>
      </c>
      <c r="B352" s="43" t="s">
        <v>23</v>
      </c>
      <c r="C352" s="8">
        <v>45307</v>
      </c>
      <c r="D352">
        <v>67400</v>
      </c>
      <c r="E352">
        <v>2072400</v>
      </c>
      <c r="M352">
        <f t="shared" si="21"/>
        <v>351</v>
      </c>
      <c r="N352" s="7">
        <v>45369</v>
      </c>
      <c r="O352">
        <v>351</v>
      </c>
      <c r="P352">
        <f t="shared" si="22"/>
        <v>2</v>
      </c>
    </row>
    <row r="353" spans="1:16">
      <c r="A353" s="8" t="str">
        <f t="shared" si="20"/>
        <v>VNM45306</v>
      </c>
      <c r="B353" s="43" t="s">
        <v>23</v>
      </c>
      <c r="C353" s="8">
        <v>45306</v>
      </c>
      <c r="D353">
        <v>67000</v>
      </c>
      <c r="E353">
        <v>2226700</v>
      </c>
      <c r="M353">
        <f t="shared" si="21"/>
        <v>352</v>
      </c>
      <c r="N353" s="7">
        <v>45370</v>
      </c>
      <c r="O353">
        <v>352</v>
      </c>
      <c r="P353">
        <f t="shared" si="22"/>
        <v>3</v>
      </c>
    </row>
    <row r="354" spans="1:16">
      <c r="A354" s="8" t="str">
        <f t="shared" si="20"/>
        <v>VNM45303</v>
      </c>
      <c r="B354" s="43" t="s">
        <v>23</v>
      </c>
      <c r="C354" s="8">
        <v>45303</v>
      </c>
      <c r="D354">
        <v>67200</v>
      </c>
      <c r="E354">
        <v>3283000</v>
      </c>
      <c r="M354">
        <f t="shared" si="21"/>
        <v>353</v>
      </c>
      <c r="N354" s="7">
        <v>45371</v>
      </c>
      <c r="O354">
        <v>353</v>
      </c>
      <c r="P354">
        <f t="shared" si="22"/>
        <v>4</v>
      </c>
    </row>
    <row r="355" spans="1:16">
      <c r="A355" s="8" t="str">
        <f t="shared" si="20"/>
        <v>VNM45302</v>
      </c>
      <c r="B355" s="43" t="s">
        <v>23</v>
      </c>
      <c r="C355" s="8">
        <v>45302</v>
      </c>
      <c r="D355">
        <v>67900</v>
      </c>
      <c r="E355">
        <v>2083900</v>
      </c>
      <c r="M355">
        <f t="shared" si="21"/>
        <v>354</v>
      </c>
      <c r="N355" s="7">
        <v>45372</v>
      </c>
      <c r="O355">
        <v>354</v>
      </c>
      <c r="P355">
        <f t="shared" si="22"/>
        <v>5</v>
      </c>
    </row>
    <row r="356" spans="1:16">
      <c r="A356" s="8" t="str">
        <f t="shared" si="20"/>
        <v>VNM45301</v>
      </c>
      <c r="B356" s="43" t="s">
        <v>23</v>
      </c>
      <c r="C356" s="8">
        <v>45301</v>
      </c>
      <c r="D356">
        <v>67500</v>
      </c>
      <c r="E356">
        <v>3006600</v>
      </c>
      <c r="M356">
        <f t="shared" si="21"/>
        <v>355</v>
      </c>
      <c r="N356" s="7">
        <v>45373</v>
      </c>
      <c r="O356">
        <v>355</v>
      </c>
      <c r="P356">
        <f t="shared" si="22"/>
        <v>6</v>
      </c>
    </row>
    <row r="357" spans="1:16">
      <c r="A357" s="8" t="str">
        <f t="shared" si="20"/>
        <v>VNM45300</v>
      </c>
      <c r="B357" s="43" t="s">
        <v>23</v>
      </c>
      <c r="C357" s="8">
        <v>45300</v>
      </c>
      <c r="D357">
        <v>68100</v>
      </c>
      <c r="E357">
        <v>2460400</v>
      </c>
      <c r="M357">
        <f t="shared" si="21"/>
        <v>356</v>
      </c>
      <c r="N357" s="7">
        <v>45376</v>
      </c>
      <c r="O357">
        <v>356</v>
      </c>
      <c r="P357">
        <f t="shared" si="22"/>
        <v>2</v>
      </c>
    </row>
    <row r="358" spans="1:16">
      <c r="A358" s="8" t="str">
        <f t="shared" si="20"/>
        <v>VNM45299</v>
      </c>
      <c r="B358" s="43" t="s">
        <v>23</v>
      </c>
      <c r="C358" s="8">
        <v>45299</v>
      </c>
      <c r="D358">
        <v>68200</v>
      </c>
      <c r="E358">
        <v>2396400</v>
      </c>
      <c r="M358">
        <f t="shared" si="21"/>
        <v>357</v>
      </c>
      <c r="N358" s="7">
        <v>45377</v>
      </c>
      <c r="O358">
        <v>357</v>
      </c>
      <c r="P358">
        <f t="shared" si="22"/>
        <v>3</v>
      </c>
    </row>
    <row r="359" spans="1:16">
      <c r="A359" s="8" t="str">
        <f t="shared" si="20"/>
        <v>VNM45296</v>
      </c>
      <c r="B359" s="43" t="s">
        <v>23</v>
      </c>
      <c r="C359" s="8">
        <v>45296</v>
      </c>
      <c r="D359">
        <v>68800</v>
      </c>
      <c r="E359">
        <v>1475700</v>
      </c>
      <c r="M359">
        <f t="shared" si="21"/>
        <v>358</v>
      </c>
      <c r="N359" s="7">
        <v>45378</v>
      </c>
      <c r="O359">
        <v>358</v>
      </c>
      <c r="P359">
        <f t="shared" si="22"/>
        <v>4</v>
      </c>
    </row>
    <row r="360" spans="1:16">
      <c r="A360" s="8" t="str">
        <f t="shared" si="20"/>
        <v>VNM45295</v>
      </c>
      <c r="B360" s="43" t="s">
        <v>23</v>
      </c>
      <c r="C360" s="8">
        <v>45295</v>
      </c>
      <c r="D360">
        <v>69000</v>
      </c>
      <c r="E360">
        <v>3401500</v>
      </c>
      <c r="M360">
        <f t="shared" si="21"/>
        <v>359</v>
      </c>
      <c r="N360" s="7">
        <v>45379</v>
      </c>
      <c r="O360">
        <v>359</v>
      </c>
      <c r="P360">
        <f t="shared" si="22"/>
        <v>5</v>
      </c>
    </row>
    <row r="361" spans="1:16">
      <c r="A361" s="8" t="str">
        <f t="shared" si="20"/>
        <v>VNM45294</v>
      </c>
      <c r="B361" s="43" t="s">
        <v>23</v>
      </c>
      <c r="C361" s="8">
        <v>45294</v>
      </c>
      <c r="D361">
        <v>69000</v>
      </c>
      <c r="E361">
        <v>1889800</v>
      </c>
      <c r="M361">
        <f t="shared" si="21"/>
        <v>360</v>
      </c>
      <c r="N361" s="7">
        <v>45380</v>
      </c>
      <c r="O361">
        <v>360</v>
      </c>
      <c r="P361">
        <f t="shared" si="22"/>
        <v>6</v>
      </c>
    </row>
    <row r="362" spans="1:16">
      <c r="A362" s="8" t="str">
        <f t="shared" si="20"/>
        <v>VNM45293</v>
      </c>
      <c r="B362" s="43" t="s">
        <v>23</v>
      </c>
      <c r="C362" s="8">
        <v>45293</v>
      </c>
      <c r="D362">
        <v>68300</v>
      </c>
      <c r="E362">
        <v>2142800</v>
      </c>
      <c r="M362">
        <f t="shared" si="21"/>
        <v>361</v>
      </c>
      <c r="N362" s="7">
        <v>45383</v>
      </c>
      <c r="O362">
        <v>361</v>
      </c>
      <c r="P362">
        <f t="shared" si="22"/>
        <v>2</v>
      </c>
    </row>
    <row r="363" spans="1:16">
      <c r="A363" s="8" t="str">
        <f t="shared" si="20"/>
        <v>VNM45289</v>
      </c>
      <c r="B363" s="43" t="s">
        <v>23</v>
      </c>
      <c r="C363" s="8">
        <v>45289</v>
      </c>
      <c r="D363">
        <v>67600</v>
      </c>
      <c r="E363">
        <v>1954700</v>
      </c>
      <c r="M363">
        <f t="shared" si="21"/>
        <v>362</v>
      </c>
      <c r="N363" s="7">
        <v>45384</v>
      </c>
      <c r="O363">
        <v>362</v>
      </c>
      <c r="P363">
        <f t="shared" si="22"/>
        <v>3</v>
      </c>
    </row>
    <row r="364" spans="1:16">
      <c r="A364" s="8" t="str">
        <f t="shared" si="20"/>
        <v>VNM45288</v>
      </c>
      <c r="B364" s="43" t="s">
        <v>23</v>
      </c>
      <c r="C364" s="8">
        <v>45288</v>
      </c>
      <c r="D364">
        <v>68500</v>
      </c>
      <c r="E364">
        <v>2408700</v>
      </c>
      <c r="M364">
        <f t="shared" si="21"/>
        <v>363</v>
      </c>
      <c r="N364" s="7">
        <v>45385</v>
      </c>
      <c r="O364">
        <v>363</v>
      </c>
      <c r="P364">
        <f t="shared" si="22"/>
        <v>4</v>
      </c>
    </row>
    <row r="365" spans="1:16">
      <c r="A365" s="8" t="str">
        <f t="shared" si="20"/>
        <v>VNM45287</v>
      </c>
      <c r="B365" s="43" t="s">
        <v>23</v>
      </c>
      <c r="C365" s="8">
        <v>45287</v>
      </c>
      <c r="D365">
        <v>67500</v>
      </c>
      <c r="E365">
        <v>1626400</v>
      </c>
      <c r="M365">
        <f t="shared" si="21"/>
        <v>364</v>
      </c>
      <c r="N365" s="7">
        <v>45386</v>
      </c>
      <c r="O365">
        <v>364</v>
      </c>
      <c r="P365">
        <f t="shared" si="22"/>
        <v>5</v>
      </c>
    </row>
    <row r="366" spans="1:16">
      <c r="A366" s="8" t="str">
        <f t="shared" si="20"/>
        <v>VNM45286</v>
      </c>
      <c r="B366" s="43" t="s">
        <v>23</v>
      </c>
      <c r="C366" s="8">
        <v>45286</v>
      </c>
      <c r="D366">
        <v>68000</v>
      </c>
      <c r="E366">
        <v>1975400</v>
      </c>
      <c r="M366">
        <f t="shared" si="21"/>
        <v>365</v>
      </c>
      <c r="N366" s="7">
        <v>45387</v>
      </c>
      <c r="O366">
        <v>365</v>
      </c>
      <c r="P366">
        <f t="shared" si="22"/>
        <v>6</v>
      </c>
    </row>
    <row r="367" spans="1:16">
      <c r="A367" s="8" t="str">
        <f t="shared" si="20"/>
        <v>VNM45285</v>
      </c>
      <c r="B367" s="43" t="s">
        <v>23</v>
      </c>
      <c r="C367" s="8">
        <v>45285</v>
      </c>
      <c r="D367">
        <v>67900</v>
      </c>
      <c r="E367">
        <v>2672700</v>
      </c>
      <c r="M367">
        <f t="shared" si="21"/>
        <v>366</v>
      </c>
      <c r="N367" s="7">
        <v>45390</v>
      </c>
      <c r="O367">
        <v>366</v>
      </c>
      <c r="P367">
        <f t="shared" si="22"/>
        <v>2</v>
      </c>
    </row>
    <row r="368" spans="1:16">
      <c r="A368" s="8" t="str">
        <f t="shared" si="20"/>
        <v>VNM45282</v>
      </c>
      <c r="B368" s="43" t="s">
        <v>23</v>
      </c>
      <c r="C368" s="8">
        <v>45282</v>
      </c>
      <c r="D368">
        <v>67600</v>
      </c>
      <c r="E368">
        <v>2145700</v>
      </c>
      <c r="M368">
        <f t="shared" si="21"/>
        <v>367</v>
      </c>
      <c r="N368" s="7">
        <v>45391</v>
      </c>
      <c r="O368">
        <v>367</v>
      </c>
      <c r="P368">
        <f t="shared" si="22"/>
        <v>3</v>
      </c>
    </row>
    <row r="369" spans="1:17">
      <c r="A369" s="8" t="str">
        <f t="shared" si="20"/>
        <v>VNM45281</v>
      </c>
      <c r="B369" s="43" t="s">
        <v>23</v>
      </c>
      <c r="C369" s="8">
        <v>45281</v>
      </c>
      <c r="D369">
        <v>67800</v>
      </c>
      <c r="E369">
        <v>2585900</v>
      </c>
      <c r="M369">
        <f t="shared" si="21"/>
        <v>368</v>
      </c>
      <c r="N369" s="7">
        <v>45392</v>
      </c>
      <c r="O369">
        <v>368</v>
      </c>
      <c r="P369">
        <f t="shared" si="22"/>
        <v>4</v>
      </c>
    </row>
    <row r="370" spans="1:17">
      <c r="A370" s="8" t="str">
        <f t="shared" si="20"/>
        <v>VNM45280</v>
      </c>
      <c r="B370" s="43" t="s">
        <v>23</v>
      </c>
      <c r="C370" s="8">
        <v>45280</v>
      </c>
      <c r="D370">
        <v>68100</v>
      </c>
      <c r="E370">
        <v>2603900</v>
      </c>
      <c r="M370">
        <f t="shared" si="21"/>
        <v>369</v>
      </c>
      <c r="N370" s="7">
        <v>45393</v>
      </c>
      <c r="O370">
        <v>369</v>
      </c>
      <c r="P370">
        <f t="shared" si="22"/>
        <v>5</v>
      </c>
    </row>
    <row r="371" spans="1:17">
      <c r="A371" s="8" t="str">
        <f t="shared" si="20"/>
        <v>VNM45279</v>
      </c>
      <c r="B371" s="43" t="s">
        <v>23</v>
      </c>
      <c r="C371" s="8">
        <v>45279</v>
      </c>
      <c r="D371">
        <v>67000</v>
      </c>
      <c r="E371">
        <v>3061900</v>
      </c>
      <c r="M371">
        <f t="shared" si="21"/>
        <v>370</v>
      </c>
      <c r="N371" s="7">
        <v>45394</v>
      </c>
      <c r="O371">
        <v>370</v>
      </c>
      <c r="P371">
        <f t="shared" si="22"/>
        <v>6</v>
      </c>
    </row>
    <row r="372" spans="1:17">
      <c r="A372" s="8" t="str">
        <f t="shared" si="20"/>
        <v>VNM45278</v>
      </c>
      <c r="B372" s="43" t="s">
        <v>23</v>
      </c>
      <c r="C372" s="8">
        <v>45278</v>
      </c>
      <c r="D372">
        <v>67000</v>
      </c>
      <c r="E372">
        <v>3513100</v>
      </c>
      <c r="M372">
        <f t="shared" si="21"/>
        <v>371</v>
      </c>
      <c r="N372" s="7">
        <v>45397</v>
      </c>
      <c r="O372">
        <v>371</v>
      </c>
      <c r="P372">
        <f t="shared" si="22"/>
        <v>2</v>
      </c>
    </row>
    <row r="373" spans="1:17">
      <c r="A373" s="8" t="str">
        <f t="shared" si="20"/>
        <v>VNM45275</v>
      </c>
      <c r="B373" s="43" t="s">
        <v>23</v>
      </c>
      <c r="C373" s="8">
        <v>45275</v>
      </c>
      <c r="D373">
        <v>68100</v>
      </c>
      <c r="E373">
        <v>3739700</v>
      </c>
      <c r="M373">
        <f t="shared" si="21"/>
        <v>372</v>
      </c>
      <c r="N373" s="7">
        <v>45398</v>
      </c>
      <c r="O373">
        <v>372</v>
      </c>
      <c r="P373">
        <f t="shared" si="22"/>
        <v>3</v>
      </c>
    </row>
    <row r="374" spans="1:17">
      <c r="A374" s="8" t="str">
        <f t="shared" si="20"/>
        <v>VNM45274</v>
      </c>
      <c r="B374" s="43" t="s">
        <v>23</v>
      </c>
      <c r="C374" s="8">
        <v>45274</v>
      </c>
      <c r="D374">
        <v>68400</v>
      </c>
      <c r="E374">
        <v>1462000</v>
      </c>
      <c r="M374">
        <f t="shared" si="21"/>
        <v>373</v>
      </c>
      <c r="N374" s="7">
        <v>45399</v>
      </c>
      <c r="O374">
        <v>373</v>
      </c>
      <c r="P374">
        <f t="shared" si="22"/>
        <v>4</v>
      </c>
      <c r="Q374" t="s">
        <v>157</v>
      </c>
    </row>
    <row r="375" spans="1:17">
      <c r="A375" s="8" t="str">
        <f t="shared" si="20"/>
        <v>VNM45273</v>
      </c>
      <c r="B375" s="43" t="s">
        <v>23</v>
      </c>
      <c r="C375" s="8">
        <v>45273</v>
      </c>
      <c r="D375">
        <v>68200</v>
      </c>
      <c r="E375">
        <v>4511000</v>
      </c>
      <c r="M375">
        <f t="shared" si="21"/>
        <v>374</v>
      </c>
      <c r="N375" s="7">
        <v>45401</v>
      </c>
      <c r="O375">
        <v>374</v>
      </c>
      <c r="P375">
        <f t="shared" ref="P375:P381" si="23">WEEKDAY(N375)</f>
        <v>6</v>
      </c>
    </row>
    <row r="376" spans="1:17">
      <c r="A376" s="8" t="str">
        <f t="shared" si="20"/>
        <v>VNM45272</v>
      </c>
      <c r="B376" s="43" t="s">
        <v>23</v>
      </c>
      <c r="C376" s="8">
        <v>45272</v>
      </c>
      <c r="D376">
        <v>69400</v>
      </c>
      <c r="E376">
        <v>2788700</v>
      </c>
      <c r="M376">
        <f t="shared" si="21"/>
        <v>375</v>
      </c>
      <c r="N376" s="7">
        <v>45404</v>
      </c>
      <c r="O376">
        <v>375</v>
      </c>
      <c r="P376">
        <f t="shared" si="23"/>
        <v>2</v>
      </c>
    </row>
    <row r="377" spans="1:17">
      <c r="A377" s="8" t="str">
        <f t="shared" si="20"/>
        <v>VNM45271</v>
      </c>
      <c r="B377" s="43" t="s">
        <v>23</v>
      </c>
      <c r="C377" s="8">
        <v>45271</v>
      </c>
      <c r="D377">
        <v>70000</v>
      </c>
      <c r="E377">
        <v>4734500</v>
      </c>
      <c r="M377">
        <f t="shared" si="21"/>
        <v>376</v>
      </c>
      <c r="N377" s="7">
        <v>45405</v>
      </c>
      <c r="O377">
        <v>376</v>
      </c>
      <c r="P377">
        <f t="shared" si="23"/>
        <v>3</v>
      </c>
    </row>
    <row r="378" spans="1:17">
      <c r="A378" s="8" t="str">
        <f t="shared" si="20"/>
        <v>VNM45268</v>
      </c>
      <c r="B378" s="43" t="s">
        <v>23</v>
      </c>
      <c r="C378" s="8">
        <v>45268</v>
      </c>
      <c r="D378">
        <v>69000</v>
      </c>
      <c r="E378">
        <v>3729400</v>
      </c>
      <c r="M378">
        <f t="shared" si="21"/>
        <v>377</v>
      </c>
      <c r="N378" s="7">
        <v>45406</v>
      </c>
      <c r="O378">
        <v>377</v>
      </c>
      <c r="P378">
        <f t="shared" si="23"/>
        <v>4</v>
      </c>
    </row>
    <row r="379" spans="1:17">
      <c r="A379" s="8" t="str">
        <f t="shared" si="20"/>
        <v>VNM45267</v>
      </c>
      <c r="B379" s="43" t="s">
        <v>23</v>
      </c>
      <c r="C379" s="8">
        <v>45267</v>
      </c>
      <c r="D379">
        <v>68400</v>
      </c>
      <c r="E379">
        <v>3874400</v>
      </c>
      <c r="M379">
        <f t="shared" si="21"/>
        <v>378</v>
      </c>
      <c r="N379" s="7">
        <v>45407</v>
      </c>
      <c r="O379">
        <v>378</v>
      </c>
      <c r="P379">
        <f t="shared" si="23"/>
        <v>5</v>
      </c>
    </row>
    <row r="380" spans="1:17">
      <c r="A380" s="8" t="str">
        <f t="shared" si="20"/>
        <v>VNM45266</v>
      </c>
      <c r="B380" s="43" t="s">
        <v>23</v>
      </c>
      <c r="C380" s="8">
        <v>45266</v>
      </c>
      <c r="D380">
        <v>68500</v>
      </c>
      <c r="E380">
        <v>1606600</v>
      </c>
      <c r="M380">
        <f t="shared" si="21"/>
        <v>379</v>
      </c>
      <c r="N380" s="7">
        <v>45408</v>
      </c>
      <c r="O380">
        <v>379</v>
      </c>
      <c r="P380">
        <f t="shared" si="23"/>
        <v>6</v>
      </c>
      <c r="Q380" t="s">
        <v>159</v>
      </c>
    </row>
    <row r="381" spans="1:17">
      <c r="A381" s="8" t="str">
        <f t="shared" si="20"/>
        <v>VNM45265</v>
      </c>
      <c r="B381" s="43" t="s">
        <v>23</v>
      </c>
      <c r="C381" s="8">
        <v>45265</v>
      </c>
      <c r="D381">
        <v>68100</v>
      </c>
      <c r="E381">
        <v>2302100</v>
      </c>
      <c r="M381">
        <f t="shared" si="21"/>
        <v>380</v>
      </c>
      <c r="N381" s="7">
        <v>45414</v>
      </c>
      <c r="O381">
        <v>380</v>
      </c>
      <c r="P381">
        <f t="shared" si="23"/>
        <v>5</v>
      </c>
    </row>
    <row r="382" spans="1:17">
      <c r="A382" s="8" t="str">
        <f t="shared" si="20"/>
        <v>VNM45264</v>
      </c>
      <c r="B382" s="43" t="s">
        <v>23</v>
      </c>
      <c r="C382" s="8">
        <v>45264</v>
      </c>
      <c r="D382">
        <v>68800</v>
      </c>
      <c r="E382">
        <v>3006800</v>
      </c>
      <c r="M382">
        <f t="shared" si="21"/>
        <v>381</v>
      </c>
      <c r="N382" s="7">
        <v>45415</v>
      </c>
      <c r="O382">
        <v>381</v>
      </c>
      <c r="P382">
        <f t="shared" si="22"/>
        <v>6</v>
      </c>
    </row>
    <row r="383" spans="1:17">
      <c r="A383" s="8" t="str">
        <f t="shared" si="20"/>
        <v>VNM45261</v>
      </c>
      <c r="B383" s="43" t="s">
        <v>23</v>
      </c>
      <c r="C383" s="8">
        <v>45261</v>
      </c>
      <c r="D383">
        <v>68400</v>
      </c>
      <c r="E383">
        <v>1391800</v>
      </c>
      <c r="M383">
        <f t="shared" si="21"/>
        <v>382</v>
      </c>
      <c r="N383" s="7">
        <v>45418</v>
      </c>
      <c r="O383">
        <v>382</v>
      </c>
      <c r="P383">
        <f t="shared" si="22"/>
        <v>2</v>
      </c>
    </row>
    <row r="384" spans="1:17">
      <c r="A384" s="8" t="str">
        <f t="shared" si="20"/>
        <v>VNM45260</v>
      </c>
      <c r="B384" s="43" t="s">
        <v>23</v>
      </c>
      <c r="C384" s="8">
        <v>45260</v>
      </c>
      <c r="D384">
        <v>67400</v>
      </c>
      <c r="E384">
        <v>2581600</v>
      </c>
      <c r="M384">
        <f t="shared" si="21"/>
        <v>383</v>
      </c>
      <c r="N384" s="7">
        <v>45419</v>
      </c>
      <c r="O384">
        <v>383</v>
      </c>
      <c r="P384">
        <f t="shared" si="22"/>
        <v>3</v>
      </c>
    </row>
    <row r="385" spans="1:16">
      <c r="A385" s="8" t="str">
        <f t="shared" si="20"/>
        <v>VNM45259</v>
      </c>
      <c r="B385" s="43" t="s">
        <v>23</v>
      </c>
      <c r="C385" s="8">
        <v>45259</v>
      </c>
      <c r="D385">
        <v>68400</v>
      </c>
      <c r="E385">
        <v>1262500</v>
      </c>
      <c r="M385">
        <f t="shared" si="21"/>
        <v>384</v>
      </c>
      <c r="N385" s="7">
        <v>45420</v>
      </c>
      <c r="O385">
        <v>384</v>
      </c>
      <c r="P385">
        <f t="shared" si="22"/>
        <v>4</v>
      </c>
    </row>
    <row r="386" spans="1:16">
      <c r="A386" s="8" t="str">
        <f t="shared" si="20"/>
        <v>VNM45258</v>
      </c>
      <c r="B386" s="43" t="s">
        <v>23</v>
      </c>
      <c r="C386" s="8">
        <v>45258</v>
      </c>
      <c r="D386">
        <v>68500</v>
      </c>
      <c r="E386">
        <v>2020500</v>
      </c>
      <c r="M386">
        <f t="shared" si="21"/>
        <v>385</v>
      </c>
      <c r="N386" s="7">
        <v>45421</v>
      </c>
      <c r="O386">
        <v>385</v>
      </c>
      <c r="P386">
        <f t="shared" si="22"/>
        <v>5</v>
      </c>
    </row>
    <row r="387" spans="1:16">
      <c r="A387" s="8" t="str">
        <f t="shared" ref="A387:A450" si="24">B387&amp;C387</f>
        <v>VNM45257</v>
      </c>
      <c r="B387" s="43" t="s">
        <v>23</v>
      </c>
      <c r="C387" s="8">
        <v>45257</v>
      </c>
      <c r="D387">
        <v>68100</v>
      </c>
      <c r="E387">
        <v>1333300</v>
      </c>
      <c r="M387">
        <f t="shared" ref="M387:M450" si="25">O387</f>
        <v>386</v>
      </c>
      <c r="N387" s="7">
        <v>45422</v>
      </c>
      <c r="O387">
        <v>386</v>
      </c>
      <c r="P387">
        <f t="shared" ref="P387:P450" si="26">WEEKDAY(N387)</f>
        <v>6</v>
      </c>
    </row>
    <row r="388" spans="1:16">
      <c r="A388" s="8" t="str">
        <f t="shared" si="24"/>
        <v>VNM45254</v>
      </c>
      <c r="B388" s="43" t="s">
        <v>23</v>
      </c>
      <c r="C388" s="8">
        <v>45254</v>
      </c>
      <c r="D388">
        <v>68300</v>
      </c>
      <c r="E388">
        <v>3128900</v>
      </c>
      <c r="M388">
        <f t="shared" si="25"/>
        <v>387</v>
      </c>
      <c r="N388" s="7">
        <v>45425</v>
      </c>
      <c r="O388">
        <v>387</v>
      </c>
      <c r="P388">
        <f t="shared" ref="P388:P394" si="27">WEEKDAY(N388)</f>
        <v>2</v>
      </c>
    </row>
    <row r="389" spans="1:16">
      <c r="A389" s="8" t="str">
        <f t="shared" si="24"/>
        <v>VNM45253</v>
      </c>
      <c r="B389" s="43" t="s">
        <v>23</v>
      </c>
      <c r="C389" s="8">
        <v>45253</v>
      </c>
      <c r="D389">
        <v>68700</v>
      </c>
      <c r="E389">
        <v>1623100</v>
      </c>
      <c r="M389">
        <f t="shared" si="25"/>
        <v>388</v>
      </c>
      <c r="N389" s="7">
        <v>45426</v>
      </c>
      <c r="O389">
        <v>388</v>
      </c>
      <c r="P389">
        <f t="shared" si="27"/>
        <v>3</v>
      </c>
    </row>
    <row r="390" spans="1:16">
      <c r="A390" s="8" t="str">
        <f t="shared" si="24"/>
        <v>VNM45252</v>
      </c>
      <c r="B390" s="43" t="s">
        <v>23</v>
      </c>
      <c r="C390" s="8">
        <v>45252</v>
      </c>
      <c r="D390">
        <v>69400</v>
      </c>
      <c r="E390">
        <v>1302200</v>
      </c>
      <c r="M390">
        <f t="shared" si="25"/>
        <v>389</v>
      </c>
      <c r="N390" s="7">
        <v>45427</v>
      </c>
      <c r="O390">
        <v>389</v>
      </c>
      <c r="P390">
        <f t="shared" si="27"/>
        <v>4</v>
      </c>
    </row>
    <row r="391" spans="1:16">
      <c r="A391" s="8" t="str">
        <f t="shared" si="24"/>
        <v>VNM45251</v>
      </c>
      <c r="B391" s="43" t="s">
        <v>23</v>
      </c>
      <c r="C391" s="8">
        <v>45251</v>
      </c>
      <c r="D391">
        <v>69500</v>
      </c>
      <c r="E391">
        <v>2959800</v>
      </c>
      <c r="M391">
        <f t="shared" si="25"/>
        <v>390</v>
      </c>
      <c r="N391" s="7">
        <v>45428</v>
      </c>
      <c r="O391">
        <v>390</v>
      </c>
      <c r="P391">
        <f t="shared" si="27"/>
        <v>5</v>
      </c>
    </row>
    <row r="392" spans="1:16">
      <c r="A392" s="8" t="str">
        <f t="shared" si="24"/>
        <v>VNM45250</v>
      </c>
      <c r="B392" s="43" t="s">
        <v>23</v>
      </c>
      <c r="C392" s="8">
        <v>45250</v>
      </c>
      <c r="D392">
        <v>69300</v>
      </c>
      <c r="E392">
        <v>1770000</v>
      </c>
      <c r="M392">
        <f t="shared" si="25"/>
        <v>391</v>
      </c>
      <c r="N392" s="7">
        <v>45429</v>
      </c>
      <c r="O392">
        <v>391</v>
      </c>
      <c r="P392">
        <f t="shared" si="27"/>
        <v>6</v>
      </c>
    </row>
    <row r="393" spans="1:16">
      <c r="A393" s="8" t="str">
        <f t="shared" si="24"/>
        <v>VNM45247</v>
      </c>
      <c r="B393" s="43" t="s">
        <v>23</v>
      </c>
      <c r="C393" s="8">
        <v>45247</v>
      </c>
      <c r="D393">
        <v>70000</v>
      </c>
      <c r="E393">
        <v>2335800</v>
      </c>
      <c r="M393">
        <f t="shared" si="25"/>
        <v>392</v>
      </c>
      <c r="N393" s="7">
        <v>45432</v>
      </c>
      <c r="O393">
        <v>392</v>
      </c>
      <c r="P393">
        <f t="shared" si="27"/>
        <v>2</v>
      </c>
    </row>
    <row r="394" spans="1:16">
      <c r="A394" s="8" t="str">
        <f t="shared" si="24"/>
        <v>VNM45246</v>
      </c>
      <c r="B394" s="43" t="s">
        <v>23</v>
      </c>
      <c r="C394" s="8">
        <v>45246</v>
      </c>
      <c r="D394">
        <v>70300</v>
      </c>
      <c r="E394">
        <v>2338200</v>
      </c>
      <c r="M394">
        <f t="shared" si="25"/>
        <v>393</v>
      </c>
      <c r="N394" s="7">
        <v>45433</v>
      </c>
      <c r="O394">
        <v>393</v>
      </c>
      <c r="P394">
        <f t="shared" si="27"/>
        <v>3</v>
      </c>
    </row>
    <row r="395" spans="1:16">
      <c r="A395" s="8" t="str">
        <f t="shared" si="24"/>
        <v>VNM45245</v>
      </c>
      <c r="B395" s="43" t="s">
        <v>23</v>
      </c>
      <c r="C395" s="8">
        <v>45245</v>
      </c>
      <c r="D395">
        <v>70700</v>
      </c>
      <c r="E395">
        <v>3949400</v>
      </c>
      <c r="M395">
        <f t="shared" si="25"/>
        <v>394</v>
      </c>
      <c r="N395" s="7">
        <v>45434</v>
      </c>
      <c r="O395">
        <v>394</v>
      </c>
      <c r="P395">
        <f t="shared" si="26"/>
        <v>4</v>
      </c>
    </row>
    <row r="396" spans="1:16">
      <c r="A396" s="8" t="str">
        <f t="shared" si="24"/>
        <v>VNM45244</v>
      </c>
      <c r="B396" s="43" t="s">
        <v>23</v>
      </c>
      <c r="C396" s="8">
        <v>45244</v>
      </c>
      <c r="D396">
        <v>68900</v>
      </c>
      <c r="E396">
        <v>2996000</v>
      </c>
      <c r="M396">
        <f t="shared" si="25"/>
        <v>395</v>
      </c>
      <c r="N396" s="7">
        <v>45435</v>
      </c>
      <c r="O396">
        <v>395</v>
      </c>
      <c r="P396">
        <f t="shared" si="26"/>
        <v>5</v>
      </c>
    </row>
    <row r="397" spans="1:16">
      <c r="A397" s="8" t="str">
        <f t="shared" si="24"/>
        <v>VNM45243</v>
      </c>
      <c r="B397" s="43" t="s">
        <v>23</v>
      </c>
      <c r="C397" s="8">
        <v>45243</v>
      </c>
      <c r="D397">
        <v>68700</v>
      </c>
      <c r="E397">
        <v>1730800</v>
      </c>
      <c r="M397">
        <f t="shared" si="25"/>
        <v>396</v>
      </c>
      <c r="N397" s="7">
        <v>45436</v>
      </c>
      <c r="O397">
        <v>396</v>
      </c>
      <c r="P397">
        <f t="shared" si="26"/>
        <v>6</v>
      </c>
    </row>
    <row r="398" spans="1:16">
      <c r="A398" s="8" t="str">
        <f t="shared" si="24"/>
        <v>VNM45240</v>
      </c>
      <c r="B398" s="43" t="s">
        <v>23</v>
      </c>
      <c r="C398" s="8">
        <v>45240</v>
      </c>
      <c r="D398">
        <v>69600</v>
      </c>
      <c r="E398">
        <v>2833100</v>
      </c>
      <c r="M398">
        <f t="shared" si="25"/>
        <v>397</v>
      </c>
      <c r="N398" s="7">
        <v>45439</v>
      </c>
      <c r="O398">
        <v>397</v>
      </c>
      <c r="P398">
        <f t="shared" si="26"/>
        <v>2</v>
      </c>
    </row>
    <row r="399" spans="1:16">
      <c r="A399" s="8" t="str">
        <f t="shared" si="24"/>
        <v>VNM45239</v>
      </c>
      <c r="B399" s="43" t="s">
        <v>23</v>
      </c>
      <c r="C399" s="8">
        <v>45239</v>
      </c>
      <c r="D399">
        <v>70700</v>
      </c>
      <c r="E399">
        <v>3420100</v>
      </c>
      <c r="M399">
        <f t="shared" si="25"/>
        <v>398</v>
      </c>
      <c r="N399" s="7">
        <v>45440</v>
      </c>
      <c r="O399">
        <v>398</v>
      </c>
      <c r="P399">
        <f t="shared" si="26"/>
        <v>3</v>
      </c>
    </row>
    <row r="400" spans="1:16">
      <c r="A400" s="8" t="str">
        <f t="shared" si="24"/>
        <v>VNM45238</v>
      </c>
      <c r="B400" s="43" t="s">
        <v>23</v>
      </c>
      <c r="C400" s="8">
        <v>45238</v>
      </c>
      <c r="D400">
        <v>71400</v>
      </c>
      <c r="E400">
        <v>2339600</v>
      </c>
      <c r="M400">
        <f t="shared" si="25"/>
        <v>399</v>
      </c>
      <c r="N400" s="7">
        <v>45441</v>
      </c>
      <c r="O400">
        <v>399</v>
      </c>
      <c r="P400">
        <f t="shared" si="26"/>
        <v>4</v>
      </c>
    </row>
    <row r="401" spans="1:16">
      <c r="A401" s="8" t="str">
        <f t="shared" si="24"/>
        <v>VNM45237</v>
      </c>
      <c r="B401" s="43" t="s">
        <v>23</v>
      </c>
      <c r="C401" s="8">
        <v>45237</v>
      </c>
      <c r="D401">
        <v>70800</v>
      </c>
      <c r="E401">
        <v>1474700</v>
      </c>
      <c r="M401">
        <f t="shared" si="25"/>
        <v>400</v>
      </c>
      <c r="N401" s="7">
        <v>45442</v>
      </c>
      <c r="O401">
        <v>400</v>
      </c>
      <c r="P401">
        <f t="shared" si="26"/>
        <v>5</v>
      </c>
    </row>
    <row r="402" spans="1:16">
      <c r="A402" s="8" t="str">
        <f t="shared" si="24"/>
        <v>VNM45236</v>
      </c>
      <c r="B402" s="43" t="s">
        <v>23</v>
      </c>
      <c r="C402" s="8">
        <v>45236</v>
      </c>
      <c r="D402">
        <v>71000</v>
      </c>
      <c r="E402">
        <v>1136800</v>
      </c>
      <c r="M402">
        <f t="shared" si="25"/>
        <v>401</v>
      </c>
      <c r="N402" s="7">
        <v>45443</v>
      </c>
      <c r="O402">
        <v>401</v>
      </c>
      <c r="P402">
        <f t="shared" si="26"/>
        <v>6</v>
      </c>
    </row>
    <row r="403" spans="1:16">
      <c r="A403" s="8" t="str">
        <f t="shared" si="24"/>
        <v>VNM45233</v>
      </c>
      <c r="B403" s="43" t="s">
        <v>23</v>
      </c>
      <c r="C403" s="8">
        <v>45233</v>
      </c>
      <c r="D403">
        <v>70000</v>
      </c>
      <c r="E403">
        <v>1692700</v>
      </c>
      <c r="M403">
        <f t="shared" si="25"/>
        <v>402</v>
      </c>
      <c r="N403" s="7">
        <v>45446</v>
      </c>
      <c r="O403">
        <v>402</v>
      </c>
      <c r="P403">
        <f t="shared" si="26"/>
        <v>2</v>
      </c>
    </row>
    <row r="404" spans="1:16">
      <c r="A404" s="8" t="str">
        <f t="shared" si="24"/>
        <v>VNM45232</v>
      </c>
      <c r="B404" s="43" t="s">
        <v>23</v>
      </c>
      <c r="C404" s="8">
        <v>45232</v>
      </c>
      <c r="D404">
        <v>70900</v>
      </c>
      <c r="E404">
        <v>2390200</v>
      </c>
      <c r="M404">
        <f t="shared" si="25"/>
        <v>403</v>
      </c>
      <c r="N404" s="7">
        <v>45447</v>
      </c>
      <c r="O404">
        <v>403</v>
      </c>
      <c r="P404">
        <f t="shared" si="26"/>
        <v>3</v>
      </c>
    </row>
    <row r="405" spans="1:16">
      <c r="A405" s="8" t="str">
        <f t="shared" si="24"/>
        <v>VNM45231</v>
      </c>
      <c r="B405" s="43" t="s">
        <v>23</v>
      </c>
      <c r="C405" s="8">
        <v>45231</v>
      </c>
      <c r="D405">
        <v>70400</v>
      </c>
      <c r="E405">
        <v>2337200</v>
      </c>
      <c r="M405">
        <f t="shared" si="25"/>
        <v>404</v>
      </c>
      <c r="N405" s="7">
        <v>45448</v>
      </c>
      <c r="O405">
        <v>404</v>
      </c>
      <c r="P405">
        <f t="shared" si="26"/>
        <v>4</v>
      </c>
    </row>
    <row r="406" spans="1:16">
      <c r="A406" s="8" t="str">
        <f t="shared" si="24"/>
        <v>VNM45230</v>
      </c>
      <c r="B406" s="43" t="s">
        <v>23</v>
      </c>
      <c r="C406" s="8">
        <v>45230</v>
      </c>
      <c r="D406">
        <v>68000</v>
      </c>
      <c r="E406">
        <v>2183600</v>
      </c>
      <c r="M406">
        <f t="shared" si="25"/>
        <v>405</v>
      </c>
      <c r="N406" s="7">
        <v>45449</v>
      </c>
      <c r="O406">
        <v>405</v>
      </c>
      <c r="P406">
        <f t="shared" si="26"/>
        <v>5</v>
      </c>
    </row>
    <row r="407" spans="1:16">
      <c r="A407" s="8" t="str">
        <f t="shared" si="24"/>
        <v>VNM45229</v>
      </c>
      <c r="B407" s="43" t="s">
        <v>23</v>
      </c>
      <c r="C407" s="8">
        <v>45229</v>
      </c>
      <c r="D407">
        <v>67600</v>
      </c>
      <c r="E407">
        <v>1047000</v>
      </c>
      <c r="M407">
        <f t="shared" si="25"/>
        <v>406</v>
      </c>
      <c r="N407" s="7">
        <v>45450</v>
      </c>
      <c r="O407">
        <v>406</v>
      </c>
      <c r="P407">
        <f t="shared" si="26"/>
        <v>6</v>
      </c>
    </row>
    <row r="408" spans="1:16">
      <c r="A408" s="8" t="str">
        <f t="shared" si="24"/>
        <v>VNM45226</v>
      </c>
      <c r="B408" s="43" t="s">
        <v>23</v>
      </c>
      <c r="C408" s="8">
        <v>45226</v>
      </c>
      <c r="D408">
        <v>68000</v>
      </c>
      <c r="E408">
        <v>1811000</v>
      </c>
      <c r="M408">
        <f t="shared" si="25"/>
        <v>407</v>
      </c>
      <c r="N408" s="7">
        <v>45453</v>
      </c>
      <c r="O408">
        <v>407</v>
      </c>
      <c r="P408">
        <f t="shared" si="26"/>
        <v>2</v>
      </c>
    </row>
    <row r="409" spans="1:16">
      <c r="A409" s="8" t="str">
        <f t="shared" si="24"/>
        <v>VNM45225</v>
      </c>
      <c r="B409" s="43" t="s">
        <v>23</v>
      </c>
      <c r="C409" s="8">
        <v>45225</v>
      </c>
      <c r="D409">
        <v>67000</v>
      </c>
      <c r="E409">
        <v>5201700</v>
      </c>
      <c r="M409">
        <f t="shared" si="25"/>
        <v>408</v>
      </c>
      <c r="N409" s="7">
        <v>45454</v>
      </c>
      <c r="O409">
        <v>408</v>
      </c>
      <c r="P409">
        <f t="shared" si="26"/>
        <v>3</v>
      </c>
    </row>
    <row r="410" spans="1:16">
      <c r="A410" s="8" t="str">
        <f t="shared" si="24"/>
        <v>VNM45224</v>
      </c>
      <c r="B410" s="43" t="s">
        <v>23</v>
      </c>
      <c r="C410" s="8">
        <v>45224</v>
      </c>
      <c r="D410">
        <v>69000</v>
      </c>
      <c r="E410">
        <v>2423700</v>
      </c>
      <c r="M410">
        <f t="shared" si="25"/>
        <v>409</v>
      </c>
      <c r="N410" s="7">
        <v>45455</v>
      </c>
      <c r="O410">
        <v>409</v>
      </c>
      <c r="P410">
        <f t="shared" si="26"/>
        <v>4</v>
      </c>
    </row>
    <row r="411" spans="1:16">
      <c r="A411" s="8" t="str">
        <f t="shared" si="24"/>
        <v>VNM45223</v>
      </c>
      <c r="B411" s="43" t="s">
        <v>23</v>
      </c>
      <c r="C411" s="8">
        <v>45223</v>
      </c>
      <c r="D411">
        <v>70300</v>
      </c>
      <c r="E411">
        <v>1099500</v>
      </c>
      <c r="M411">
        <f t="shared" si="25"/>
        <v>410</v>
      </c>
      <c r="N411" s="7">
        <v>45456</v>
      </c>
      <c r="O411">
        <v>410</v>
      </c>
      <c r="P411">
        <f t="shared" si="26"/>
        <v>5</v>
      </c>
    </row>
    <row r="412" spans="1:16">
      <c r="A412" s="8" t="str">
        <f t="shared" si="24"/>
        <v>VNM45222</v>
      </c>
      <c r="B412" s="43" t="s">
        <v>23</v>
      </c>
      <c r="C412" s="8">
        <v>45222</v>
      </c>
      <c r="D412">
        <v>70200</v>
      </c>
      <c r="E412">
        <v>2725900</v>
      </c>
      <c r="M412">
        <f t="shared" si="25"/>
        <v>411</v>
      </c>
      <c r="N412" s="7">
        <v>45457</v>
      </c>
      <c r="O412">
        <v>411</v>
      </c>
      <c r="P412">
        <f t="shared" si="26"/>
        <v>6</v>
      </c>
    </row>
    <row r="413" spans="1:16">
      <c r="A413" s="8" t="str">
        <f t="shared" si="24"/>
        <v>VNM45219</v>
      </c>
      <c r="B413" s="43" t="s">
        <v>23</v>
      </c>
      <c r="C413" s="8">
        <v>45219</v>
      </c>
      <c r="D413">
        <v>72300</v>
      </c>
      <c r="E413">
        <v>2371800</v>
      </c>
      <c r="M413">
        <f t="shared" si="25"/>
        <v>412</v>
      </c>
      <c r="N413" s="7">
        <v>45460</v>
      </c>
      <c r="O413">
        <v>412</v>
      </c>
      <c r="P413">
        <f t="shared" si="26"/>
        <v>2</v>
      </c>
    </row>
    <row r="414" spans="1:16">
      <c r="A414" s="8" t="str">
        <f t="shared" si="24"/>
        <v>VNM45218</v>
      </c>
      <c r="B414" s="43" t="s">
        <v>23</v>
      </c>
      <c r="C414" s="8">
        <v>45218</v>
      </c>
      <c r="D414">
        <v>71400</v>
      </c>
      <c r="E414">
        <v>3904700</v>
      </c>
      <c r="M414">
        <f t="shared" si="25"/>
        <v>413</v>
      </c>
      <c r="N414" s="7">
        <v>45461</v>
      </c>
      <c r="O414">
        <v>413</v>
      </c>
      <c r="P414">
        <f t="shared" si="26"/>
        <v>3</v>
      </c>
    </row>
    <row r="415" spans="1:16">
      <c r="A415" s="8" t="str">
        <f t="shared" si="24"/>
        <v>VNM45217</v>
      </c>
      <c r="B415" s="43" t="s">
        <v>23</v>
      </c>
      <c r="C415" s="8">
        <v>45217</v>
      </c>
      <c r="D415">
        <v>73900</v>
      </c>
      <c r="E415">
        <v>2572400</v>
      </c>
      <c r="M415">
        <f t="shared" si="25"/>
        <v>414</v>
      </c>
      <c r="N415" s="7">
        <v>45462</v>
      </c>
      <c r="O415">
        <v>414</v>
      </c>
      <c r="P415">
        <f t="shared" si="26"/>
        <v>4</v>
      </c>
    </row>
    <row r="416" spans="1:16">
      <c r="A416" s="8" t="str">
        <f t="shared" si="24"/>
        <v>VNM45216</v>
      </c>
      <c r="B416" s="43" t="s">
        <v>23</v>
      </c>
      <c r="C416" s="8">
        <v>45216</v>
      </c>
      <c r="D416">
        <v>74800</v>
      </c>
      <c r="E416">
        <v>1421900</v>
      </c>
      <c r="M416">
        <f t="shared" si="25"/>
        <v>415</v>
      </c>
      <c r="N416" s="7">
        <v>45463</v>
      </c>
      <c r="O416">
        <v>415</v>
      </c>
      <c r="P416">
        <f t="shared" si="26"/>
        <v>5</v>
      </c>
    </row>
    <row r="417" spans="1:16">
      <c r="A417" s="8" t="str">
        <f t="shared" si="24"/>
        <v>VNM45215</v>
      </c>
      <c r="B417" s="43" t="s">
        <v>23</v>
      </c>
      <c r="C417" s="8">
        <v>45215</v>
      </c>
      <c r="D417">
        <v>75200</v>
      </c>
      <c r="E417">
        <v>1344400</v>
      </c>
      <c r="M417">
        <f t="shared" si="25"/>
        <v>416</v>
      </c>
      <c r="N417" s="7">
        <v>45464</v>
      </c>
      <c r="O417">
        <v>416</v>
      </c>
      <c r="P417">
        <f t="shared" si="26"/>
        <v>6</v>
      </c>
    </row>
    <row r="418" spans="1:16">
      <c r="A418" s="8" t="str">
        <f t="shared" si="24"/>
        <v>VNM45212</v>
      </c>
      <c r="B418" s="43" t="s">
        <v>23</v>
      </c>
      <c r="C418" s="8">
        <v>45212</v>
      </c>
      <c r="D418">
        <v>75800</v>
      </c>
      <c r="E418">
        <v>1487000</v>
      </c>
      <c r="M418">
        <f t="shared" si="25"/>
        <v>417</v>
      </c>
      <c r="N418" s="7">
        <v>45467</v>
      </c>
      <c r="O418">
        <v>417</v>
      </c>
      <c r="P418">
        <f t="shared" si="26"/>
        <v>2</v>
      </c>
    </row>
    <row r="419" spans="1:16">
      <c r="A419" s="8" t="str">
        <f t="shared" si="24"/>
        <v>VNM45211</v>
      </c>
      <c r="B419" s="43" t="s">
        <v>23</v>
      </c>
      <c r="C419" s="8">
        <v>45211</v>
      </c>
      <c r="D419">
        <v>75500</v>
      </c>
      <c r="E419">
        <v>2534800</v>
      </c>
      <c r="M419">
        <f t="shared" si="25"/>
        <v>418</v>
      </c>
      <c r="N419" s="7">
        <v>45468</v>
      </c>
      <c r="O419">
        <v>418</v>
      </c>
      <c r="P419">
        <f t="shared" si="26"/>
        <v>3</v>
      </c>
    </row>
    <row r="420" spans="1:16">
      <c r="A420" s="8" t="str">
        <f t="shared" si="24"/>
        <v>VNM45210</v>
      </c>
      <c r="B420" s="43" t="s">
        <v>23</v>
      </c>
      <c r="C420" s="8">
        <v>45210</v>
      </c>
      <c r="D420">
        <v>74400</v>
      </c>
      <c r="E420">
        <v>1134400</v>
      </c>
      <c r="M420">
        <f t="shared" si="25"/>
        <v>419</v>
      </c>
      <c r="N420" s="7">
        <v>45469</v>
      </c>
      <c r="O420">
        <v>419</v>
      </c>
      <c r="P420">
        <f t="shared" si="26"/>
        <v>4</v>
      </c>
    </row>
    <row r="421" spans="1:16">
      <c r="A421" s="8" t="str">
        <f t="shared" si="24"/>
        <v>VNM45209</v>
      </c>
      <c r="B421" s="43" t="s">
        <v>23</v>
      </c>
      <c r="C421" s="8">
        <v>45209</v>
      </c>
      <c r="D421">
        <v>74400</v>
      </c>
      <c r="E421">
        <v>1023900</v>
      </c>
      <c r="M421">
        <f t="shared" si="25"/>
        <v>420</v>
      </c>
      <c r="N421" s="7">
        <v>45470</v>
      </c>
      <c r="O421">
        <v>420</v>
      </c>
      <c r="P421">
        <f t="shared" si="26"/>
        <v>5</v>
      </c>
    </row>
    <row r="422" spans="1:16">
      <c r="A422" s="8" t="str">
        <f t="shared" si="24"/>
        <v>VNM45208</v>
      </c>
      <c r="B422" s="43" t="s">
        <v>23</v>
      </c>
      <c r="C422" s="8">
        <v>45208</v>
      </c>
      <c r="D422">
        <v>73700</v>
      </c>
      <c r="E422">
        <v>830900</v>
      </c>
      <c r="M422">
        <f t="shared" si="25"/>
        <v>421</v>
      </c>
      <c r="N422" s="7">
        <v>45471</v>
      </c>
      <c r="O422">
        <v>421</v>
      </c>
      <c r="P422">
        <f t="shared" si="26"/>
        <v>6</v>
      </c>
    </row>
    <row r="423" spans="1:16">
      <c r="A423" s="8" t="str">
        <f t="shared" si="24"/>
        <v>VNM45205</v>
      </c>
      <c r="B423" s="43" t="s">
        <v>23</v>
      </c>
      <c r="C423" s="8">
        <v>45205</v>
      </c>
      <c r="D423">
        <v>74200</v>
      </c>
      <c r="E423">
        <v>1227000</v>
      </c>
      <c r="M423">
        <f t="shared" si="25"/>
        <v>422</v>
      </c>
      <c r="N423" s="7">
        <v>45474</v>
      </c>
      <c r="O423">
        <v>422</v>
      </c>
      <c r="P423">
        <f t="shared" si="26"/>
        <v>2</v>
      </c>
    </row>
    <row r="424" spans="1:16">
      <c r="A424" s="8" t="str">
        <f t="shared" si="24"/>
        <v>VNM45204</v>
      </c>
      <c r="B424" s="43" t="s">
        <v>23</v>
      </c>
      <c r="C424" s="8">
        <v>45204</v>
      </c>
      <c r="D424">
        <v>72700</v>
      </c>
      <c r="E424">
        <v>2571400</v>
      </c>
      <c r="M424">
        <f t="shared" si="25"/>
        <v>423</v>
      </c>
      <c r="N424" s="7">
        <v>45475</v>
      </c>
      <c r="O424">
        <v>423</v>
      </c>
      <c r="P424">
        <f t="shared" si="26"/>
        <v>3</v>
      </c>
    </row>
    <row r="425" spans="1:16">
      <c r="A425" s="8" t="str">
        <f t="shared" si="24"/>
        <v>VNM45203</v>
      </c>
      <c r="B425" s="43" t="s">
        <v>23</v>
      </c>
      <c r="C425" s="8">
        <v>45203</v>
      </c>
      <c r="D425">
        <v>74400</v>
      </c>
      <c r="E425">
        <v>1077900</v>
      </c>
      <c r="M425">
        <f t="shared" si="25"/>
        <v>424</v>
      </c>
      <c r="N425" s="7">
        <v>45476</v>
      </c>
      <c r="O425">
        <v>424</v>
      </c>
      <c r="P425">
        <f t="shared" si="26"/>
        <v>4</v>
      </c>
    </row>
    <row r="426" spans="1:16">
      <c r="A426" s="8" t="str">
        <f t="shared" si="24"/>
        <v>VNM45202</v>
      </c>
      <c r="B426" s="43" t="s">
        <v>23</v>
      </c>
      <c r="C426" s="8">
        <v>45202</v>
      </c>
      <c r="D426">
        <v>74000</v>
      </c>
      <c r="E426">
        <v>1993700</v>
      </c>
      <c r="M426">
        <f t="shared" si="25"/>
        <v>425</v>
      </c>
      <c r="N426" s="7">
        <v>45477</v>
      </c>
      <c r="O426">
        <v>425</v>
      </c>
      <c r="P426">
        <f t="shared" si="26"/>
        <v>5</v>
      </c>
    </row>
    <row r="427" spans="1:16">
      <c r="A427" s="8" t="str">
        <f t="shared" si="24"/>
        <v>VNM45201</v>
      </c>
      <c r="B427" s="43" t="s">
        <v>23</v>
      </c>
      <c r="C427" s="8">
        <v>45201</v>
      </c>
      <c r="D427">
        <v>75600</v>
      </c>
      <c r="E427">
        <v>1159900</v>
      </c>
      <c r="M427">
        <f t="shared" si="25"/>
        <v>426</v>
      </c>
      <c r="N427" s="7">
        <v>45478</v>
      </c>
      <c r="O427">
        <v>426</v>
      </c>
      <c r="P427">
        <f t="shared" si="26"/>
        <v>6</v>
      </c>
    </row>
    <row r="428" spans="1:16">
      <c r="A428" s="8" t="str">
        <f t="shared" si="24"/>
        <v>VNM45198</v>
      </c>
      <c r="B428" s="43" t="s">
        <v>23</v>
      </c>
      <c r="C428" s="8">
        <v>45198</v>
      </c>
      <c r="D428">
        <v>74200</v>
      </c>
      <c r="E428">
        <v>1403900</v>
      </c>
      <c r="M428">
        <f t="shared" si="25"/>
        <v>427</v>
      </c>
      <c r="N428" s="7">
        <v>45481</v>
      </c>
      <c r="O428">
        <v>427</v>
      </c>
      <c r="P428">
        <f t="shared" si="26"/>
        <v>2</v>
      </c>
    </row>
    <row r="429" spans="1:16">
      <c r="A429" s="8" t="str">
        <f t="shared" si="24"/>
        <v>VNM45197</v>
      </c>
      <c r="B429" s="43" t="s">
        <v>23</v>
      </c>
      <c r="C429" s="8">
        <v>45197</v>
      </c>
      <c r="D429">
        <v>74800</v>
      </c>
      <c r="E429">
        <v>1889300</v>
      </c>
      <c r="M429">
        <f t="shared" si="25"/>
        <v>428</v>
      </c>
      <c r="N429" s="7">
        <v>45482</v>
      </c>
      <c r="O429">
        <v>428</v>
      </c>
      <c r="P429">
        <f t="shared" si="26"/>
        <v>3</v>
      </c>
    </row>
    <row r="430" spans="1:16">
      <c r="A430" s="8" t="str">
        <f t="shared" si="24"/>
        <v>VNM45196</v>
      </c>
      <c r="B430" s="43" t="s">
        <v>23</v>
      </c>
      <c r="C430" s="8">
        <v>45196</v>
      </c>
      <c r="D430">
        <v>76600</v>
      </c>
      <c r="E430">
        <v>2273300</v>
      </c>
      <c r="M430">
        <f t="shared" si="25"/>
        <v>429</v>
      </c>
      <c r="N430" s="7">
        <v>45483</v>
      </c>
      <c r="O430">
        <v>429</v>
      </c>
      <c r="P430">
        <f t="shared" si="26"/>
        <v>4</v>
      </c>
    </row>
    <row r="431" spans="1:16">
      <c r="A431" s="8" t="str">
        <f t="shared" si="24"/>
        <v>VNM45195</v>
      </c>
      <c r="B431" s="43" t="s">
        <v>23</v>
      </c>
      <c r="C431" s="8">
        <v>45195</v>
      </c>
      <c r="D431">
        <v>76100</v>
      </c>
      <c r="E431">
        <v>2534600</v>
      </c>
      <c r="M431">
        <f t="shared" si="25"/>
        <v>430</v>
      </c>
      <c r="N431" s="7">
        <v>45484</v>
      </c>
      <c r="O431">
        <v>430</v>
      </c>
      <c r="P431">
        <f t="shared" si="26"/>
        <v>5</v>
      </c>
    </row>
    <row r="432" spans="1:16">
      <c r="A432" s="8" t="str">
        <f t="shared" si="24"/>
        <v>VNM45194</v>
      </c>
      <c r="B432" s="43" t="s">
        <v>23</v>
      </c>
      <c r="C432" s="8">
        <v>45194</v>
      </c>
      <c r="D432">
        <v>77600</v>
      </c>
      <c r="E432">
        <v>2755500</v>
      </c>
      <c r="M432">
        <f t="shared" si="25"/>
        <v>431</v>
      </c>
      <c r="N432" s="7">
        <v>45485</v>
      </c>
      <c r="O432">
        <v>431</v>
      </c>
      <c r="P432">
        <f t="shared" si="26"/>
        <v>6</v>
      </c>
    </row>
    <row r="433" spans="1:17">
      <c r="A433" s="8" t="str">
        <f t="shared" si="24"/>
        <v>VNM45191</v>
      </c>
      <c r="B433" s="43" t="s">
        <v>23</v>
      </c>
      <c r="C433" s="8">
        <v>45191</v>
      </c>
      <c r="D433">
        <v>77500</v>
      </c>
      <c r="E433">
        <v>4244900</v>
      </c>
      <c r="M433">
        <f t="shared" si="25"/>
        <v>432</v>
      </c>
      <c r="N433" s="7">
        <v>45488</v>
      </c>
      <c r="O433">
        <v>432</v>
      </c>
      <c r="P433">
        <f t="shared" si="26"/>
        <v>2</v>
      </c>
    </row>
    <row r="434" spans="1:17">
      <c r="A434" s="8" t="str">
        <f t="shared" si="24"/>
        <v>VNM45190</v>
      </c>
      <c r="B434" s="43" t="s">
        <v>23</v>
      </c>
      <c r="C434" s="8">
        <v>45190</v>
      </c>
      <c r="D434">
        <v>78000</v>
      </c>
      <c r="E434">
        <v>2537900</v>
      </c>
      <c r="M434">
        <f t="shared" si="25"/>
        <v>433</v>
      </c>
      <c r="N434" s="7">
        <v>45489</v>
      </c>
      <c r="O434">
        <v>433</v>
      </c>
      <c r="P434">
        <f t="shared" si="26"/>
        <v>3</v>
      </c>
    </row>
    <row r="435" spans="1:17">
      <c r="A435" s="8" t="str">
        <f t="shared" si="24"/>
        <v>VNM45189</v>
      </c>
      <c r="B435" s="43" t="s">
        <v>23</v>
      </c>
      <c r="C435" s="8">
        <v>45189</v>
      </c>
      <c r="D435">
        <v>78300</v>
      </c>
      <c r="E435">
        <v>1842800</v>
      </c>
      <c r="M435">
        <f t="shared" si="25"/>
        <v>434</v>
      </c>
      <c r="N435" s="7">
        <v>45490</v>
      </c>
      <c r="O435">
        <v>434</v>
      </c>
      <c r="P435">
        <f t="shared" si="26"/>
        <v>4</v>
      </c>
    </row>
    <row r="436" spans="1:17">
      <c r="A436" s="8" t="str">
        <f t="shared" si="24"/>
        <v>VNM45188</v>
      </c>
      <c r="B436" s="43" t="s">
        <v>23</v>
      </c>
      <c r="C436" s="8">
        <v>45188</v>
      </c>
      <c r="D436">
        <v>78900</v>
      </c>
      <c r="E436">
        <v>2571700</v>
      </c>
      <c r="M436">
        <f t="shared" si="25"/>
        <v>435</v>
      </c>
      <c r="N436" s="7">
        <v>45491</v>
      </c>
      <c r="O436">
        <v>435</v>
      </c>
      <c r="P436">
        <f t="shared" si="26"/>
        <v>5</v>
      </c>
    </row>
    <row r="437" spans="1:17">
      <c r="A437" s="8" t="str">
        <f t="shared" si="24"/>
        <v>VNM45187</v>
      </c>
      <c r="B437" s="43" t="s">
        <v>23</v>
      </c>
      <c r="C437" s="8">
        <v>45187</v>
      </c>
      <c r="D437">
        <v>78900</v>
      </c>
      <c r="E437">
        <v>1322100</v>
      </c>
      <c r="M437">
        <f t="shared" si="25"/>
        <v>436</v>
      </c>
      <c r="N437" s="7">
        <v>45492</v>
      </c>
      <c r="O437">
        <v>436</v>
      </c>
      <c r="P437">
        <f t="shared" si="26"/>
        <v>6</v>
      </c>
    </row>
    <row r="438" spans="1:17">
      <c r="A438" s="8" t="str">
        <f t="shared" si="24"/>
        <v>VNM45184</v>
      </c>
      <c r="B438" s="43" t="s">
        <v>23</v>
      </c>
      <c r="C438" s="8">
        <v>45184</v>
      </c>
      <c r="D438">
        <v>79500</v>
      </c>
      <c r="E438">
        <v>5614800</v>
      </c>
      <c r="M438">
        <f t="shared" si="25"/>
        <v>437</v>
      </c>
      <c r="N438" s="7">
        <v>45495</v>
      </c>
      <c r="O438">
        <v>437</v>
      </c>
      <c r="P438">
        <f t="shared" si="26"/>
        <v>2</v>
      </c>
    </row>
    <row r="439" spans="1:17">
      <c r="A439" s="8" t="str">
        <f t="shared" si="24"/>
        <v>VNM45183</v>
      </c>
      <c r="B439" s="43" t="s">
        <v>23</v>
      </c>
      <c r="C439" s="8">
        <v>45183</v>
      </c>
      <c r="D439">
        <v>79400</v>
      </c>
      <c r="E439">
        <v>2482600</v>
      </c>
      <c r="M439">
        <f t="shared" si="25"/>
        <v>438</v>
      </c>
      <c r="N439" s="7">
        <v>45496</v>
      </c>
      <c r="O439">
        <v>438</v>
      </c>
      <c r="P439">
        <f t="shared" si="26"/>
        <v>3</v>
      </c>
    </row>
    <row r="440" spans="1:17">
      <c r="A440" s="8" t="str">
        <f t="shared" si="24"/>
        <v>VNM45182</v>
      </c>
      <c r="B440" s="43" t="s">
        <v>23</v>
      </c>
      <c r="C440" s="8">
        <v>45182</v>
      </c>
      <c r="D440">
        <v>79100</v>
      </c>
      <c r="E440">
        <v>2507000</v>
      </c>
      <c r="M440">
        <f t="shared" si="25"/>
        <v>439</v>
      </c>
      <c r="N440" s="7">
        <v>45497</v>
      </c>
      <c r="O440">
        <v>439</v>
      </c>
      <c r="P440">
        <f t="shared" si="26"/>
        <v>4</v>
      </c>
      <c r="Q440" t="s">
        <v>738</v>
      </c>
    </row>
    <row r="441" spans="1:17">
      <c r="A441" s="8" t="str">
        <f t="shared" si="24"/>
        <v>VNM45181</v>
      </c>
      <c r="B441" s="43" t="s">
        <v>23</v>
      </c>
      <c r="C441" s="8">
        <v>45181</v>
      </c>
      <c r="D441">
        <v>80300</v>
      </c>
      <c r="E441">
        <v>2668500</v>
      </c>
      <c r="M441">
        <f t="shared" si="25"/>
        <v>440</v>
      </c>
      <c r="N441" s="7">
        <v>45502</v>
      </c>
      <c r="O441">
        <v>440</v>
      </c>
      <c r="P441">
        <f t="shared" si="26"/>
        <v>2</v>
      </c>
    </row>
    <row r="442" spans="1:17">
      <c r="A442" s="8" t="str">
        <f t="shared" si="24"/>
        <v>VNM45180</v>
      </c>
      <c r="B442" s="43" t="s">
        <v>23</v>
      </c>
      <c r="C442" s="8">
        <v>45180</v>
      </c>
      <c r="D442">
        <v>79500</v>
      </c>
      <c r="E442">
        <v>4234900</v>
      </c>
      <c r="M442">
        <f t="shared" si="25"/>
        <v>441</v>
      </c>
      <c r="N442" s="7">
        <v>45503</v>
      </c>
      <c r="O442">
        <v>441</v>
      </c>
      <c r="P442">
        <f t="shared" si="26"/>
        <v>3</v>
      </c>
    </row>
    <row r="443" spans="1:17">
      <c r="A443" s="8" t="str">
        <f t="shared" si="24"/>
        <v>VNM45177</v>
      </c>
      <c r="B443" s="43" t="s">
        <v>23</v>
      </c>
      <c r="C443" s="8">
        <v>45177</v>
      </c>
      <c r="D443">
        <v>80000</v>
      </c>
      <c r="E443">
        <v>2774900</v>
      </c>
      <c r="M443">
        <f t="shared" si="25"/>
        <v>442</v>
      </c>
      <c r="N443" s="7">
        <v>45504</v>
      </c>
      <c r="O443">
        <v>442</v>
      </c>
      <c r="P443">
        <f t="shared" si="26"/>
        <v>4</v>
      </c>
    </row>
    <row r="444" spans="1:17">
      <c r="A444" s="8" t="str">
        <f t="shared" si="24"/>
        <v>VNM45176</v>
      </c>
      <c r="B444" s="43" t="s">
        <v>23</v>
      </c>
      <c r="C444" s="8">
        <v>45176</v>
      </c>
      <c r="D444">
        <v>79500</v>
      </c>
      <c r="E444">
        <v>3526700</v>
      </c>
      <c r="M444">
        <f t="shared" si="25"/>
        <v>443</v>
      </c>
      <c r="N444" s="7">
        <v>45505</v>
      </c>
      <c r="O444">
        <v>443</v>
      </c>
      <c r="P444">
        <f t="shared" si="26"/>
        <v>5</v>
      </c>
    </row>
    <row r="445" spans="1:17">
      <c r="A445" s="8" t="str">
        <f t="shared" si="24"/>
        <v>VNM45175</v>
      </c>
      <c r="B445" s="43" t="s">
        <v>23</v>
      </c>
      <c r="C445" s="8">
        <v>45175</v>
      </c>
      <c r="D445">
        <v>80000</v>
      </c>
      <c r="E445">
        <v>2280400</v>
      </c>
      <c r="M445">
        <f t="shared" si="25"/>
        <v>444</v>
      </c>
      <c r="N445" s="7">
        <v>45506</v>
      </c>
      <c r="O445">
        <v>444</v>
      </c>
      <c r="P445">
        <f t="shared" si="26"/>
        <v>6</v>
      </c>
    </row>
    <row r="446" spans="1:17">
      <c r="A446" s="8" t="str">
        <f t="shared" si="24"/>
        <v>VNM45174</v>
      </c>
      <c r="B446" s="43" t="s">
        <v>23</v>
      </c>
      <c r="C446" s="8">
        <v>45174</v>
      </c>
      <c r="D446">
        <v>80100</v>
      </c>
      <c r="E446">
        <v>6839900</v>
      </c>
      <c r="M446">
        <f t="shared" si="25"/>
        <v>445</v>
      </c>
      <c r="N446" s="7">
        <v>45509</v>
      </c>
      <c r="O446">
        <v>445</v>
      </c>
      <c r="P446">
        <f t="shared" si="26"/>
        <v>2</v>
      </c>
    </row>
    <row r="447" spans="1:17">
      <c r="A447" s="8" t="str">
        <f t="shared" si="24"/>
        <v>VNM45169</v>
      </c>
      <c r="B447" s="43" t="s">
        <v>23</v>
      </c>
      <c r="C447" s="8">
        <v>45169</v>
      </c>
      <c r="D447">
        <v>77800</v>
      </c>
      <c r="E447">
        <v>3836000</v>
      </c>
      <c r="M447">
        <f t="shared" si="25"/>
        <v>446</v>
      </c>
      <c r="N447" s="7">
        <v>45510</v>
      </c>
      <c r="O447">
        <v>446</v>
      </c>
      <c r="P447">
        <f t="shared" si="26"/>
        <v>3</v>
      </c>
    </row>
    <row r="448" spans="1:17">
      <c r="A448" s="8" t="str">
        <f t="shared" si="24"/>
        <v>VNM45168</v>
      </c>
      <c r="B448" s="43" t="s">
        <v>23</v>
      </c>
      <c r="C448" s="8">
        <v>45168</v>
      </c>
      <c r="D448">
        <v>77800</v>
      </c>
      <c r="E448">
        <v>2659700</v>
      </c>
      <c r="M448">
        <f t="shared" si="25"/>
        <v>447</v>
      </c>
      <c r="N448" s="7">
        <v>45511</v>
      </c>
      <c r="O448">
        <v>447</v>
      </c>
      <c r="P448">
        <f t="shared" si="26"/>
        <v>4</v>
      </c>
    </row>
    <row r="449" spans="1:16">
      <c r="A449" s="8" t="str">
        <f t="shared" si="24"/>
        <v>VNM45167</v>
      </c>
      <c r="B449" s="43" t="s">
        <v>23</v>
      </c>
      <c r="C449" s="8">
        <v>45167</v>
      </c>
      <c r="D449">
        <v>77400</v>
      </c>
      <c r="E449">
        <v>4199900</v>
      </c>
      <c r="M449">
        <f t="shared" si="25"/>
        <v>448</v>
      </c>
      <c r="N449" s="7">
        <v>45512</v>
      </c>
      <c r="O449">
        <v>448</v>
      </c>
      <c r="P449">
        <f t="shared" si="26"/>
        <v>5</v>
      </c>
    </row>
    <row r="450" spans="1:16">
      <c r="A450" s="8" t="str">
        <f t="shared" si="24"/>
        <v>VNM45166</v>
      </c>
      <c r="B450" s="43" t="s">
        <v>23</v>
      </c>
      <c r="C450" s="8">
        <v>45166</v>
      </c>
      <c r="D450">
        <v>77900</v>
      </c>
      <c r="E450">
        <v>5466800</v>
      </c>
      <c r="M450">
        <f t="shared" si="25"/>
        <v>449</v>
      </c>
      <c r="N450" s="7">
        <v>45513</v>
      </c>
      <c r="O450">
        <v>449</v>
      </c>
      <c r="P450">
        <f t="shared" si="26"/>
        <v>6</v>
      </c>
    </row>
    <row r="451" spans="1:16">
      <c r="A451" s="8" t="str">
        <f t="shared" ref="A451:A514" si="28">B451&amp;C451</f>
        <v>VNM45163</v>
      </c>
      <c r="B451" s="43" t="s">
        <v>23</v>
      </c>
      <c r="C451" s="8">
        <v>45163</v>
      </c>
      <c r="D451">
        <v>74900</v>
      </c>
      <c r="E451">
        <v>2751400</v>
      </c>
      <c r="M451">
        <f t="shared" ref="M451:M514" si="29">O451</f>
        <v>450</v>
      </c>
      <c r="N451" s="7">
        <v>45516</v>
      </c>
      <c r="O451">
        <v>450</v>
      </c>
      <c r="P451">
        <f t="shared" ref="P451:P514" si="30">WEEKDAY(N451)</f>
        <v>2</v>
      </c>
    </row>
    <row r="452" spans="1:16">
      <c r="A452" s="8" t="str">
        <f t="shared" si="28"/>
        <v>VNM45162</v>
      </c>
      <c r="B452" s="43" t="s">
        <v>23</v>
      </c>
      <c r="C452" s="8">
        <v>45162</v>
      </c>
      <c r="D452">
        <v>74700</v>
      </c>
      <c r="E452">
        <v>4419900</v>
      </c>
      <c r="M452">
        <f t="shared" si="29"/>
        <v>451</v>
      </c>
      <c r="N452" s="7">
        <v>45517</v>
      </c>
      <c r="O452">
        <v>451</v>
      </c>
      <c r="P452">
        <f t="shared" si="30"/>
        <v>3</v>
      </c>
    </row>
    <row r="453" spans="1:16">
      <c r="A453" s="8" t="str">
        <f t="shared" si="28"/>
        <v>VNM45161</v>
      </c>
      <c r="B453" s="43" t="s">
        <v>23</v>
      </c>
      <c r="C453" s="8">
        <v>45161</v>
      </c>
      <c r="D453">
        <v>73500</v>
      </c>
      <c r="E453">
        <v>3072800</v>
      </c>
      <c r="M453">
        <f t="shared" si="29"/>
        <v>452</v>
      </c>
      <c r="N453" s="7">
        <v>45518</v>
      </c>
      <c r="O453">
        <v>452</v>
      </c>
      <c r="P453">
        <f t="shared" si="30"/>
        <v>4</v>
      </c>
    </row>
    <row r="454" spans="1:16">
      <c r="A454" s="8" t="str">
        <f t="shared" si="28"/>
        <v>VNM45160</v>
      </c>
      <c r="B454" s="43" t="s">
        <v>23</v>
      </c>
      <c r="C454" s="8">
        <v>45160</v>
      </c>
      <c r="D454">
        <v>72700</v>
      </c>
      <c r="E454">
        <v>3075100</v>
      </c>
      <c r="M454">
        <f t="shared" si="29"/>
        <v>453</v>
      </c>
      <c r="N454" s="7">
        <v>45519</v>
      </c>
      <c r="O454">
        <v>453</v>
      </c>
      <c r="P454">
        <f t="shared" si="30"/>
        <v>5</v>
      </c>
    </row>
    <row r="455" spans="1:16">
      <c r="A455" s="8" t="str">
        <f t="shared" si="28"/>
        <v>VNM45159</v>
      </c>
      <c r="B455" s="43" t="s">
        <v>23</v>
      </c>
      <c r="C455" s="8">
        <v>45159</v>
      </c>
      <c r="D455">
        <v>72900</v>
      </c>
      <c r="E455">
        <v>3055200</v>
      </c>
      <c r="M455">
        <f t="shared" si="29"/>
        <v>454</v>
      </c>
      <c r="N455" s="7">
        <v>45520</v>
      </c>
      <c r="O455">
        <v>454</v>
      </c>
      <c r="P455">
        <f t="shared" si="30"/>
        <v>6</v>
      </c>
    </row>
    <row r="456" spans="1:16">
      <c r="A456" s="8" t="str">
        <f t="shared" si="28"/>
        <v>VNM45156</v>
      </c>
      <c r="B456" s="43" t="s">
        <v>23</v>
      </c>
      <c r="C456" s="8">
        <v>45156</v>
      </c>
      <c r="D456">
        <v>73300</v>
      </c>
      <c r="E456">
        <v>7106200</v>
      </c>
      <c r="M456">
        <f t="shared" si="29"/>
        <v>455</v>
      </c>
      <c r="N456" s="7">
        <v>45523</v>
      </c>
      <c r="O456">
        <v>455</v>
      </c>
      <c r="P456">
        <f t="shared" si="30"/>
        <v>2</v>
      </c>
    </row>
    <row r="457" spans="1:16">
      <c r="A457" s="8" t="str">
        <f t="shared" si="28"/>
        <v>VNM45155</v>
      </c>
      <c r="B457" s="43" t="s">
        <v>23</v>
      </c>
      <c r="C457" s="8">
        <v>45155</v>
      </c>
      <c r="D457">
        <v>73600</v>
      </c>
      <c r="E457">
        <v>4580900</v>
      </c>
      <c r="M457">
        <f t="shared" si="29"/>
        <v>456</v>
      </c>
      <c r="N457" s="7">
        <v>45524</v>
      </c>
      <c r="O457">
        <v>456</v>
      </c>
      <c r="P457">
        <f t="shared" si="30"/>
        <v>3</v>
      </c>
    </row>
    <row r="458" spans="1:16">
      <c r="A458" s="8" t="str">
        <f t="shared" si="28"/>
        <v>VNM45154</v>
      </c>
      <c r="B458" s="43" t="s">
        <v>23</v>
      </c>
      <c r="C458" s="8">
        <v>45154</v>
      </c>
      <c r="D458">
        <v>73100</v>
      </c>
      <c r="E458">
        <v>2083900</v>
      </c>
      <c r="M458">
        <f t="shared" si="29"/>
        <v>457</v>
      </c>
      <c r="N458" s="7">
        <v>45525</v>
      </c>
      <c r="O458">
        <v>457</v>
      </c>
      <c r="P458">
        <f t="shared" si="30"/>
        <v>4</v>
      </c>
    </row>
    <row r="459" spans="1:16">
      <c r="A459" s="8" t="str">
        <f t="shared" si="28"/>
        <v>VNM45153</v>
      </c>
      <c r="B459" s="43" t="s">
        <v>23</v>
      </c>
      <c r="C459" s="8">
        <v>45153</v>
      </c>
      <c r="D459">
        <v>72800</v>
      </c>
      <c r="E459">
        <v>2219700</v>
      </c>
      <c r="M459">
        <f t="shared" si="29"/>
        <v>458</v>
      </c>
      <c r="N459" s="7">
        <v>45526</v>
      </c>
      <c r="O459">
        <v>458</v>
      </c>
      <c r="P459">
        <f t="shared" si="30"/>
        <v>5</v>
      </c>
    </row>
    <row r="460" spans="1:16">
      <c r="A460" s="8" t="str">
        <f t="shared" si="28"/>
        <v>VNM45152</v>
      </c>
      <c r="B460" s="43" t="s">
        <v>23</v>
      </c>
      <c r="C460" s="8">
        <v>45152</v>
      </c>
      <c r="D460">
        <v>73400</v>
      </c>
      <c r="E460">
        <v>3066500</v>
      </c>
      <c r="M460">
        <f t="shared" si="29"/>
        <v>459</v>
      </c>
      <c r="N460" s="7">
        <v>45527</v>
      </c>
      <c r="O460">
        <v>459</v>
      </c>
      <c r="P460">
        <f t="shared" si="30"/>
        <v>6</v>
      </c>
    </row>
    <row r="461" spans="1:16">
      <c r="A461" s="8" t="str">
        <f t="shared" si="28"/>
        <v>VNM45149</v>
      </c>
      <c r="B461" s="43" t="s">
        <v>23</v>
      </c>
      <c r="C461" s="8">
        <v>45149</v>
      </c>
      <c r="D461">
        <v>73500</v>
      </c>
      <c r="E461">
        <v>2181300</v>
      </c>
      <c r="M461">
        <f t="shared" si="29"/>
        <v>460</v>
      </c>
      <c r="N461" s="7">
        <v>45530</v>
      </c>
      <c r="O461">
        <v>460</v>
      </c>
      <c r="P461">
        <f t="shared" si="30"/>
        <v>2</v>
      </c>
    </row>
    <row r="462" spans="1:16">
      <c r="A462" s="8" t="str">
        <f t="shared" si="28"/>
        <v>VNM45148</v>
      </c>
      <c r="B462" s="43" t="s">
        <v>23</v>
      </c>
      <c r="C462" s="8">
        <v>45148</v>
      </c>
      <c r="D462">
        <v>73100</v>
      </c>
      <c r="E462">
        <v>2733200</v>
      </c>
      <c r="M462">
        <f t="shared" si="29"/>
        <v>461</v>
      </c>
      <c r="N462" s="7">
        <v>45531</v>
      </c>
      <c r="O462">
        <v>461</v>
      </c>
      <c r="P462">
        <f t="shared" si="30"/>
        <v>3</v>
      </c>
    </row>
    <row r="463" spans="1:16">
      <c r="A463" s="8" t="str">
        <f t="shared" si="28"/>
        <v>VNM45147</v>
      </c>
      <c r="B463" s="43" t="s">
        <v>23</v>
      </c>
      <c r="C463" s="8">
        <v>45147</v>
      </c>
      <c r="D463">
        <v>73100</v>
      </c>
      <c r="E463">
        <v>3705000</v>
      </c>
      <c r="M463">
        <f t="shared" si="29"/>
        <v>462</v>
      </c>
      <c r="N463" s="7">
        <v>45532</v>
      </c>
      <c r="O463">
        <v>462</v>
      </c>
      <c r="P463">
        <f t="shared" si="30"/>
        <v>4</v>
      </c>
    </row>
    <row r="464" spans="1:16">
      <c r="A464" s="8" t="str">
        <f t="shared" si="28"/>
        <v>VNM45146</v>
      </c>
      <c r="B464" s="43" t="s">
        <v>23</v>
      </c>
      <c r="C464" s="8">
        <v>45146</v>
      </c>
      <c r="D464">
        <v>74500</v>
      </c>
      <c r="E464">
        <v>3430500</v>
      </c>
      <c r="M464">
        <f t="shared" si="29"/>
        <v>463</v>
      </c>
      <c r="N464" s="7">
        <v>45533</v>
      </c>
      <c r="O464">
        <v>463</v>
      </c>
      <c r="P464">
        <f t="shared" si="30"/>
        <v>5</v>
      </c>
    </row>
    <row r="465" spans="1:17">
      <c r="A465" s="8" t="str">
        <f t="shared" si="28"/>
        <v>VNM45145</v>
      </c>
      <c r="B465" s="43" t="s">
        <v>23</v>
      </c>
      <c r="C465" s="8">
        <v>45145</v>
      </c>
      <c r="D465">
        <v>74900</v>
      </c>
      <c r="E465">
        <v>4317900</v>
      </c>
      <c r="M465">
        <f t="shared" si="29"/>
        <v>464</v>
      </c>
      <c r="N465" s="7">
        <v>45534</v>
      </c>
      <c r="O465">
        <v>464</v>
      </c>
      <c r="P465">
        <f t="shared" si="30"/>
        <v>6</v>
      </c>
      <c r="Q465" t="s">
        <v>739</v>
      </c>
    </row>
    <row r="466" spans="1:17">
      <c r="A466" s="8" t="str">
        <f t="shared" si="28"/>
        <v>VNM45142</v>
      </c>
      <c r="B466" s="43" t="s">
        <v>23</v>
      </c>
      <c r="C466" s="8">
        <v>45142</v>
      </c>
      <c r="D466">
        <v>73000</v>
      </c>
      <c r="E466">
        <v>3165200</v>
      </c>
      <c r="M466">
        <f t="shared" si="29"/>
        <v>465</v>
      </c>
      <c r="N466" s="7">
        <v>45539</v>
      </c>
      <c r="O466">
        <v>465</v>
      </c>
      <c r="P466">
        <f t="shared" si="30"/>
        <v>4</v>
      </c>
    </row>
    <row r="467" spans="1:17">
      <c r="A467" s="8" t="str">
        <f t="shared" si="28"/>
        <v>VNM45141</v>
      </c>
      <c r="B467" s="43" t="s">
        <v>23</v>
      </c>
      <c r="C467" s="8">
        <v>45141</v>
      </c>
      <c r="D467">
        <v>72600</v>
      </c>
      <c r="E467">
        <v>2917600</v>
      </c>
      <c r="M467">
        <f t="shared" si="29"/>
        <v>466</v>
      </c>
      <c r="N467" s="7">
        <v>45540</v>
      </c>
      <c r="O467">
        <v>466</v>
      </c>
      <c r="P467">
        <f t="shared" si="30"/>
        <v>5</v>
      </c>
    </row>
    <row r="468" spans="1:17">
      <c r="A468" s="8" t="str">
        <f t="shared" si="28"/>
        <v>VNM45140</v>
      </c>
      <c r="B468" s="43" t="s">
        <v>23</v>
      </c>
      <c r="C468" s="8">
        <v>45140</v>
      </c>
      <c r="D468">
        <v>76100</v>
      </c>
      <c r="E468">
        <v>2678900</v>
      </c>
      <c r="M468">
        <f t="shared" si="29"/>
        <v>467</v>
      </c>
      <c r="N468" s="7">
        <v>45541</v>
      </c>
      <c r="O468">
        <v>467</v>
      </c>
      <c r="P468">
        <f t="shared" si="30"/>
        <v>6</v>
      </c>
    </row>
    <row r="469" spans="1:17">
      <c r="A469" s="8" t="str">
        <f t="shared" si="28"/>
        <v>VNM45139</v>
      </c>
      <c r="B469" s="43" t="s">
        <v>23</v>
      </c>
      <c r="C469" s="8">
        <v>45139</v>
      </c>
      <c r="D469">
        <v>76000</v>
      </c>
      <c r="E469">
        <v>5730800</v>
      </c>
      <c r="M469">
        <f t="shared" si="29"/>
        <v>468</v>
      </c>
      <c r="N469" s="7">
        <v>45544</v>
      </c>
      <c r="O469">
        <v>468</v>
      </c>
      <c r="P469">
        <f t="shared" si="30"/>
        <v>2</v>
      </c>
    </row>
    <row r="470" spans="1:17">
      <c r="A470" s="8" t="str">
        <f t="shared" si="28"/>
        <v>VNM45138</v>
      </c>
      <c r="B470" s="43" t="s">
        <v>23</v>
      </c>
      <c r="C470" s="8">
        <v>45138</v>
      </c>
      <c r="D470">
        <v>78000</v>
      </c>
      <c r="E470">
        <v>3364900</v>
      </c>
      <c r="M470">
        <f t="shared" si="29"/>
        <v>469</v>
      </c>
      <c r="N470" s="7">
        <v>45545</v>
      </c>
      <c r="O470">
        <v>469</v>
      </c>
      <c r="P470">
        <f t="shared" si="30"/>
        <v>3</v>
      </c>
    </row>
    <row r="471" spans="1:17">
      <c r="A471" s="8" t="str">
        <f t="shared" si="28"/>
        <v>VNM45135</v>
      </c>
      <c r="B471" s="43" t="s">
        <v>23</v>
      </c>
      <c r="C471" s="8">
        <v>45135</v>
      </c>
      <c r="D471">
        <v>77400</v>
      </c>
      <c r="E471">
        <v>5473600</v>
      </c>
      <c r="M471">
        <f t="shared" si="29"/>
        <v>470</v>
      </c>
      <c r="N471" s="7">
        <v>45546</v>
      </c>
      <c r="O471">
        <v>470</v>
      </c>
      <c r="P471">
        <f t="shared" si="30"/>
        <v>4</v>
      </c>
    </row>
    <row r="472" spans="1:17">
      <c r="A472" s="8" t="str">
        <f t="shared" si="28"/>
        <v>VNM45134</v>
      </c>
      <c r="B472" s="43" t="s">
        <v>23</v>
      </c>
      <c r="C472" s="8">
        <v>45134</v>
      </c>
      <c r="D472">
        <v>75700</v>
      </c>
      <c r="E472">
        <v>4178200</v>
      </c>
      <c r="M472">
        <f t="shared" si="29"/>
        <v>471</v>
      </c>
      <c r="N472" s="7">
        <v>45547</v>
      </c>
      <c r="O472">
        <v>471</v>
      </c>
      <c r="P472">
        <f t="shared" si="30"/>
        <v>5</v>
      </c>
    </row>
    <row r="473" spans="1:17">
      <c r="A473" s="8" t="str">
        <f t="shared" si="28"/>
        <v>VNM45133</v>
      </c>
      <c r="B473" s="43" t="s">
        <v>23</v>
      </c>
      <c r="C473" s="8">
        <v>45133</v>
      </c>
      <c r="D473">
        <v>75000</v>
      </c>
      <c r="E473">
        <v>3189700</v>
      </c>
      <c r="M473">
        <f t="shared" si="29"/>
        <v>472</v>
      </c>
      <c r="N473" s="7">
        <v>45548</v>
      </c>
      <c r="O473">
        <v>472</v>
      </c>
      <c r="P473">
        <f t="shared" si="30"/>
        <v>6</v>
      </c>
    </row>
    <row r="474" spans="1:17">
      <c r="A474" s="8" t="str">
        <f t="shared" si="28"/>
        <v>VNM45132</v>
      </c>
      <c r="B474" s="43" t="s">
        <v>23</v>
      </c>
      <c r="C474" s="8">
        <v>45132</v>
      </c>
      <c r="D474">
        <v>74500</v>
      </c>
      <c r="E474">
        <v>4245900</v>
      </c>
      <c r="M474">
        <f t="shared" si="29"/>
        <v>473</v>
      </c>
      <c r="N474" s="7">
        <v>45551</v>
      </c>
      <c r="O474">
        <v>473</v>
      </c>
      <c r="P474">
        <f t="shared" si="30"/>
        <v>2</v>
      </c>
    </row>
    <row r="475" spans="1:17">
      <c r="A475" s="8" t="str">
        <f t="shared" si="28"/>
        <v>VNM45131</v>
      </c>
      <c r="B475" s="43" t="s">
        <v>23</v>
      </c>
      <c r="C475" s="8">
        <v>45131</v>
      </c>
      <c r="D475">
        <v>73600</v>
      </c>
      <c r="E475">
        <v>2535300</v>
      </c>
      <c r="M475">
        <f t="shared" si="29"/>
        <v>474</v>
      </c>
      <c r="N475" s="7">
        <v>45552</v>
      </c>
      <c r="O475">
        <v>474</v>
      </c>
      <c r="P475">
        <f t="shared" si="30"/>
        <v>3</v>
      </c>
    </row>
    <row r="476" spans="1:17">
      <c r="A476" s="8" t="str">
        <f t="shared" si="28"/>
        <v>VNM45128</v>
      </c>
      <c r="B476" s="43" t="s">
        <v>23</v>
      </c>
      <c r="C476" s="8">
        <v>45128</v>
      </c>
      <c r="D476">
        <v>73500</v>
      </c>
      <c r="E476">
        <v>3341800</v>
      </c>
      <c r="M476">
        <f t="shared" si="29"/>
        <v>475</v>
      </c>
      <c r="N476" s="7">
        <v>45553</v>
      </c>
      <c r="O476">
        <v>475</v>
      </c>
      <c r="P476">
        <f t="shared" si="30"/>
        <v>4</v>
      </c>
    </row>
    <row r="477" spans="1:17">
      <c r="A477" s="8" t="str">
        <f t="shared" si="28"/>
        <v>VNM45127</v>
      </c>
      <c r="B477" s="43" t="s">
        <v>23</v>
      </c>
      <c r="C477" s="8">
        <v>45127</v>
      </c>
      <c r="D477">
        <v>72600</v>
      </c>
      <c r="E477">
        <v>2600700</v>
      </c>
      <c r="M477">
        <f t="shared" si="29"/>
        <v>476</v>
      </c>
      <c r="N477" s="7">
        <v>45554</v>
      </c>
      <c r="O477">
        <v>476</v>
      </c>
      <c r="P477">
        <f t="shared" si="30"/>
        <v>5</v>
      </c>
    </row>
    <row r="478" spans="1:17">
      <c r="A478" s="8" t="str">
        <f t="shared" si="28"/>
        <v>VNM45126</v>
      </c>
      <c r="B478" s="43" t="s">
        <v>23</v>
      </c>
      <c r="C478" s="8">
        <v>45126</v>
      </c>
      <c r="D478">
        <v>72600</v>
      </c>
      <c r="E478">
        <v>2945100</v>
      </c>
      <c r="M478">
        <f t="shared" si="29"/>
        <v>477</v>
      </c>
      <c r="N478" s="7">
        <v>45555</v>
      </c>
      <c r="O478">
        <v>477</v>
      </c>
      <c r="P478">
        <f t="shared" si="30"/>
        <v>6</v>
      </c>
    </row>
    <row r="479" spans="1:17">
      <c r="A479" s="8" t="str">
        <f t="shared" si="28"/>
        <v>VNM45125</v>
      </c>
      <c r="B479" s="43" t="s">
        <v>23</v>
      </c>
      <c r="C479" s="8">
        <v>45125</v>
      </c>
      <c r="D479">
        <v>72400</v>
      </c>
      <c r="E479">
        <v>2930000</v>
      </c>
      <c r="M479">
        <f t="shared" si="29"/>
        <v>478</v>
      </c>
      <c r="N479" s="7">
        <v>45558</v>
      </c>
      <c r="O479">
        <v>478</v>
      </c>
      <c r="P479">
        <f t="shared" si="30"/>
        <v>2</v>
      </c>
    </row>
    <row r="480" spans="1:17">
      <c r="A480" s="8" t="str">
        <f t="shared" si="28"/>
        <v>VNM45124</v>
      </c>
      <c r="B480" s="43" t="s">
        <v>23</v>
      </c>
      <c r="C480" s="8">
        <v>45124</v>
      </c>
      <c r="D480">
        <v>72300</v>
      </c>
      <c r="E480">
        <v>3922800</v>
      </c>
      <c r="M480">
        <f t="shared" si="29"/>
        <v>479</v>
      </c>
      <c r="N480" s="7">
        <v>45559</v>
      </c>
      <c r="O480">
        <v>479</v>
      </c>
      <c r="P480">
        <f t="shared" si="30"/>
        <v>3</v>
      </c>
    </row>
    <row r="481" spans="1:16">
      <c r="A481" s="8" t="str">
        <f t="shared" si="28"/>
        <v>VNM45121</v>
      </c>
      <c r="B481" s="43" t="s">
        <v>23</v>
      </c>
      <c r="C481" s="8">
        <v>45121</v>
      </c>
      <c r="D481">
        <v>73300</v>
      </c>
      <c r="E481">
        <v>5209700</v>
      </c>
      <c r="M481">
        <f t="shared" si="29"/>
        <v>480</v>
      </c>
      <c r="N481" s="7">
        <v>45560</v>
      </c>
      <c r="O481">
        <v>480</v>
      </c>
      <c r="P481">
        <f t="shared" si="30"/>
        <v>4</v>
      </c>
    </row>
    <row r="482" spans="1:16">
      <c r="A482" s="8" t="str">
        <f t="shared" si="28"/>
        <v>VNM45120</v>
      </c>
      <c r="B482" s="43" t="s">
        <v>23</v>
      </c>
      <c r="C482" s="8">
        <v>45120</v>
      </c>
      <c r="D482">
        <v>73100</v>
      </c>
      <c r="E482">
        <v>3783500</v>
      </c>
      <c r="M482">
        <f t="shared" si="29"/>
        <v>481</v>
      </c>
      <c r="N482" s="7">
        <v>45561</v>
      </c>
      <c r="O482">
        <v>481</v>
      </c>
      <c r="P482">
        <f t="shared" si="30"/>
        <v>5</v>
      </c>
    </row>
    <row r="483" spans="1:16">
      <c r="A483" s="8" t="str">
        <f t="shared" si="28"/>
        <v>VNM45119</v>
      </c>
      <c r="B483" s="43" t="s">
        <v>23</v>
      </c>
      <c r="C483" s="8">
        <v>45119</v>
      </c>
      <c r="D483">
        <v>73500</v>
      </c>
      <c r="E483">
        <v>4195800</v>
      </c>
      <c r="M483">
        <f t="shared" si="29"/>
        <v>482</v>
      </c>
      <c r="N483" s="7">
        <v>45562</v>
      </c>
      <c r="O483">
        <v>482</v>
      </c>
      <c r="P483">
        <f t="shared" si="30"/>
        <v>6</v>
      </c>
    </row>
    <row r="484" spans="1:16">
      <c r="A484" s="8" t="str">
        <f t="shared" si="28"/>
        <v>VNM45118</v>
      </c>
      <c r="B484" s="43" t="s">
        <v>23</v>
      </c>
      <c r="C484" s="8">
        <v>45118</v>
      </c>
      <c r="D484">
        <v>72800</v>
      </c>
      <c r="E484">
        <v>5702300</v>
      </c>
      <c r="M484">
        <f t="shared" si="29"/>
        <v>483</v>
      </c>
      <c r="N484" s="7">
        <v>45565</v>
      </c>
      <c r="O484">
        <v>483</v>
      </c>
      <c r="P484">
        <f t="shared" si="30"/>
        <v>2</v>
      </c>
    </row>
    <row r="485" spans="1:16">
      <c r="A485" s="8" t="str">
        <f t="shared" si="28"/>
        <v>VNM45117</v>
      </c>
      <c r="B485" s="43" t="s">
        <v>23</v>
      </c>
      <c r="C485" s="8">
        <v>45117</v>
      </c>
      <c r="D485">
        <v>72100</v>
      </c>
      <c r="E485">
        <v>6171100</v>
      </c>
      <c r="M485">
        <f t="shared" si="29"/>
        <v>484</v>
      </c>
      <c r="N485" s="7">
        <v>45566</v>
      </c>
      <c r="O485">
        <v>484</v>
      </c>
      <c r="P485">
        <f t="shared" si="30"/>
        <v>3</v>
      </c>
    </row>
    <row r="486" spans="1:16">
      <c r="A486" s="8" t="str">
        <f t="shared" si="28"/>
        <v>VNM45114</v>
      </c>
      <c r="B486" s="43" t="s">
        <v>23</v>
      </c>
      <c r="C486" s="8">
        <v>45114</v>
      </c>
      <c r="D486">
        <v>70900</v>
      </c>
      <c r="E486">
        <v>5780500</v>
      </c>
      <c r="M486">
        <f t="shared" si="29"/>
        <v>485</v>
      </c>
      <c r="N486" s="7">
        <v>45567</v>
      </c>
      <c r="O486">
        <v>485</v>
      </c>
      <c r="P486">
        <f t="shared" si="30"/>
        <v>4</v>
      </c>
    </row>
    <row r="487" spans="1:16">
      <c r="A487" s="8" t="str">
        <f t="shared" si="28"/>
        <v>VNM45113</v>
      </c>
      <c r="B487" s="43" t="s">
        <v>23</v>
      </c>
      <c r="C487" s="8">
        <v>45113</v>
      </c>
      <c r="D487">
        <v>70500</v>
      </c>
      <c r="E487">
        <v>7631000</v>
      </c>
      <c r="M487">
        <f t="shared" si="29"/>
        <v>486</v>
      </c>
      <c r="N487" s="7">
        <v>45568</v>
      </c>
      <c r="O487">
        <v>486</v>
      </c>
      <c r="P487">
        <f t="shared" si="30"/>
        <v>5</v>
      </c>
    </row>
    <row r="488" spans="1:16">
      <c r="A488" s="8" t="str">
        <f t="shared" si="28"/>
        <v>VNM45112</v>
      </c>
      <c r="B488" s="43" t="s">
        <v>23</v>
      </c>
      <c r="C488" s="8">
        <v>45112</v>
      </c>
      <c r="D488">
        <v>69800</v>
      </c>
      <c r="E488">
        <v>6659200</v>
      </c>
      <c r="M488">
        <f t="shared" si="29"/>
        <v>487</v>
      </c>
      <c r="N488" s="7">
        <v>45569</v>
      </c>
      <c r="O488">
        <v>487</v>
      </c>
      <c r="P488">
        <f t="shared" si="30"/>
        <v>6</v>
      </c>
    </row>
    <row r="489" spans="1:16">
      <c r="A489" s="8" t="str">
        <f t="shared" si="28"/>
        <v>VNM45111</v>
      </c>
      <c r="B489" s="43" t="s">
        <v>23</v>
      </c>
      <c r="C489" s="8">
        <v>45111</v>
      </c>
      <c r="D489">
        <v>70600</v>
      </c>
      <c r="E489">
        <v>4781600</v>
      </c>
      <c r="M489">
        <f t="shared" si="29"/>
        <v>488</v>
      </c>
      <c r="N489" s="7">
        <v>45572</v>
      </c>
      <c r="O489">
        <v>488</v>
      </c>
      <c r="P489">
        <f t="shared" si="30"/>
        <v>2</v>
      </c>
    </row>
    <row r="490" spans="1:16">
      <c r="A490" s="8" t="str">
        <f t="shared" si="28"/>
        <v>VNM45110</v>
      </c>
      <c r="B490" s="43" t="s">
        <v>23</v>
      </c>
      <c r="C490" s="8">
        <v>45110</v>
      </c>
      <c r="D490">
        <v>70700</v>
      </c>
      <c r="E490">
        <v>3186200</v>
      </c>
      <c r="M490">
        <f t="shared" si="29"/>
        <v>489</v>
      </c>
      <c r="N490" s="7">
        <v>45573</v>
      </c>
      <c r="O490">
        <v>489</v>
      </c>
      <c r="P490">
        <f t="shared" si="30"/>
        <v>3</v>
      </c>
    </row>
    <row r="491" spans="1:16">
      <c r="A491" s="8" t="str">
        <f t="shared" si="28"/>
        <v>VNM45107</v>
      </c>
      <c r="B491" s="43" t="s">
        <v>23</v>
      </c>
      <c r="C491" s="8">
        <v>45107</v>
      </c>
      <c r="D491">
        <v>71000</v>
      </c>
      <c r="E491">
        <v>3645000</v>
      </c>
      <c r="M491">
        <f t="shared" si="29"/>
        <v>490</v>
      </c>
      <c r="N491" s="7">
        <v>45574</v>
      </c>
      <c r="O491">
        <v>490</v>
      </c>
      <c r="P491">
        <f t="shared" si="30"/>
        <v>4</v>
      </c>
    </row>
    <row r="492" spans="1:16">
      <c r="A492" s="8" t="str">
        <f t="shared" si="28"/>
        <v>VNM45106</v>
      </c>
      <c r="B492" s="43" t="s">
        <v>23</v>
      </c>
      <c r="C492" s="8">
        <v>45106</v>
      </c>
      <c r="D492">
        <v>71900</v>
      </c>
      <c r="E492">
        <v>7698400</v>
      </c>
      <c r="M492">
        <f t="shared" si="29"/>
        <v>491</v>
      </c>
      <c r="N492" s="7">
        <v>45575</v>
      </c>
      <c r="O492">
        <v>491</v>
      </c>
      <c r="P492">
        <f t="shared" si="30"/>
        <v>5</v>
      </c>
    </row>
    <row r="493" spans="1:16">
      <c r="A493" s="8" t="str">
        <f t="shared" si="28"/>
        <v>TPB45600</v>
      </c>
      <c r="B493" s="43" t="s">
        <v>47</v>
      </c>
      <c r="C493" s="8">
        <v>45600</v>
      </c>
      <c r="D493">
        <v>16550</v>
      </c>
      <c r="E493">
        <v>27011700</v>
      </c>
      <c r="M493">
        <f t="shared" si="29"/>
        <v>492</v>
      </c>
      <c r="N493" s="7">
        <v>45576</v>
      </c>
      <c r="O493">
        <v>492</v>
      </c>
      <c r="P493">
        <f t="shared" si="30"/>
        <v>6</v>
      </c>
    </row>
    <row r="494" spans="1:16">
      <c r="A494" s="8" t="str">
        <f t="shared" si="28"/>
        <v>TPB45597</v>
      </c>
      <c r="B494" s="43" t="s">
        <v>47</v>
      </c>
      <c r="C494" s="8">
        <v>45597</v>
      </c>
      <c r="D494">
        <v>17050</v>
      </c>
      <c r="E494">
        <v>13064000</v>
      </c>
      <c r="M494">
        <f t="shared" si="29"/>
        <v>493</v>
      </c>
      <c r="N494" s="7">
        <v>45579</v>
      </c>
      <c r="O494">
        <v>493</v>
      </c>
      <c r="P494">
        <f t="shared" si="30"/>
        <v>2</v>
      </c>
    </row>
    <row r="495" spans="1:16">
      <c r="A495" s="8" t="str">
        <f t="shared" si="28"/>
        <v>TPB45596</v>
      </c>
      <c r="B495" s="43" t="s">
        <v>47</v>
      </c>
      <c r="C495" s="8">
        <v>45596</v>
      </c>
      <c r="D495">
        <v>17300</v>
      </c>
      <c r="E495">
        <v>19905800</v>
      </c>
      <c r="M495">
        <f t="shared" si="29"/>
        <v>494</v>
      </c>
      <c r="N495" s="7">
        <v>45580</v>
      </c>
      <c r="O495">
        <v>494</v>
      </c>
      <c r="P495">
        <f t="shared" si="30"/>
        <v>3</v>
      </c>
    </row>
    <row r="496" spans="1:16">
      <c r="A496" s="8" t="str">
        <f t="shared" si="28"/>
        <v>TPB45595</v>
      </c>
      <c r="B496" s="43" t="s">
        <v>47</v>
      </c>
      <c r="C496" s="8">
        <v>45595</v>
      </c>
      <c r="D496">
        <v>17250</v>
      </c>
      <c r="E496">
        <v>11117800</v>
      </c>
      <c r="M496">
        <f t="shared" si="29"/>
        <v>495</v>
      </c>
      <c r="N496" s="7">
        <v>45581</v>
      </c>
      <c r="O496">
        <v>495</v>
      </c>
      <c r="P496">
        <f t="shared" si="30"/>
        <v>4</v>
      </c>
    </row>
    <row r="497" spans="1:16">
      <c r="A497" s="8" t="str">
        <f t="shared" si="28"/>
        <v>TPB45594</v>
      </c>
      <c r="B497" s="43" t="s">
        <v>47</v>
      </c>
      <c r="C497" s="8">
        <v>45594</v>
      </c>
      <c r="D497">
        <v>17100</v>
      </c>
      <c r="E497">
        <v>9762400</v>
      </c>
      <c r="M497">
        <f t="shared" si="29"/>
        <v>496</v>
      </c>
      <c r="N497" s="7">
        <v>45582</v>
      </c>
      <c r="O497">
        <v>496</v>
      </c>
      <c r="P497">
        <f t="shared" si="30"/>
        <v>5</v>
      </c>
    </row>
    <row r="498" spans="1:16">
      <c r="A498" s="8" t="str">
        <f t="shared" si="28"/>
        <v>TPB45593</v>
      </c>
      <c r="B498" s="43" t="s">
        <v>47</v>
      </c>
      <c r="C498" s="8">
        <v>45593</v>
      </c>
      <c r="D498">
        <v>17200</v>
      </c>
      <c r="E498">
        <v>7919600</v>
      </c>
      <c r="M498">
        <f t="shared" si="29"/>
        <v>497</v>
      </c>
      <c r="N498" s="7">
        <v>45583</v>
      </c>
      <c r="O498">
        <v>497</v>
      </c>
      <c r="P498">
        <f t="shared" si="30"/>
        <v>6</v>
      </c>
    </row>
    <row r="499" spans="1:16">
      <c r="A499" s="8" t="str">
        <f t="shared" si="28"/>
        <v>TPB45590</v>
      </c>
      <c r="B499" s="43" t="s">
        <v>47</v>
      </c>
      <c r="C499" s="8">
        <v>45590</v>
      </c>
      <c r="D499">
        <v>17050</v>
      </c>
      <c r="E499">
        <v>16901500</v>
      </c>
      <c r="M499">
        <f t="shared" si="29"/>
        <v>498</v>
      </c>
      <c r="N499" s="7">
        <v>45586</v>
      </c>
      <c r="O499">
        <v>498</v>
      </c>
      <c r="P499">
        <f t="shared" si="30"/>
        <v>2</v>
      </c>
    </row>
    <row r="500" spans="1:16">
      <c r="A500" s="8" t="str">
        <f t="shared" si="28"/>
        <v>TPB45589</v>
      </c>
      <c r="B500" s="43" t="s">
        <v>47</v>
      </c>
      <c r="C500" s="8">
        <v>45589</v>
      </c>
      <c r="D500">
        <v>17050</v>
      </c>
      <c r="E500">
        <v>18317600</v>
      </c>
      <c r="M500">
        <f t="shared" si="29"/>
        <v>499</v>
      </c>
      <c r="N500" s="7">
        <v>45587</v>
      </c>
      <c r="O500">
        <v>499</v>
      </c>
      <c r="P500">
        <f t="shared" si="30"/>
        <v>3</v>
      </c>
    </row>
    <row r="501" spans="1:16">
      <c r="A501" s="8" t="str">
        <f t="shared" si="28"/>
        <v>TPB45588</v>
      </c>
      <c r="B501" s="43" t="s">
        <v>47</v>
      </c>
      <c r="C501" s="8">
        <v>45588</v>
      </c>
      <c r="D501">
        <v>17650</v>
      </c>
      <c r="E501">
        <v>18002200</v>
      </c>
      <c r="M501">
        <f t="shared" si="29"/>
        <v>500</v>
      </c>
      <c r="N501" s="7">
        <v>45588</v>
      </c>
      <c r="O501">
        <v>500</v>
      </c>
      <c r="P501">
        <f t="shared" si="30"/>
        <v>4</v>
      </c>
    </row>
    <row r="502" spans="1:16">
      <c r="A502" s="8" t="str">
        <f t="shared" si="28"/>
        <v>TPB45587</v>
      </c>
      <c r="B502" s="43" t="s">
        <v>47</v>
      </c>
      <c r="C502" s="8">
        <v>45587</v>
      </c>
      <c r="D502">
        <v>17300</v>
      </c>
      <c r="E502">
        <v>31041200</v>
      </c>
      <c r="M502">
        <f t="shared" si="29"/>
        <v>501</v>
      </c>
      <c r="N502" s="7">
        <v>45589</v>
      </c>
      <c r="O502">
        <v>501</v>
      </c>
      <c r="P502">
        <f t="shared" si="30"/>
        <v>5</v>
      </c>
    </row>
    <row r="503" spans="1:16">
      <c r="A503" s="8" t="str">
        <f t="shared" si="28"/>
        <v>TPB45586</v>
      </c>
      <c r="B503" s="43" t="s">
        <v>47</v>
      </c>
      <c r="C503" s="8">
        <v>45586</v>
      </c>
      <c r="D503">
        <v>17500</v>
      </c>
      <c r="E503">
        <v>12873600</v>
      </c>
      <c r="M503">
        <f t="shared" si="29"/>
        <v>502</v>
      </c>
      <c r="N503" s="7">
        <v>45590</v>
      </c>
      <c r="O503">
        <v>502</v>
      </c>
      <c r="P503">
        <f t="shared" si="30"/>
        <v>6</v>
      </c>
    </row>
    <row r="504" spans="1:16">
      <c r="A504" s="8" t="str">
        <f t="shared" si="28"/>
        <v>TPB45583</v>
      </c>
      <c r="B504" s="43" t="s">
        <v>47</v>
      </c>
      <c r="C504" s="8">
        <v>45583</v>
      </c>
      <c r="D504">
        <v>17800</v>
      </c>
      <c r="E504">
        <v>29518000</v>
      </c>
      <c r="M504">
        <f t="shared" si="29"/>
        <v>503</v>
      </c>
      <c r="N504" s="7">
        <v>45593</v>
      </c>
      <c r="O504">
        <v>503</v>
      </c>
      <c r="P504">
        <f t="shared" si="30"/>
        <v>2</v>
      </c>
    </row>
    <row r="505" spans="1:16">
      <c r="A505" s="8" t="str">
        <f t="shared" si="28"/>
        <v>TPB45582</v>
      </c>
      <c r="B505" s="43" t="s">
        <v>47</v>
      </c>
      <c r="C505" s="8">
        <v>45582</v>
      </c>
      <c r="D505">
        <v>17900</v>
      </c>
      <c r="E505">
        <v>22478600</v>
      </c>
      <c r="M505">
        <f t="shared" si="29"/>
        <v>504</v>
      </c>
      <c r="N505" s="7">
        <v>45594</v>
      </c>
      <c r="O505">
        <v>504</v>
      </c>
      <c r="P505">
        <f t="shared" si="30"/>
        <v>3</v>
      </c>
    </row>
    <row r="506" spans="1:16">
      <c r="A506" s="8" t="str">
        <f t="shared" si="28"/>
        <v>TPB45581</v>
      </c>
      <c r="B506" s="43" t="s">
        <v>47</v>
      </c>
      <c r="C506" s="8">
        <v>45581</v>
      </c>
      <c r="D506">
        <v>17500</v>
      </c>
      <c r="E506">
        <v>8606300</v>
      </c>
      <c r="M506">
        <f t="shared" si="29"/>
        <v>505</v>
      </c>
      <c r="N506" s="7">
        <v>45595</v>
      </c>
      <c r="O506">
        <v>505</v>
      </c>
      <c r="P506">
        <f t="shared" si="30"/>
        <v>4</v>
      </c>
    </row>
    <row r="507" spans="1:16">
      <c r="A507" s="8" t="str">
        <f t="shared" si="28"/>
        <v>TPB45580</v>
      </c>
      <c r="B507" s="43" t="s">
        <v>47</v>
      </c>
      <c r="C507" s="8">
        <v>45580</v>
      </c>
      <c r="D507">
        <v>17450</v>
      </c>
      <c r="E507">
        <v>14881000</v>
      </c>
      <c r="M507">
        <f t="shared" si="29"/>
        <v>506</v>
      </c>
      <c r="N507" s="7">
        <v>45596</v>
      </c>
      <c r="O507">
        <v>506</v>
      </c>
      <c r="P507">
        <f t="shared" si="30"/>
        <v>5</v>
      </c>
    </row>
    <row r="508" spans="1:16">
      <c r="A508" s="8" t="str">
        <f t="shared" si="28"/>
        <v>TPB45579</v>
      </c>
      <c r="B508" s="43" t="s">
        <v>47</v>
      </c>
      <c r="C508" s="8">
        <v>45579</v>
      </c>
      <c r="D508">
        <v>17450</v>
      </c>
      <c r="E508">
        <v>13859900</v>
      </c>
      <c r="M508">
        <f t="shared" si="29"/>
        <v>507</v>
      </c>
      <c r="N508" s="7">
        <v>45597</v>
      </c>
      <c r="O508">
        <v>507</v>
      </c>
      <c r="P508">
        <f t="shared" si="30"/>
        <v>6</v>
      </c>
    </row>
    <row r="509" spans="1:16">
      <c r="A509" s="8" t="str">
        <f t="shared" si="28"/>
        <v>TPB45576</v>
      </c>
      <c r="B509" s="43" t="s">
        <v>47</v>
      </c>
      <c r="C509" s="8">
        <v>45576</v>
      </c>
      <c r="D509">
        <v>17500</v>
      </c>
      <c r="E509">
        <v>13142400</v>
      </c>
      <c r="M509">
        <f t="shared" si="29"/>
        <v>508</v>
      </c>
      <c r="N509" s="7">
        <v>45600</v>
      </c>
      <c r="O509">
        <v>508</v>
      </c>
      <c r="P509">
        <f t="shared" si="30"/>
        <v>2</v>
      </c>
    </row>
    <row r="510" spans="1:16">
      <c r="A510" s="8" t="str">
        <f t="shared" si="28"/>
        <v>TPB45575</v>
      </c>
      <c r="B510" s="43" t="s">
        <v>47</v>
      </c>
      <c r="C510" s="8">
        <v>45575</v>
      </c>
      <c r="D510">
        <v>17450</v>
      </c>
      <c r="E510">
        <v>34471200</v>
      </c>
      <c r="M510">
        <f t="shared" si="29"/>
        <v>509</v>
      </c>
      <c r="N510" s="7">
        <v>45601</v>
      </c>
      <c r="O510">
        <v>509</v>
      </c>
      <c r="P510">
        <f t="shared" si="30"/>
        <v>3</v>
      </c>
    </row>
    <row r="511" spans="1:16">
      <c r="A511" s="8" t="str">
        <f t="shared" si="28"/>
        <v>TPB45574</v>
      </c>
      <c r="B511" s="43" t="s">
        <v>47</v>
      </c>
      <c r="C511" s="8">
        <v>45574</v>
      </c>
      <c r="D511">
        <v>17600</v>
      </c>
      <c r="E511">
        <v>15086300</v>
      </c>
      <c r="M511">
        <f t="shared" si="29"/>
        <v>510</v>
      </c>
      <c r="N511" s="7">
        <v>45602</v>
      </c>
      <c r="O511">
        <v>510</v>
      </c>
      <c r="P511">
        <f t="shared" si="30"/>
        <v>4</v>
      </c>
    </row>
    <row r="512" spans="1:16">
      <c r="A512" s="8" t="str">
        <f t="shared" si="28"/>
        <v>TPB45573</v>
      </c>
      <c r="B512" s="43" t="s">
        <v>47</v>
      </c>
      <c r="C512" s="8">
        <v>45573</v>
      </c>
      <c r="D512">
        <v>17550</v>
      </c>
      <c r="E512">
        <v>32029800</v>
      </c>
      <c r="M512">
        <f t="shared" si="29"/>
        <v>511</v>
      </c>
      <c r="N512" s="7">
        <v>45603</v>
      </c>
      <c r="O512">
        <v>511</v>
      </c>
      <c r="P512">
        <f t="shared" si="30"/>
        <v>5</v>
      </c>
    </row>
    <row r="513" spans="1:16">
      <c r="A513" s="8" t="str">
        <f t="shared" si="28"/>
        <v>TPB45572</v>
      </c>
      <c r="B513" s="43" t="s">
        <v>47</v>
      </c>
      <c r="C513" s="8">
        <v>45572</v>
      </c>
      <c r="D513">
        <v>17500</v>
      </c>
      <c r="E513">
        <v>16722300</v>
      </c>
      <c r="M513">
        <f t="shared" si="29"/>
        <v>512</v>
      </c>
      <c r="N513" s="7">
        <v>45604</v>
      </c>
      <c r="O513">
        <v>512</v>
      </c>
      <c r="P513">
        <f t="shared" si="30"/>
        <v>6</v>
      </c>
    </row>
    <row r="514" spans="1:16">
      <c r="A514" s="8" t="str">
        <f t="shared" si="28"/>
        <v>TPB45569</v>
      </c>
      <c r="B514" s="43" t="s">
        <v>47</v>
      </c>
      <c r="C514" s="8">
        <v>45569</v>
      </c>
      <c r="D514">
        <v>17250</v>
      </c>
      <c r="E514">
        <v>20462400</v>
      </c>
      <c r="M514">
        <f t="shared" si="29"/>
        <v>513</v>
      </c>
      <c r="N514" s="7">
        <v>45607</v>
      </c>
      <c r="O514">
        <v>513</v>
      </c>
      <c r="P514">
        <f t="shared" si="30"/>
        <v>2</v>
      </c>
    </row>
    <row r="515" spans="1:16">
      <c r="A515" s="8" t="str">
        <f t="shared" ref="A515:A578" si="31">B515&amp;C515</f>
        <v>TPB45568</v>
      </c>
      <c r="B515" s="43" t="s">
        <v>47</v>
      </c>
      <c r="C515" s="8">
        <v>45568</v>
      </c>
      <c r="D515">
        <v>17500</v>
      </c>
      <c r="E515">
        <v>51532500</v>
      </c>
      <c r="M515">
        <f t="shared" ref="M515:M578" si="32">O515</f>
        <v>514</v>
      </c>
      <c r="N515" s="7">
        <v>45608</v>
      </c>
      <c r="O515">
        <v>514</v>
      </c>
      <c r="P515">
        <f t="shared" ref="P515:P578" si="33">WEEKDAY(N515)</f>
        <v>3</v>
      </c>
    </row>
    <row r="516" spans="1:16">
      <c r="A516" s="8" t="str">
        <f t="shared" si="31"/>
        <v>TPB45567</v>
      </c>
      <c r="B516" s="43" t="s">
        <v>47</v>
      </c>
      <c r="C516" s="8">
        <v>45567</v>
      </c>
      <c r="D516">
        <v>17500</v>
      </c>
      <c r="E516">
        <v>33118600</v>
      </c>
      <c r="M516">
        <f t="shared" si="32"/>
        <v>515</v>
      </c>
      <c r="N516" s="7">
        <v>45609</v>
      </c>
      <c r="O516">
        <v>515</v>
      </c>
      <c r="P516">
        <f t="shared" si="33"/>
        <v>4</v>
      </c>
    </row>
    <row r="517" spans="1:16">
      <c r="A517" s="8" t="str">
        <f t="shared" si="31"/>
        <v>TPB45566</v>
      </c>
      <c r="B517" s="43" t="s">
        <v>47</v>
      </c>
      <c r="C517" s="8">
        <v>45566</v>
      </c>
      <c r="D517">
        <v>17100</v>
      </c>
      <c r="E517">
        <v>30044700</v>
      </c>
      <c r="M517">
        <f t="shared" si="32"/>
        <v>516</v>
      </c>
      <c r="N517" s="7">
        <v>45610</v>
      </c>
      <c r="O517">
        <v>516</v>
      </c>
      <c r="P517">
        <f t="shared" si="33"/>
        <v>5</v>
      </c>
    </row>
    <row r="518" spans="1:16">
      <c r="A518" s="8" t="str">
        <f t="shared" si="31"/>
        <v>TPB45565</v>
      </c>
      <c r="B518" s="43" t="s">
        <v>47</v>
      </c>
      <c r="C518" s="8">
        <v>45565</v>
      </c>
      <c r="D518">
        <v>17200</v>
      </c>
      <c r="E518">
        <v>37862000</v>
      </c>
      <c r="M518">
        <f t="shared" si="32"/>
        <v>517</v>
      </c>
      <c r="N518" s="7">
        <v>45611</v>
      </c>
      <c r="O518">
        <v>517</v>
      </c>
      <c r="P518">
        <f t="shared" si="33"/>
        <v>6</v>
      </c>
    </row>
    <row r="519" spans="1:16">
      <c r="A519" s="8" t="str">
        <f t="shared" si="31"/>
        <v>TPB45562</v>
      </c>
      <c r="B519" s="43" t="s">
        <v>47</v>
      </c>
      <c r="C519" s="8">
        <v>45562</v>
      </c>
      <c r="D519">
        <v>16900</v>
      </c>
      <c r="E519">
        <v>60281900</v>
      </c>
      <c r="M519">
        <f t="shared" si="32"/>
        <v>518</v>
      </c>
      <c r="N519" s="7">
        <v>45614</v>
      </c>
      <c r="O519">
        <v>518</v>
      </c>
      <c r="P519">
        <f t="shared" si="33"/>
        <v>2</v>
      </c>
    </row>
    <row r="520" spans="1:16">
      <c r="A520" s="8" t="str">
        <f t="shared" si="31"/>
        <v>TPB45561</v>
      </c>
      <c r="B520" s="43" t="s">
        <v>47</v>
      </c>
      <c r="C520" s="8">
        <v>45561</v>
      </c>
      <c r="D520">
        <v>16650</v>
      </c>
      <c r="E520">
        <v>60820600</v>
      </c>
      <c r="M520">
        <f t="shared" si="32"/>
        <v>519</v>
      </c>
      <c r="N520" s="7">
        <v>45615</v>
      </c>
      <c r="O520">
        <v>519</v>
      </c>
      <c r="P520">
        <f t="shared" si="33"/>
        <v>3</v>
      </c>
    </row>
    <row r="521" spans="1:16">
      <c r="A521" s="8" t="str">
        <f t="shared" si="31"/>
        <v>TPB45560</v>
      </c>
      <c r="B521" s="43" t="s">
        <v>47</v>
      </c>
      <c r="C521" s="8">
        <v>45560</v>
      </c>
      <c r="D521">
        <v>15600</v>
      </c>
      <c r="E521">
        <v>11738000</v>
      </c>
      <c r="M521">
        <f t="shared" si="32"/>
        <v>520</v>
      </c>
      <c r="N521" s="7">
        <v>45616</v>
      </c>
      <c r="O521">
        <v>520</v>
      </c>
      <c r="P521">
        <f t="shared" si="33"/>
        <v>4</v>
      </c>
    </row>
    <row r="522" spans="1:16">
      <c r="A522" s="8" t="str">
        <f t="shared" si="31"/>
        <v>TPB45559</v>
      </c>
      <c r="B522" s="43" t="s">
        <v>47</v>
      </c>
      <c r="C522" s="8">
        <v>45559</v>
      </c>
      <c r="D522">
        <v>15400</v>
      </c>
      <c r="E522">
        <v>5340600</v>
      </c>
      <c r="M522">
        <f t="shared" si="32"/>
        <v>521</v>
      </c>
      <c r="N522" s="7">
        <v>45617</v>
      </c>
      <c r="O522">
        <v>521</v>
      </c>
      <c r="P522">
        <f t="shared" si="33"/>
        <v>5</v>
      </c>
    </row>
    <row r="523" spans="1:16">
      <c r="A523" s="8" t="str">
        <f t="shared" si="31"/>
        <v>TPB45558</v>
      </c>
      <c r="B523" s="43" t="s">
        <v>47</v>
      </c>
      <c r="C523" s="8">
        <v>45558</v>
      </c>
      <c r="D523">
        <v>15250</v>
      </c>
      <c r="E523">
        <v>11929900</v>
      </c>
      <c r="M523">
        <f t="shared" si="32"/>
        <v>522</v>
      </c>
      <c r="N523" s="7">
        <v>45618</v>
      </c>
      <c r="O523">
        <v>522</v>
      </c>
      <c r="P523">
        <f t="shared" si="33"/>
        <v>6</v>
      </c>
    </row>
    <row r="524" spans="1:16">
      <c r="A524" s="8" t="str">
        <f t="shared" si="31"/>
        <v>TPB45555</v>
      </c>
      <c r="B524" s="43" t="s">
        <v>47</v>
      </c>
      <c r="C524" s="8">
        <v>45555</v>
      </c>
      <c r="D524">
        <v>15083.333000000001</v>
      </c>
      <c r="E524">
        <v>29849400</v>
      </c>
      <c r="M524">
        <f t="shared" si="32"/>
        <v>523</v>
      </c>
      <c r="N524" s="7">
        <v>45621</v>
      </c>
      <c r="O524">
        <v>523</v>
      </c>
      <c r="P524">
        <f t="shared" si="33"/>
        <v>2</v>
      </c>
    </row>
    <row r="525" spans="1:16">
      <c r="A525" s="8" t="str">
        <f t="shared" si="31"/>
        <v>TPB45554</v>
      </c>
      <c r="B525" s="43" t="s">
        <v>47</v>
      </c>
      <c r="C525" s="8">
        <v>45554</v>
      </c>
      <c r="D525">
        <v>15208.333000000001</v>
      </c>
      <c r="E525">
        <v>18233400</v>
      </c>
      <c r="M525">
        <f t="shared" si="32"/>
        <v>524</v>
      </c>
      <c r="N525" s="7">
        <v>45622</v>
      </c>
      <c r="O525">
        <v>524</v>
      </c>
      <c r="P525">
        <f t="shared" si="33"/>
        <v>3</v>
      </c>
    </row>
    <row r="526" spans="1:16">
      <c r="A526" s="8" t="str">
        <f t="shared" si="31"/>
        <v>TPB45553</v>
      </c>
      <c r="B526" s="43" t="s">
        <v>47</v>
      </c>
      <c r="C526" s="8">
        <v>45553</v>
      </c>
      <c r="D526">
        <v>15208.333000000001</v>
      </c>
      <c r="E526">
        <v>19179360</v>
      </c>
      <c r="M526">
        <f t="shared" si="32"/>
        <v>525</v>
      </c>
      <c r="N526" s="7">
        <v>45623</v>
      </c>
      <c r="O526">
        <v>525</v>
      </c>
      <c r="P526">
        <f t="shared" si="33"/>
        <v>4</v>
      </c>
    </row>
    <row r="527" spans="1:16">
      <c r="A527" s="8" t="str">
        <f t="shared" si="31"/>
        <v>TPB45552</v>
      </c>
      <c r="B527" s="43" t="s">
        <v>47</v>
      </c>
      <c r="C527" s="8">
        <v>45552</v>
      </c>
      <c r="D527">
        <v>15125</v>
      </c>
      <c r="E527">
        <v>5866920</v>
      </c>
      <c r="M527">
        <f t="shared" si="32"/>
        <v>526</v>
      </c>
      <c r="N527" s="7">
        <v>45624</v>
      </c>
      <c r="O527">
        <v>526</v>
      </c>
      <c r="P527">
        <f t="shared" si="33"/>
        <v>5</v>
      </c>
    </row>
    <row r="528" spans="1:16">
      <c r="A528" s="8" t="str">
        <f t="shared" si="31"/>
        <v>TPB45551</v>
      </c>
      <c r="B528" s="43" t="s">
        <v>47</v>
      </c>
      <c r="C528" s="8">
        <v>45551</v>
      </c>
      <c r="D528">
        <v>15000</v>
      </c>
      <c r="E528">
        <v>17157240</v>
      </c>
      <c r="M528">
        <f t="shared" si="32"/>
        <v>527</v>
      </c>
      <c r="N528" s="7">
        <v>45625</v>
      </c>
      <c r="O528">
        <v>527</v>
      </c>
      <c r="P528">
        <f t="shared" si="33"/>
        <v>6</v>
      </c>
    </row>
    <row r="529" spans="1:16">
      <c r="A529" s="8" t="str">
        <f t="shared" si="31"/>
        <v>TPB45548</v>
      </c>
      <c r="B529" s="43" t="s">
        <v>47</v>
      </c>
      <c r="C529" s="8">
        <v>45548</v>
      </c>
      <c r="D529">
        <v>15125</v>
      </c>
      <c r="E529">
        <v>7335240</v>
      </c>
      <c r="M529">
        <f t="shared" si="32"/>
        <v>528</v>
      </c>
      <c r="N529" s="7"/>
      <c r="O529">
        <v>528</v>
      </c>
      <c r="P529">
        <f t="shared" si="33"/>
        <v>7</v>
      </c>
    </row>
    <row r="530" spans="1:16">
      <c r="A530" s="8" t="str">
        <f t="shared" si="31"/>
        <v>TPB45547</v>
      </c>
      <c r="B530" s="43" t="s">
        <v>47</v>
      </c>
      <c r="C530" s="8">
        <v>45547</v>
      </c>
      <c r="D530">
        <v>15125</v>
      </c>
      <c r="E530">
        <v>34654680</v>
      </c>
      <c r="M530">
        <f t="shared" si="32"/>
        <v>529</v>
      </c>
      <c r="N530" s="7"/>
      <c r="O530">
        <v>529</v>
      </c>
      <c r="P530">
        <f t="shared" si="33"/>
        <v>7</v>
      </c>
    </row>
    <row r="531" spans="1:16">
      <c r="A531" s="8" t="str">
        <f t="shared" si="31"/>
        <v>TPB45546</v>
      </c>
      <c r="B531" s="43" t="s">
        <v>47</v>
      </c>
      <c r="C531" s="8">
        <v>45546</v>
      </c>
      <c r="D531">
        <v>14875</v>
      </c>
      <c r="E531">
        <v>4722480</v>
      </c>
      <c r="M531">
        <f t="shared" si="32"/>
        <v>530</v>
      </c>
      <c r="N531" s="7"/>
      <c r="O531">
        <v>530</v>
      </c>
      <c r="P531">
        <f t="shared" si="33"/>
        <v>7</v>
      </c>
    </row>
    <row r="532" spans="1:16">
      <c r="A532" s="8" t="str">
        <f t="shared" si="31"/>
        <v>TPB45545</v>
      </c>
      <c r="B532" s="43" t="s">
        <v>47</v>
      </c>
      <c r="C532" s="8">
        <v>45545</v>
      </c>
      <c r="D532">
        <v>14833.333000000001</v>
      </c>
      <c r="E532">
        <v>20263200</v>
      </c>
      <c r="M532">
        <f t="shared" si="32"/>
        <v>531</v>
      </c>
      <c r="N532" s="7"/>
      <c r="O532">
        <v>531</v>
      </c>
      <c r="P532">
        <f t="shared" si="33"/>
        <v>7</v>
      </c>
    </row>
    <row r="533" spans="1:16">
      <c r="A533" s="8" t="str">
        <f t="shared" si="31"/>
        <v>TPB45544</v>
      </c>
      <c r="B533" s="43" t="s">
        <v>47</v>
      </c>
      <c r="C533" s="8">
        <v>45544</v>
      </c>
      <c r="D533">
        <v>14666.666999999999</v>
      </c>
      <c r="E533">
        <v>3639360</v>
      </c>
      <c r="M533">
        <f t="shared" si="32"/>
        <v>532</v>
      </c>
      <c r="N533" s="7"/>
      <c r="O533">
        <v>532</v>
      </c>
      <c r="P533">
        <f t="shared" si="33"/>
        <v>7</v>
      </c>
    </row>
    <row r="534" spans="1:16">
      <c r="A534" s="8" t="str">
        <f t="shared" si="31"/>
        <v>TPB45541</v>
      </c>
      <c r="B534" s="43" t="s">
        <v>47</v>
      </c>
      <c r="C534" s="8">
        <v>45541</v>
      </c>
      <c r="D534">
        <v>14750</v>
      </c>
      <c r="E534">
        <v>8888520</v>
      </c>
      <c r="M534">
        <f t="shared" si="32"/>
        <v>533</v>
      </c>
      <c r="N534" s="7"/>
      <c r="O534">
        <v>533</v>
      </c>
      <c r="P534">
        <f t="shared" si="33"/>
        <v>7</v>
      </c>
    </row>
    <row r="535" spans="1:16">
      <c r="A535" s="8" t="str">
        <f t="shared" si="31"/>
        <v>TPB45540</v>
      </c>
      <c r="B535" s="43" t="s">
        <v>47</v>
      </c>
      <c r="C535" s="8">
        <v>45540</v>
      </c>
      <c r="D535">
        <v>14666.666999999999</v>
      </c>
      <c r="E535">
        <v>5837400</v>
      </c>
      <c r="M535">
        <f t="shared" si="32"/>
        <v>534</v>
      </c>
      <c r="N535" s="7"/>
      <c r="O535">
        <v>534</v>
      </c>
      <c r="P535">
        <f t="shared" si="33"/>
        <v>7</v>
      </c>
    </row>
    <row r="536" spans="1:16">
      <c r="A536" s="8" t="str">
        <f t="shared" si="31"/>
        <v>TPB45539</v>
      </c>
      <c r="B536" s="43" t="s">
        <v>47</v>
      </c>
      <c r="C536" s="8">
        <v>45539</v>
      </c>
      <c r="D536">
        <v>14708.333000000001</v>
      </c>
      <c r="E536">
        <v>9102480</v>
      </c>
      <c r="M536">
        <f t="shared" si="32"/>
        <v>535</v>
      </c>
      <c r="N536" s="7"/>
      <c r="O536">
        <v>535</v>
      </c>
      <c r="P536">
        <f t="shared" si="33"/>
        <v>7</v>
      </c>
    </row>
    <row r="537" spans="1:16">
      <c r="A537" s="8" t="str">
        <f t="shared" si="31"/>
        <v>TPB45534</v>
      </c>
      <c r="B537" s="43" t="s">
        <v>47</v>
      </c>
      <c r="C537" s="8">
        <v>45534</v>
      </c>
      <c r="D537">
        <v>14916.666999999999</v>
      </c>
      <c r="E537">
        <v>8396160</v>
      </c>
      <c r="M537">
        <f t="shared" si="32"/>
        <v>536</v>
      </c>
      <c r="N537" s="7"/>
      <c r="O537">
        <v>536</v>
      </c>
      <c r="P537">
        <f t="shared" si="33"/>
        <v>7</v>
      </c>
    </row>
    <row r="538" spans="1:16">
      <c r="A538" s="8" t="str">
        <f t="shared" si="31"/>
        <v>TPB45533</v>
      </c>
      <c r="B538" s="43" t="s">
        <v>47</v>
      </c>
      <c r="C538" s="8">
        <v>45533</v>
      </c>
      <c r="D538">
        <v>14875</v>
      </c>
      <c r="E538">
        <v>8807160</v>
      </c>
      <c r="M538">
        <f t="shared" si="32"/>
        <v>537</v>
      </c>
      <c r="N538" s="7"/>
      <c r="O538">
        <v>537</v>
      </c>
      <c r="P538">
        <f t="shared" si="33"/>
        <v>7</v>
      </c>
    </row>
    <row r="539" spans="1:16">
      <c r="A539" s="8" t="str">
        <f t="shared" si="31"/>
        <v>TPB45532</v>
      </c>
      <c r="B539" s="43" t="s">
        <v>47</v>
      </c>
      <c r="C539" s="8">
        <v>45532</v>
      </c>
      <c r="D539">
        <v>14791.666999999999</v>
      </c>
      <c r="E539">
        <v>9640320</v>
      </c>
      <c r="M539">
        <f t="shared" si="32"/>
        <v>538</v>
      </c>
      <c r="N539" s="7"/>
      <c r="O539">
        <v>538</v>
      </c>
      <c r="P539">
        <f t="shared" si="33"/>
        <v>7</v>
      </c>
    </row>
    <row r="540" spans="1:16">
      <c r="A540" s="8" t="str">
        <f t="shared" si="31"/>
        <v>TPB45531</v>
      </c>
      <c r="B540" s="43" t="s">
        <v>47</v>
      </c>
      <c r="C540" s="8">
        <v>45531</v>
      </c>
      <c r="D540">
        <v>14791.666999999999</v>
      </c>
      <c r="E540">
        <v>5356560</v>
      </c>
      <c r="M540">
        <f t="shared" si="32"/>
        <v>539</v>
      </c>
      <c r="N540" s="7"/>
      <c r="O540">
        <v>539</v>
      </c>
      <c r="P540">
        <f t="shared" si="33"/>
        <v>7</v>
      </c>
    </row>
    <row r="541" spans="1:16">
      <c r="A541" s="8" t="str">
        <f t="shared" si="31"/>
        <v>TPB45530</v>
      </c>
      <c r="B541" s="43" t="s">
        <v>47</v>
      </c>
      <c r="C541" s="8">
        <v>45530</v>
      </c>
      <c r="D541">
        <v>14833.333000000001</v>
      </c>
      <c r="E541">
        <v>14171280</v>
      </c>
      <c r="M541">
        <f t="shared" si="32"/>
        <v>540</v>
      </c>
      <c r="N541" s="7"/>
      <c r="O541">
        <v>540</v>
      </c>
      <c r="P541">
        <f t="shared" si="33"/>
        <v>7</v>
      </c>
    </row>
    <row r="542" spans="1:16">
      <c r="A542" s="8" t="str">
        <f t="shared" si="31"/>
        <v>TPB45527</v>
      </c>
      <c r="B542" s="43" t="s">
        <v>47</v>
      </c>
      <c r="C542" s="8">
        <v>45527</v>
      </c>
      <c r="D542">
        <v>14916.666999999999</v>
      </c>
      <c r="E542">
        <v>9657600</v>
      </c>
      <c r="M542">
        <f t="shared" si="32"/>
        <v>541</v>
      </c>
      <c r="N542" s="7"/>
      <c r="O542">
        <v>541</v>
      </c>
      <c r="P542">
        <f t="shared" si="33"/>
        <v>7</v>
      </c>
    </row>
    <row r="543" spans="1:16">
      <c r="A543" s="8" t="str">
        <f t="shared" si="31"/>
        <v>TPB45526</v>
      </c>
      <c r="B543" s="43" t="s">
        <v>47</v>
      </c>
      <c r="C543" s="8">
        <v>45526</v>
      </c>
      <c r="D543">
        <v>15000</v>
      </c>
      <c r="E543">
        <v>9582000</v>
      </c>
      <c r="M543">
        <f t="shared" si="32"/>
        <v>542</v>
      </c>
      <c r="N543" s="7"/>
      <c r="O543">
        <v>542</v>
      </c>
      <c r="P543">
        <f t="shared" si="33"/>
        <v>7</v>
      </c>
    </row>
    <row r="544" spans="1:16">
      <c r="A544" s="8" t="str">
        <f t="shared" si="31"/>
        <v>TPB45525</v>
      </c>
      <c r="B544" s="43" t="s">
        <v>47</v>
      </c>
      <c r="C544" s="8">
        <v>45525</v>
      </c>
      <c r="D544">
        <v>14916.666999999999</v>
      </c>
      <c r="E544">
        <v>20072640</v>
      </c>
      <c r="M544">
        <f t="shared" si="32"/>
        <v>543</v>
      </c>
      <c r="N544" s="7"/>
      <c r="O544">
        <v>543</v>
      </c>
      <c r="P544">
        <f t="shared" si="33"/>
        <v>7</v>
      </c>
    </row>
    <row r="545" spans="1:16">
      <c r="A545" s="8" t="str">
        <f t="shared" si="31"/>
        <v>TPB45524</v>
      </c>
      <c r="B545" s="43" t="s">
        <v>47</v>
      </c>
      <c r="C545" s="8">
        <v>45524</v>
      </c>
      <c r="D545">
        <v>14625</v>
      </c>
      <c r="E545">
        <v>10662600</v>
      </c>
      <c r="M545">
        <f t="shared" si="32"/>
        <v>544</v>
      </c>
      <c r="N545" s="7"/>
      <c r="O545">
        <v>544</v>
      </c>
      <c r="P545">
        <f t="shared" si="33"/>
        <v>7</v>
      </c>
    </row>
    <row r="546" spans="1:16">
      <c r="A546" s="8" t="str">
        <f t="shared" si="31"/>
        <v>TPB45523</v>
      </c>
      <c r="B546" s="43" t="s">
        <v>47</v>
      </c>
      <c r="C546" s="8">
        <v>45523</v>
      </c>
      <c r="D546">
        <v>14583.333000000001</v>
      </c>
      <c r="E546">
        <v>9996120</v>
      </c>
      <c r="M546">
        <f t="shared" si="32"/>
        <v>545</v>
      </c>
      <c r="N546" s="7"/>
      <c r="O546">
        <v>545</v>
      </c>
      <c r="P546">
        <f t="shared" si="33"/>
        <v>7</v>
      </c>
    </row>
    <row r="547" spans="1:16">
      <c r="A547" s="8" t="str">
        <f t="shared" si="31"/>
        <v>TPB45520</v>
      </c>
      <c r="B547" s="43" t="s">
        <v>47</v>
      </c>
      <c r="C547" s="8">
        <v>45520</v>
      </c>
      <c r="D547">
        <v>14583.333000000001</v>
      </c>
      <c r="E547">
        <v>9807240</v>
      </c>
      <c r="M547">
        <f t="shared" si="32"/>
        <v>546</v>
      </c>
      <c r="N547" s="7"/>
      <c r="O547">
        <v>546</v>
      </c>
      <c r="P547">
        <f t="shared" si="33"/>
        <v>7</v>
      </c>
    </row>
    <row r="548" spans="1:16">
      <c r="A548" s="8" t="str">
        <f t="shared" si="31"/>
        <v>TPB45519</v>
      </c>
      <c r="B548" s="43" t="s">
        <v>47</v>
      </c>
      <c r="C548" s="8">
        <v>45519</v>
      </c>
      <c r="D548">
        <v>14250</v>
      </c>
      <c r="E548">
        <v>4526520</v>
      </c>
      <c r="M548">
        <f t="shared" si="32"/>
        <v>547</v>
      </c>
      <c r="N548" s="7"/>
      <c r="O548">
        <v>547</v>
      </c>
      <c r="P548">
        <f t="shared" si="33"/>
        <v>7</v>
      </c>
    </row>
    <row r="549" spans="1:16">
      <c r="A549" s="8" t="str">
        <f t="shared" si="31"/>
        <v>TPB45518</v>
      </c>
      <c r="B549" s="43" t="s">
        <v>47</v>
      </c>
      <c r="C549" s="8">
        <v>45518</v>
      </c>
      <c r="D549">
        <v>14333.333000000001</v>
      </c>
      <c r="E549">
        <v>3264120</v>
      </c>
      <c r="M549">
        <f t="shared" si="32"/>
        <v>548</v>
      </c>
      <c r="N549" s="7"/>
      <c r="O549">
        <v>548</v>
      </c>
      <c r="P549">
        <f t="shared" si="33"/>
        <v>7</v>
      </c>
    </row>
    <row r="550" spans="1:16">
      <c r="A550" s="8" t="str">
        <f t="shared" si="31"/>
        <v>TPB45517</v>
      </c>
      <c r="B550" s="43" t="s">
        <v>47</v>
      </c>
      <c r="C550" s="8">
        <v>45517</v>
      </c>
      <c r="D550">
        <v>14375</v>
      </c>
      <c r="E550">
        <v>8642400</v>
      </c>
      <c r="M550">
        <f t="shared" si="32"/>
        <v>549</v>
      </c>
      <c r="N550" s="7"/>
      <c r="O550">
        <v>549</v>
      </c>
      <c r="P550">
        <f t="shared" si="33"/>
        <v>7</v>
      </c>
    </row>
    <row r="551" spans="1:16">
      <c r="A551" s="8" t="str">
        <f t="shared" si="31"/>
        <v>TPB45516</v>
      </c>
      <c r="B551" s="43" t="s">
        <v>47</v>
      </c>
      <c r="C551" s="8">
        <v>45516</v>
      </c>
      <c r="D551">
        <v>14375</v>
      </c>
      <c r="E551">
        <v>4957320</v>
      </c>
      <c r="M551">
        <f t="shared" si="32"/>
        <v>550</v>
      </c>
      <c r="N551" s="7"/>
      <c r="O551">
        <v>550</v>
      </c>
      <c r="P551">
        <f t="shared" si="33"/>
        <v>7</v>
      </c>
    </row>
    <row r="552" spans="1:16">
      <c r="A552" s="8" t="str">
        <f t="shared" si="31"/>
        <v>TPB45513</v>
      </c>
      <c r="B552" s="43" t="s">
        <v>47</v>
      </c>
      <c r="C552" s="8">
        <v>45513</v>
      </c>
      <c r="D552">
        <v>14250</v>
      </c>
      <c r="E552">
        <v>15874800</v>
      </c>
      <c r="M552">
        <f t="shared" si="32"/>
        <v>551</v>
      </c>
      <c r="N552" s="7"/>
      <c r="O552">
        <v>551</v>
      </c>
      <c r="P552">
        <f t="shared" si="33"/>
        <v>7</v>
      </c>
    </row>
    <row r="553" spans="1:16">
      <c r="A553" s="8" t="str">
        <f t="shared" si="31"/>
        <v>TPB45512</v>
      </c>
      <c r="B553" s="43" t="s">
        <v>47</v>
      </c>
      <c r="C553" s="8">
        <v>45512</v>
      </c>
      <c r="D553">
        <v>14083.333000000001</v>
      </c>
      <c r="E553">
        <v>7349640</v>
      </c>
      <c r="M553">
        <f t="shared" si="32"/>
        <v>552</v>
      </c>
      <c r="N553" s="7"/>
      <c r="O553">
        <v>552</v>
      </c>
      <c r="P553">
        <f t="shared" si="33"/>
        <v>7</v>
      </c>
    </row>
    <row r="554" spans="1:16">
      <c r="A554" s="8" t="str">
        <f t="shared" si="31"/>
        <v>TPB45511</v>
      </c>
      <c r="B554" s="43" t="s">
        <v>47</v>
      </c>
      <c r="C554" s="8">
        <v>45511</v>
      </c>
      <c r="D554">
        <v>14208.333000000001</v>
      </c>
      <c r="E554">
        <v>16726440</v>
      </c>
      <c r="M554">
        <f t="shared" si="32"/>
        <v>553</v>
      </c>
      <c r="N554" s="7"/>
      <c r="O554">
        <v>553</v>
      </c>
      <c r="P554">
        <f t="shared" si="33"/>
        <v>7</v>
      </c>
    </row>
    <row r="555" spans="1:16">
      <c r="A555" s="8" t="str">
        <f t="shared" si="31"/>
        <v>TPB45510</v>
      </c>
      <c r="B555" s="43" t="s">
        <v>47</v>
      </c>
      <c r="C555" s="8">
        <v>45510</v>
      </c>
      <c r="D555">
        <v>14458.333000000001</v>
      </c>
      <c r="E555">
        <v>11775240</v>
      </c>
      <c r="M555">
        <f t="shared" si="32"/>
        <v>554</v>
      </c>
      <c r="N555" s="7"/>
      <c r="O555">
        <v>554</v>
      </c>
      <c r="P555">
        <f t="shared" si="33"/>
        <v>7</v>
      </c>
    </row>
    <row r="556" spans="1:16">
      <c r="A556" s="8" t="str">
        <f t="shared" si="31"/>
        <v>TPB45509</v>
      </c>
      <c r="B556" s="43" t="s">
        <v>47</v>
      </c>
      <c r="C556" s="8">
        <v>45509</v>
      </c>
      <c r="D556">
        <v>14000</v>
      </c>
      <c r="E556">
        <v>21389880</v>
      </c>
      <c r="M556">
        <f t="shared" si="32"/>
        <v>555</v>
      </c>
      <c r="N556" s="7"/>
      <c r="O556">
        <v>555</v>
      </c>
      <c r="P556">
        <f t="shared" si="33"/>
        <v>7</v>
      </c>
    </row>
    <row r="557" spans="1:16">
      <c r="A557" s="8" t="str">
        <f t="shared" si="31"/>
        <v>TPB45506</v>
      </c>
      <c r="B557" s="43" t="s">
        <v>47</v>
      </c>
      <c r="C557" s="8">
        <v>45506</v>
      </c>
      <c r="D557">
        <v>14791.666999999999</v>
      </c>
      <c r="E557">
        <v>14408520</v>
      </c>
      <c r="M557">
        <f t="shared" si="32"/>
        <v>556</v>
      </c>
      <c r="N557" s="7"/>
      <c r="O557">
        <v>556</v>
      </c>
      <c r="P557">
        <f t="shared" si="33"/>
        <v>7</v>
      </c>
    </row>
    <row r="558" spans="1:16">
      <c r="A558" s="8" t="str">
        <f t="shared" si="31"/>
        <v>TPB45505</v>
      </c>
      <c r="B558" s="43" t="s">
        <v>47</v>
      </c>
      <c r="C558" s="8">
        <v>45505</v>
      </c>
      <c r="D558">
        <v>14750</v>
      </c>
      <c r="E558">
        <v>17072160</v>
      </c>
      <c r="M558">
        <f t="shared" si="32"/>
        <v>557</v>
      </c>
      <c r="N558" s="7"/>
      <c r="O558">
        <v>557</v>
      </c>
      <c r="P558">
        <f t="shared" si="33"/>
        <v>7</v>
      </c>
    </row>
    <row r="559" spans="1:16">
      <c r="A559" s="8" t="str">
        <f t="shared" si="31"/>
        <v>TPB45504</v>
      </c>
      <c r="B559" s="43" t="s">
        <v>47</v>
      </c>
      <c r="C559" s="8">
        <v>45504</v>
      </c>
      <c r="D559">
        <v>15125</v>
      </c>
      <c r="E559">
        <v>25941600</v>
      </c>
      <c r="M559">
        <f t="shared" si="32"/>
        <v>558</v>
      </c>
      <c r="N559" s="7"/>
      <c r="O559">
        <v>558</v>
      </c>
      <c r="P559">
        <f t="shared" si="33"/>
        <v>7</v>
      </c>
    </row>
    <row r="560" spans="1:16">
      <c r="A560" s="8" t="str">
        <f t="shared" si="31"/>
        <v>TPB45503</v>
      </c>
      <c r="B560" s="43" t="s">
        <v>47</v>
      </c>
      <c r="C560" s="8">
        <v>45503</v>
      </c>
      <c r="D560">
        <v>15000</v>
      </c>
      <c r="E560">
        <v>6142920</v>
      </c>
      <c r="M560">
        <f t="shared" si="32"/>
        <v>559</v>
      </c>
      <c r="N560" s="7"/>
      <c r="O560">
        <v>559</v>
      </c>
      <c r="P560">
        <f t="shared" si="33"/>
        <v>7</v>
      </c>
    </row>
    <row r="561" spans="1:16">
      <c r="A561" s="8" t="str">
        <f t="shared" si="31"/>
        <v>TPB45502</v>
      </c>
      <c r="B561" s="43" t="s">
        <v>47</v>
      </c>
      <c r="C561" s="8">
        <v>45502</v>
      </c>
      <c r="D561">
        <v>15083.333000000001</v>
      </c>
      <c r="E561">
        <v>15883440</v>
      </c>
      <c r="M561">
        <f t="shared" si="32"/>
        <v>560</v>
      </c>
      <c r="N561" s="7"/>
      <c r="O561">
        <v>560</v>
      </c>
      <c r="P561">
        <f t="shared" si="33"/>
        <v>7</v>
      </c>
    </row>
    <row r="562" spans="1:16">
      <c r="A562" s="8" t="str">
        <f t="shared" si="31"/>
        <v>TPB45499</v>
      </c>
      <c r="B562" s="43" t="s">
        <v>47</v>
      </c>
      <c r="C562" s="8">
        <v>45499</v>
      </c>
      <c r="D562">
        <v>14875</v>
      </c>
      <c r="E562">
        <v>6667320</v>
      </c>
      <c r="M562">
        <f t="shared" si="32"/>
        <v>561</v>
      </c>
      <c r="N562" s="7"/>
      <c r="O562">
        <v>561</v>
      </c>
      <c r="P562">
        <f t="shared" si="33"/>
        <v>7</v>
      </c>
    </row>
    <row r="563" spans="1:16">
      <c r="A563" s="8" t="str">
        <f t="shared" si="31"/>
        <v>TPB45498</v>
      </c>
      <c r="B563" s="43" t="s">
        <v>47</v>
      </c>
      <c r="C563" s="8">
        <v>45498</v>
      </c>
      <c r="D563">
        <v>14833.333000000001</v>
      </c>
      <c r="E563">
        <v>9037200</v>
      </c>
      <c r="M563">
        <f t="shared" si="32"/>
        <v>562</v>
      </c>
      <c r="N563" s="7"/>
      <c r="O563">
        <v>562</v>
      </c>
      <c r="P563">
        <f t="shared" si="33"/>
        <v>7</v>
      </c>
    </row>
    <row r="564" spans="1:16">
      <c r="A564" s="8" t="str">
        <f t="shared" si="31"/>
        <v>TPB45497</v>
      </c>
      <c r="B564" s="43" t="s">
        <v>47</v>
      </c>
      <c r="C564" s="8">
        <v>45497</v>
      </c>
      <c r="D564">
        <v>14958.333000000001</v>
      </c>
      <c r="E564">
        <v>19451040</v>
      </c>
      <c r="M564">
        <f t="shared" si="32"/>
        <v>563</v>
      </c>
      <c r="N564" s="7"/>
      <c r="O564">
        <v>563</v>
      </c>
      <c r="P564">
        <f t="shared" si="33"/>
        <v>7</v>
      </c>
    </row>
    <row r="565" spans="1:16">
      <c r="A565" s="8" t="str">
        <f t="shared" si="31"/>
        <v>TPB45496</v>
      </c>
      <c r="B565" s="43" t="s">
        <v>47</v>
      </c>
      <c r="C565" s="8">
        <v>45496</v>
      </c>
      <c r="D565">
        <v>14791.666999999999</v>
      </c>
      <c r="E565">
        <v>17025480</v>
      </c>
      <c r="M565">
        <f t="shared" si="32"/>
        <v>564</v>
      </c>
      <c r="N565" s="7"/>
      <c r="O565">
        <v>564</v>
      </c>
      <c r="P565">
        <f t="shared" si="33"/>
        <v>7</v>
      </c>
    </row>
    <row r="566" spans="1:16">
      <c r="A566" s="8" t="str">
        <f t="shared" si="31"/>
        <v>TPB45495</v>
      </c>
      <c r="B566" s="43" t="s">
        <v>47</v>
      </c>
      <c r="C566" s="8">
        <v>45495</v>
      </c>
      <c r="D566">
        <v>15500</v>
      </c>
      <c r="E566">
        <v>39237240</v>
      </c>
      <c r="M566">
        <f t="shared" si="32"/>
        <v>565</v>
      </c>
      <c r="N566" s="7"/>
      <c r="O566">
        <v>565</v>
      </c>
      <c r="P566">
        <f t="shared" si="33"/>
        <v>7</v>
      </c>
    </row>
    <row r="567" spans="1:16">
      <c r="A567" s="8" t="str">
        <f t="shared" si="31"/>
        <v>TPB45492</v>
      </c>
      <c r="B567" s="43" t="s">
        <v>47</v>
      </c>
      <c r="C567" s="8">
        <v>45492</v>
      </c>
      <c r="D567">
        <v>15333.333000000001</v>
      </c>
      <c r="E567">
        <v>51464400</v>
      </c>
      <c r="M567">
        <f t="shared" si="32"/>
        <v>566</v>
      </c>
      <c r="N567" s="7"/>
      <c r="O567">
        <v>566</v>
      </c>
      <c r="P567">
        <f t="shared" si="33"/>
        <v>7</v>
      </c>
    </row>
    <row r="568" spans="1:16">
      <c r="A568" s="8" t="str">
        <f t="shared" si="31"/>
        <v>TPB45491</v>
      </c>
      <c r="B568" s="43" t="s">
        <v>47</v>
      </c>
      <c r="C568" s="8">
        <v>45491</v>
      </c>
      <c r="D568">
        <v>15000</v>
      </c>
      <c r="E568">
        <v>4406640</v>
      </c>
      <c r="M568">
        <f t="shared" si="32"/>
        <v>567</v>
      </c>
      <c r="N568" s="7"/>
      <c r="O568">
        <v>567</v>
      </c>
      <c r="P568">
        <f t="shared" si="33"/>
        <v>7</v>
      </c>
    </row>
    <row r="569" spans="1:16">
      <c r="A569" s="8" t="str">
        <f t="shared" si="31"/>
        <v>TPB45490</v>
      </c>
      <c r="B569" s="43" t="s">
        <v>47</v>
      </c>
      <c r="C569" s="8">
        <v>45490</v>
      </c>
      <c r="D569">
        <v>14875</v>
      </c>
      <c r="E569">
        <v>13158840</v>
      </c>
      <c r="M569">
        <f t="shared" si="32"/>
        <v>568</v>
      </c>
      <c r="N569" s="7"/>
      <c r="O569">
        <v>568</v>
      </c>
      <c r="P569">
        <f t="shared" si="33"/>
        <v>7</v>
      </c>
    </row>
    <row r="570" spans="1:16">
      <c r="A570" s="8" t="str">
        <f t="shared" si="31"/>
        <v>TPB45489</v>
      </c>
      <c r="B570" s="43" t="s">
        <v>47</v>
      </c>
      <c r="C570" s="8">
        <v>45489</v>
      </c>
      <c r="D570">
        <v>14875</v>
      </c>
      <c r="E570">
        <v>5688240</v>
      </c>
      <c r="M570">
        <f t="shared" si="32"/>
        <v>569</v>
      </c>
      <c r="N570" s="7"/>
      <c r="O570">
        <v>569</v>
      </c>
      <c r="P570">
        <f t="shared" si="33"/>
        <v>7</v>
      </c>
    </row>
    <row r="571" spans="1:16">
      <c r="A571" s="8" t="str">
        <f t="shared" si="31"/>
        <v>TPB45488</v>
      </c>
      <c r="B571" s="43" t="s">
        <v>47</v>
      </c>
      <c r="C571" s="8">
        <v>45488</v>
      </c>
      <c r="D571">
        <v>14708.333000000001</v>
      </c>
      <c r="E571">
        <v>3526200</v>
      </c>
      <c r="M571">
        <f t="shared" si="32"/>
        <v>570</v>
      </c>
      <c r="N571" s="7"/>
      <c r="O571">
        <v>570</v>
      </c>
      <c r="P571">
        <f t="shared" si="33"/>
        <v>7</v>
      </c>
    </row>
    <row r="572" spans="1:16">
      <c r="A572" s="8" t="str">
        <f t="shared" si="31"/>
        <v>TPB45485</v>
      </c>
      <c r="B572" s="43" t="s">
        <v>47</v>
      </c>
      <c r="C572" s="8">
        <v>45485</v>
      </c>
      <c r="D572">
        <v>14958.333000000001</v>
      </c>
      <c r="E572">
        <v>5113560</v>
      </c>
      <c r="M572">
        <f t="shared" si="32"/>
        <v>571</v>
      </c>
      <c r="N572" s="7"/>
      <c r="O572">
        <v>571</v>
      </c>
      <c r="P572">
        <f t="shared" si="33"/>
        <v>7</v>
      </c>
    </row>
    <row r="573" spans="1:16">
      <c r="A573" s="8" t="str">
        <f t="shared" si="31"/>
        <v>TPB45484</v>
      </c>
      <c r="B573" s="43" t="s">
        <v>47</v>
      </c>
      <c r="C573" s="8">
        <v>45484</v>
      </c>
      <c r="D573">
        <v>14916.666999999999</v>
      </c>
      <c r="E573">
        <v>11154240</v>
      </c>
      <c r="M573">
        <f t="shared" si="32"/>
        <v>572</v>
      </c>
      <c r="N573" s="7"/>
      <c r="O573">
        <v>572</v>
      </c>
      <c r="P573">
        <f t="shared" si="33"/>
        <v>7</v>
      </c>
    </row>
    <row r="574" spans="1:16">
      <c r="A574" s="8" t="str">
        <f t="shared" si="31"/>
        <v>TPB45483</v>
      </c>
      <c r="B574" s="43" t="s">
        <v>47</v>
      </c>
      <c r="C574" s="8">
        <v>45483</v>
      </c>
      <c r="D574">
        <v>14875</v>
      </c>
      <c r="E574">
        <v>5912880</v>
      </c>
      <c r="M574">
        <f t="shared" si="32"/>
        <v>573</v>
      </c>
      <c r="N574" s="7"/>
      <c r="O574">
        <v>573</v>
      </c>
      <c r="P574">
        <f t="shared" si="33"/>
        <v>7</v>
      </c>
    </row>
    <row r="575" spans="1:16">
      <c r="A575" s="8" t="str">
        <f t="shared" si="31"/>
        <v>TPB45482</v>
      </c>
      <c r="B575" s="43" t="s">
        <v>47</v>
      </c>
      <c r="C575" s="8">
        <v>45482</v>
      </c>
      <c r="D575">
        <v>14916.666999999999</v>
      </c>
      <c r="E575">
        <v>9307920</v>
      </c>
      <c r="M575">
        <f t="shared" si="32"/>
        <v>574</v>
      </c>
      <c r="N575" s="7"/>
      <c r="O575">
        <v>574</v>
      </c>
      <c r="P575">
        <f t="shared" si="33"/>
        <v>7</v>
      </c>
    </row>
    <row r="576" spans="1:16">
      <c r="A576" s="8" t="str">
        <f t="shared" si="31"/>
        <v>TPB45481</v>
      </c>
      <c r="B576" s="43" t="s">
        <v>47</v>
      </c>
      <c r="C576" s="8">
        <v>45481</v>
      </c>
      <c r="D576">
        <v>14791.666999999999</v>
      </c>
      <c r="E576">
        <v>15339480</v>
      </c>
      <c r="M576">
        <f t="shared" si="32"/>
        <v>575</v>
      </c>
      <c r="N576" s="7"/>
      <c r="O576">
        <v>575</v>
      </c>
      <c r="P576">
        <f t="shared" si="33"/>
        <v>7</v>
      </c>
    </row>
    <row r="577" spans="1:16">
      <c r="A577" s="8" t="str">
        <f t="shared" si="31"/>
        <v>TPB45478</v>
      </c>
      <c r="B577" s="43" t="s">
        <v>47</v>
      </c>
      <c r="C577" s="8">
        <v>45478</v>
      </c>
      <c r="D577">
        <v>14750</v>
      </c>
      <c r="E577">
        <v>3038040</v>
      </c>
      <c r="M577">
        <f t="shared" si="32"/>
        <v>576</v>
      </c>
      <c r="N577" s="7"/>
      <c r="O577">
        <v>576</v>
      </c>
      <c r="P577">
        <f t="shared" si="33"/>
        <v>7</v>
      </c>
    </row>
    <row r="578" spans="1:16">
      <c r="A578" s="8" t="str">
        <f t="shared" si="31"/>
        <v>TPB45477</v>
      </c>
      <c r="B578" s="43" t="s">
        <v>47</v>
      </c>
      <c r="C578" s="8">
        <v>45477</v>
      </c>
      <c r="D578">
        <v>14708.333000000001</v>
      </c>
      <c r="E578">
        <v>5692200</v>
      </c>
      <c r="M578">
        <f t="shared" si="32"/>
        <v>577</v>
      </c>
      <c r="N578" s="7"/>
      <c r="O578">
        <v>577</v>
      </c>
      <c r="P578">
        <f t="shared" si="33"/>
        <v>7</v>
      </c>
    </row>
    <row r="579" spans="1:16">
      <c r="A579" s="8" t="str">
        <f t="shared" ref="A579:A642" si="34">B579&amp;C579</f>
        <v>TPB45476</v>
      </c>
      <c r="B579" s="43" t="s">
        <v>47</v>
      </c>
      <c r="C579" s="8">
        <v>45476</v>
      </c>
      <c r="D579">
        <v>14625</v>
      </c>
      <c r="E579">
        <v>4161960</v>
      </c>
      <c r="M579">
        <f t="shared" ref="M579:M642" si="35">O579</f>
        <v>578</v>
      </c>
      <c r="N579" s="7"/>
      <c r="O579">
        <v>578</v>
      </c>
      <c r="P579">
        <f t="shared" ref="P579:P642" si="36">WEEKDAY(N579)</f>
        <v>7</v>
      </c>
    </row>
    <row r="580" spans="1:16">
      <c r="A580" s="8" t="str">
        <f t="shared" si="34"/>
        <v>TPB45475</v>
      </c>
      <c r="B580" s="43" t="s">
        <v>47</v>
      </c>
      <c r="C580" s="8">
        <v>45475</v>
      </c>
      <c r="D580">
        <v>14541.666999999999</v>
      </c>
      <c r="E580">
        <v>3277560</v>
      </c>
      <c r="M580">
        <f t="shared" si="35"/>
        <v>579</v>
      </c>
      <c r="N580" s="7"/>
      <c r="O580">
        <v>579</v>
      </c>
      <c r="P580">
        <f t="shared" si="36"/>
        <v>7</v>
      </c>
    </row>
    <row r="581" spans="1:16">
      <c r="A581" s="8" t="str">
        <f t="shared" si="34"/>
        <v>TPB45474</v>
      </c>
      <c r="B581" s="43" t="s">
        <v>47</v>
      </c>
      <c r="C581" s="8">
        <v>45474</v>
      </c>
      <c r="D581">
        <v>14458.333000000001</v>
      </c>
      <c r="E581">
        <v>2763600</v>
      </c>
      <c r="M581">
        <f t="shared" si="35"/>
        <v>580</v>
      </c>
      <c r="N581" s="7"/>
      <c r="O581">
        <v>580</v>
      </c>
      <c r="P581">
        <f t="shared" si="36"/>
        <v>7</v>
      </c>
    </row>
    <row r="582" spans="1:16">
      <c r="A582" s="8" t="str">
        <f t="shared" si="34"/>
        <v>TPB45471</v>
      </c>
      <c r="B582" s="43" t="s">
        <v>47</v>
      </c>
      <c r="C582" s="8">
        <v>45471</v>
      </c>
      <c r="D582">
        <v>14333.333000000001</v>
      </c>
      <c r="E582">
        <v>6521760</v>
      </c>
      <c r="M582">
        <f t="shared" si="35"/>
        <v>581</v>
      </c>
      <c r="N582" s="7"/>
      <c r="O582">
        <v>581</v>
      </c>
      <c r="P582">
        <f t="shared" si="36"/>
        <v>7</v>
      </c>
    </row>
    <row r="583" spans="1:16">
      <c r="A583" s="8" t="str">
        <f t="shared" si="34"/>
        <v>TPB45470</v>
      </c>
      <c r="B583" s="43" t="s">
        <v>47</v>
      </c>
      <c r="C583" s="8">
        <v>45470</v>
      </c>
      <c r="D583">
        <v>14541.666999999999</v>
      </c>
      <c r="E583">
        <v>3441960</v>
      </c>
      <c r="M583">
        <f t="shared" si="35"/>
        <v>582</v>
      </c>
      <c r="N583" s="7"/>
      <c r="O583">
        <v>582</v>
      </c>
      <c r="P583">
        <f t="shared" si="36"/>
        <v>7</v>
      </c>
    </row>
    <row r="584" spans="1:16">
      <c r="A584" s="8" t="str">
        <f t="shared" si="34"/>
        <v>TPB45469</v>
      </c>
      <c r="B584" s="43" t="s">
        <v>47</v>
      </c>
      <c r="C584" s="8">
        <v>45469</v>
      </c>
      <c r="D584">
        <v>14625</v>
      </c>
      <c r="E584">
        <v>5295240</v>
      </c>
      <c r="M584">
        <f t="shared" si="35"/>
        <v>583</v>
      </c>
      <c r="N584" s="7"/>
      <c r="O584">
        <v>583</v>
      </c>
      <c r="P584">
        <f t="shared" si="36"/>
        <v>7</v>
      </c>
    </row>
    <row r="585" spans="1:16">
      <c r="A585" s="8" t="str">
        <f t="shared" si="34"/>
        <v>TPB45468</v>
      </c>
      <c r="B585" s="43" t="s">
        <v>47</v>
      </c>
      <c r="C585" s="8">
        <v>45468</v>
      </c>
      <c r="D585">
        <v>14625</v>
      </c>
      <c r="E585">
        <v>5031720</v>
      </c>
      <c r="M585">
        <f t="shared" si="35"/>
        <v>584</v>
      </c>
      <c r="N585" s="7"/>
      <c r="O585">
        <v>584</v>
      </c>
      <c r="P585">
        <f t="shared" si="36"/>
        <v>7</v>
      </c>
    </row>
    <row r="586" spans="1:16">
      <c r="A586" s="8" t="str">
        <f t="shared" si="34"/>
        <v>TPB45467</v>
      </c>
      <c r="B586" s="43" t="s">
        <v>47</v>
      </c>
      <c r="C586" s="8">
        <v>45467</v>
      </c>
      <c r="D586">
        <v>14500</v>
      </c>
      <c r="E586">
        <v>11991120</v>
      </c>
      <c r="M586">
        <f t="shared" si="35"/>
        <v>585</v>
      </c>
      <c r="N586" s="7"/>
      <c r="O586">
        <v>585</v>
      </c>
      <c r="P586">
        <f t="shared" si="36"/>
        <v>7</v>
      </c>
    </row>
    <row r="587" spans="1:16">
      <c r="A587" s="8" t="str">
        <f t="shared" si="34"/>
        <v>TPB45464</v>
      </c>
      <c r="B587" s="43" t="s">
        <v>47</v>
      </c>
      <c r="C587" s="8">
        <v>45464</v>
      </c>
      <c r="D587">
        <v>15083.333000000001</v>
      </c>
      <c r="E587">
        <v>8970480</v>
      </c>
      <c r="M587">
        <f t="shared" si="35"/>
        <v>586</v>
      </c>
      <c r="N587" s="7"/>
      <c r="O587">
        <v>586</v>
      </c>
      <c r="P587">
        <f t="shared" si="36"/>
        <v>7</v>
      </c>
    </row>
    <row r="588" spans="1:16">
      <c r="A588" s="8" t="str">
        <f t="shared" si="34"/>
        <v>TPB45463</v>
      </c>
      <c r="B588" s="43" t="s">
        <v>47</v>
      </c>
      <c r="C588" s="8">
        <v>45463</v>
      </c>
      <c r="D588">
        <v>15208.333000000001</v>
      </c>
      <c r="E588">
        <v>10716240</v>
      </c>
      <c r="M588">
        <f t="shared" si="35"/>
        <v>587</v>
      </c>
      <c r="N588" s="7"/>
      <c r="O588">
        <v>587</v>
      </c>
      <c r="P588">
        <f t="shared" si="36"/>
        <v>7</v>
      </c>
    </row>
    <row r="589" spans="1:16">
      <c r="A589" s="8" t="str">
        <f t="shared" si="34"/>
        <v>TPB45462</v>
      </c>
      <c r="B589" s="43" t="s">
        <v>47</v>
      </c>
      <c r="C589" s="8">
        <v>45462</v>
      </c>
      <c r="D589">
        <v>15458.333000000001</v>
      </c>
      <c r="E589">
        <v>10142400</v>
      </c>
      <c r="M589">
        <f t="shared" si="35"/>
        <v>588</v>
      </c>
      <c r="N589" s="7"/>
      <c r="O589">
        <v>588</v>
      </c>
      <c r="P589">
        <f t="shared" si="36"/>
        <v>7</v>
      </c>
    </row>
    <row r="590" spans="1:16">
      <c r="A590" s="8" t="str">
        <f t="shared" si="34"/>
        <v>TPB45461</v>
      </c>
      <c r="B590" s="43" t="s">
        <v>47</v>
      </c>
      <c r="C590" s="8">
        <v>45461</v>
      </c>
      <c r="D590">
        <v>15500</v>
      </c>
      <c r="E590">
        <v>9506760</v>
      </c>
      <c r="M590">
        <f t="shared" si="35"/>
        <v>589</v>
      </c>
      <c r="N590" s="7"/>
      <c r="O590">
        <v>589</v>
      </c>
      <c r="P590">
        <f t="shared" si="36"/>
        <v>7</v>
      </c>
    </row>
    <row r="591" spans="1:16">
      <c r="A591" s="8" t="str">
        <f t="shared" si="34"/>
        <v>TPB45460</v>
      </c>
      <c r="B591" s="43" t="s">
        <v>47</v>
      </c>
      <c r="C591" s="8">
        <v>45460</v>
      </c>
      <c r="D591">
        <v>15458.333000000001</v>
      </c>
      <c r="E591">
        <v>11067600</v>
      </c>
      <c r="M591">
        <f t="shared" si="35"/>
        <v>590</v>
      </c>
      <c r="N591" s="7"/>
      <c r="O591">
        <v>590</v>
      </c>
      <c r="P591">
        <f t="shared" si="36"/>
        <v>7</v>
      </c>
    </row>
    <row r="592" spans="1:16">
      <c r="A592" s="8" t="str">
        <f t="shared" si="34"/>
        <v>TPB45457</v>
      </c>
      <c r="B592" s="43" t="s">
        <v>47</v>
      </c>
      <c r="C592" s="8">
        <v>45457</v>
      </c>
      <c r="D592">
        <v>15541.666999999999</v>
      </c>
      <c r="E592">
        <v>14292240</v>
      </c>
      <c r="M592">
        <f t="shared" si="35"/>
        <v>591</v>
      </c>
      <c r="N592" s="7"/>
      <c r="O592">
        <v>591</v>
      </c>
      <c r="P592">
        <f t="shared" si="36"/>
        <v>7</v>
      </c>
    </row>
    <row r="593" spans="1:16">
      <c r="A593" s="8" t="str">
        <f t="shared" si="34"/>
        <v>TPB45456</v>
      </c>
      <c r="B593" s="43" t="s">
        <v>47</v>
      </c>
      <c r="C593" s="8">
        <v>45456</v>
      </c>
      <c r="D593">
        <v>15833.333000000001</v>
      </c>
      <c r="E593">
        <v>52799760</v>
      </c>
      <c r="M593">
        <f t="shared" si="35"/>
        <v>592</v>
      </c>
      <c r="N593" s="7"/>
      <c r="O593">
        <v>592</v>
      </c>
      <c r="P593">
        <f t="shared" si="36"/>
        <v>7</v>
      </c>
    </row>
    <row r="594" spans="1:16">
      <c r="A594" s="8" t="str">
        <f t="shared" si="34"/>
        <v>TPB45455</v>
      </c>
      <c r="B594" s="43" t="s">
        <v>47</v>
      </c>
      <c r="C594" s="8">
        <v>45455</v>
      </c>
      <c r="D594">
        <v>15375</v>
      </c>
      <c r="E594">
        <v>8094600</v>
      </c>
      <c r="M594">
        <f t="shared" si="35"/>
        <v>593</v>
      </c>
      <c r="N594" s="7"/>
      <c r="O594">
        <v>593</v>
      </c>
      <c r="P594">
        <f t="shared" si="36"/>
        <v>7</v>
      </c>
    </row>
    <row r="595" spans="1:16">
      <c r="A595" s="8" t="str">
        <f t="shared" si="34"/>
        <v>TPB45454</v>
      </c>
      <c r="B595" s="43" t="s">
        <v>47</v>
      </c>
      <c r="C595" s="8">
        <v>45454</v>
      </c>
      <c r="D595">
        <v>15166.666999999999</v>
      </c>
      <c r="E595">
        <v>5454840</v>
      </c>
      <c r="M595">
        <f t="shared" si="35"/>
        <v>594</v>
      </c>
      <c r="N595" s="7"/>
      <c r="O595">
        <v>594</v>
      </c>
      <c r="P595">
        <f t="shared" si="36"/>
        <v>7</v>
      </c>
    </row>
    <row r="596" spans="1:16">
      <c r="A596" s="8" t="str">
        <f t="shared" si="34"/>
        <v>TPB45453</v>
      </c>
      <c r="B596" s="43" t="s">
        <v>47</v>
      </c>
      <c r="C596" s="8">
        <v>45453</v>
      </c>
      <c r="D596">
        <v>15291.666999999999</v>
      </c>
      <c r="E596">
        <v>15716160</v>
      </c>
      <c r="M596">
        <f t="shared" si="35"/>
        <v>595</v>
      </c>
      <c r="N596" s="7"/>
      <c r="O596">
        <v>595</v>
      </c>
      <c r="P596">
        <f t="shared" si="36"/>
        <v>7</v>
      </c>
    </row>
    <row r="597" spans="1:16">
      <c r="A597" s="8" t="str">
        <f t="shared" si="34"/>
        <v>TPB45450</v>
      </c>
      <c r="B597" s="43" t="s">
        <v>47</v>
      </c>
      <c r="C597" s="8">
        <v>45450</v>
      </c>
      <c r="D597">
        <v>15083.333000000001</v>
      </c>
      <c r="E597">
        <v>4175160</v>
      </c>
      <c r="M597">
        <f t="shared" si="35"/>
        <v>596</v>
      </c>
      <c r="N597" s="7"/>
      <c r="O597">
        <v>596</v>
      </c>
      <c r="P597">
        <f t="shared" si="36"/>
        <v>7</v>
      </c>
    </row>
    <row r="598" spans="1:16">
      <c r="A598" s="8" t="str">
        <f t="shared" si="34"/>
        <v>TPB45449</v>
      </c>
      <c r="B598" s="43" t="s">
        <v>47</v>
      </c>
      <c r="C598" s="8">
        <v>45449</v>
      </c>
      <c r="D598">
        <v>15208.333000000001</v>
      </c>
      <c r="E598">
        <v>10017360</v>
      </c>
      <c r="M598">
        <f t="shared" si="35"/>
        <v>597</v>
      </c>
      <c r="N598" s="7"/>
      <c r="O598">
        <v>597</v>
      </c>
      <c r="P598">
        <f t="shared" si="36"/>
        <v>7</v>
      </c>
    </row>
    <row r="599" spans="1:16">
      <c r="A599" s="8" t="str">
        <f t="shared" si="34"/>
        <v>TPB45448</v>
      </c>
      <c r="B599" s="43" t="s">
        <v>47</v>
      </c>
      <c r="C599" s="8">
        <v>45448</v>
      </c>
      <c r="D599">
        <v>15000</v>
      </c>
      <c r="E599">
        <v>4866240</v>
      </c>
      <c r="M599">
        <f t="shared" si="35"/>
        <v>598</v>
      </c>
      <c r="N599" s="7"/>
      <c r="O599">
        <v>598</v>
      </c>
      <c r="P599">
        <f t="shared" si="36"/>
        <v>7</v>
      </c>
    </row>
    <row r="600" spans="1:16">
      <c r="A600" s="8" t="str">
        <f t="shared" si="34"/>
        <v>TPB45447</v>
      </c>
      <c r="B600" s="43" t="s">
        <v>47</v>
      </c>
      <c r="C600" s="8">
        <v>45447</v>
      </c>
      <c r="D600">
        <v>15041.666999999999</v>
      </c>
      <c r="E600">
        <v>5356080</v>
      </c>
      <c r="M600">
        <f t="shared" si="35"/>
        <v>599</v>
      </c>
      <c r="N600" s="7"/>
      <c r="O600">
        <v>599</v>
      </c>
      <c r="P600">
        <f t="shared" si="36"/>
        <v>7</v>
      </c>
    </row>
    <row r="601" spans="1:16">
      <c r="A601" s="8" t="str">
        <f t="shared" si="34"/>
        <v>TPB45446</v>
      </c>
      <c r="B601" s="43" t="s">
        <v>47</v>
      </c>
      <c r="C601" s="8">
        <v>45446</v>
      </c>
      <c r="D601">
        <v>15041.666999999999</v>
      </c>
      <c r="E601">
        <v>14450760</v>
      </c>
      <c r="M601">
        <f t="shared" si="35"/>
        <v>600</v>
      </c>
      <c r="N601" s="7"/>
      <c r="O601">
        <v>600</v>
      </c>
      <c r="P601">
        <f t="shared" si="36"/>
        <v>7</v>
      </c>
    </row>
    <row r="602" spans="1:16">
      <c r="A602" s="8" t="str">
        <f t="shared" si="34"/>
        <v>TPB45443</v>
      </c>
      <c r="B602" s="43" t="s">
        <v>47</v>
      </c>
      <c r="C602" s="8">
        <v>45443</v>
      </c>
      <c r="D602">
        <v>14708.333000000001</v>
      </c>
      <c r="E602">
        <v>4663200</v>
      </c>
      <c r="M602">
        <f t="shared" si="35"/>
        <v>601</v>
      </c>
      <c r="N602" s="7"/>
      <c r="O602">
        <v>601</v>
      </c>
      <c r="P602">
        <f t="shared" si="36"/>
        <v>7</v>
      </c>
    </row>
    <row r="603" spans="1:16">
      <c r="A603" s="8" t="str">
        <f t="shared" si="34"/>
        <v>TPB45442</v>
      </c>
      <c r="B603" s="43" t="s">
        <v>47</v>
      </c>
      <c r="C603" s="8">
        <v>45442</v>
      </c>
      <c r="D603">
        <v>14750</v>
      </c>
      <c r="E603">
        <v>7630080</v>
      </c>
      <c r="M603">
        <f t="shared" si="35"/>
        <v>602</v>
      </c>
      <c r="N603" s="7"/>
      <c r="O603">
        <v>602</v>
      </c>
      <c r="P603">
        <f t="shared" si="36"/>
        <v>7</v>
      </c>
    </row>
    <row r="604" spans="1:16">
      <c r="A604" s="8" t="str">
        <f t="shared" si="34"/>
        <v>TPB45441</v>
      </c>
      <c r="B604" s="43" t="s">
        <v>47</v>
      </c>
      <c r="C604" s="8">
        <v>45441</v>
      </c>
      <c r="D604">
        <v>14750</v>
      </c>
      <c r="E604">
        <v>5615640</v>
      </c>
      <c r="M604">
        <f t="shared" si="35"/>
        <v>603</v>
      </c>
      <c r="N604" s="7"/>
      <c r="O604">
        <v>603</v>
      </c>
      <c r="P604">
        <f t="shared" si="36"/>
        <v>7</v>
      </c>
    </row>
    <row r="605" spans="1:16">
      <c r="A605" s="8" t="str">
        <f t="shared" si="34"/>
        <v>TPB45440</v>
      </c>
      <c r="B605" s="43" t="s">
        <v>47</v>
      </c>
      <c r="C605" s="8">
        <v>45440</v>
      </c>
      <c r="D605">
        <v>14875</v>
      </c>
      <c r="E605">
        <v>5347920</v>
      </c>
      <c r="M605">
        <f t="shared" si="35"/>
        <v>604</v>
      </c>
      <c r="N605" s="7"/>
      <c r="O605">
        <v>604</v>
      </c>
      <c r="P605">
        <f t="shared" si="36"/>
        <v>7</v>
      </c>
    </row>
    <row r="606" spans="1:16">
      <c r="A606" s="8" t="str">
        <f t="shared" si="34"/>
        <v>TPB45439</v>
      </c>
      <c r="B606" s="43" t="s">
        <v>47</v>
      </c>
      <c r="C606" s="8">
        <v>45439</v>
      </c>
      <c r="D606">
        <v>14750</v>
      </c>
      <c r="E606">
        <v>6948120</v>
      </c>
      <c r="M606">
        <f t="shared" si="35"/>
        <v>605</v>
      </c>
      <c r="N606" s="7"/>
      <c r="O606">
        <v>605</v>
      </c>
      <c r="P606">
        <f t="shared" si="36"/>
        <v>7</v>
      </c>
    </row>
    <row r="607" spans="1:16">
      <c r="A607" s="8" t="str">
        <f t="shared" si="34"/>
        <v>TPB45436</v>
      </c>
      <c r="B607" s="43" t="s">
        <v>47</v>
      </c>
      <c r="C607" s="8">
        <v>45436</v>
      </c>
      <c r="D607">
        <v>14791.666999999999</v>
      </c>
      <c r="E607">
        <v>18717960</v>
      </c>
      <c r="M607">
        <f t="shared" si="35"/>
        <v>606</v>
      </c>
      <c r="N607" s="7"/>
      <c r="O607">
        <v>606</v>
      </c>
      <c r="P607">
        <f t="shared" si="36"/>
        <v>7</v>
      </c>
    </row>
    <row r="608" spans="1:16">
      <c r="A608" s="8" t="str">
        <f t="shared" si="34"/>
        <v>TPB45435</v>
      </c>
      <c r="B608" s="43" t="s">
        <v>47</v>
      </c>
      <c r="C608" s="8">
        <v>45435</v>
      </c>
      <c r="D608">
        <v>15250</v>
      </c>
      <c r="E608">
        <v>6072600</v>
      </c>
      <c r="M608">
        <f t="shared" si="35"/>
        <v>607</v>
      </c>
      <c r="N608" s="7"/>
      <c r="O608">
        <v>607</v>
      </c>
      <c r="P608">
        <f t="shared" si="36"/>
        <v>7</v>
      </c>
    </row>
    <row r="609" spans="1:16">
      <c r="A609" s="8" t="str">
        <f t="shared" si="34"/>
        <v>TPB45434</v>
      </c>
      <c r="B609" s="43" t="s">
        <v>47</v>
      </c>
      <c r="C609" s="8">
        <v>45434</v>
      </c>
      <c r="D609">
        <v>15125</v>
      </c>
      <c r="E609">
        <v>7384800</v>
      </c>
      <c r="M609">
        <f t="shared" si="35"/>
        <v>608</v>
      </c>
      <c r="N609" s="7"/>
      <c r="O609">
        <v>608</v>
      </c>
      <c r="P609">
        <f t="shared" si="36"/>
        <v>7</v>
      </c>
    </row>
    <row r="610" spans="1:16">
      <c r="A610" s="8" t="str">
        <f t="shared" si="34"/>
        <v>TPB45433</v>
      </c>
      <c r="B610" s="43" t="s">
        <v>47</v>
      </c>
      <c r="C610" s="8">
        <v>45433</v>
      </c>
      <c r="D610">
        <v>15291.666999999999</v>
      </c>
      <c r="E610">
        <v>5338440</v>
      </c>
      <c r="M610">
        <f t="shared" si="35"/>
        <v>609</v>
      </c>
      <c r="N610" s="7"/>
      <c r="O610">
        <v>609</v>
      </c>
      <c r="P610">
        <f t="shared" si="36"/>
        <v>7</v>
      </c>
    </row>
    <row r="611" spans="1:16">
      <c r="A611" s="8" t="str">
        <f t="shared" si="34"/>
        <v>TPB45432</v>
      </c>
      <c r="B611" s="43" t="s">
        <v>47</v>
      </c>
      <c r="C611" s="8">
        <v>45432</v>
      </c>
      <c r="D611">
        <v>15375</v>
      </c>
      <c r="E611">
        <v>16513800</v>
      </c>
      <c r="M611">
        <f t="shared" si="35"/>
        <v>610</v>
      </c>
      <c r="N611" s="7"/>
      <c r="O611">
        <v>610</v>
      </c>
      <c r="P611">
        <f t="shared" si="36"/>
        <v>7</v>
      </c>
    </row>
    <row r="612" spans="1:16">
      <c r="A612" s="8" t="str">
        <f t="shared" si="34"/>
        <v>TPB45429</v>
      </c>
      <c r="B612" s="43" t="s">
        <v>47</v>
      </c>
      <c r="C612" s="8">
        <v>45429</v>
      </c>
      <c r="D612">
        <v>15333.333000000001</v>
      </c>
      <c r="E612">
        <v>14560200</v>
      </c>
      <c r="M612">
        <f t="shared" si="35"/>
        <v>611</v>
      </c>
      <c r="N612" s="7"/>
      <c r="O612">
        <v>611</v>
      </c>
      <c r="P612">
        <f t="shared" si="36"/>
        <v>7</v>
      </c>
    </row>
    <row r="613" spans="1:16">
      <c r="A613" s="8" t="str">
        <f t="shared" si="34"/>
        <v>TPB45428</v>
      </c>
      <c r="B613" s="43" t="s">
        <v>47</v>
      </c>
      <c r="C613" s="8">
        <v>45428</v>
      </c>
      <c r="D613">
        <v>15291.666999999999</v>
      </c>
      <c r="E613">
        <v>11565120</v>
      </c>
      <c r="M613">
        <f t="shared" si="35"/>
        <v>612</v>
      </c>
      <c r="N613" s="7"/>
      <c r="O613">
        <v>612</v>
      </c>
      <c r="P613">
        <f t="shared" si="36"/>
        <v>7</v>
      </c>
    </row>
    <row r="614" spans="1:16">
      <c r="A614" s="8" t="str">
        <f t="shared" si="34"/>
        <v>TPB45427</v>
      </c>
      <c r="B614" s="43" t="s">
        <v>47</v>
      </c>
      <c r="C614" s="8">
        <v>45427</v>
      </c>
      <c r="D614">
        <v>14958.333000000001</v>
      </c>
      <c r="E614">
        <v>11383440</v>
      </c>
      <c r="M614">
        <f t="shared" si="35"/>
        <v>613</v>
      </c>
      <c r="N614" s="7"/>
      <c r="O614">
        <v>613</v>
      </c>
      <c r="P614">
        <f t="shared" si="36"/>
        <v>7</v>
      </c>
    </row>
    <row r="615" spans="1:16">
      <c r="A615" s="8" t="str">
        <f t="shared" si="34"/>
        <v>TPB45426</v>
      </c>
      <c r="B615" s="43" t="s">
        <v>47</v>
      </c>
      <c r="C615" s="8">
        <v>45426</v>
      </c>
      <c r="D615">
        <v>15000</v>
      </c>
      <c r="E615">
        <v>5262960</v>
      </c>
      <c r="M615">
        <f t="shared" si="35"/>
        <v>614</v>
      </c>
      <c r="N615" s="7"/>
      <c r="O615">
        <v>614</v>
      </c>
      <c r="P615">
        <f t="shared" si="36"/>
        <v>7</v>
      </c>
    </row>
    <row r="616" spans="1:16">
      <c r="A616" s="8" t="str">
        <f t="shared" si="34"/>
        <v>TPB45425</v>
      </c>
      <c r="B616" s="43" t="s">
        <v>47</v>
      </c>
      <c r="C616" s="8">
        <v>45425</v>
      </c>
      <c r="D616">
        <v>15000</v>
      </c>
      <c r="E616">
        <v>7011120</v>
      </c>
      <c r="M616">
        <f t="shared" si="35"/>
        <v>615</v>
      </c>
      <c r="N616" s="7"/>
      <c r="O616">
        <v>615</v>
      </c>
      <c r="P616">
        <f t="shared" si="36"/>
        <v>7</v>
      </c>
    </row>
    <row r="617" spans="1:16">
      <c r="A617" s="8" t="str">
        <f t="shared" si="34"/>
        <v>TPB45422</v>
      </c>
      <c r="B617" s="43" t="s">
        <v>47</v>
      </c>
      <c r="C617" s="8">
        <v>45422</v>
      </c>
      <c r="D617">
        <v>15083.333000000001</v>
      </c>
      <c r="E617">
        <v>9982800</v>
      </c>
      <c r="M617">
        <f t="shared" si="35"/>
        <v>616</v>
      </c>
      <c r="N617" s="7"/>
      <c r="O617">
        <v>616</v>
      </c>
      <c r="P617">
        <f t="shared" si="36"/>
        <v>7</v>
      </c>
    </row>
    <row r="618" spans="1:16">
      <c r="A618" s="8" t="str">
        <f t="shared" si="34"/>
        <v>TPB45421</v>
      </c>
      <c r="B618" s="43" t="s">
        <v>47</v>
      </c>
      <c r="C618" s="8">
        <v>45421</v>
      </c>
      <c r="D618">
        <v>15125</v>
      </c>
      <c r="E618">
        <v>18642720</v>
      </c>
      <c r="M618">
        <f t="shared" si="35"/>
        <v>617</v>
      </c>
      <c r="N618" s="7"/>
      <c r="O618">
        <v>617</v>
      </c>
      <c r="P618">
        <f t="shared" si="36"/>
        <v>7</v>
      </c>
    </row>
    <row r="619" spans="1:16">
      <c r="A619" s="8" t="str">
        <f t="shared" si="34"/>
        <v>TPB45420</v>
      </c>
      <c r="B619" s="43" t="s">
        <v>47</v>
      </c>
      <c r="C619" s="8">
        <v>45420</v>
      </c>
      <c r="D619">
        <v>14791.666999999999</v>
      </c>
      <c r="E619">
        <v>5000640</v>
      </c>
      <c r="M619">
        <f t="shared" si="35"/>
        <v>618</v>
      </c>
      <c r="N619" s="7"/>
      <c r="O619">
        <v>618</v>
      </c>
      <c r="P619">
        <f t="shared" si="36"/>
        <v>7</v>
      </c>
    </row>
    <row r="620" spans="1:16">
      <c r="A620" s="8" t="str">
        <f t="shared" si="34"/>
        <v>TPB45419</v>
      </c>
      <c r="B620" s="43" t="s">
        <v>47</v>
      </c>
      <c r="C620" s="8">
        <v>45419</v>
      </c>
      <c r="D620">
        <v>14791.666999999999</v>
      </c>
      <c r="E620">
        <v>3088200</v>
      </c>
      <c r="M620">
        <f t="shared" si="35"/>
        <v>619</v>
      </c>
      <c r="N620" s="7"/>
      <c r="O620">
        <v>619</v>
      </c>
      <c r="P620">
        <f t="shared" si="36"/>
        <v>7</v>
      </c>
    </row>
    <row r="621" spans="1:16">
      <c r="A621" s="8" t="str">
        <f t="shared" si="34"/>
        <v>TPB45418</v>
      </c>
      <c r="B621" s="43" t="s">
        <v>47</v>
      </c>
      <c r="C621" s="8">
        <v>45418</v>
      </c>
      <c r="D621">
        <v>14833.333000000001</v>
      </c>
      <c r="E621">
        <v>4843920</v>
      </c>
      <c r="M621">
        <f t="shared" si="35"/>
        <v>620</v>
      </c>
      <c r="N621" s="7"/>
      <c r="O621">
        <v>620</v>
      </c>
      <c r="P621">
        <f t="shared" si="36"/>
        <v>7</v>
      </c>
    </row>
    <row r="622" spans="1:16">
      <c r="A622" s="8" t="str">
        <f t="shared" si="34"/>
        <v>TPB45415</v>
      </c>
      <c r="B622" s="43" t="s">
        <v>47</v>
      </c>
      <c r="C622" s="8">
        <v>45415</v>
      </c>
      <c r="D622">
        <v>14583.333000000001</v>
      </c>
      <c r="E622">
        <v>9426120</v>
      </c>
      <c r="M622">
        <f t="shared" si="35"/>
        <v>621</v>
      </c>
      <c r="N622" s="7"/>
      <c r="O622">
        <v>621</v>
      </c>
      <c r="P622">
        <f t="shared" si="36"/>
        <v>7</v>
      </c>
    </row>
    <row r="623" spans="1:16">
      <c r="A623" s="8" t="str">
        <f t="shared" si="34"/>
        <v>TPB45414</v>
      </c>
      <c r="B623" s="43" t="s">
        <v>47</v>
      </c>
      <c r="C623" s="8">
        <v>45414</v>
      </c>
      <c r="D623">
        <v>14708.333000000001</v>
      </c>
      <c r="E623">
        <v>2000400</v>
      </c>
      <c r="M623">
        <f t="shared" si="35"/>
        <v>622</v>
      </c>
      <c r="N623" s="7"/>
      <c r="O623">
        <v>622</v>
      </c>
      <c r="P623">
        <f t="shared" si="36"/>
        <v>7</v>
      </c>
    </row>
    <row r="624" spans="1:16">
      <c r="A624" s="8" t="str">
        <f t="shared" si="34"/>
        <v>TPB45408</v>
      </c>
      <c r="B624" s="43" t="s">
        <v>47</v>
      </c>
      <c r="C624" s="8">
        <v>45408</v>
      </c>
      <c r="D624">
        <v>14916.666999999999</v>
      </c>
      <c r="E624">
        <v>3708960</v>
      </c>
      <c r="M624">
        <f t="shared" si="35"/>
        <v>623</v>
      </c>
      <c r="N624" s="7"/>
      <c r="O624">
        <v>623</v>
      </c>
      <c r="P624">
        <f t="shared" si="36"/>
        <v>7</v>
      </c>
    </row>
    <row r="625" spans="1:16">
      <c r="A625" s="8" t="str">
        <f t="shared" si="34"/>
        <v>TPB45407</v>
      </c>
      <c r="B625" s="43" t="s">
        <v>47</v>
      </c>
      <c r="C625" s="8">
        <v>45407</v>
      </c>
      <c r="D625">
        <v>14958.333000000001</v>
      </c>
      <c r="E625">
        <v>5933040</v>
      </c>
      <c r="M625">
        <f t="shared" si="35"/>
        <v>624</v>
      </c>
      <c r="N625" s="7"/>
      <c r="O625">
        <v>624</v>
      </c>
      <c r="P625">
        <f t="shared" si="36"/>
        <v>7</v>
      </c>
    </row>
    <row r="626" spans="1:16">
      <c r="A626" s="8" t="str">
        <f t="shared" si="34"/>
        <v>TPB45406</v>
      </c>
      <c r="B626" s="43" t="s">
        <v>47</v>
      </c>
      <c r="C626" s="8">
        <v>45406</v>
      </c>
      <c r="D626">
        <v>15000</v>
      </c>
      <c r="E626">
        <v>14265720</v>
      </c>
      <c r="M626">
        <f t="shared" si="35"/>
        <v>625</v>
      </c>
      <c r="N626" s="7"/>
      <c r="O626">
        <v>625</v>
      </c>
      <c r="P626">
        <f t="shared" si="36"/>
        <v>7</v>
      </c>
    </row>
    <row r="627" spans="1:16">
      <c r="A627" s="8" t="str">
        <f t="shared" si="34"/>
        <v>TPB45405</v>
      </c>
      <c r="B627" s="43" t="s">
        <v>47</v>
      </c>
      <c r="C627" s="8">
        <v>45405</v>
      </c>
      <c r="D627">
        <v>14375</v>
      </c>
      <c r="E627">
        <v>7588440</v>
      </c>
      <c r="M627">
        <f t="shared" si="35"/>
        <v>626</v>
      </c>
      <c r="N627" s="7"/>
      <c r="O627">
        <v>626</v>
      </c>
      <c r="P627">
        <f t="shared" si="36"/>
        <v>7</v>
      </c>
    </row>
    <row r="628" spans="1:16">
      <c r="A628" s="8" t="str">
        <f t="shared" si="34"/>
        <v>TPB45404</v>
      </c>
      <c r="B628" s="43" t="s">
        <v>47</v>
      </c>
      <c r="C628" s="8">
        <v>45404</v>
      </c>
      <c r="D628">
        <v>14583.333000000001</v>
      </c>
      <c r="E628">
        <v>15160920</v>
      </c>
      <c r="M628">
        <f t="shared" si="35"/>
        <v>627</v>
      </c>
      <c r="N628" s="7"/>
      <c r="O628">
        <v>627</v>
      </c>
      <c r="P628">
        <f t="shared" si="36"/>
        <v>7</v>
      </c>
    </row>
    <row r="629" spans="1:16">
      <c r="A629" s="8" t="str">
        <f t="shared" si="34"/>
        <v>TPB45401</v>
      </c>
      <c r="B629" s="43" t="s">
        <v>47</v>
      </c>
      <c r="C629" s="8">
        <v>45401</v>
      </c>
      <c r="D629">
        <v>13833.333000000001</v>
      </c>
      <c r="E629">
        <v>10152480</v>
      </c>
      <c r="M629">
        <f t="shared" si="35"/>
        <v>628</v>
      </c>
      <c r="N629" s="7"/>
      <c r="O629">
        <v>628</v>
      </c>
      <c r="P629">
        <f t="shared" si="36"/>
        <v>7</v>
      </c>
    </row>
    <row r="630" spans="1:16">
      <c r="A630" s="8" t="str">
        <f t="shared" si="34"/>
        <v>TPB45399</v>
      </c>
      <c r="B630" s="43" t="s">
        <v>47</v>
      </c>
      <c r="C630" s="8">
        <v>45399</v>
      </c>
      <c r="D630">
        <v>14166.666999999999</v>
      </c>
      <c r="E630">
        <v>7435800</v>
      </c>
      <c r="M630">
        <f t="shared" si="35"/>
        <v>629</v>
      </c>
      <c r="N630" s="7"/>
      <c r="O630">
        <v>629</v>
      </c>
      <c r="P630">
        <f t="shared" si="36"/>
        <v>7</v>
      </c>
    </row>
    <row r="631" spans="1:16">
      <c r="A631" s="8" t="str">
        <f t="shared" si="34"/>
        <v>TPB45398</v>
      </c>
      <c r="B631" s="43" t="s">
        <v>47</v>
      </c>
      <c r="C631" s="8">
        <v>45398</v>
      </c>
      <c r="D631">
        <v>14666.666999999999</v>
      </c>
      <c r="E631">
        <v>20152080</v>
      </c>
      <c r="M631">
        <f t="shared" si="35"/>
        <v>630</v>
      </c>
      <c r="N631" s="7"/>
      <c r="O631">
        <v>630</v>
      </c>
      <c r="P631">
        <f t="shared" si="36"/>
        <v>7</v>
      </c>
    </row>
    <row r="632" spans="1:16">
      <c r="A632" s="8" t="str">
        <f t="shared" si="34"/>
        <v>TPB45397</v>
      </c>
      <c r="B632" s="43" t="s">
        <v>47</v>
      </c>
      <c r="C632" s="8">
        <v>45397</v>
      </c>
      <c r="D632">
        <v>14583.333000000001</v>
      </c>
      <c r="E632">
        <v>14745600</v>
      </c>
      <c r="M632">
        <f t="shared" si="35"/>
        <v>631</v>
      </c>
      <c r="N632" s="7"/>
      <c r="O632">
        <v>631</v>
      </c>
      <c r="P632">
        <f t="shared" si="36"/>
        <v>7</v>
      </c>
    </row>
    <row r="633" spans="1:16">
      <c r="A633" s="8" t="str">
        <f t="shared" si="34"/>
        <v>TPB45394</v>
      </c>
      <c r="B633" s="43" t="s">
        <v>47</v>
      </c>
      <c r="C633" s="8">
        <v>45394</v>
      </c>
      <c r="D633">
        <v>15583.333000000001</v>
      </c>
      <c r="E633">
        <v>13176120</v>
      </c>
      <c r="M633">
        <f t="shared" si="35"/>
        <v>632</v>
      </c>
      <c r="N633" s="7"/>
      <c r="O633">
        <v>632</v>
      </c>
      <c r="P633">
        <f t="shared" si="36"/>
        <v>7</v>
      </c>
    </row>
    <row r="634" spans="1:16">
      <c r="A634" s="8" t="str">
        <f t="shared" si="34"/>
        <v>TPB45393</v>
      </c>
      <c r="B634" s="43" t="s">
        <v>47</v>
      </c>
      <c r="C634" s="8">
        <v>45393</v>
      </c>
      <c r="D634">
        <v>15291.666999999999</v>
      </c>
      <c r="E634">
        <v>8244000</v>
      </c>
      <c r="M634">
        <f t="shared" si="35"/>
        <v>633</v>
      </c>
      <c r="N634" s="7"/>
      <c r="O634">
        <v>633</v>
      </c>
      <c r="P634">
        <f t="shared" si="36"/>
        <v>7</v>
      </c>
    </row>
    <row r="635" spans="1:16">
      <c r="A635" s="8" t="str">
        <f t="shared" si="34"/>
        <v>TPB45392</v>
      </c>
      <c r="B635" s="43" t="s">
        <v>47</v>
      </c>
      <c r="C635" s="8">
        <v>45392</v>
      </c>
      <c r="D635">
        <v>15291.666999999999</v>
      </c>
      <c r="E635">
        <v>5121000</v>
      </c>
      <c r="M635">
        <f t="shared" si="35"/>
        <v>634</v>
      </c>
      <c r="N635" s="7"/>
      <c r="O635">
        <v>634</v>
      </c>
      <c r="P635">
        <f t="shared" si="36"/>
        <v>7</v>
      </c>
    </row>
    <row r="636" spans="1:16">
      <c r="A636" s="8" t="str">
        <f t="shared" si="34"/>
        <v>TPB45391</v>
      </c>
      <c r="B636" s="43" t="s">
        <v>47</v>
      </c>
      <c r="C636" s="8">
        <v>45391</v>
      </c>
      <c r="D636">
        <v>15500</v>
      </c>
      <c r="E636">
        <v>5334720</v>
      </c>
      <c r="M636">
        <f t="shared" si="35"/>
        <v>635</v>
      </c>
      <c r="N636" s="7"/>
      <c r="O636">
        <v>635</v>
      </c>
      <c r="P636">
        <f t="shared" si="36"/>
        <v>7</v>
      </c>
    </row>
    <row r="637" spans="1:16">
      <c r="A637" s="8" t="str">
        <f t="shared" si="34"/>
        <v>TPB45390</v>
      </c>
      <c r="B637" s="43" t="s">
        <v>47</v>
      </c>
      <c r="C637" s="8">
        <v>45390</v>
      </c>
      <c r="D637">
        <v>15208.333000000001</v>
      </c>
      <c r="E637">
        <v>13998960</v>
      </c>
      <c r="M637">
        <f t="shared" si="35"/>
        <v>636</v>
      </c>
      <c r="N637" s="7"/>
      <c r="O637">
        <v>636</v>
      </c>
      <c r="P637">
        <f t="shared" si="36"/>
        <v>7</v>
      </c>
    </row>
    <row r="638" spans="1:16">
      <c r="A638" s="8" t="str">
        <f t="shared" si="34"/>
        <v>TPB45387</v>
      </c>
      <c r="B638" s="43" t="s">
        <v>47</v>
      </c>
      <c r="C638" s="8">
        <v>45387</v>
      </c>
      <c r="D638">
        <v>15166.666999999999</v>
      </c>
      <c r="E638">
        <v>11555640</v>
      </c>
      <c r="M638">
        <f t="shared" si="35"/>
        <v>637</v>
      </c>
      <c r="N638" s="7"/>
      <c r="O638">
        <v>637</v>
      </c>
      <c r="P638">
        <f t="shared" si="36"/>
        <v>7</v>
      </c>
    </row>
    <row r="639" spans="1:16">
      <c r="A639" s="8" t="str">
        <f t="shared" si="34"/>
        <v>TPB45386</v>
      </c>
      <c r="B639" s="43" t="s">
        <v>47</v>
      </c>
      <c r="C639" s="8">
        <v>45386</v>
      </c>
      <c r="D639">
        <v>15333.333000000001</v>
      </c>
      <c r="E639">
        <v>13686840</v>
      </c>
      <c r="M639">
        <f t="shared" si="35"/>
        <v>638</v>
      </c>
      <c r="N639" s="7"/>
      <c r="O639">
        <v>638</v>
      </c>
      <c r="P639">
        <f t="shared" si="36"/>
        <v>7</v>
      </c>
    </row>
    <row r="640" spans="1:16">
      <c r="A640" s="8" t="str">
        <f t="shared" si="34"/>
        <v>TPB45385</v>
      </c>
      <c r="B640" s="43" t="s">
        <v>47</v>
      </c>
      <c r="C640" s="8">
        <v>45385</v>
      </c>
      <c r="D640">
        <v>15416.666999999999</v>
      </c>
      <c r="E640">
        <v>9842160</v>
      </c>
      <c r="M640">
        <f t="shared" si="35"/>
        <v>639</v>
      </c>
      <c r="N640" s="7"/>
      <c r="O640">
        <v>639</v>
      </c>
      <c r="P640">
        <f t="shared" si="36"/>
        <v>7</v>
      </c>
    </row>
    <row r="641" spans="1:16">
      <c r="A641" s="8" t="str">
        <f t="shared" si="34"/>
        <v>TPB45384</v>
      </c>
      <c r="B641" s="43" t="s">
        <v>47</v>
      </c>
      <c r="C641" s="8">
        <v>45384</v>
      </c>
      <c r="D641">
        <v>15708.333000000001</v>
      </c>
      <c r="E641">
        <v>12429000</v>
      </c>
      <c r="M641">
        <f t="shared" si="35"/>
        <v>640</v>
      </c>
      <c r="N641" s="7"/>
      <c r="O641">
        <v>640</v>
      </c>
      <c r="P641">
        <f t="shared" si="36"/>
        <v>7</v>
      </c>
    </row>
    <row r="642" spans="1:16">
      <c r="A642" s="8" t="str">
        <f t="shared" si="34"/>
        <v>TPB45383</v>
      </c>
      <c r="B642" s="43" t="s">
        <v>47</v>
      </c>
      <c r="C642" s="8">
        <v>45383</v>
      </c>
      <c r="D642">
        <v>15625</v>
      </c>
      <c r="E642">
        <v>12021000</v>
      </c>
      <c r="M642">
        <f t="shared" si="35"/>
        <v>641</v>
      </c>
      <c r="N642" s="7"/>
      <c r="O642">
        <v>641</v>
      </c>
      <c r="P642">
        <f t="shared" si="36"/>
        <v>7</v>
      </c>
    </row>
    <row r="643" spans="1:16">
      <c r="A643" s="8" t="str">
        <f t="shared" ref="A643:A706" si="37">B643&amp;C643</f>
        <v>TPB45380</v>
      </c>
      <c r="B643" s="43" t="s">
        <v>47</v>
      </c>
      <c r="C643" s="8">
        <v>45380</v>
      </c>
      <c r="D643">
        <v>15916.666999999999</v>
      </c>
      <c r="E643">
        <v>6930480</v>
      </c>
      <c r="M643">
        <f t="shared" ref="M643:M706" si="38">O643</f>
        <v>642</v>
      </c>
      <c r="N643" s="7"/>
      <c r="O643">
        <v>642</v>
      </c>
      <c r="P643">
        <f t="shared" ref="P643:P706" si="39">WEEKDAY(N643)</f>
        <v>7</v>
      </c>
    </row>
    <row r="644" spans="1:16">
      <c r="A644" s="8" t="str">
        <f t="shared" si="37"/>
        <v>TPB45379</v>
      </c>
      <c r="B644" s="43" t="s">
        <v>47</v>
      </c>
      <c r="C644" s="8">
        <v>45379</v>
      </c>
      <c r="D644">
        <v>15916.666999999999</v>
      </c>
      <c r="E644">
        <v>12159360</v>
      </c>
      <c r="M644">
        <f t="shared" si="38"/>
        <v>643</v>
      </c>
      <c r="N644" s="7"/>
      <c r="O644">
        <v>643</v>
      </c>
      <c r="P644">
        <f t="shared" si="39"/>
        <v>7</v>
      </c>
    </row>
    <row r="645" spans="1:16">
      <c r="A645" s="8" t="str">
        <f t="shared" si="37"/>
        <v>TPB45378</v>
      </c>
      <c r="B645" s="43" t="s">
        <v>47</v>
      </c>
      <c r="C645" s="8">
        <v>45378</v>
      </c>
      <c r="D645">
        <v>16000</v>
      </c>
      <c r="E645">
        <v>7234800</v>
      </c>
      <c r="M645">
        <f t="shared" si="38"/>
        <v>644</v>
      </c>
      <c r="N645" s="7"/>
      <c r="O645">
        <v>644</v>
      </c>
      <c r="P645">
        <f t="shared" si="39"/>
        <v>7</v>
      </c>
    </row>
    <row r="646" spans="1:16">
      <c r="A646" s="8" t="str">
        <f t="shared" si="37"/>
        <v>TPB45377</v>
      </c>
      <c r="B646" s="43" t="s">
        <v>47</v>
      </c>
      <c r="C646" s="8">
        <v>45377</v>
      </c>
      <c r="D646">
        <v>15958.333000000001</v>
      </c>
      <c r="E646">
        <v>13009920</v>
      </c>
      <c r="M646">
        <f t="shared" si="38"/>
        <v>645</v>
      </c>
      <c r="N646" s="7"/>
      <c r="O646">
        <v>645</v>
      </c>
      <c r="P646">
        <f t="shared" si="39"/>
        <v>7</v>
      </c>
    </row>
    <row r="647" spans="1:16">
      <c r="A647" s="8" t="str">
        <f t="shared" si="37"/>
        <v>TPB45376</v>
      </c>
      <c r="B647" s="43" t="s">
        <v>47</v>
      </c>
      <c r="C647" s="8">
        <v>45376</v>
      </c>
      <c r="D647">
        <v>15833.333000000001</v>
      </c>
      <c r="E647">
        <v>21096720</v>
      </c>
      <c r="M647">
        <f t="shared" si="38"/>
        <v>646</v>
      </c>
      <c r="N647" s="7"/>
      <c r="O647">
        <v>646</v>
      </c>
      <c r="P647">
        <f t="shared" si="39"/>
        <v>7</v>
      </c>
    </row>
    <row r="648" spans="1:16">
      <c r="A648" s="8" t="str">
        <f t="shared" si="37"/>
        <v>TPB45373</v>
      </c>
      <c r="B648" s="43" t="s">
        <v>47</v>
      </c>
      <c r="C648" s="8">
        <v>45373</v>
      </c>
      <c r="D648">
        <v>15625</v>
      </c>
      <c r="E648">
        <v>21558720</v>
      </c>
      <c r="M648">
        <f t="shared" si="38"/>
        <v>647</v>
      </c>
      <c r="N648" s="7"/>
      <c r="O648">
        <v>647</v>
      </c>
      <c r="P648">
        <f t="shared" si="39"/>
        <v>7</v>
      </c>
    </row>
    <row r="649" spans="1:16">
      <c r="A649" s="8" t="str">
        <f t="shared" si="37"/>
        <v>TPB45372</v>
      </c>
      <c r="B649" s="43" t="s">
        <v>47</v>
      </c>
      <c r="C649" s="8">
        <v>45372</v>
      </c>
      <c r="D649">
        <v>15625</v>
      </c>
      <c r="E649">
        <v>11017680</v>
      </c>
      <c r="M649">
        <f t="shared" si="38"/>
        <v>648</v>
      </c>
      <c r="N649" s="7"/>
      <c r="O649">
        <v>648</v>
      </c>
      <c r="P649">
        <f t="shared" si="39"/>
        <v>7</v>
      </c>
    </row>
    <row r="650" spans="1:16">
      <c r="A650" s="8" t="str">
        <f t="shared" si="37"/>
        <v>TPB45371</v>
      </c>
      <c r="B650" s="43" t="s">
        <v>47</v>
      </c>
      <c r="C650" s="8">
        <v>45371</v>
      </c>
      <c r="D650">
        <v>15500</v>
      </c>
      <c r="E650">
        <v>19172520</v>
      </c>
      <c r="M650">
        <f t="shared" si="38"/>
        <v>649</v>
      </c>
      <c r="N650" s="7"/>
      <c r="O650">
        <v>649</v>
      </c>
      <c r="P650">
        <f t="shared" si="39"/>
        <v>7</v>
      </c>
    </row>
    <row r="651" spans="1:16">
      <c r="A651" s="8" t="str">
        <f t="shared" si="37"/>
        <v>TPB45370</v>
      </c>
      <c r="B651" s="43" t="s">
        <v>47</v>
      </c>
      <c r="C651" s="8">
        <v>45370</v>
      </c>
      <c r="D651">
        <v>15166.666999999999</v>
      </c>
      <c r="E651">
        <v>5257440</v>
      </c>
      <c r="M651">
        <f t="shared" si="38"/>
        <v>650</v>
      </c>
      <c r="N651" s="7"/>
      <c r="O651">
        <v>650</v>
      </c>
      <c r="P651">
        <f t="shared" si="39"/>
        <v>7</v>
      </c>
    </row>
    <row r="652" spans="1:16">
      <c r="A652" s="8" t="str">
        <f t="shared" si="37"/>
        <v>TPB45369</v>
      </c>
      <c r="B652" s="43" t="s">
        <v>47</v>
      </c>
      <c r="C652" s="8">
        <v>45369</v>
      </c>
      <c r="D652">
        <v>15250</v>
      </c>
      <c r="E652">
        <v>16438560</v>
      </c>
      <c r="M652">
        <f t="shared" si="38"/>
        <v>651</v>
      </c>
      <c r="N652" s="7"/>
      <c r="O652">
        <v>651</v>
      </c>
      <c r="P652">
        <f t="shared" si="39"/>
        <v>7</v>
      </c>
    </row>
    <row r="653" spans="1:16">
      <c r="A653" s="8" t="str">
        <f t="shared" si="37"/>
        <v>TPB45366</v>
      </c>
      <c r="B653" s="43" t="s">
        <v>47</v>
      </c>
      <c r="C653" s="8">
        <v>45366</v>
      </c>
      <c r="D653">
        <v>15666.666999999999</v>
      </c>
      <c r="E653">
        <v>10797240</v>
      </c>
      <c r="M653">
        <f t="shared" si="38"/>
        <v>652</v>
      </c>
      <c r="N653" s="7"/>
      <c r="O653">
        <v>652</v>
      </c>
      <c r="P653">
        <f t="shared" si="39"/>
        <v>7</v>
      </c>
    </row>
    <row r="654" spans="1:16">
      <c r="A654" s="8" t="str">
        <f t="shared" si="37"/>
        <v>TPB45365</v>
      </c>
      <c r="B654" s="43" t="s">
        <v>47</v>
      </c>
      <c r="C654" s="8">
        <v>45365</v>
      </c>
      <c r="D654">
        <v>15625</v>
      </c>
      <c r="E654">
        <v>9209160</v>
      </c>
      <c r="M654">
        <f t="shared" si="38"/>
        <v>653</v>
      </c>
      <c r="N654" s="7"/>
      <c r="O654">
        <v>653</v>
      </c>
      <c r="P654">
        <f t="shared" si="39"/>
        <v>7</v>
      </c>
    </row>
    <row r="655" spans="1:16">
      <c r="A655" s="8" t="str">
        <f t="shared" si="37"/>
        <v>TPB45364</v>
      </c>
      <c r="B655" s="43" t="s">
        <v>47</v>
      </c>
      <c r="C655" s="8">
        <v>45364</v>
      </c>
      <c r="D655">
        <v>15833.333000000001</v>
      </c>
      <c r="E655">
        <v>9170160</v>
      </c>
      <c r="M655">
        <f t="shared" si="38"/>
        <v>654</v>
      </c>
      <c r="N655" s="7"/>
      <c r="O655">
        <v>654</v>
      </c>
      <c r="P655">
        <f t="shared" si="39"/>
        <v>7</v>
      </c>
    </row>
    <row r="656" spans="1:16">
      <c r="A656" s="8" t="str">
        <f t="shared" si="37"/>
        <v>TPB45363</v>
      </c>
      <c r="B656" s="43" t="s">
        <v>47</v>
      </c>
      <c r="C656" s="8">
        <v>45363</v>
      </c>
      <c r="D656">
        <v>15416.666999999999</v>
      </c>
      <c r="E656">
        <v>9575760</v>
      </c>
      <c r="M656">
        <f t="shared" si="38"/>
        <v>655</v>
      </c>
      <c r="N656" s="7"/>
      <c r="O656">
        <v>655</v>
      </c>
      <c r="P656">
        <f t="shared" si="39"/>
        <v>7</v>
      </c>
    </row>
    <row r="657" spans="1:16">
      <c r="A657" s="8" t="str">
        <f t="shared" si="37"/>
        <v>TPB45362</v>
      </c>
      <c r="B657" s="43" t="s">
        <v>47</v>
      </c>
      <c r="C657" s="8">
        <v>45362</v>
      </c>
      <c r="D657">
        <v>15416.666999999999</v>
      </c>
      <c r="E657">
        <v>13239720</v>
      </c>
      <c r="M657">
        <f t="shared" si="38"/>
        <v>656</v>
      </c>
      <c r="N657" s="7"/>
      <c r="O657">
        <v>656</v>
      </c>
      <c r="P657">
        <f t="shared" si="39"/>
        <v>7</v>
      </c>
    </row>
    <row r="658" spans="1:16">
      <c r="A658" s="8" t="str">
        <f t="shared" si="37"/>
        <v>TPB45359</v>
      </c>
      <c r="B658" s="43" t="s">
        <v>47</v>
      </c>
      <c r="C658" s="8">
        <v>45359</v>
      </c>
      <c r="D658">
        <v>15500</v>
      </c>
      <c r="E658">
        <v>26473200</v>
      </c>
      <c r="M658">
        <f t="shared" si="38"/>
        <v>657</v>
      </c>
      <c r="N658" s="7"/>
      <c r="O658">
        <v>657</v>
      </c>
      <c r="P658">
        <f t="shared" si="39"/>
        <v>7</v>
      </c>
    </row>
    <row r="659" spans="1:16">
      <c r="A659" s="8" t="str">
        <f t="shared" si="37"/>
        <v>TPB45358</v>
      </c>
      <c r="B659" s="43" t="s">
        <v>47</v>
      </c>
      <c r="C659" s="8">
        <v>45358</v>
      </c>
      <c r="D659">
        <v>16041.666999999999</v>
      </c>
      <c r="E659">
        <v>10961880</v>
      </c>
      <c r="M659">
        <f t="shared" si="38"/>
        <v>658</v>
      </c>
      <c r="N659" s="7"/>
      <c r="O659">
        <v>658</v>
      </c>
      <c r="P659">
        <f t="shared" si="39"/>
        <v>7</v>
      </c>
    </row>
    <row r="660" spans="1:16">
      <c r="A660" s="8" t="str">
        <f t="shared" si="37"/>
        <v>TPB45357</v>
      </c>
      <c r="B660" s="43" t="s">
        <v>47</v>
      </c>
      <c r="C660" s="8">
        <v>45357</v>
      </c>
      <c r="D660">
        <v>16000</v>
      </c>
      <c r="E660">
        <v>12017160</v>
      </c>
      <c r="M660">
        <f t="shared" si="38"/>
        <v>659</v>
      </c>
      <c r="N660" s="7"/>
      <c r="O660">
        <v>659</v>
      </c>
      <c r="P660">
        <f t="shared" si="39"/>
        <v>7</v>
      </c>
    </row>
    <row r="661" spans="1:16">
      <c r="A661" s="8" t="str">
        <f t="shared" si="37"/>
        <v>TPB45356</v>
      </c>
      <c r="B661" s="43" t="s">
        <v>47</v>
      </c>
      <c r="C661" s="8">
        <v>45356</v>
      </c>
      <c r="D661">
        <v>16166.666999999999</v>
      </c>
      <c r="E661">
        <v>14751960</v>
      </c>
      <c r="M661">
        <f t="shared" si="38"/>
        <v>660</v>
      </c>
      <c r="N661" s="7"/>
      <c r="O661">
        <v>660</v>
      </c>
      <c r="P661">
        <f t="shared" si="39"/>
        <v>7</v>
      </c>
    </row>
    <row r="662" spans="1:16">
      <c r="A662" s="8" t="str">
        <f t="shared" si="37"/>
        <v>TPB45355</v>
      </c>
      <c r="B662" s="43" t="s">
        <v>47</v>
      </c>
      <c r="C662" s="8">
        <v>45355</v>
      </c>
      <c r="D662">
        <v>16333.333000000001</v>
      </c>
      <c r="E662">
        <v>18047160</v>
      </c>
      <c r="M662">
        <f t="shared" si="38"/>
        <v>661</v>
      </c>
      <c r="N662" s="7"/>
      <c r="O662">
        <v>661</v>
      </c>
      <c r="P662">
        <f t="shared" si="39"/>
        <v>7</v>
      </c>
    </row>
    <row r="663" spans="1:16">
      <c r="A663" s="8" t="str">
        <f t="shared" si="37"/>
        <v>TPB45352</v>
      </c>
      <c r="B663" s="43" t="s">
        <v>47</v>
      </c>
      <c r="C663" s="8">
        <v>45352</v>
      </c>
      <c r="D663">
        <v>16541.667000000001</v>
      </c>
      <c r="E663">
        <v>17137440</v>
      </c>
      <c r="M663">
        <f t="shared" si="38"/>
        <v>662</v>
      </c>
      <c r="N663" s="7"/>
      <c r="O663">
        <v>662</v>
      </c>
      <c r="P663">
        <f t="shared" si="39"/>
        <v>7</v>
      </c>
    </row>
    <row r="664" spans="1:16">
      <c r="A664" s="8" t="str">
        <f t="shared" si="37"/>
        <v>TPB45351</v>
      </c>
      <c r="B664" s="43" t="s">
        <v>47</v>
      </c>
      <c r="C664" s="8">
        <v>45351</v>
      </c>
      <c r="D664">
        <v>16541.667000000001</v>
      </c>
      <c r="E664">
        <v>36187080</v>
      </c>
      <c r="M664">
        <f t="shared" si="38"/>
        <v>663</v>
      </c>
      <c r="N664" s="7"/>
      <c r="O664">
        <v>663</v>
      </c>
      <c r="P664">
        <f t="shared" si="39"/>
        <v>7</v>
      </c>
    </row>
    <row r="665" spans="1:16">
      <c r="A665" s="8" t="str">
        <f t="shared" si="37"/>
        <v>TPB45350</v>
      </c>
      <c r="B665" s="43" t="s">
        <v>47</v>
      </c>
      <c r="C665" s="8">
        <v>45350</v>
      </c>
      <c r="D665">
        <v>16666.667000000001</v>
      </c>
      <c r="E665">
        <v>30719760</v>
      </c>
      <c r="M665">
        <f t="shared" si="38"/>
        <v>664</v>
      </c>
      <c r="N665" s="7"/>
      <c r="O665">
        <v>664</v>
      </c>
      <c r="P665">
        <f t="shared" si="39"/>
        <v>7</v>
      </c>
    </row>
    <row r="666" spans="1:16">
      <c r="A666" s="8" t="str">
        <f t="shared" si="37"/>
        <v>TPB45349</v>
      </c>
      <c r="B666" s="43" t="s">
        <v>47</v>
      </c>
      <c r="C666" s="8">
        <v>45349</v>
      </c>
      <c r="D666">
        <v>15958.333000000001</v>
      </c>
      <c r="E666">
        <v>18322320</v>
      </c>
      <c r="M666">
        <f t="shared" si="38"/>
        <v>665</v>
      </c>
      <c r="N666" s="7"/>
      <c r="O666">
        <v>665</v>
      </c>
      <c r="P666">
        <f t="shared" si="39"/>
        <v>7</v>
      </c>
    </row>
    <row r="667" spans="1:16">
      <c r="A667" s="8" t="str">
        <f t="shared" si="37"/>
        <v>TPB45348</v>
      </c>
      <c r="B667" s="43" t="s">
        <v>47</v>
      </c>
      <c r="C667" s="8">
        <v>45348</v>
      </c>
      <c r="D667">
        <v>15958.333000000001</v>
      </c>
      <c r="E667">
        <v>9841200</v>
      </c>
      <c r="M667">
        <f t="shared" si="38"/>
        <v>666</v>
      </c>
      <c r="N667" s="7"/>
      <c r="O667">
        <v>666</v>
      </c>
      <c r="P667">
        <f t="shared" si="39"/>
        <v>7</v>
      </c>
    </row>
    <row r="668" spans="1:16">
      <c r="A668" s="8" t="str">
        <f t="shared" si="37"/>
        <v>TPB45345</v>
      </c>
      <c r="B668" s="43" t="s">
        <v>47</v>
      </c>
      <c r="C668" s="8">
        <v>45345</v>
      </c>
      <c r="D668">
        <v>15916.666999999999</v>
      </c>
      <c r="E668">
        <v>52320000</v>
      </c>
      <c r="M668">
        <f t="shared" si="38"/>
        <v>667</v>
      </c>
      <c r="N668" s="7"/>
      <c r="O668">
        <v>667</v>
      </c>
      <c r="P668">
        <f t="shared" si="39"/>
        <v>7</v>
      </c>
    </row>
    <row r="669" spans="1:16">
      <c r="A669" s="8" t="str">
        <f t="shared" si="37"/>
        <v>TPB45344</v>
      </c>
      <c r="B669" s="43" t="s">
        <v>47</v>
      </c>
      <c r="C669" s="8">
        <v>45344</v>
      </c>
      <c r="D669">
        <v>16291.666999999999</v>
      </c>
      <c r="E669">
        <v>18772440</v>
      </c>
      <c r="M669">
        <f t="shared" si="38"/>
        <v>668</v>
      </c>
      <c r="N669" s="7"/>
      <c r="O669">
        <v>668</v>
      </c>
      <c r="P669">
        <f t="shared" si="39"/>
        <v>7</v>
      </c>
    </row>
    <row r="670" spans="1:16">
      <c r="A670" s="8" t="str">
        <f t="shared" si="37"/>
        <v>TPB45343</v>
      </c>
      <c r="B670" s="43" t="s">
        <v>47</v>
      </c>
      <c r="C670" s="8">
        <v>45343</v>
      </c>
      <c r="D670">
        <v>16250</v>
      </c>
      <c r="E670">
        <v>38150880</v>
      </c>
      <c r="M670">
        <f t="shared" si="38"/>
        <v>669</v>
      </c>
      <c r="N670" s="7"/>
      <c r="O670">
        <v>669</v>
      </c>
      <c r="P670">
        <f t="shared" si="39"/>
        <v>7</v>
      </c>
    </row>
    <row r="671" spans="1:16">
      <c r="A671" s="8" t="str">
        <f t="shared" si="37"/>
        <v>TPB45342</v>
      </c>
      <c r="B671" s="43" t="s">
        <v>47</v>
      </c>
      <c r="C671" s="8">
        <v>45342</v>
      </c>
      <c r="D671">
        <v>15625</v>
      </c>
      <c r="E671">
        <v>11175120</v>
      </c>
      <c r="M671">
        <f t="shared" si="38"/>
        <v>670</v>
      </c>
      <c r="N671" s="7"/>
      <c r="O671">
        <v>670</v>
      </c>
      <c r="P671">
        <f t="shared" si="39"/>
        <v>7</v>
      </c>
    </row>
    <row r="672" spans="1:16">
      <c r="A672" s="8" t="str">
        <f t="shared" si="37"/>
        <v>TPB45341</v>
      </c>
      <c r="B672" s="43" t="s">
        <v>47</v>
      </c>
      <c r="C672" s="8">
        <v>45341</v>
      </c>
      <c r="D672">
        <v>15666.666999999999</v>
      </c>
      <c r="E672">
        <v>10534440</v>
      </c>
      <c r="M672">
        <f t="shared" si="38"/>
        <v>671</v>
      </c>
      <c r="N672" s="7"/>
      <c r="O672">
        <v>671</v>
      </c>
      <c r="P672">
        <f t="shared" si="39"/>
        <v>7</v>
      </c>
    </row>
    <row r="673" spans="1:16">
      <c r="A673" s="8" t="str">
        <f t="shared" si="37"/>
        <v>TPB45338</v>
      </c>
      <c r="B673" s="43" t="s">
        <v>47</v>
      </c>
      <c r="C673" s="8">
        <v>45338</v>
      </c>
      <c r="D673">
        <v>15750</v>
      </c>
      <c r="E673">
        <v>17233200</v>
      </c>
      <c r="M673">
        <f t="shared" si="38"/>
        <v>672</v>
      </c>
      <c r="N673" s="7"/>
      <c r="O673">
        <v>672</v>
      </c>
      <c r="P673">
        <f t="shared" si="39"/>
        <v>7</v>
      </c>
    </row>
    <row r="674" spans="1:16">
      <c r="A674" s="8" t="str">
        <f t="shared" si="37"/>
        <v>TPB45337</v>
      </c>
      <c r="B674" s="43" t="s">
        <v>47</v>
      </c>
      <c r="C674" s="8">
        <v>45337</v>
      </c>
      <c r="D674">
        <v>15708.333000000001</v>
      </c>
      <c r="E674">
        <v>31076760</v>
      </c>
      <c r="M674">
        <f t="shared" si="38"/>
        <v>673</v>
      </c>
      <c r="N674" s="7"/>
      <c r="O674">
        <v>673</v>
      </c>
      <c r="P674">
        <f t="shared" si="39"/>
        <v>7</v>
      </c>
    </row>
    <row r="675" spans="1:16">
      <c r="A675" s="8" t="str">
        <f t="shared" si="37"/>
        <v>TPB45329</v>
      </c>
      <c r="B675" s="43" t="s">
        <v>47</v>
      </c>
      <c r="C675" s="8">
        <v>45329</v>
      </c>
      <c r="D675">
        <v>15416.666999999999</v>
      </c>
      <c r="E675">
        <v>17610240</v>
      </c>
      <c r="M675">
        <f t="shared" si="38"/>
        <v>674</v>
      </c>
      <c r="N675" s="7"/>
      <c r="O675">
        <v>674</v>
      </c>
      <c r="P675">
        <f t="shared" si="39"/>
        <v>7</v>
      </c>
    </row>
    <row r="676" spans="1:16">
      <c r="A676" s="8" t="str">
        <f t="shared" si="37"/>
        <v>TPB45328</v>
      </c>
      <c r="B676" s="43" t="s">
        <v>47</v>
      </c>
      <c r="C676" s="8">
        <v>45328</v>
      </c>
      <c r="D676">
        <v>15083.333000000001</v>
      </c>
      <c r="E676">
        <v>11947320</v>
      </c>
      <c r="M676">
        <f t="shared" si="38"/>
        <v>675</v>
      </c>
      <c r="N676" s="7"/>
      <c r="O676">
        <v>675</v>
      </c>
      <c r="P676">
        <f t="shared" si="39"/>
        <v>7</v>
      </c>
    </row>
    <row r="677" spans="1:16">
      <c r="A677" s="8" t="str">
        <f t="shared" si="37"/>
        <v>TPB45327</v>
      </c>
      <c r="B677" s="43" t="s">
        <v>47</v>
      </c>
      <c r="C677" s="8">
        <v>45327</v>
      </c>
      <c r="D677">
        <v>15125</v>
      </c>
      <c r="E677">
        <v>22454520</v>
      </c>
      <c r="M677">
        <f t="shared" si="38"/>
        <v>676</v>
      </c>
      <c r="N677" s="7"/>
      <c r="O677">
        <v>676</v>
      </c>
      <c r="P677">
        <f t="shared" si="39"/>
        <v>7</v>
      </c>
    </row>
    <row r="678" spans="1:16">
      <c r="A678" s="8" t="str">
        <f t="shared" si="37"/>
        <v>TPB45324</v>
      </c>
      <c r="B678" s="43" t="s">
        <v>47</v>
      </c>
      <c r="C678" s="8">
        <v>45324</v>
      </c>
      <c r="D678">
        <v>14583.333000000001</v>
      </c>
      <c r="E678">
        <v>11006520</v>
      </c>
      <c r="M678">
        <f t="shared" si="38"/>
        <v>677</v>
      </c>
      <c r="N678" s="7"/>
      <c r="O678">
        <v>677</v>
      </c>
      <c r="P678">
        <f t="shared" si="39"/>
        <v>7</v>
      </c>
    </row>
    <row r="679" spans="1:16">
      <c r="A679" s="8" t="str">
        <f t="shared" si="37"/>
        <v>TPB45323</v>
      </c>
      <c r="B679" s="43" t="s">
        <v>47</v>
      </c>
      <c r="C679" s="8">
        <v>45323</v>
      </c>
      <c r="D679">
        <v>14875</v>
      </c>
      <c r="E679">
        <v>6067080</v>
      </c>
      <c r="M679">
        <f t="shared" si="38"/>
        <v>678</v>
      </c>
      <c r="N679" s="7"/>
      <c r="O679">
        <v>678</v>
      </c>
      <c r="P679">
        <f t="shared" si="39"/>
        <v>7</v>
      </c>
    </row>
    <row r="680" spans="1:16">
      <c r="A680" s="8" t="str">
        <f t="shared" si="37"/>
        <v>TPB45322</v>
      </c>
      <c r="B680" s="43" t="s">
        <v>47</v>
      </c>
      <c r="C680" s="8">
        <v>45322</v>
      </c>
      <c r="D680">
        <v>14875</v>
      </c>
      <c r="E680">
        <v>10626720</v>
      </c>
      <c r="M680">
        <f t="shared" si="38"/>
        <v>679</v>
      </c>
      <c r="N680" s="7"/>
      <c r="O680">
        <v>679</v>
      </c>
      <c r="P680">
        <f t="shared" si="39"/>
        <v>7</v>
      </c>
    </row>
    <row r="681" spans="1:16">
      <c r="A681" s="8" t="str">
        <f t="shared" si="37"/>
        <v>TPB45321</v>
      </c>
      <c r="B681" s="43" t="s">
        <v>47</v>
      </c>
      <c r="C681" s="8">
        <v>45321</v>
      </c>
      <c r="D681">
        <v>15250</v>
      </c>
      <c r="E681">
        <v>8425920</v>
      </c>
      <c r="M681">
        <f t="shared" si="38"/>
        <v>680</v>
      </c>
      <c r="N681" s="7"/>
      <c r="O681">
        <v>680</v>
      </c>
      <c r="P681">
        <f t="shared" si="39"/>
        <v>7</v>
      </c>
    </row>
    <row r="682" spans="1:16">
      <c r="A682" s="8" t="str">
        <f t="shared" si="37"/>
        <v>TPB45320</v>
      </c>
      <c r="B682" s="43" t="s">
        <v>47</v>
      </c>
      <c r="C682" s="8">
        <v>45320</v>
      </c>
      <c r="D682">
        <v>15125</v>
      </c>
      <c r="E682">
        <v>3537000</v>
      </c>
      <c r="M682">
        <f t="shared" si="38"/>
        <v>681</v>
      </c>
      <c r="N682" s="7"/>
      <c r="O682">
        <v>681</v>
      </c>
      <c r="P682">
        <f t="shared" si="39"/>
        <v>7</v>
      </c>
    </row>
    <row r="683" spans="1:16">
      <c r="A683" s="8" t="str">
        <f t="shared" si="37"/>
        <v>TPB45317</v>
      </c>
      <c r="B683" s="43" t="s">
        <v>47</v>
      </c>
      <c r="C683" s="8">
        <v>45317</v>
      </c>
      <c r="D683">
        <v>15250</v>
      </c>
      <c r="E683">
        <v>4678080</v>
      </c>
      <c r="M683">
        <f t="shared" si="38"/>
        <v>682</v>
      </c>
      <c r="N683" s="7"/>
      <c r="O683">
        <v>682</v>
      </c>
      <c r="P683">
        <f t="shared" si="39"/>
        <v>7</v>
      </c>
    </row>
    <row r="684" spans="1:16">
      <c r="A684" s="8" t="str">
        <f t="shared" si="37"/>
        <v>TPB45316</v>
      </c>
      <c r="B684" s="43" t="s">
        <v>47</v>
      </c>
      <c r="C684" s="8">
        <v>45316</v>
      </c>
      <c r="D684">
        <v>15125</v>
      </c>
      <c r="E684">
        <v>6756120</v>
      </c>
      <c r="M684">
        <f t="shared" si="38"/>
        <v>683</v>
      </c>
      <c r="N684" s="7"/>
      <c r="O684">
        <v>683</v>
      </c>
      <c r="P684">
        <f t="shared" si="39"/>
        <v>7</v>
      </c>
    </row>
    <row r="685" spans="1:16">
      <c r="A685" s="8" t="str">
        <f t="shared" si="37"/>
        <v>TPB45315</v>
      </c>
      <c r="B685" s="43" t="s">
        <v>47</v>
      </c>
      <c r="C685" s="8">
        <v>45315</v>
      </c>
      <c r="D685">
        <v>15250</v>
      </c>
      <c r="E685">
        <v>11012400</v>
      </c>
      <c r="M685">
        <f t="shared" si="38"/>
        <v>684</v>
      </c>
      <c r="N685" s="7"/>
      <c r="O685">
        <v>684</v>
      </c>
      <c r="P685">
        <f t="shared" si="39"/>
        <v>7</v>
      </c>
    </row>
    <row r="686" spans="1:16">
      <c r="A686" s="8" t="str">
        <f t="shared" si="37"/>
        <v>TPB45314</v>
      </c>
      <c r="B686" s="43" t="s">
        <v>47</v>
      </c>
      <c r="C686" s="8">
        <v>45314</v>
      </c>
      <c r="D686">
        <v>15500</v>
      </c>
      <c r="E686">
        <v>11304240</v>
      </c>
      <c r="M686">
        <f t="shared" si="38"/>
        <v>685</v>
      </c>
      <c r="N686" s="7"/>
      <c r="O686">
        <v>685</v>
      </c>
      <c r="P686">
        <f t="shared" si="39"/>
        <v>7</v>
      </c>
    </row>
    <row r="687" spans="1:16">
      <c r="A687" s="8" t="str">
        <f t="shared" si="37"/>
        <v>TPB45313</v>
      </c>
      <c r="B687" s="43" t="s">
        <v>47</v>
      </c>
      <c r="C687" s="8">
        <v>45313</v>
      </c>
      <c r="D687">
        <v>15541.666999999999</v>
      </c>
      <c r="E687">
        <v>10556280</v>
      </c>
      <c r="M687">
        <f t="shared" si="38"/>
        <v>686</v>
      </c>
      <c r="N687" s="7"/>
      <c r="O687">
        <v>686</v>
      </c>
      <c r="P687">
        <f t="shared" si="39"/>
        <v>7</v>
      </c>
    </row>
    <row r="688" spans="1:16">
      <c r="A688" s="8" t="str">
        <f t="shared" si="37"/>
        <v>TPB45310</v>
      </c>
      <c r="B688" s="43" t="s">
        <v>47</v>
      </c>
      <c r="C688" s="8">
        <v>45310</v>
      </c>
      <c r="D688">
        <v>15500</v>
      </c>
      <c r="E688">
        <v>6779400</v>
      </c>
      <c r="M688">
        <f t="shared" si="38"/>
        <v>687</v>
      </c>
      <c r="N688" s="7"/>
      <c r="O688">
        <v>687</v>
      </c>
      <c r="P688">
        <f t="shared" si="39"/>
        <v>7</v>
      </c>
    </row>
    <row r="689" spans="1:16">
      <c r="A689" s="8" t="str">
        <f t="shared" si="37"/>
        <v>TPB45309</v>
      </c>
      <c r="B689" s="43" t="s">
        <v>47</v>
      </c>
      <c r="C689" s="8">
        <v>45309</v>
      </c>
      <c r="D689">
        <v>15375</v>
      </c>
      <c r="E689">
        <v>6442800</v>
      </c>
      <c r="M689">
        <f t="shared" si="38"/>
        <v>688</v>
      </c>
      <c r="N689" s="7"/>
      <c r="O689">
        <v>688</v>
      </c>
      <c r="P689">
        <f t="shared" si="39"/>
        <v>7</v>
      </c>
    </row>
    <row r="690" spans="1:16">
      <c r="A690" s="8" t="str">
        <f t="shared" si="37"/>
        <v>TPB45308</v>
      </c>
      <c r="B690" s="43" t="s">
        <v>47</v>
      </c>
      <c r="C690" s="8">
        <v>45308</v>
      </c>
      <c r="D690">
        <v>15291.666999999999</v>
      </c>
      <c r="E690">
        <v>8943600</v>
      </c>
      <c r="M690">
        <f t="shared" si="38"/>
        <v>689</v>
      </c>
      <c r="N690" s="7"/>
      <c r="O690">
        <v>689</v>
      </c>
      <c r="P690">
        <f t="shared" si="39"/>
        <v>7</v>
      </c>
    </row>
    <row r="691" spans="1:16">
      <c r="A691" s="8" t="str">
        <f t="shared" si="37"/>
        <v>TPB45307</v>
      </c>
      <c r="B691" s="43" t="s">
        <v>47</v>
      </c>
      <c r="C691" s="8">
        <v>45307</v>
      </c>
      <c r="D691">
        <v>15500</v>
      </c>
      <c r="E691">
        <v>11199960</v>
      </c>
      <c r="M691">
        <f t="shared" si="38"/>
        <v>690</v>
      </c>
      <c r="N691" s="7"/>
      <c r="O691">
        <v>690</v>
      </c>
      <c r="P691">
        <f t="shared" si="39"/>
        <v>7</v>
      </c>
    </row>
    <row r="692" spans="1:16">
      <c r="A692" s="8" t="str">
        <f t="shared" si="37"/>
        <v>TPB45306</v>
      </c>
      <c r="B692" s="43" t="s">
        <v>47</v>
      </c>
      <c r="C692" s="8">
        <v>45306</v>
      </c>
      <c r="D692">
        <v>15250</v>
      </c>
      <c r="E692">
        <v>8355720</v>
      </c>
      <c r="M692">
        <f t="shared" si="38"/>
        <v>691</v>
      </c>
      <c r="N692" s="7"/>
      <c r="O692">
        <v>691</v>
      </c>
      <c r="P692">
        <f t="shared" si="39"/>
        <v>7</v>
      </c>
    </row>
    <row r="693" spans="1:16">
      <c r="A693" s="8" t="str">
        <f t="shared" si="37"/>
        <v>TPB45303</v>
      </c>
      <c r="B693" s="43" t="s">
        <v>47</v>
      </c>
      <c r="C693" s="8">
        <v>45303</v>
      </c>
      <c r="D693">
        <v>15458.333000000001</v>
      </c>
      <c r="E693">
        <v>22679520</v>
      </c>
      <c r="M693">
        <f t="shared" si="38"/>
        <v>692</v>
      </c>
      <c r="N693" s="7"/>
      <c r="O693">
        <v>692</v>
      </c>
      <c r="P693">
        <f t="shared" si="39"/>
        <v>7</v>
      </c>
    </row>
    <row r="694" spans="1:16">
      <c r="A694" s="8" t="str">
        <f t="shared" si="37"/>
        <v>TPB45302</v>
      </c>
      <c r="B694" s="43" t="s">
        <v>47</v>
      </c>
      <c r="C694" s="8">
        <v>45302</v>
      </c>
      <c r="D694">
        <v>15416.666999999999</v>
      </c>
      <c r="E694">
        <v>21737520</v>
      </c>
      <c r="M694">
        <f t="shared" si="38"/>
        <v>693</v>
      </c>
      <c r="N694" s="7"/>
      <c r="O694">
        <v>693</v>
      </c>
      <c r="P694">
        <f t="shared" si="39"/>
        <v>7</v>
      </c>
    </row>
    <row r="695" spans="1:16">
      <c r="A695" s="8" t="str">
        <f t="shared" si="37"/>
        <v>TPB45301</v>
      </c>
      <c r="B695" s="43" t="s">
        <v>47</v>
      </c>
      <c r="C695" s="8">
        <v>45301</v>
      </c>
      <c r="D695">
        <v>15416.666999999999</v>
      </c>
      <c r="E695">
        <v>29059920</v>
      </c>
      <c r="M695">
        <f t="shared" si="38"/>
        <v>694</v>
      </c>
      <c r="N695" s="7"/>
      <c r="O695">
        <v>694</v>
      </c>
      <c r="P695">
        <f t="shared" si="39"/>
        <v>7</v>
      </c>
    </row>
    <row r="696" spans="1:16">
      <c r="A696" s="8" t="str">
        <f t="shared" si="37"/>
        <v>TPB45300</v>
      </c>
      <c r="B696" s="43" t="s">
        <v>47</v>
      </c>
      <c r="C696" s="8">
        <v>45300</v>
      </c>
      <c r="D696">
        <v>14791.666999999999</v>
      </c>
      <c r="E696">
        <v>12604560</v>
      </c>
      <c r="M696">
        <f t="shared" si="38"/>
        <v>695</v>
      </c>
      <c r="N696" s="7"/>
      <c r="O696">
        <v>695</v>
      </c>
      <c r="P696">
        <f t="shared" si="39"/>
        <v>7</v>
      </c>
    </row>
    <row r="697" spans="1:16">
      <c r="A697" s="8" t="str">
        <f t="shared" si="37"/>
        <v>TPB45299</v>
      </c>
      <c r="B697" s="43" t="s">
        <v>47</v>
      </c>
      <c r="C697" s="8">
        <v>45299</v>
      </c>
      <c r="D697">
        <v>14958.333000000001</v>
      </c>
      <c r="E697">
        <v>12158640</v>
      </c>
      <c r="M697">
        <f t="shared" si="38"/>
        <v>696</v>
      </c>
      <c r="N697" s="7"/>
      <c r="O697">
        <v>696</v>
      </c>
      <c r="P697">
        <f t="shared" si="39"/>
        <v>7</v>
      </c>
    </row>
    <row r="698" spans="1:16">
      <c r="A698" s="8" t="str">
        <f t="shared" si="37"/>
        <v>TPB45296</v>
      </c>
      <c r="B698" s="43" t="s">
        <v>47</v>
      </c>
      <c r="C698" s="8">
        <v>45296</v>
      </c>
      <c r="D698">
        <v>15000</v>
      </c>
      <c r="E698">
        <v>13229400</v>
      </c>
      <c r="M698">
        <f t="shared" si="38"/>
        <v>697</v>
      </c>
      <c r="N698" s="7"/>
      <c r="O698">
        <v>697</v>
      </c>
      <c r="P698">
        <f t="shared" si="39"/>
        <v>7</v>
      </c>
    </row>
    <row r="699" spans="1:16">
      <c r="A699" s="8" t="str">
        <f t="shared" si="37"/>
        <v>TPB45295</v>
      </c>
      <c r="B699" s="43" t="s">
        <v>47</v>
      </c>
      <c r="C699" s="8">
        <v>45295</v>
      </c>
      <c r="D699">
        <v>14916.666999999999</v>
      </c>
      <c r="E699">
        <v>36717600</v>
      </c>
      <c r="M699">
        <f t="shared" si="38"/>
        <v>698</v>
      </c>
      <c r="N699" s="7"/>
      <c r="O699">
        <v>698</v>
      </c>
      <c r="P699">
        <f t="shared" si="39"/>
        <v>7</v>
      </c>
    </row>
    <row r="700" spans="1:16">
      <c r="A700" s="8" t="str">
        <f t="shared" si="37"/>
        <v>TPB45294</v>
      </c>
      <c r="B700" s="43" t="s">
        <v>47</v>
      </c>
      <c r="C700" s="8">
        <v>45294</v>
      </c>
      <c r="D700">
        <v>14541.666999999999</v>
      </c>
      <c r="E700">
        <v>8585400</v>
      </c>
      <c r="M700">
        <f t="shared" si="38"/>
        <v>699</v>
      </c>
      <c r="N700" s="7"/>
      <c r="O700">
        <v>699</v>
      </c>
      <c r="P700">
        <f t="shared" si="39"/>
        <v>7</v>
      </c>
    </row>
    <row r="701" spans="1:16">
      <c r="A701" s="8" t="str">
        <f t="shared" si="37"/>
        <v>TPB45293</v>
      </c>
      <c r="B701" s="43" t="s">
        <v>47</v>
      </c>
      <c r="C701" s="8">
        <v>45293</v>
      </c>
      <c r="D701">
        <v>14416.666999999999</v>
      </c>
      <c r="E701">
        <v>8364840</v>
      </c>
      <c r="M701">
        <f t="shared" si="38"/>
        <v>700</v>
      </c>
      <c r="N701" s="7"/>
      <c r="O701">
        <v>700</v>
      </c>
      <c r="P701">
        <f t="shared" si="39"/>
        <v>7</v>
      </c>
    </row>
    <row r="702" spans="1:16">
      <c r="A702" s="8" t="str">
        <f t="shared" si="37"/>
        <v>TPB45289</v>
      </c>
      <c r="B702" s="43" t="s">
        <v>47</v>
      </c>
      <c r="C702" s="8">
        <v>45289</v>
      </c>
      <c r="D702">
        <v>14500</v>
      </c>
      <c r="E702">
        <v>3656160</v>
      </c>
      <c r="M702">
        <f t="shared" si="38"/>
        <v>701</v>
      </c>
      <c r="N702" s="7"/>
      <c r="O702">
        <v>701</v>
      </c>
      <c r="P702">
        <f t="shared" si="39"/>
        <v>7</v>
      </c>
    </row>
    <row r="703" spans="1:16">
      <c r="A703" s="8" t="str">
        <f t="shared" si="37"/>
        <v>TPB45288</v>
      </c>
      <c r="B703" s="43" t="s">
        <v>47</v>
      </c>
      <c r="C703" s="8">
        <v>45288</v>
      </c>
      <c r="D703">
        <v>14416.666999999999</v>
      </c>
      <c r="E703">
        <v>4677840</v>
      </c>
      <c r="M703">
        <f t="shared" si="38"/>
        <v>702</v>
      </c>
      <c r="N703" s="7"/>
      <c r="O703">
        <v>702</v>
      </c>
      <c r="P703">
        <f t="shared" si="39"/>
        <v>7</v>
      </c>
    </row>
    <row r="704" spans="1:16">
      <c r="A704" s="8" t="str">
        <f t="shared" si="37"/>
        <v>TPB45287</v>
      </c>
      <c r="B704" s="43" t="s">
        <v>47</v>
      </c>
      <c r="C704" s="8">
        <v>45287</v>
      </c>
      <c r="D704">
        <v>14458.333000000001</v>
      </c>
      <c r="E704">
        <v>6426840</v>
      </c>
      <c r="M704">
        <f t="shared" si="38"/>
        <v>703</v>
      </c>
      <c r="N704" s="7"/>
      <c r="O704">
        <v>703</v>
      </c>
      <c r="P704">
        <f t="shared" si="39"/>
        <v>7</v>
      </c>
    </row>
    <row r="705" spans="1:16">
      <c r="A705" s="8" t="str">
        <f t="shared" si="37"/>
        <v>TPB45286</v>
      </c>
      <c r="B705" s="43" t="s">
        <v>47</v>
      </c>
      <c r="C705" s="8">
        <v>45286</v>
      </c>
      <c r="D705">
        <v>14166.666999999999</v>
      </c>
      <c r="E705">
        <v>2435160</v>
      </c>
      <c r="M705">
        <f t="shared" si="38"/>
        <v>704</v>
      </c>
      <c r="N705" s="7"/>
      <c r="O705">
        <v>704</v>
      </c>
      <c r="P705">
        <f t="shared" si="39"/>
        <v>7</v>
      </c>
    </row>
    <row r="706" spans="1:16">
      <c r="A706" s="8" t="str">
        <f t="shared" si="37"/>
        <v>TPB45285</v>
      </c>
      <c r="B706" s="43" t="s">
        <v>47</v>
      </c>
      <c r="C706" s="8">
        <v>45285</v>
      </c>
      <c r="D706">
        <v>14208.333000000001</v>
      </c>
      <c r="E706">
        <v>3056160</v>
      </c>
      <c r="M706">
        <f t="shared" si="38"/>
        <v>705</v>
      </c>
      <c r="N706" s="7"/>
      <c r="O706">
        <v>705</v>
      </c>
      <c r="P706">
        <f t="shared" si="39"/>
        <v>7</v>
      </c>
    </row>
    <row r="707" spans="1:16">
      <c r="A707" s="8" t="str">
        <f t="shared" ref="A707:A770" si="40">B707&amp;C707</f>
        <v>TPB45282</v>
      </c>
      <c r="B707" s="43" t="s">
        <v>47</v>
      </c>
      <c r="C707" s="8">
        <v>45282</v>
      </c>
      <c r="D707">
        <v>14083.333000000001</v>
      </c>
      <c r="E707">
        <v>2847480</v>
      </c>
      <c r="M707">
        <f t="shared" ref="M707:M770" si="41">O707</f>
        <v>706</v>
      </c>
      <c r="N707" s="7"/>
      <c r="O707">
        <v>706</v>
      </c>
      <c r="P707">
        <f t="shared" ref="P707:P770" si="42">WEEKDAY(N707)</f>
        <v>7</v>
      </c>
    </row>
    <row r="708" spans="1:16">
      <c r="A708" s="8" t="str">
        <f t="shared" si="40"/>
        <v>TPB45281</v>
      </c>
      <c r="B708" s="43" t="s">
        <v>47</v>
      </c>
      <c r="C708" s="8">
        <v>45281</v>
      </c>
      <c r="D708">
        <v>14083.333000000001</v>
      </c>
      <c r="E708">
        <v>2516160</v>
      </c>
      <c r="M708">
        <f t="shared" si="41"/>
        <v>707</v>
      </c>
      <c r="N708" s="7"/>
      <c r="O708">
        <v>707</v>
      </c>
      <c r="P708">
        <f t="shared" si="42"/>
        <v>7</v>
      </c>
    </row>
    <row r="709" spans="1:16">
      <c r="A709" s="8" t="str">
        <f t="shared" si="40"/>
        <v>TPB45280</v>
      </c>
      <c r="B709" s="43" t="s">
        <v>47</v>
      </c>
      <c r="C709" s="8">
        <v>45280</v>
      </c>
      <c r="D709">
        <v>14083.333000000001</v>
      </c>
      <c r="E709">
        <v>3389520</v>
      </c>
      <c r="M709">
        <f t="shared" si="41"/>
        <v>708</v>
      </c>
      <c r="N709" s="7"/>
      <c r="O709">
        <v>708</v>
      </c>
      <c r="P709">
        <f t="shared" si="42"/>
        <v>7</v>
      </c>
    </row>
    <row r="710" spans="1:16">
      <c r="A710" s="8" t="str">
        <f t="shared" si="40"/>
        <v>TPB45279</v>
      </c>
      <c r="B710" s="43" t="s">
        <v>47</v>
      </c>
      <c r="C710" s="8">
        <v>45279</v>
      </c>
      <c r="D710">
        <v>14166.666999999999</v>
      </c>
      <c r="E710">
        <v>2914080</v>
      </c>
      <c r="M710">
        <f t="shared" si="41"/>
        <v>709</v>
      </c>
      <c r="N710" s="7"/>
      <c r="O710">
        <v>709</v>
      </c>
      <c r="P710">
        <f t="shared" si="42"/>
        <v>7</v>
      </c>
    </row>
    <row r="711" spans="1:16">
      <c r="A711" s="8" t="str">
        <f t="shared" si="40"/>
        <v>TPB45278</v>
      </c>
      <c r="B711" s="43" t="s">
        <v>47</v>
      </c>
      <c r="C711" s="8">
        <v>45278</v>
      </c>
      <c r="D711">
        <v>14083.333000000001</v>
      </c>
      <c r="E711">
        <v>3691560</v>
      </c>
      <c r="M711">
        <f t="shared" si="41"/>
        <v>710</v>
      </c>
      <c r="N711" s="7"/>
      <c r="O711">
        <v>710</v>
      </c>
      <c r="P711">
        <f t="shared" si="42"/>
        <v>7</v>
      </c>
    </row>
    <row r="712" spans="1:16">
      <c r="A712" s="8" t="str">
        <f t="shared" si="40"/>
        <v>TPB45275</v>
      </c>
      <c r="B712" s="43" t="s">
        <v>47</v>
      </c>
      <c r="C712" s="8">
        <v>45275</v>
      </c>
      <c r="D712">
        <v>14125</v>
      </c>
      <c r="E712">
        <v>4055880</v>
      </c>
      <c r="M712">
        <f t="shared" si="41"/>
        <v>711</v>
      </c>
      <c r="N712" s="7"/>
      <c r="O712">
        <v>711</v>
      </c>
      <c r="P712">
        <f t="shared" si="42"/>
        <v>7</v>
      </c>
    </row>
    <row r="713" spans="1:16">
      <c r="A713" s="8" t="str">
        <f t="shared" si="40"/>
        <v>TPB45274</v>
      </c>
      <c r="B713" s="43" t="s">
        <v>47</v>
      </c>
      <c r="C713" s="8">
        <v>45274</v>
      </c>
      <c r="D713">
        <v>14083.333000000001</v>
      </c>
      <c r="E713">
        <v>3993960</v>
      </c>
      <c r="M713">
        <f t="shared" si="41"/>
        <v>712</v>
      </c>
      <c r="N713" s="7"/>
      <c r="O713">
        <v>712</v>
      </c>
      <c r="P713">
        <f t="shared" si="42"/>
        <v>7</v>
      </c>
    </row>
    <row r="714" spans="1:16">
      <c r="A714" s="8" t="str">
        <f t="shared" si="40"/>
        <v>TPB45273</v>
      </c>
      <c r="B714" s="43" t="s">
        <v>47</v>
      </c>
      <c r="C714" s="8">
        <v>45273</v>
      </c>
      <c r="D714">
        <v>14166.666999999999</v>
      </c>
      <c r="E714">
        <v>4000800</v>
      </c>
      <c r="M714">
        <f t="shared" si="41"/>
        <v>713</v>
      </c>
      <c r="N714" s="7"/>
      <c r="O714">
        <v>713</v>
      </c>
      <c r="P714">
        <f t="shared" si="42"/>
        <v>7</v>
      </c>
    </row>
    <row r="715" spans="1:16">
      <c r="A715" s="8" t="str">
        <f t="shared" si="40"/>
        <v>TPB45272</v>
      </c>
      <c r="B715" s="43" t="s">
        <v>47</v>
      </c>
      <c r="C715" s="8">
        <v>45272</v>
      </c>
      <c r="D715">
        <v>14458.333000000001</v>
      </c>
      <c r="E715">
        <v>2898240</v>
      </c>
      <c r="M715">
        <f t="shared" si="41"/>
        <v>714</v>
      </c>
      <c r="N715" s="7"/>
      <c r="O715">
        <v>714</v>
      </c>
      <c r="P715">
        <f t="shared" si="42"/>
        <v>7</v>
      </c>
    </row>
    <row r="716" spans="1:16">
      <c r="A716" s="8" t="str">
        <f t="shared" si="40"/>
        <v>TPB45271</v>
      </c>
      <c r="B716" s="43" t="s">
        <v>47</v>
      </c>
      <c r="C716" s="8">
        <v>45271</v>
      </c>
      <c r="D716">
        <v>14458.333000000001</v>
      </c>
      <c r="E716">
        <v>5196240</v>
      </c>
      <c r="M716">
        <f t="shared" si="41"/>
        <v>715</v>
      </c>
      <c r="N716" s="7"/>
      <c r="O716">
        <v>715</v>
      </c>
      <c r="P716">
        <f t="shared" si="42"/>
        <v>7</v>
      </c>
    </row>
    <row r="717" spans="1:16">
      <c r="A717" s="8" t="str">
        <f t="shared" si="40"/>
        <v>TPB45268</v>
      </c>
      <c r="B717" s="43" t="s">
        <v>47</v>
      </c>
      <c r="C717" s="8">
        <v>45268</v>
      </c>
      <c r="D717">
        <v>14541.666999999999</v>
      </c>
      <c r="E717">
        <v>5683200</v>
      </c>
      <c r="M717">
        <f t="shared" si="41"/>
        <v>716</v>
      </c>
      <c r="N717" s="7"/>
      <c r="O717">
        <v>716</v>
      </c>
      <c r="P717">
        <f t="shared" si="42"/>
        <v>7</v>
      </c>
    </row>
    <row r="718" spans="1:16">
      <c r="A718" s="8" t="str">
        <f t="shared" si="40"/>
        <v>TPB45267</v>
      </c>
      <c r="B718" s="43" t="s">
        <v>47</v>
      </c>
      <c r="C718" s="8">
        <v>45267</v>
      </c>
      <c r="D718">
        <v>14625</v>
      </c>
      <c r="E718">
        <v>18092520</v>
      </c>
      <c r="M718">
        <f t="shared" si="41"/>
        <v>717</v>
      </c>
      <c r="N718" s="7"/>
      <c r="O718">
        <v>717</v>
      </c>
      <c r="P718">
        <f t="shared" si="42"/>
        <v>7</v>
      </c>
    </row>
    <row r="719" spans="1:16">
      <c r="A719" s="8" t="str">
        <f t="shared" si="40"/>
        <v>TPB45266</v>
      </c>
      <c r="B719" s="43" t="s">
        <v>47</v>
      </c>
      <c r="C719" s="8">
        <v>45266</v>
      </c>
      <c r="D719">
        <v>14541.666999999999</v>
      </c>
      <c r="E719">
        <v>16803120</v>
      </c>
      <c r="M719">
        <f t="shared" si="41"/>
        <v>718</v>
      </c>
      <c r="N719" s="7"/>
      <c r="O719">
        <v>718</v>
      </c>
      <c r="P719">
        <f t="shared" si="42"/>
        <v>7</v>
      </c>
    </row>
    <row r="720" spans="1:16">
      <c r="A720" s="8" t="str">
        <f t="shared" si="40"/>
        <v>TPB45265</v>
      </c>
      <c r="B720" s="43" t="s">
        <v>47</v>
      </c>
      <c r="C720" s="8">
        <v>45265</v>
      </c>
      <c r="D720">
        <v>14208.333000000001</v>
      </c>
      <c r="E720">
        <v>5387520</v>
      </c>
      <c r="M720">
        <f t="shared" si="41"/>
        <v>719</v>
      </c>
      <c r="N720" s="7"/>
      <c r="O720">
        <v>719</v>
      </c>
      <c r="P720">
        <f t="shared" si="42"/>
        <v>7</v>
      </c>
    </row>
    <row r="721" spans="1:16">
      <c r="A721" s="8" t="str">
        <f t="shared" si="40"/>
        <v>TPB45264</v>
      </c>
      <c r="B721" s="43" t="s">
        <v>47</v>
      </c>
      <c r="C721" s="8">
        <v>45264</v>
      </c>
      <c r="D721">
        <v>14333.333000000001</v>
      </c>
      <c r="E721">
        <v>13390920</v>
      </c>
      <c r="M721">
        <f t="shared" si="41"/>
        <v>720</v>
      </c>
      <c r="N721" s="7"/>
      <c r="O721">
        <v>720</v>
      </c>
      <c r="P721">
        <f t="shared" si="42"/>
        <v>7</v>
      </c>
    </row>
    <row r="722" spans="1:16">
      <c r="A722" s="8" t="str">
        <f t="shared" si="40"/>
        <v>TPB45261</v>
      </c>
      <c r="B722" s="43" t="s">
        <v>47</v>
      </c>
      <c r="C722" s="8">
        <v>45261</v>
      </c>
      <c r="D722">
        <v>14250</v>
      </c>
      <c r="E722">
        <v>11024160</v>
      </c>
      <c r="M722">
        <f t="shared" si="41"/>
        <v>721</v>
      </c>
      <c r="N722" s="7"/>
      <c r="O722">
        <v>721</v>
      </c>
      <c r="P722">
        <f t="shared" si="42"/>
        <v>7</v>
      </c>
    </row>
    <row r="723" spans="1:16">
      <c r="A723" s="8" t="str">
        <f t="shared" si="40"/>
        <v>TPB45260</v>
      </c>
      <c r="B723" s="43" t="s">
        <v>47</v>
      </c>
      <c r="C723" s="8">
        <v>45260</v>
      </c>
      <c r="D723">
        <v>14166.666999999999</v>
      </c>
      <c r="E723">
        <v>10411920</v>
      </c>
      <c r="M723">
        <f t="shared" si="41"/>
        <v>722</v>
      </c>
      <c r="N723" s="7"/>
      <c r="O723">
        <v>722</v>
      </c>
      <c r="P723">
        <f t="shared" si="42"/>
        <v>7</v>
      </c>
    </row>
    <row r="724" spans="1:16">
      <c r="A724" s="8" t="str">
        <f t="shared" si="40"/>
        <v>TPB45259</v>
      </c>
      <c r="B724" s="43" t="s">
        <v>47</v>
      </c>
      <c r="C724" s="8">
        <v>45259</v>
      </c>
      <c r="D724">
        <v>14041.666999999999</v>
      </c>
      <c r="E724">
        <v>2960280</v>
      </c>
      <c r="M724">
        <f t="shared" si="41"/>
        <v>723</v>
      </c>
      <c r="N724" s="7"/>
      <c r="O724">
        <v>723</v>
      </c>
      <c r="P724">
        <f t="shared" si="42"/>
        <v>7</v>
      </c>
    </row>
    <row r="725" spans="1:16">
      <c r="A725" s="8" t="str">
        <f t="shared" si="40"/>
        <v>TPB45258</v>
      </c>
      <c r="B725" s="43" t="s">
        <v>47</v>
      </c>
      <c r="C725" s="8">
        <v>45258</v>
      </c>
      <c r="D725">
        <v>13958.333000000001</v>
      </c>
      <c r="E725">
        <v>3282360</v>
      </c>
      <c r="M725">
        <f t="shared" si="41"/>
        <v>724</v>
      </c>
      <c r="N725" s="7"/>
      <c r="O725">
        <v>724</v>
      </c>
      <c r="P725">
        <f t="shared" si="42"/>
        <v>7</v>
      </c>
    </row>
    <row r="726" spans="1:16">
      <c r="A726" s="8" t="str">
        <f t="shared" si="40"/>
        <v>TPB45257</v>
      </c>
      <c r="B726" s="43" t="s">
        <v>47</v>
      </c>
      <c r="C726" s="8">
        <v>45257</v>
      </c>
      <c r="D726">
        <v>13875</v>
      </c>
      <c r="E726">
        <v>3736440</v>
      </c>
      <c r="M726">
        <f t="shared" si="41"/>
        <v>725</v>
      </c>
      <c r="N726" s="7"/>
      <c r="O726">
        <v>725</v>
      </c>
      <c r="P726">
        <f t="shared" si="42"/>
        <v>7</v>
      </c>
    </row>
    <row r="727" spans="1:16">
      <c r="A727" s="8" t="str">
        <f t="shared" si="40"/>
        <v>TPB45254</v>
      </c>
      <c r="B727" s="43" t="s">
        <v>47</v>
      </c>
      <c r="C727" s="8">
        <v>45254</v>
      </c>
      <c r="D727">
        <v>14166.666999999999</v>
      </c>
      <c r="E727">
        <v>4257720</v>
      </c>
      <c r="M727">
        <f t="shared" si="41"/>
        <v>726</v>
      </c>
      <c r="N727" s="7"/>
      <c r="O727">
        <v>726</v>
      </c>
      <c r="P727">
        <f t="shared" si="42"/>
        <v>7</v>
      </c>
    </row>
    <row r="728" spans="1:16">
      <c r="A728" s="8" t="str">
        <f t="shared" si="40"/>
        <v>TPB45253</v>
      </c>
      <c r="B728" s="43" t="s">
        <v>47</v>
      </c>
      <c r="C728" s="8">
        <v>45253</v>
      </c>
      <c r="D728">
        <v>14166.666999999999</v>
      </c>
      <c r="E728">
        <v>8345640</v>
      </c>
      <c r="M728">
        <f t="shared" si="41"/>
        <v>727</v>
      </c>
      <c r="N728" s="7"/>
      <c r="O728">
        <v>727</v>
      </c>
      <c r="P728">
        <f t="shared" si="42"/>
        <v>7</v>
      </c>
    </row>
    <row r="729" spans="1:16">
      <c r="A729" s="8" t="str">
        <f t="shared" si="40"/>
        <v>TPB45252</v>
      </c>
      <c r="B729" s="43" t="s">
        <v>47</v>
      </c>
      <c r="C729" s="8">
        <v>45252</v>
      </c>
      <c r="D729">
        <v>14250</v>
      </c>
      <c r="E729">
        <v>2765040</v>
      </c>
      <c r="M729">
        <f t="shared" si="41"/>
        <v>728</v>
      </c>
      <c r="N729" s="7"/>
      <c r="O729">
        <v>728</v>
      </c>
      <c r="P729">
        <f t="shared" si="42"/>
        <v>7</v>
      </c>
    </row>
    <row r="730" spans="1:16">
      <c r="A730" s="8" t="str">
        <f t="shared" si="40"/>
        <v>TPB45251</v>
      </c>
      <c r="B730" s="43" t="s">
        <v>47</v>
      </c>
      <c r="C730" s="8">
        <v>45251</v>
      </c>
      <c r="D730">
        <v>14208.333000000001</v>
      </c>
      <c r="E730">
        <v>3138600</v>
      </c>
      <c r="M730">
        <f t="shared" si="41"/>
        <v>729</v>
      </c>
      <c r="N730" s="7"/>
      <c r="O730">
        <v>729</v>
      </c>
      <c r="P730">
        <f t="shared" si="42"/>
        <v>7</v>
      </c>
    </row>
    <row r="731" spans="1:16">
      <c r="A731" s="8" t="str">
        <f t="shared" si="40"/>
        <v>TPB45250</v>
      </c>
      <c r="B731" s="43" t="s">
        <v>47</v>
      </c>
      <c r="C731" s="8">
        <v>45250</v>
      </c>
      <c r="D731">
        <v>14333.333000000001</v>
      </c>
      <c r="E731">
        <v>5665440</v>
      </c>
      <c r="M731">
        <f t="shared" si="41"/>
        <v>730</v>
      </c>
      <c r="N731" s="7"/>
      <c r="O731">
        <v>730</v>
      </c>
      <c r="P731">
        <f t="shared" si="42"/>
        <v>7</v>
      </c>
    </row>
    <row r="732" spans="1:16">
      <c r="A732" s="8" t="str">
        <f t="shared" si="40"/>
        <v>TPB45247</v>
      </c>
      <c r="B732" s="43" t="s">
        <v>47</v>
      </c>
      <c r="C732" s="8">
        <v>45247</v>
      </c>
      <c r="D732">
        <v>14166.666999999999</v>
      </c>
      <c r="E732">
        <v>8918520</v>
      </c>
      <c r="M732">
        <f t="shared" si="41"/>
        <v>731</v>
      </c>
      <c r="N732" s="7"/>
      <c r="O732">
        <v>731</v>
      </c>
      <c r="P732">
        <f t="shared" si="42"/>
        <v>7</v>
      </c>
    </row>
    <row r="733" spans="1:16">
      <c r="A733" s="8" t="str">
        <f t="shared" si="40"/>
        <v>TPB45246</v>
      </c>
      <c r="B733" s="43" t="s">
        <v>47</v>
      </c>
      <c r="C733" s="8">
        <v>45246</v>
      </c>
      <c r="D733">
        <v>14583.333000000001</v>
      </c>
      <c r="E733">
        <v>6262920</v>
      </c>
      <c r="M733">
        <f t="shared" si="41"/>
        <v>732</v>
      </c>
      <c r="N733" s="7"/>
      <c r="O733">
        <v>732</v>
      </c>
      <c r="P733">
        <f t="shared" si="42"/>
        <v>7</v>
      </c>
    </row>
    <row r="734" spans="1:16">
      <c r="A734" s="8" t="str">
        <f t="shared" si="40"/>
        <v>TPB45245</v>
      </c>
      <c r="B734" s="43" t="s">
        <v>47</v>
      </c>
      <c r="C734" s="8">
        <v>45245</v>
      </c>
      <c r="D734">
        <v>14750</v>
      </c>
      <c r="E734">
        <v>11656800</v>
      </c>
      <c r="M734">
        <f t="shared" si="41"/>
        <v>733</v>
      </c>
      <c r="N734" s="7"/>
      <c r="O734">
        <v>733</v>
      </c>
      <c r="P734">
        <f t="shared" si="42"/>
        <v>7</v>
      </c>
    </row>
    <row r="735" spans="1:16">
      <c r="A735" s="8" t="str">
        <f t="shared" si="40"/>
        <v>TPB45244</v>
      </c>
      <c r="B735" s="43" t="s">
        <v>47</v>
      </c>
      <c r="C735" s="8">
        <v>45244</v>
      </c>
      <c r="D735">
        <v>14500</v>
      </c>
      <c r="E735">
        <v>15004440</v>
      </c>
      <c r="M735">
        <f t="shared" si="41"/>
        <v>734</v>
      </c>
      <c r="N735" s="7"/>
      <c r="O735">
        <v>734</v>
      </c>
      <c r="P735">
        <f t="shared" si="42"/>
        <v>7</v>
      </c>
    </row>
    <row r="736" spans="1:16">
      <c r="A736" s="8" t="str">
        <f t="shared" si="40"/>
        <v>TPB45243</v>
      </c>
      <c r="B736" s="43" t="s">
        <v>47</v>
      </c>
      <c r="C736" s="8">
        <v>45243</v>
      </c>
      <c r="D736">
        <v>14375</v>
      </c>
      <c r="E736">
        <v>5079960</v>
      </c>
      <c r="M736">
        <f t="shared" si="41"/>
        <v>735</v>
      </c>
      <c r="N736" s="7"/>
      <c r="O736">
        <v>735</v>
      </c>
      <c r="P736">
        <f t="shared" si="42"/>
        <v>7</v>
      </c>
    </row>
    <row r="737" spans="1:16">
      <c r="A737" s="8" t="str">
        <f t="shared" si="40"/>
        <v>TPB45240</v>
      </c>
      <c r="B737" s="43" t="s">
        <v>47</v>
      </c>
      <c r="C737" s="8">
        <v>45240</v>
      </c>
      <c r="D737">
        <v>14166.666999999999</v>
      </c>
      <c r="E737">
        <v>7099440</v>
      </c>
      <c r="M737">
        <f t="shared" si="41"/>
        <v>736</v>
      </c>
      <c r="N737" s="7"/>
      <c r="O737">
        <v>736</v>
      </c>
      <c r="P737">
        <f t="shared" si="42"/>
        <v>7</v>
      </c>
    </row>
    <row r="738" spans="1:16">
      <c r="A738" s="8" t="str">
        <f t="shared" si="40"/>
        <v>TPB45239</v>
      </c>
      <c r="B738" s="43" t="s">
        <v>47</v>
      </c>
      <c r="C738" s="8">
        <v>45239</v>
      </c>
      <c r="D738">
        <v>14250</v>
      </c>
      <c r="E738">
        <v>6580320</v>
      </c>
      <c r="M738">
        <f t="shared" si="41"/>
        <v>737</v>
      </c>
      <c r="N738" s="7"/>
      <c r="O738">
        <v>737</v>
      </c>
      <c r="P738">
        <f t="shared" si="42"/>
        <v>7</v>
      </c>
    </row>
    <row r="739" spans="1:16">
      <c r="A739" s="8" t="str">
        <f t="shared" si="40"/>
        <v>TPB45238</v>
      </c>
      <c r="B739" s="43" t="s">
        <v>47</v>
      </c>
      <c r="C739" s="8">
        <v>45238</v>
      </c>
      <c r="D739">
        <v>14375</v>
      </c>
      <c r="E739">
        <v>10332240</v>
      </c>
      <c r="M739">
        <f t="shared" si="41"/>
        <v>738</v>
      </c>
      <c r="N739" s="7"/>
      <c r="O739">
        <v>738</v>
      </c>
      <c r="P739">
        <f t="shared" si="42"/>
        <v>7</v>
      </c>
    </row>
    <row r="740" spans="1:16">
      <c r="A740" s="8" t="str">
        <f t="shared" si="40"/>
        <v>TPB45237</v>
      </c>
      <c r="B740" s="43" t="s">
        <v>47</v>
      </c>
      <c r="C740" s="8">
        <v>45237</v>
      </c>
      <c r="D740">
        <v>13791.666999999999</v>
      </c>
      <c r="E740">
        <v>4449240</v>
      </c>
      <c r="M740">
        <f t="shared" si="41"/>
        <v>739</v>
      </c>
      <c r="N740" s="7"/>
      <c r="O740">
        <v>739</v>
      </c>
      <c r="P740">
        <f t="shared" si="42"/>
        <v>7</v>
      </c>
    </row>
    <row r="741" spans="1:16">
      <c r="A741" s="8" t="str">
        <f t="shared" si="40"/>
        <v>TPB45236</v>
      </c>
      <c r="B741" s="43" t="s">
        <v>47</v>
      </c>
      <c r="C741" s="8">
        <v>45236</v>
      </c>
      <c r="D741">
        <v>13833.333000000001</v>
      </c>
      <c r="E741">
        <v>5256600</v>
      </c>
      <c r="M741">
        <f t="shared" si="41"/>
        <v>740</v>
      </c>
      <c r="N741" s="7"/>
      <c r="O741">
        <v>740</v>
      </c>
      <c r="P741">
        <f t="shared" si="42"/>
        <v>7</v>
      </c>
    </row>
    <row r="742" spans="1:16">
      <c r="A742" s="8" t="str">
        <f t="shared" si="40"/>
        <v>TPB45233</v>
      </c>
      <c r="B742" s="43" t="s">
        <v>47</v>
      </c>
      <c r="C742" s="8">
        <v>45233</v>
      </c>
      <c r="D742">
        <v>13375</v>
      </c>
      <c r="E742">
        <v>6882720</v>
      </c>
      <c r="M742">
        <f t="shared" si="41"/>
        <v>741</v>
      </c>
      <c r="N742" s="7"/>
      <c r="O742">
        <v>741</v>
      </c>
      <c r="P742">
        <f t="shared" si="42"/>
        <v>7</v>
      </c>
    </row>
    <row r="743" spans="1:16">
      <c r="A743" s="8" t="str">
        <f t="shared" si="40"/>
        <v>TPB45232</v>
      </c>
      <c r="B743" s="43" t="s">
        <v>47</v>
      </c>
      <c r="C743" s="8">
        <v>45232</v>
      </c>
      <c r="D743">
        <v>13666.666999999999</v>
      </c>
      <c r="E743">
        <v>9124560</v>
      </c>
      <c r="M743">
        <f t="shared" si="41"/>
        <v>742</v>
      </c>
      <c r="N743" s="7"/>
      <c r="O743">
        <v>742</v>
      </c>
      <c r="P743">
        <f t="shared" si="42"/>
        <v>7</v>
      </c>
    </row>
    <row r="744" spans="1:16">
      <c r="A744" s="8" t="str">
        <f t="shared" si="40"/>
        <v>TPB45231</v>
      </c>
      <c r="B744" s="43" t="s">
        <v>47</v>
      </c>
      <c r="C744" s="8">
        <v>45231</v>
      </c>
      <c r="D744">
        <v>13166.666999999999</v>
      </c>
      <c r="E744">
        <v>3820080</v>
      </c>
      <c r="M744">
        <f t="shared" si="41"/>
        <v>743</v>
      </c>
      <c r="N744" s="7"/>
      <c r="O744">
        <v>743</v>
      </c>
      <c r="P744">
        <f t="shared" si="42"/>
        <v>7</v>
      </c>
    </row>
    <row r="745" spans="1:16">
      <c r="A745" s="8" t="str">
        <f t="shared" si="40"/>
        <v>TPB45230</v>
      </c>
      <c r="B745" s="43" t="s">
        <v>47</v>
      </c>
      <c r="C745" s="8">
        <v>45230</v>
      </c>
      <c r="D745">
        <v>13166.666999999999</v>
      </c>
      <c r="E745">
        <v>3522240</v>
      </c>
      <c r="M745">
        <f t="shared" si="41"/>
        <v>744</v>
      </c>
      <c r="N745" s="7"/>
      <c r="O745">
        <v>744</v>
      </c>
      <c r="P745">
        <f t="shared" si="42"/>
        <v>7</v>
      </c>
    </row>
    <row r="746" spans="1:16">
      <c r="A746" s="8" t="str">
        <f t="shared" si="40"/>
        <v>TPB45229</v>
      </c>
      <c r="B746" s="43" t="s">
        <v>47</v>
      </c>
      <c r="C746" s="8">
        <v>45229</v>
      </c>
      <c r="D746">
        <v>13333.333000000001</v>
      </c>
      <c r="E746">
        <v>5146200</v>
      </c>
      <c r="M746">
        <f t="shared" si="41"/>
        <v>745</v>
      </c>
      <c r="N746" s="7"/>
      <c r="O746">
        <v>745</v>
      </c>
      <c r="P746">
        <f t="shared" si="42"/>
        <v>7</v>
      </c>
    </row>
    <row r="747" spans="1:16">
      <c r="A747" s="8" t="str">
        <f t="shared" si="40"/>
        <v>TPB45226</v>
      </c>
      <c r="B747" s="43" t="s">
        <v>47</v>
      </c>
      <c r="C747" s="8">
        <v>45226</v>
      </c>
      <c r="D747">
        <v>13500</v>
      </c>
      <c r="E747">
        <v>2704800</v>
      </c>
      <c r="M747">
        <f t="shared" si="41"/>
        <v>746</v>
      </c>
      <c r="N747" s="7"/>
      <c r="O747">
        <v>746</v>
      </c>
      <c r="P747">
        <f t="shared" si="42"/>
        <v>7</v>
      </c>
    </row>
    <row r="748" spans="1:16">
      <c r="A748" s="8" t="str">
        <f t="shared" si="40"/>
        <v>TPB45225</v>
      </c>
      <c r="B748" s="43" t="s">
        <v>47</v>
      </c>
      <c r="C748" s="8">
        <v>45225</v>
      </c>
      <c r="D748">
        <v>13333.333000000001</v>
      </c>
      <c r="E748">
        <v>8326680</v>
      </c>
      <c r="M748">
        <f t="shared" si="41"/>
        <v>747</v>
      </c>
      <c r="N748" s="7"/>
      <c r="O748">
        <v>747</v>
      </c>
      <c r="P748">
        <f t="shared" si="42"/>
        <v>7</v>
      </c>
    </row>
    <row r="749" spans="1:16">
      <c r="A749" s="8" t="str">
        <f t="shared" si="40"/>
        <v>TPB45224</v>
      </c>
      <c r="B749" s="43" t="s">
        <v>47</v>
      </c>
      <c r="C749" s="8">
        <v>45224</v>
      </c>
      <c r="D749">
        <v>13958.333000000001</v>
      </c>
      <c r="E749">
        <v>5021640</v>
      </c>
      <c r="M749">
        <f t="shared" si="41"/>
        <v>748</v>
      </c>
      <c r="N749" s="7"/>
      <c r="O749">
        <v>748</v>
      </c>
      <c r="P749">
        <f t="shared" si="42"/>
        <v>7</v>
      </c>
    </row>
    <row r="750" spans="1:16">
      <c r="A750" s="8" t="str">
        <f t="shared" si="40"/>
        <v>TPB45223</v>
      </c>
      <c r="B750" s="43" t="s">
        <v>47</v>
      </c>
      <c r="C750" s="8">
        <v>45223</v>
      </c>
      <c r="D750">
        <v>14000</v>
      </c>
      <c r="E750">
        <v>5112960</v>
      </c>
      <c r="M750">
        <f t="shared" si="41"/>
        <v>749</v>
      </c>
      <c r="N750" s="7"/>
      <c r="O750">
        <v>749</v>
      </c>
      <c r="P750">
        <f t="shared" si="42"/>
        <v>7</v>
      </c>
    </row>
    <row r="751" spans="1:16">
      <c r="A751" s="8" t="str">
        <f t="shared" si="40"/>
        <v>TPB45222</v>
      </c>
      <c r="B751" s="43" t="s">
        <v>47</v>
      </c>
      <c r="C751" s="8">
        <v>45222</v>
      </c>
      <c r="D751">
        <v>13708.333000000001</v>
      </c>
      <c r="E751">
        <v>5466240</v>
      </c>
      <c r="M751">
        <f t="shared" si="41"/>
        <v>750</v>
      </c>
      <c r="N751" s="7"/>
      <c r="O751">
        <v>750</v>
      </c>
      <c r="P751">
        <f t="shared" si="42"/>
        <v>7</v>
      </c>
    </row>
    <row r="752" spans="1:16">
      <c r="A752" s="8" t="str">
        <f t="shared" si="40"/>
        <v>TPB45219</v>
      </c>
      <c r="B752" s="43" t="s">
        <v>47</v>
      </c>
      <c r="C752" s="8">
        <v>45219</v>
      </c>
      <c r="D752">
        <v>13750</v>
      </c>
      <c r="E752">
        <v>3223080</v>
      </c>
      <c r="M752">
        <f t="shared" si="41"/>
        <v>751</v>
      </c>
      <c r="N752" s="7"/>
      <c r="O752">
        <v>751</v>
      </c>
      <c r="P752">
        <f t="shared" si="42"/>
        <v>7</v>
      </c>
    </row>
    <row r="753" spans="1:16">
      <c r="A753" s="8" t="str">
        <f t="shared" si="40"/>
        <v>TPB45218</v>
      </c>
      <c r="B753" s="43" t="s">
        <v>47</v>
      </c>
      <c r="C753" s="8">
        <v>45218</v>
      </c>
      <c r="D753">
        <v>13458.333000000001</v>
      </c>
      <c r="E753">
        <v>2967480</v>
      </c>
      <c r="M753">
        <f t="shared" si="41"/>
        <v>752</v>
      </c>
      <c r="N753" s="7"/>
      <c r="O753">
        <v>752</v>
      </c>
      <c r="P753">
        <f t="shared" si="42"/>
        <v>7</v>
      </c>
    </row>
    <row r="754" spans="1:16">
      <c r="A754" s="8" t="str">
        <f t="shared" si="40"/>
        <v>TPB45217</v>
      </c>
      <c r="B754" s="43" t="s">
        <v>47</v>
      </c>
      <c r="C754" s="8">
        <v>45217</v>
      </c>
      <c r="D754">
        <v>13541.666999999999</v>
      </c>
      <c r="E754">
        <v>6525360</v>
      </c>
      <c r="M754">
        <f t="shared" si="41"/>
        <v>753</v>
      </c>
      <c r="N754" s="7"/>
      <c r="O754">
        <v>753</v>
      </c>
      <c r="P754">
        <f t="shared" si="42"/>
        <v>7</v>
      </c>
    </row>
    <row r="755" spans="1:16">
      <c r="A755" s="8" t="str">
        <f t="shared" si="40"/>
        <v>TPB45216</v>
      </c>
      <c r="B755" s="43" t="s">
        <v>47</v>
      </c>
      <c r="C755" s="8">
        <v>45216</v>
      </c>
      <c r="D755">
        <v>13750</v>
      </c>
      <c r="E755">
        <v>4115040</v>
      </c>
      <c r="M755">
        <f t="shared" si="41"/>
        <v>754</v>
      </c>
      <c r="N755" s="7"/>
      <c r="O755">
        <v>754</v>
      </c>
      <c r="P755">
        <f t="shared" si="42"/>
        <v>7</v>
      </c>
    </row>
    <row r="756" spans="1:16">
      <c r="A756" s="8" t="str">
        <f t="shared" si="40"/>
        <v>TPB45215</v>
      </c>
      <c r="B756" s="43" t="s">
        <v>47</v>
      </c>
      <c r="C756" s="8">
        <v>45215</v>
      </c>
      <c r="D756">
        <v>14000</v>
      </c>
      <c r="E756">
        <v>5669880</v>
      </c>
      <c r="M756">
        <f t="shared" si="41"/>
        <v>755</v>
      </c>
      <c r="N756" s="7"/>
      <c r="O756">
        <v>755</v>
      </c>
      <c r="P756">
        <f t="shared" si="42"/>
        <v>7</v>
      </c>
    </row>
    <row r="757" spans="1:16">
      <c r="A757" s="8" t="str">
        <f t="shared" si="40"/>
        <v>TPB45212</v>
      </c>
      <c r="B757" s="43" t="s">
        <v>47</v>
      </c>
      <c r="C757" s="8">
        <v>45212</v>
      </c>
      <c r="D757">
        <v>14375</v>
      </c>
      <c r="E757">
        <v>9010200</v>
      </c>
      <c r="M757">
        <f t="shared" si="41"/>
        <v>756</v>
      </c>
      <c r="N757" s="7"/>
      <c r="O757">
        <v>756</v>
      </c>
      <c r="P757">
        <f t="shared" si="42"/>
        <v>7</v>
      </c>
    </row>
    <row r="758" spans="1:16">
      <c r="A758" s="8" t="str">
        <f t="shared" si="40"/>
        <v>TPB45211</v>
      </c>
      <c r="B758" s="43" t="s">
        <v>47</v>
      </c>
      <c r="C758" s="8">
        <v>45211</v>
      </c>
      <c r="D758">
        <v>14333.333000000001</v>
      </c>
      <c r="E758">
        <v>6267360</v>
      </c>
      <c r="M758">
        <f t="shared" si="41"/>
        <v>757</v>
      </c>
      <c r="N758" s="7"/>
      <c r="O758">
        <v>757</v>
      </c>
      <c r="P758">
        <f t="shared" si="42"/>
        <v>7</v>
      </c>
    </row>
    <row r="759" spans="1:16">
      <c r="A759" s="8" t="str">
        <f t="shared" si="40"/>
        <v>TPB45210</v>
      </c>
      <c r="B759" s="43" t="s">
        <v>47</v>
      </c>
      <c r="C759" s="8">
        <v>45210</v>
      </c>
      <c r="D759">
        <v>13958.333000000001</v>
      </c>
      <c r="E759">
        <v>3861480</v>
      </c>
      <c r="M759">
        <f t="shared" si="41"/>
        <v>758</v>
      </c>
      <c r="N759" s="7"/>
      <c r="O759">
        <v>758</v>
      </c>
      <c r="P759">
        <f t="shared" si="42"/>
        <v>7</v>
      </c>
    </row>
    <row r="760" spans="1:16">
      <c r="A760" s="8" t="str">
        <f t="shared" si="40"/>
        <v>TPB45209</v>
      </c>
      <c r="B760" s="43" t="s">
        <v>47</v>
      </c>
      <c r="C760" s="8">
        <v>45209</v>
      </c>
      <c r="D760">
        <v>13958.333000000001</v>
      </c>
      <c r="E760">
        <v>5151720</v>
      </c>
      <c r="M760">
        <f t="shared" si="41"/>
        <v>759</v>
      </c>
      <c r="N760" s="7"/>
      <c r="O760">
        <v>759</v>
      </c>
      <c r="P760">
        <f t="shared" si="42"/>
        <v>7</v>
      </c>
    </row>
    <row r="761" spans="1:16">
      <c r="A761" s="8" t="str">
        <f t="shared" si="40"/>
        <v>TPB45208</v>
      </c>
      <c r="B761" s="43" t="s">
        <v>47</v>
      </c>
      <c r="C761" s="8">
        <v>45208</v>
      </c>
      <c r="D761">
        <v>14041.666999999999</v>
      </c>
      <c r="E761">
        <v>5888520</v>
      </c>
      <c r="M761">
        <f t="shared" si="41"/>
        <v>760</v>
      </c>
      <c r="N761" s="7"/>
      <c r="O761">
        <v>760</v>
      </c>
      <c r="P761">
        <f t="shared" si="42"/>
        <v>7</v>
      </c>
    </row>
    <row r="762" spans="1:16">
      <c r="A762" s="8" t="str">
        <f t="shared" si="40"/>
        <v>TPB45205</v>
      </c>
      <c r="B762" s="43" t="s">
        <v>47</v>
      </c>
      <c r="C762" s="8">
        <v>45205</v>
      </c>
      <c r="D762">
        <v>14000</v>
      </c>
      <c r="E762">
        <v>5329800</v>
      </c>
      <c r="M762">
        <f t="shared" si="41"/>
        <v>761</v>
      </c>
      <c r="N762" s="7"/>
      <c r="O762">
        <v>761</v>
      </c>
      <c r="P762">
        <f t="shared" si="42"/>
        <v>7</v>
      </c>
    </row>
    <row r="763" spans="1:16">
      <c r="A763" s="8" t="str">
        <f t="shared" si="40"/>
        <v>TPB45204</v>
      </c>
      <c r="B763" s="43" t="s">
        <v>47</v>
      </c>
      <c r="C763" s="8">
        <v>45204</v>
      </c>
      <c r="D763">
        <v>13791.666999999999</v>
      </c>
      <c r="E763">
        <v>4003440</v>
      </c>
      <c r="M763">
        <f t="shared" si="41"/>
        <v>762</v>
      </c>
      <c r="N763" s="7"/>
      <c r="O763">
        <v>762</v>
      </c>
      <c r="P763">
        <f t="shared" si="42"/>
        <v>7</v>
      </c>
    </row>
    <row r="764" spans="1:16">
      <c r="A764" s="8" t="str">
        <f t="shared" si="40"/>
        <v>TPB45203</v>
      </c>
      <c r="B764" s="43" t="s">
        <v>47</v>
      </c>
      <c r="C764" s="8">
        <v>45203</v>
      </c>
      <c r="D764">
        <v>13833.333000000001</v>
      </c>
      <c r="E764">
        <v>4249800</v>
      </c>
      <c r="M764">
        <f t="shared" si="41"/>
        <v>763</v>
      </c>
      <c r="N764" s="7"/>
      <c r="O764">
        <v>763</v>
      </c>
      <c r="P764">
        <f t="shared" si="42"/>
        <v>7</v>
      </c>
    </row>
    <row r="765" spans="1:16">
      <c r="A765" s="8" t="str">
        <f t="shared" si="40"/>
        <v>TPB45202</v>
      </c>
      <c r="B765" s="43" t="s">
        <v>47</v>
      </c>
      <c r="C765" s="8">
        <v>45202</v>
      </c>
      <c r="D765">
        <v>13916.666999999999</v>
      </c>
      <c r="E765">
        <v>9372720</v>
      </c>
      <c r="M765">
        <f t="shared" si="41"/>
        <v>764</v>
      </c>
      <c r="N765" s="7"/>
      <c r="O765">
        <v>764</v>
      </c>
      <c r="P765">
        <f t="shared" si="42"/>
        <v>7</v>
      </c>
    </row>
    <row r="766" spans="1:16">
      <c r="A766" s="8" t="str">
        <f t="shared" si="40"/>
        <v>TPB45201</v>
      </c>
      <c r="B766" s="43" t="s">
        <v>47</v>
      </c>
      <c r="C766" s="8">
        <v>45201</v>
      </c>
      <c r="D766">
        <v>14583.333000000001</v>
      </c>
      <c r="E766">
        <v>5001720</v>
      </c>
      <c r="M766">
        <f t="shared" si="41"/>
        <v>765</v>
      </c>
      <c r="N766" s="7"/>
      <c r="O766">
        <v>765</v>
      </c>
      <c r="P766">
        <f t="shared" si="42"/>
        <v>7</v>
      </c>
    </row>
    <row r="767" spans="1:16">
      <c r="A767" s="8" t="str">
        <f t="shared" si="40"/>
        <v>TPB45198</v>
      </c>
      <c r="B767" s="43" t="s">
        <v>47</v>
      </c>
      <c r="C767" s="8">
        <v>45198</v>
      </c>
      <c r="D767">
        <v>14875</v>
      </c>
      <c r="E767">
        <v>4781040</v>
      </c>
      <c r="M767">
        <f t="shared" si="41"/>
        <v>766</v>
      </c>
      <c r="N767" s="7"/>
      <c r="O767">
        <v>766</v>
      </c>
      <c r="P767">
        <f t="shared" si="42"/>
        <v>7</v>
      </c>
    </row>
    <row r="768" spans="1:16">
      <c r="A768" s="8" t="str">
        <f t="shared" si="40"/>
        <v>TPB45197</v>
      </c>
      <c r="B768" s="43" t="s">
        <v>47</v>
      </c>
      <c r="C768" s="8">
        <v>45197</v>
      </c>
      <c r="D768">
        <v>15041.666999999999</v>
      </c>
      <c r="E768">
        <v>7665840</v>
      </c>
      <c r="M768">
        <f t="shared" si="41"/>
        <v>767</v>
      </c>
      <c r="N768" s="7"/>
      <c r="O768">
        <v>767</v>
      </c>
      <c r="P768">
        <f t="shared" si="42"/>
        <v>7</v>
      </c>
    </row>
    <row r="769" spans="1:16">
      <c r="A769" s="8" t="str">
        <f t="shared" si="40"/>
        <v>TPB45196</v>
      </c>
      <c r="B769" s="43" t="s">
        <v>47</v>
      </c>
      <c r="C769" s="8">
        <v>45196</v>
      </c>
      <c r="D769">
        <v>14833.333000000001</v>
      </c>
      <c r="E769">
        <v>6900960</v>
      </c>
      <c r="M769">
        <f t="shared" si="41"/>
        <v>768</v>
      </c>
      <c r="N769" s="7"/>
      <c r="O769">
        <v>768</v>
      </c>
      <c r="P769">
        <f t="shared" si="42"/>
        <v>7</v>
      </c>
    </row>
    <row r="770" spans="1:16">
      <c r="A770" s="8" t="str">
        <f t="shared" si="40"/>
        <v>TPB45195</v>
      </c>
      <c r="B770" s="43" t="s">
        <v>47</v>
      </c>
      <c r="C770" s="8">
        <v>45195</v>
      </c>
      <c r="D770">
        <v>14750</v>
      </c>
      <c r="E770">
        <v>8642520</v>
      </c>
      <c r="M770">
        <f t="shared" si="41"/>
        <v>769</v>
      </c>
      <c r="N770" s="7"/>
      <c r="O770">
        <v>769</v>
      </c>
      <c r="P770">
        <f t="shared" si="42"/>
        <v>7</v>
      </c>
    </row>
    <row r="771" spans="1:16">
      <c r="A771" s="8" t="str">
        <f t="shared" ref="A771:A834" si="43">B771&amp;C771</f>
        <v>TPB45194</v>
      </c>
      <c r="B771" s="43" t="s">
        <v>47</v>
      </c>
      <c r="C771" s="8">
        <v>45194</v>
      </c>
      <c r="D771">
        <v>15000</v>
      </c>
      <c r="E771">
        <v>7378560</v>
      </c>
      <c r="M771">
        <f t="shared" ref="M771:M834" si="44">O771</f>
        <v>770</v>
      </c>
      <c r="N771" s="7"/>
      <c r="O771">
        <v>770</v>
      </c>
      <c r="P771">
        <f t="shared" ref="P771:P834" si="45">WEEKDAY(N771)</f>
        <v>7</v>
      </c>
    </row>
    <row r="772" spans="1:16">
      <c r="A772" s="8" t="str">
        <f t="shared" si="43"/>
        <v>TPB45191</v>
      </c>
      <c r="B772" s="43" t="s">
        <v>47</v>
      </c>
      <c r="C772" s="8">
        <v>45191</v>
      </c>
      <c r="D772">
        <v>15458.333000000001</v>
      </c>
      <c r="E772">
        <v>10700880</v>
      </c>
      <c r="M772">
        <f t="shared" si="44"/>
        <v>771</v>
      </c>
      <c r="N772" s="7"/>
      <c r="O772">
        <v>771</v>
      </c>
      <c r="P772">
        <f t="shared" si="45"/>
        <v>7</v>
      </c>
    </row>
    <row r="773" spans="1:16">
      <c r="A773" s="8" t="str">
        <f t="shared" si="43"/>
        <v>TPB45190</v>
      </c>
      <c r="B773" s="43" t="s">
        <v>47</v>
      </c>
      <c r="C773" s="8">
        <v>45190</v>
      </c>
      <c r="D773">
        <v>15875</v>
      </c>
      <c r="E773">
        <v>6653160</v>
      </c>
      <c r="M773">
        <f t="shared" si="44"/>
        <v>772</v>
      </c>
      <c r="N773" s="7"/>
      <c r="O773">
        <v>772</v>
      </c>
      <c r="P773">
        <f t="shared" si="45"/>
        <v>7</v>
      </c>
    </row>
    <row r="774" spans="1:16">
      <c r="A774" s="8" t="str">
        <f t="shared" si="43"/>
        <v>TPB45189</v>
      </c>
      <c r="B774" s="43" t="s">
        <v>47</v>
      </c>
      <c r="C774" s="8">
        <v>45189</v>
      </c>
      <c r="D774">
        <v>16250</v>
      </c>
      <c r="E774">
        <v>17140920</v>
      </c>
      <c r="M774">
        <f t="shared" si="44"/>
        <v>773</v>
      </c>
      <c r="N774" s="7"/>
      <c r="O774">
        <v>773</v>
      </c>
      <c r="P774">
        <f t="shared" si="45"/>
        <v>7</v>
      </c>
    </row>
    <row r="775" spans="1:16">
      <c r="A775" s="8" t="str">
        <f t="shared" si="43"/>
        <v>TPB45188</v>
      </c>
      <c r="B775" s="43" t="s">
        <v>47</v>
      </c>
      <c r="C775" s="8">
        <v>45188</v>
      </c>
      <c r="D775">
        <v>15875</v>
      </c>
      <c r="E775">
        <v>7275600</v>
      </c>
      <c r="M775">
        <f t="shared" si="44"/>
        <v>774</v>
      </c>
      <c r="N775" s="7"/>
      <c r="O775">
        <v>774</v>
      </c>
      <c r="P775">
        <f t="shared" si="45"/>
        <v>7</v>
      </c>
    </row>
    <row r="776" spans="1:16">
      <c r="A776" s="8" t="str">
        <f t="shared" si="43"/>
        <v>TPB45187</v>
      </c>
      <c r="B776" s="43" t="s">
        <v>47</v>
      </c>
      <c r="C776" s="8">
        <v>45187</v>
      </c>
      <c r="D776">
        <v>15791.666999999999</v>
      </c>
      <c r="E776">
        <v>6375840</v>
      </c>
      <c r="M776">
        <f t="shared" si="44"/>
        <v>775</v>
      </c>
      <c r="N776" s="7"/>
      <c r="O776">
        <v>775</v>
      </c>
      <c r="P776">
        <f t="shared" si="45"/>
        <v>7</v>
      </c>
    </row>
    <row r="777" spans="1:16">
      <c r="A777" s="8" t="str">
        <f t="shared" si="43"/>
        <v>TPB45184</v>
      </c>
      <c r="B777" s="43" t="s">
        <v>47</v>
      </c>
      <c r="C777" s="8">
        <v>45184</v>
      </c>
      <c r="D777">
        <v>16000</v>
      </c>
      <c r="E777">
        <v>5799000</v>
      </c>
      <c r="M777">
        <f t="shared" si="44"/>
        <v>776</v>
      </c>
      <c r="N777" s="7"/>
      <c r="O777">
        <v>776</v>
      </c>
      <c r="P777">
        <f t="shared" si="45"/>
        <v>7</v>
      </c>
    </row>
    <row r="778" spans="1:16">
      <c r="A778" s="8" t="str">
        <f t="shared" si="43"/>
        <v>TPB45183</v>
      </c>
      <c r="B778" s="43" t="s">
        <v>47</v>
      </c>
      <c r="C778" s="8">
        <v>45183</v>
      </c>
      <c r="D778">
        <v>15833.333000000001</v>
      </c>
      <c r="E778">
        <v>6782760</v>
      </c>
      <c r="M778">
        <f t="shared" si="44"/>
        <v>777</v>
      </c>
      <c r="N778" s="7"/>
      <c r="O778">
        <v>777</v>
      </c>
      <c r="P778">
        <f t="shared" si="45"/>
        <v>7</v>
      </c>
    </row>
    <row r="779" spans="1:16">
      <c r="A779" s="8" t="str">
        <f t="shared" si="43"/>
        <v>TPB45182</v>
      </c>
      <c r="B779" s="43" t="s">
        <v>47</v>
      </c>
      <c r="C779" s="8">
        <v>45182</v>
      </c>
      <c r="D779">
        <v>16041.666999999999</v>
      </c>
      <c r="E779">
        <v>6629160</v>
      </c>
      <c r="M779">
        <f t="shared" si="44"/>
        <v>778</v>
      </c>
      <c r="N779" s="7"/>
      <c r="O779">
        <v>778</v>
      </c>
      <c r="P779">
        <f t="shared" si="45"/>
        <v>7</v>
      </c>
    </row>
    <row r="780" spans="1:16">
      <c r="A780" s="8" t="str">
        <f t="shared" si="43"/>
        <v>TPB45181</v>
      </c>
      <c r="B780" s="43" t="s">
        <v>47</v>
      </c>
      <c r="C780" s="8">
        <v>45181</v>
      </c>
      <c r="D780">
        <v>16000</v>
      </c>
      <c r="E780">
        <v>10830960</v>
      </c>
      <c r="M780">
        <f t="shared" si="44"/>
        <v>779</v>
      </c>
      <c r="N780" s="7"/>
      <c r="O780">
        <v>779</v>
      </c>
      <c r="P780">
        <f t="shared" si="45"/>
        <v>7</v>
      </c>
    </row>
    <row r="781" spans="1:16">
      <c r="A781" s="8" t="str">
        <f t="shared" si="43"/>
        <v>TPB45180</v>
      </c>
      <c r="B781" s="43" t="s">
        <v>47</v>
      </c>
      <c r="C781" s="8">
        <v>45180</v>
      </c>
      <c r="D781">
        <v>15791.666999999999</v>
      </c>
      <c r="E781">
        <v>12227760</v>
      </c>
      <c r="M781">
        <f t="shared" si="44"/>
        <v>780</v>
      </c>
      <c r="N781" s="7"/>
      <c r="O781">
        <v>780</v>
      </c>
      <c r="P781">
        <f t="shared" si="45"/>
        <v>7</v>
      </c>
    </row>
    <row r="782" spans="1:16">
      <c r="A782" s="8" t="str">
        <f t="shared" si="43"/>
        <v>TPB45177</v>
      </c>
      <c r="B782" s="43" t="s">
        <v>47</v>
      </c>
      <c r="C782" s="8">
        <v>45177</v>
      </c>
      <c r="D782">
        <v>16166.666999999999</v>
      </c>
      <c r="E782">
        <v>7229160</v>
      </c>
      <c r="M782">
        <f t="shared" si="44"/>
        <v>781</v>
      </c>
      <c r="N782" s="7"/>
      <c r="O782">
        <v>781</v>
      </c>
      <c r="P782">
        <f t="shared" si="45"/>
        <v>7</v>
      </c>
    </row>
    <row r="783" spans="1:16">
      <c r="A783" s="8" t="str">
        <f t="shared" si="43"/>
        <v>TPB45176</v>
      </c>
      <c r="B783" s="43" t="s">
        <v>47</v>
      </c>
      <c r="C783" s="8">
        <v>45176</v>
      </c>
      <c r="D783">
        <v>16375</v>
      </c>
      <c r="E783">
        <v>19654800</v>
      </c>
      <c r="M783">
        <f t="shared" si="44"/>
        <v>782</v>
      </c>
      <c r="N783" s="7"/>
      <c r="O783">
        <v>782</v>
      </c>
      <c r="P783">
        <f t="shared" si="45"/>
        <v>7</v>
      </c>
    </row>
    <row r="784" spans="1:16">
      <c r="A784" s="8" t="str">
        <f t="shared" si="43"/>
        <v>TPB45175</v>
      </c>
      <c r="B784" s="43" t="s">
        <v>47</v>
      </c>
      <c r="C784" s="8">
        <v>45175</v>
      </c>
      <c r="D784">
        <v>16458.332999999999</v>
      </c>
      <c r="E784">
        <v>14337720</v>
      </c>
      <c r="M784">
        <f t="shared" si="44"/>
        <v>783</v>
      </c>
      <c r="N784" s="7"/>
      <c r="O784">
        <v>783</v>
      </c>
      <c r="P784">
        <f t="shared" si="45"/>
        <v>7</v>
      </c>
    </row>
    <row r="785" spans="1:16">
      <c r="A785" s="8" t="str">
        <f t="shared" si="43"/>
        <v>TPB45174</v>
      </c>
      <c r="B785" s="43" t="s">
        <v>47</v>
      </c>
      <c r="C785" s="8">
        <v>45174</v>
      </c>
      <c r="D785">
        <v>16375</v>
      </c>
      <c r="E785">
        <v>11072640</v>
      </c>
      <c r="M785">
        <f t="shared" si="44"/>
        <v>784</v>
      </c>
      <c r="N785" s="7"/>
      <c r="O785">
        <v>784</v>
      </c>
      <c r="P785">
        <f t="shared" si="45"/>
        <v>7</v>
      </c>
    </row>
    <row r="786" spans="1:16">
      <c r="A786" s="8" t="str">
        <f t="shared" si="43"/>
        <v>TPB45169</v>
      </c>
      <c r="B786" s="43" t="s">
        <v>47</v>
      </c>
      <c r="C786" s="8">
        <v>45169</v>
      </c>
      <c r="D786">
        <v>16333.333000000001</v>
      </c>
      <c r="E786">
        <v>7127400</v>
      </c>
      <c r="M786">
        <f t="shared" si="44"/>
        <v>785</v>
      </c>
      <c r="N786" s="7"/>
      <c r="O786">
        <v>785</v>
      </c>
      <c r="P786">
        <f t="shared" si="45"/>
        <v>7</v>
      </c>
    </row>
    <row r="787" spans="1:16">
      <c r="A787" s="8" t="str">
        <f t="shared" si="43"/>
        <v>TPB45168</v>
      </c>
      <c r="B787" s="43" t="s">
        <v>47</v>
      </c>
      <c r="C787" s="8">
        <v>45168</v>
      </c>
      <c r="D787">
        <v>16291.666999999999</v>
      </c>
      <c r="E787">
        <v>26391480</v>
      </c>
      <c r="M787">
        <f t="shared" si="44"/>
        <v>786</v>
      </c>
      <c r="N787" s="7"/>
      <c r="O787">
        <v>786</v>
      </c>
      <c r="P787">
        <f t="shared" si="45"/>
        <v>7</v>
      </c>
    </row>
    <row r="788" spans="1:16">
      <c r="A788" s="8" t="str">
        <f t="shared" si="43"/>
        <v>TPB45167</v>
      </c>
      <c r="B788" s="43" t="s">
        <v>47</v>
      </c>
      <c r="C788" s="8">
        <v>45167</v>
      </c>
      <c r="D788">
        <v>15833.333000000001</v>
      </c>
      <c r="E788">
        <v>8322360</v>
      </c>
      <c r="M788">
        <f t="shared" si="44"/>
        <v>787</v>
      </c>
      <c r="N788" s="7"/>
      <c r="O788">
        <v>787</v>
      </c>
      <c r="P788">
        <f t="shared" si="45"/>
        <v>7</v>
      </c>
    </row>
    <row r="789" spans="1:16">
      <c r="A789" s="8" t="str">
        <f t="shared" si="43"/>
        <v>TPB45166</v>
      </c>
      <c r="B789" s="43" t="s">
        <v>47</v>
      </c>
      <c r="C789" s="8">
        <v>45166</v>
      </c>
      <c r="D789">
        <v>15833.333000000001</v>
      </c>
      <c r="E789">
        <v>8647800</v>
      </c>
      <c r="M789">
        <f t="shared" si="44"/>
        <v>788</v>
      </c>
      <c r="N789" s="7"/>
      <c r="O789">
        <v>788</v>
      </c>
      <c r="P789">
        <f t="shared" si="45"/>
        <v>7</v>
      </c>
    </row>
    <row r="790" spans="1:16">
      <c r="A790" s="8" t="str">
        <f t="shared" si="43"/>
        <v>TPB45163</v>
      </c>
      <c r="B790" s="43" t="s">
        <v>47</v>
      </c>
      <c r="C790" s="8">
        <v>45163</v>
      </c>
      <c r="D790">
        <v>15708.333000000001</v>
      </c>
      <c r="E790">
        <v>4484400</v>
      </c>
      <c r="M790">
        <f t="shared" si="44"/>
        <v>789</v>
      </c>
      <c r="N790" s="7"/>
      <c r="O790">
        <v>789</v>
      </c>
      <c r="P790">
        <f t="shared" si="45"/>
        <v>7</v>
      </c>
    </row>
    <row r="791" spans="1:16">
      <c r="A791" s="8" t="str">
        <f t="shared" si="43"/>
        <v>TPB45162</v>
      </c>
      <c r="B791" s="43" t="s">
        <v>47</v>
      </c>
      <c r="C791" s="8">
        <v>45162</v>
      </c>
      <c r="D791">
        <v>15666.666999999999</v>
      </c>
      <c r="E791">
        <v>12081480</v>
      </c>
      <c r="M791">
        <f t="shared" si="44"/>
        <v>790</v>
      </c>
      <c r="N791" s="7"/>
      <c r="O791">
        <v>790</v>
      </c>
      <c r="P791">
        <f t="shared" si="45"/>
        <v>7</v>
      </c>
    </row>
    <row r="792" spans="1:16">
      <c r="A792" s="8" t="str">
        <f t="shared" si="43"/>
        <v>TPB45161</v>
      </c>
      <c r="B792" s="43" t="s">
        <v>47</v>
      </c>
      <c r="C792" s="8">
        <v>45161</v>
      </c>
      <c r="D792">
        <v>15416.666999999999</v>
      </c>
      <c r="E792">
        <v>6672480</v>
      </c>
      <c r="M792">
        <f t="shared" si="44"/>
        <v>791</v>
      </c>
      <c r="N792" s="7"/>
      <c r="O792">
        <v>791</v>
      </c>
      <c r="P792">
        <f t="shared" si="45"/>
        <v>7</v>
      </c>
    </row>
    <row r="793" spans="1:16">
      <c r="A793" s="8" t="str">
        <f t="shared" si="43"/>
        <v>TPB45160</v>
      </c>
      <c r="B793" s="43" t="s">
        <v>47</v>
      </c>
      <c r="C793" s="8">
        <v>45160</v>
      </c>
      <c r="D793">
        <v>15458.333000000001</v>
      </c>
      <c r="E793">
        <v>4923960</v>
      </c>
      <c r="M793">
        <f t="shared" si="44"/>
        <v>792</v>
      </c>
      <c r="N793" s="7"/>
      <c r="O793">
        <v>792</v>
      </c>
      <c r="P793">
        <f t="shared" si="45"/>
        <v>7</v>
      </c>
    </row>
    <row r="794" spans="1:16">
      <c r="A794" s="8" t="str">
        <f t="shared" si="43"/>
        <v>TPB45159</v>
      </c>
      <c r="B794" s="43" t="s">
        <v>47</v>
      </c>
      <c r="C794" s="8">
        <v>45159</v>
      </c>
      <c r="D794">
        <v>15416.666999999999</v>
      </c>
      <c r="E794">
        <v>9834120</v>
      </c>
      <c r="M794">
        <f t="shared" si="44"/>
        <v>793</v>
      </c>
      <c r="N794" s="7"/>
      <c r="O794">
        <v>793</v>
      </c>
      <c r="P794">
        <f t="shared" si="45"/>
        <v>7</v>
      </c>
    </row>
    <row r="795" spans="1:16">
      <c r="A795" s="8" t="str">
        <f t="shared" si="43"/>
        <v>TPB45156</v>
      </c>
      <c r="B795" s="43" t="s">
        <v>47</v>
      </c>
      <c r="C795" s="8">
        <v>45156</v>
      </c>
      <c r="D795">
        <v>15083.333000000001</v>
      </c>
      <c r="E795">
        <v>13875960</v>
      </c>
      <c r="M795">
        <f t="shared" si="44"/>
        <v>794</v>
      </c>
      <c r="N795" s="7"/>
      <c r="O795">
        <v>794</v>
      </c>
      <c r="P795">
        <f t="shared" si="45"/>
        <v>7</v>
      </c>
    </row>
    <row r="796" spans="1:16">
      <c r="A796" s="8" t="str">
        <f t="shared" si="43"/>
        <v>TPB45155</v>
      </c>
      <c r="B796" s="43" t="s">
        <v>47</v>
      </c>
      <c r="C796" s="8">
        <v>45155</v>
      </c>
      <c r="D796">
        <v>15708.333000000001</v>
      </c>
      <c r="E796">
        <v>7018560</v>
      </c>
      <c r="M796">
        <f t="shared" si="44"/>
        <v>795</v>
      </c>
      <c r="N796" s="7"/>
      <c r="O796">
        <v>795</v>
      </c>
      <c r="P796">
        <f t="shared" si="45"/>
        <v>7</v>
      </c>
    </row>
    <row r="797" spans="1:16">
      <c r="A797" s="8" t="str">
        <f t="shared" si="43"/>
        <v>TPB45154</v>
      </c>
      <c r="B797" s="43" t="s">
        <v>47</v>
      </c>
      <c r="C797" s="8">
        <v>45154</v>
      </c>
      <c r="D797">
        <v>15916.666999999999</v>
      </c>
      <c r="E797">
        <v>10193640</v>
      </c>
      <c r="M797">
        <f t="shared" si="44"/>
        <v>796</v>
      </c>
      <c r="N797" s="7"/>
      <c r="O797">
        <v>796</v>
      </c>
      <c r="P797">
        <f t="shared" si="45"/>
        <v>7</v>
      </c>
    </row>
    <row r="798" spans="1:16">
      <c r="A798" s="8" t="str">
        <f t="shared" si="43"/>
        <v>TPB45153</v>
      </c>
      <c r="B798" s="43" t="s">
        <v>47</v>
      </c>
      <c r="C798" s="8">
        <v>45153</v>
      </c>
      <c r="D798">
        <v>15833.333000000001</v>
      </c>
      <c r="E798">
        <v>14486400</v>
      </c>
      <c r="M798">
        <f t="shared" si="44"/>
        <v>797</v>
      </c>
      <c r="N798" s="7"/>
      <c r="O798">
        <v>797</v>
      </c>
      <c r="P798">
        <f t="shared" si="45"/>
        <v>7</v>
      </c>
    </row>
    <row r="799" spans="1:16">
      <c r="A799" s="8" t="str">
        <f t="shared" si="43"/>
        <v>TPB45152</v>
      </c>
      <c r="B799" s="43" t="s">
        <v>47</v>
      </c>
      <c r="C799" s="8">
        <v>45152</v>
      </c>
      <c r="D799">
        <v>15541.666999999999</v>
      </c>
      <c r="E799">
        <v>6582480</v>
      </c>
      <c r="M799">
        <f t="shared" si="44"/>
        <v>798</v>
      </c>
      <c r="N799" s="7"/>
      <c r="O799">
        <v>798</v>
      </c>
      <c r="P799">
        <f t="shared" si="45"/>
        <v>7</v>
      </c>
    </row>
    <row r="800" spans="1:16">
      <c r="A800" s="8" t="str">
        <f t="shared" si="43"/>
        <v>TPB45149</v>
      </c>
      <c r="B800" s="43" t="s">
        <v>47</v>
      </c>
      <c r="C800" s="8">
        <v>45149</v>
      </c>
      <c r="D800">
        <v>15541.666999999999</v>
      </c>
      <c r="E800">
        <v>6405600</v>
      </c>
      <c r="M800">
        <f t="shared" si="44"/>
        <v>799</v>
      </c>
      <c r="N800" s="7"/>
      <c r="O800">
        <v>799</v>
      </c>
      <c r="P800">
        <f t="shared" si="45"/>
        <v>7</v>
      </c>
    </row>
    <row r="801" spans="1:16">
      <c r="A801" s="8" t="str">
        <f t="shared" si="43"/>
        <v>TPB45148</v>
      </c>
      <c r="B801" s="43" t="s">
        <v>47</v>
      </c>
      <c r="C801" s="8">
        <v>45148</v>
      </c>
      <c r="D801">
        <v>15416.666999999999</v>
      </c>
      <c r="E801">
        <v>6958080</v>
      </c>
      <c r="M801">
        <f t="shared" si="44"/>
        <v>800</v>
      </c>
      <c r="N801" s="7"/>
      <c r="O801">
        <v>800</v>
      </c>
      <c r="P801">
        <f t="shared" si="45"/>
        <v>7</v>
      </c>
    </row>
    <row r="802" spans="1:16">
      <c r="A802" s="8" t="str">
        <f t="shared" si="43"/>
        <v>TPB45147</v>
      </c>
      <c r="B802" s="43" t="s">
        <v>47</v>
      </c>
      <c r="C802" s="8">
        <v>45147</v>
      </c>
      <c r="D802">
        <v>15708.333000000001</v>
      </c>
      <c r="E802">
        <v>6594720</v>
      </c>
      <c r="M802">
        <f t="shared" si="44"/>
        <v>801</v>
      </c>
      <c r="N802" s="7"/>
      <c r="O802">
        <v>801</v>
      </c>
      <c r="P802">
        <f t="shared" si="45"/>
        <v>7</v>
      </c>
    </row>
    <row r="803" spans="1:16">
      <c r="A803" s="8" t="str">
        <f t="shared" si="43"/>
        <v>TPB45146</v>
      </c>
      <c r="B803" s="43" t="s">
        <v>47</v>
      </c>
      <c r="C803" s="8">
        <v>45146</v>
      </c>
      <c r="D803">
        <v>15833.333000000001</v>
      </c>
      <c r="E803">
        <v>7576920</v>
      </c>
      <c r="M803">
        <f t="shared" si="44"/>
        <v>802</v>
      </c>
      <c r="N803" s="7"/>
      <c r="O803">
        <v>802</v>
      </c>
      <c r="P803">
        <f t="shared" si="45"/>
        <v>7</v>
      </c>
    </row>
    <row r="804" spans="1:16">
      <c r="A804" s="8" t="str">
        <f t="shared" si="43"/>
        <v>TPB45145</v>
      </c>
      <c r="B804" s="43" t="s">
        <v>47</v>
      </c>
      <c r="C804" s="8">
        <v>45145</v>
      </c>
      <c r="D804">
        <v>16083.333000000001</v>
      </c>
      <c r="E804">
        <v>21295320</v>
      </c>
      <c r="M804">
        <f t="shared" si="44"/>
        <v>803</v>
      </c>
      <c r="N804" s="7"/>
      <c r="O804">
        <v>803</v>
      </c>
      <c r="P804">
        <f t="shared" si="45"/>
        <v>7</v>
      </c>
    </row>
    <row r="805" spans="1:16">
      <c r="A805" s="8" t="str">
        <f t="shared" si="43"/>
        <v>TPB45142</v>
      </c>
      <c r="B805" s="43" t="s">
        <v>47</v>
      </c>
      <c r="C805" s="8">
        <v>45142</v>
      </c>
      <c r="D805">
        <v>15791.666999999999</v>
      </c>
      <c r="E805">
        <v>14720400</v>
      </c>
      <c r="M805">
        <f t="shared" si="44"/>
        <v>804</v>
      </c>
      <c r="N805" s="7"/>
      <c r="O805">
        <v>804</v>
      </c>
      <c r="P805">
        <f t="shared" si="45"/>
        <v>7</v>
      </c>
    </row>
    <row r="806" spans="1:16">
      <c r="A806" s="8" t="str">
        <f t="shared" si="43"/>
        <v>TPB45141</v>
      </c>
      <c r="B806" s="43" t="s">
        <v>47</v>
      </c>
      <c r="C806" s="8">
        <v>45141</v>
      </c>
      <c r="D806">
        <v>15375</v>
      </c>
      <c r="E806">
        <v>8288640</v>
      </c>
      <c r="M806">
        <f t="shared" si="44"/>
        <v>805</v>
      </c>
      <c r="N806" s="7"/>
      <c r="O806">
        <v>805</v>
      </c>
      <c r="P806">
        <f t="shared" si="45"/>
        <v>7</v>
      </c>
    </row>
    <row r="807" spans="1:16">
      <c r="A807" s="8" t="str">
        <f t="shared" si="43"/>
        <v>TPB45140</v>
      </c>
      <c r="B807" s="43" t="s">
        <v>47</v>
      </c>
      <c r="C807" s="8">
        <v>45140</v>
      </c>
      <c r="D807">
        <v>15750</v>
      </c>
      <c r="E807">
        <v>7960200</v>
      </c>
      <c r="M807">
        <f t="shared" si="44"/>
        <v>806</v>
      </c>
      <c r="N807" s="7"/>
      <c r="O807">
        <v>806</v>
      </c>
      <c r="P807">
        <f t="shared" si="45"/>
        <v>7</v>
      </c>
    </row>
    <row r="808" spans="1:16">
      <c r="A808" s="8" t="str">
        <f t="shared" si="43"/>
        <v>TPB45139</v>
      </c>
      <c r="B808" s="43" t="s">
        <v>47</v>
      </c>
      <c r="C808" s="8">
        <v>45139</v>
      </c>
      <c r="D808">
        <v>15666.666999999999</v>
      </c>
      <c r="E808">
        <v>17370360</v>
      </c>
      <c r="M808">
        <f t="shared" si="44"/>
        <v>807</v>
      </c>
      <c r="N808" s="7"/>
      <c r="O808">
        <v>807</v>
      </c>
      <c r="P808">
        <f t="shared" si="45"/>
        <v>7</v>
      </c>
    </row>
    <row r="809" spans="1:16">
      <c r="A809" s="8" t="str">
        <f t="shared" si="43"/>
        <v>TPB45138</v>
      </c>
      <c r="B809" s="43" t="s">
        <v>47</v>
      </c>
      <c r="C809" s="8">
        <v>45138</v>
      </c>
      <c r="D809">
        <v>15625</v>
      </c>
      <c r="E809">
        <v>6236640</v>
      </c>
      <c r="M809">
        <f t="shared" si="44"/>
        <v>808</v>
      </c>
      <c r="N809" s="7"/>
      <c r="O809">
        <v>808</v>
      </c>
      <c r="P809">
        <f t="shared" si="45"/>
        <v>7</v>
      </c>
    </row>
    <row r="810" spans="1:16">
      <c r="A810" s="8" t="str">
        <f t="shared" si="43"/>
        <v>TPB45135</v>
      </c>
      <c r="B810" s="43" t="s">
        <v>47</v>
      </c>
      <c r="C810" s="8">
        <v>45135</v>
      </c>
      <c r="D810">
        <v>15583.333000000001</v>
      </c>
      <c r="E810">
        <v>8613240</v>
      </c>
      <c r="M810">
        <f t="shared" si="44"/>
        <v>809</v>
      </c>
      <c r="N810" s="7"/>
      <c r="O810">
        <v>809</v>
      </c>
      <c r="P810">
        <f t="shared" si="45"/>
        <v>7</v>
      </c>
    </row>
    <row r="811" spans="1:16">
      <c r="A811" s="8" t="str">
        <f t="shared" si="43"/>
        <v>TPB45134</v>
      </c>
      <c r="B811" s="43" t="s">
        <v>47</v>
      </c>
      <c r="C811" s="8">
        <v>45134</v>
      </c>
      <c r="D811">
        <v>15458.333000000001</v>
      </c>
      <c r="E811">
        <v>7991640</v>
      </c>
      <c r="M811">
        <f t="shared" si="44"/>
        <v>810</v>
      </c>
      <c r="N811" s="7"/>
      <c r="O811">
        <v>810</v>
      </c>
      <c r="P811">
        <f t="shared" si="45"/>
        <v>7</v>
      </c>
    </row>
    <row r="812" spans="1:16">
      <c r="A812" s="8" t="str">
        <f t="shared" si="43"/>
        <v>TPB45133</v>
      </c>
      <c r="B812" s="43" t="s">
        <v>47</v>
      </c>
      <c r="C812" s="8">
        <v>45133</v>
      </c>
      <c r="D812">
        <v>15666.666999999999</v>
      </c>
      <c r="E812">
        <v>7958880</v>
      </c>
      <c r="M812">
        <f t="shared" si="44"/>
        <v>811</v>
      </c>
      <c r="N812" s="7"/>
      <c r="O812">
        <v>811</v>
      </c>
      <c r="P812">
        <f t="shared" si="45"/>
        <v>7</v>
      </c>
    </row>
    <row r="813" spans="1:16">
      <c r="A813" s="8" t="str">
        <f t="shared" si="43"/>
        <v>TPB45132</v>
      </c>
      <c r="B813" s="43" t="s">
        <v>47</v>
      </c>
      <c r="C813" s="8">
        <v>45132</v>
      </c>
      <c r="D813">
        <v>15833.333000000001</v>
      </c>
      <c r="E813">
        <v>16024320</v>
      </c>
      <c r="M813">
        <f t="shared" si="44"/>
        <v>812</v>
      </c>
      <c r="N813" s="7"/>
      <c r="O813">
        <v>812</v>
      </c>
      <c r="P813">
        <f t="shared" si="45"/>
        <v>7</v>
      </c>
    </row>
    <row r="814" spans="1:16">
      <c r="A814" s="8" t="str">
        <f t="shared" si="43"/>
        <v>TPB45131</v>
      </c>
      <c r="B814" s="43" t="s">
        <v>47</v>
      </c>
      <c r="C814" s="8">
        <v>45131</v>
      </c>
      <c r="D814">
        <v>15541.666999999999</v>
      </c>
      <c r="E814">
        <v>8448600</v>
      </c>
      <c r="M814">
        <f t="shared" si="44"/>
        <v>813</v>
      </c>
      <c r="N814" s="7"/>
      <c r="O814">
        <v>813</v>
      </c>
      <c r="P814">
        <f t="shared" si="45"/>
        <v>7</v>
      </c>
    </row>
    <row r="815" spans="1:16">
      <c r="A815" s="8" t="str">
        <f t="shared" si="43"/>
        <v>TPB45128</v>
      </c>
      <c r="B815" s="43" t="s">
        <v>47</v>
      </c>
      <c r="C815" s="8">
        <v>45128</v>
      </c>
      <c r="D815">
        <v>15625</v>
      </c>
      <c r="E815">
        <v>10926000</v>
      </c>
      <c r="M815">
        <f t="shared" si="44"/>
        <v>814</v>
      </c>
      <c r="N815" s="7"/>
      <c r="O815">
        <v>814</v>
      </c>
      <c r="P815">
        <f t="shared" si="45"/>
        <v>7</v>
      </c>
    </row>
    <row r="816" spans="1:16">
      <c r="A816" s="8" t="str">
        <f t="shared" si="43"/>
        <v>TPB45127</v>
      </c>
      <c r="B816" s="43" t="s">
        <v>47</v>
      </c>
      <c r="C816" s="8">
        <v>45127</v>
      </c>
      <c r="D816">
        <v>15666.666999999999</v>
      </c>
      <c r="E816">
        <v>13401000</v>
      </c>
      <c r="M816">
        <f t="shared" si="44"/>
        <v>815</v>
      </c>
      <c r="N816" s="7"/>
      <c r="O816">
        <v>815</v>
      </c>
      <c r="P816">
        <f t="shared" si="45"/>
        <v>7</v>
      </c>
    </row>
    <row r="817" spans="1:16">
      <c r="A817" s="8" t="str">
        <f t="shared" si="43"/>
        <v>TPB45126</v>
      </c>
      <c r="B817" s="43" t="s">
        <v>47</v>
      </c>
      <c r="C817" s="8">
        <v>45126</v>
      </c>
      <c r="D817">
        <v>15583.333000000001</v>
      </c>
      <c r="E817">
        <v>11217840</v>
      </c>
      <c r="M817">
        <f t="shared" si="44"/>
        <v>816</v>
      </c>
      <c r="N817" s="7"/>
      <c r="O817">
        <v>816</v>
      </c>
      <c r="P817">
        <f t="shared" si="45"/>
        <v>7</v>
      </c>
    </row>
    <row r="818" spans="1:16">
      <c r="A818" s="8" t="str">
        <f t="shared" si="43"/>
        <v>TPB45125</v>
      </c>
      <c r="B818" s="43" t="s">
        <v>47</v>
      </c>
      <c r="C818" s="8">
        <v>45125</v>
      </c>
      <c r="D818">
        <v>15791.666999999999</v>
      </c>
      <c r="E818">
        <v>29763120</v>
      </c>
      <c r="M818">
        <f t="shared" si="44"/>
        <v>817</v>
      </c>
      <c r="N818" s="7"/>
      <c r="O818">
        <v>817</v>
      </c>
      <c r="P818">
        <f t="shared" si="45"/>
        <v>7</v>
      </c>
    </row>
    <row r="819" spans="1:16">
      <c r="A819" s="8" t="str">
        <f t="shared" si="43"/>
        <v>TPB45124</v>
      </c>
      <c r="B819" s="43" t="s">
        <v>47</v>
      </c>
      <c r="C819" s="8">
        <v>45124</v>
      </c>
      <c r="D819">
        <v>15208.333000000001</v>
      </c>
      <c r="E819">
        <v>5071560</v>
      </c>
      <c r="M819">
        <f t="shared" si="44"/>
        <v>818</v>
      </c>
      <c r="N819" s="7"/>
      <c r="O819">
        <v>818</v>
      </c>
      <c r="P819">
        <f t="shared" si="45"/>
        <v>7</v>
      </c>
    </row>
    <row r="820" spans="1:16">
      <c r="A820" s="8" t="str">
        <f t="shared" si="43"/>
        <v>TPB45121</v>
      </c>
      <c r="B820" s="43" t="s">
        <v>47</v>
      </c>
      <c r="C820" s="8">
        <v>45121</v>
      </c>
      <c r="D820">
        <v>15125</v>
      </c>
      <c r="E820">
        <v>4629120</v>
      </c>
      <c r="M820">
        <f t="shared" si="44"/>
        <v>819</v>
      </c>
      <c r="N820" s="7"/>
      <c r="O820">
        <v>819</v>
      </c>
      <c r="P820">
        <f t="shared" si="45"/>
        <v>7</v>
      </c>
    </row>
    <row r="821" spans="1:16">
      <c r="A821" s="8" t="str">
        <f t="shared" si="43"/>
        <v>TPB45120</v>
      </c>
      <c r="B821" s="43" t="s">
        <v>47</v>
      </c>
      <c r="C821" s="8">
        <v>45120</v>
      </c>
      <c r="D821">
        <v>15208.333000000001</v>
      </c>
      <c r="E821">
        <v>5628720</v>
      </c>
      <c r="M821">
        <f t="shared" si="44"/>
        <v>820</v>
      </c>
      <c r="N821" s="7"/>
      <c r="O821">
        <v>820</v>
      </c>
      <c r="P821">
        <f t="shared" si="45"/>
        <v>7</v>
      </c>
    </row>
    <row r="822" spans="1:16">
      <c r="A822" s="8" t="str">
        <f t="shared" si="43"/>
        <v>TPB45119</v>
      </c>
      <c r="B822" s="43" t="s">
        <v>47</v>
      </c>
      <c r="C822" s="8">
        <v>45119</v>
      </c>
      <c r="D822">
        <v>15125</v>
      </c>
      <c r="E822">
        <v>4685880</v>
      </c>
      <c r="M822">
        <f t="shared" si="44"/>
        <v>821</v>
      </c>
      <c r="N822" s="7"/>
      <c r="O822">
        <v>821</v>
      </c>
      <c r="P822">
        <f t="shared" si="45"/>
        <v>7</v>
      </c>
    </row>
    <row r="823" spans="1:16">
      <c r="A823" s="8" t="str">
        <f t="shared" si="43"/>
        <v>TPB45118</v>
      </c>
      <c r="B823" s="43" t="s">
        <v>47</v>
      </c>
      <c r="C823" s="8">
        <v>45118</v>
      </c>
      <c r="D823">
        <v>15250</v>
      </c>
      <c r="E823">
        <v>10632960</v>
      </c>
      <c r="M823">
        <f t="shared" si="44"/>
        <v>822</v>
      </c>
      <c r="N823" s="7"/>
      <c r="O823">
        <v>822</v>
      </c>
      <c r="P823">
        <f t="shared" si="45"/>
        <v>7</v>
      </c>
    </row>
    <row r="824" spans="1:16">
      <c r="A824" s="8" t="str">
        <f t="shared" si="43"/>
        <v>TPB45117</v>
      </c>
      <c r="B824" s="43" t="s">
        <v>47</v>
      </c>
      <c r="C824" s="8">
        <v>45117</v>
      </c>
      <c r="D824">
        <v>15166.666999999999</v>
      </c>
      <c r="E824">
        <v>7073880</v>
      </c>
      <c r="M824">
        <f t="shared" si="44"/>
        <v>823</v>
      </c>
      <c r="N824" s="7"/>
      <c r="O824">
        <v>823</v>
      </c>
      <c r="P824">
        <f t="shared" si="45"/>
        <v>7</v>
      </c>
    </row>
    <row r="825" spans="1:16">
      <c r="A825" s="8" t="str">
        <f t="shared" si="43"/>
        <v>TPB45114</v>
      </c>
      <c r="B825" s="43" t="s">
        <v>47</v>
      </c>
      <c r="C825" s="8">
        <v>45114</v>
      </c>
      <c r="D825">
        <v>15041.666999999999</v>
      </c>
      <c r="E825">
        <v>5709360</v>
      </c>
      <c r="M825">
        <f t="shared" si="44"/>
        <v>824</v>
      </c>
      <c r="N825" s="7"/>
      <c r="O825">
        <v>824</v>
      </c>
      <c r="P825">
        <f t="shared" si="45"/>
        <v>7</v>
      </c>
    </row>
    <row r="826" spans="1:16">
      <c r="A826" s="8" t="str">
        <f t="shared" si="43"/>
        <v>TPB45113</v>
      </c>
      <c r="B826" s="43" t="s">
        <v>47</v>
      </c>
      <c r="C826" s="8">
        <v>45113</v>
      </c>
      <c r="D826">
        <v>15166.666999999999</v>
      </c>
      <c r="E826">
        <v>5346240</v>
      </c>
      <c r="M826">
        <f t="shared" si="44"/>
        <v>825</v>
      </c>
      <c r="N826" s="7"/>
      <c r="O826">
        <v>825</v>
      </c>
      <c r="P826">
        <f t="shared" si="45"/>
        <v>7</v>
      </c>
    </row>
    <row r="827" spans="1:16">
      <c r="A827" s="8" t="str">
        <f t="shared" si="43"/>
        <v>TPB45112</v>
      </c>
      <c r="B827" s="43" t="s">
        <v>47</v>
      </c>
      <c r="C827" s="8">
        <v>45112</v>
      </c>
      <c r="D827">
        <v>15083.333000000001</v>
      </c>
      <c r="E827">
        <v>4722120</v>
      </c>
      <c r="M827">
        <f t="shared" si="44"/>
        <v>826</v>
      </c>
      <c r="N827" s="7"/>
      <c r="O827">
        <v>826</v>
      </c>
      <c r="P827">
        <f t="shared" si="45"/>
        <v>7</v>
      </c>
    </row>
    <row r="828" spans="1:16">
      <c r="A828" s="8" t="str">
        <f t="shared" si="43"/>
        <v>TPB45111</v>
      </c>
      <c r="B828" s="43" t="s">
        <v>47</v>
      </c>
      <c r="C828" s="8">
        <v>45111</v>
      </c>
      <c r="D828">
        <v>15125</v>
      </c>
      <c r="E828">
        <v>2169960</v>
      </c>
      <c r="M828">
        <f t="shared" si="44"/>
        <v>827</v>
      </c>
      <c r="N828" s="7"/>
      <c r="O828">
        <v>827</v>
      </c>
      <c r="P828">
        <f t="shared" si="45"/>
        <v>7</v>
      </c>
    </row>
    <row r="829" spans="1:16">
      <c r="A829" s="8" t="str">
        <f t="shared" si="43"/>
        <v>TPB45110</v>
      </c>
      <c r="B829" s="43" t="s">
        <v>47</v>
      </c>
      <c r="C829" s="8">
        <v>45110</v>
      </c>
      <c r="D829">
        <v>15125</v>
      </c>
      <c r="E829">
        <v>3484320</v>
      </c>
      <c r="M829">
        <f t="shared" si="44"/>
        <v>828</v>
      </c>
      <c r="N829" s="7"/>
      <c r="O829">
        <v>828</v>
      </c>
      <c r="P829">
        <f t="shared" si="45"/>
        <v>7</v>
      </c>
    </row>
    <row r="830" spans="1:16">
      <c r="A830" s="8" t="str">
        <f t="shared" si="43"/>
        <v>TPB45107</v>
      </c>
      <c r="B830" s="43" t="s">
        <v>47</v>
      </c>
      <c r="C830" s="8">
        <v>45107</v>
      </c>
      <c r="D830">
        <v>15000</v>
      </c>
      <c r="E830">
        <v>3173040</v>
      </c>
      <c r="M830">
        <f t="shared" si="44"/>
        <v>829</v>
      </c>
      <c r="N830" s="7"/>
      <c r="O830">
        <v>829</v>
      </c>
      <c r="P830">
        <f t="shared" si="45"/>
        <v>7</v>
      </c>
    </row>
    <row r="831" spans="1:16">
      <c r="A831" s="8" t="str">
        <f t="shared" si="43"/>
        <v>TPB45106</v>
      </c>
      <c r="B831" s="43" t="s">
        <v>47</v>
      </c>
      <c r="C831" s="8">
        <v>45106</v>
      </c>
      <c r="D831">
        <v>15083.333000000001</v>
      </c>
      <c r="E831">
        <v>4722600</v>
      </c>
      <c r="M831">
        <f t="shared" si="44"/>
        <v>830</v>
      </c>
      <c r="N831" s="7"/>
      <c r="O831">
        <v>830</v>
      </c>
      <c r="P831">
        <f t="shared" si="45"/>
        <v>7</v>
      </c>
    </row>
    <row r="832" spans="1:16">
      <c r="A832" s="8" t="str">
        <f t="shared" si="43"/>
        <v>TPB45105</v>
      </c>
      <c r="B832" s="43" t="s">
        <v>47</v>
      </c>
      <c r="C832" s="8">
        <v>45105</v>
      </c>
      <c r="D832">
        <v>15375</v>
      </c>
      <c r="E832">
        <v>3999480</v>
      </c>
      <c r="M832">
        <f t="shared" si="44"/>
        <v>831</v>
      </c>
      <c r="N832" s="7"/>
      <c r="O832">
        <v>831</v>
      </c>
      <c r="P832">
        <f t="shared" si="45"/>
        <v>7</v>
      </c>
    </row>
    <row r="833" spans="1:16">
      <c r="A833" s="8" t="str">
        <f t="shared" si="43"/>
        <v>TPB45104</v>
      </c>
      <c r="B833" s="43" t="s">
        <v>47</v>
      </c>
      <c r="C833" s="8">
        <v>45104</v>
      </c>
      <c r="D833">
        <v>15333.333000000001</v>
      </c>
      <c r="E833">
        <v>3304920</v>
      </c>
      <c r="M833">
        <f t="shared" si="44"/>
        <v>832</v>
      </c>
      <c r="N833" s="7"/>
      <c r="O833">
        <v>832</v>
      </c>
      <c r="P833">
        <f t="shared" si="45"/>
        <v>7</v>
      </c>
    </row>
    <row r="834" spans="1:16">
      <c r="A834" s="8" t="str">
        <f t="shared" si="43"/>
        <v>TPB45103</v>
      </c>
      <c r="B834" s="43" t="s">
        <v>47</v>
      </c>
      <c r="C834" s="8">
        <v>45103</v>
      </c>
      <c r="D834">
        <v>15375</v>
      </c>
      <c r="E834">
        <v>4022760</v>
      </c>
      <c r="M834">
        <f t="shared" si="44"/>
        <v>833</v>
      </c>
      <c r="N834" s="7"/>
      <c r="O834">
        <v>833</v>
      </c>
      <c r="P834">
        <f t="shared" si="45"/>
        <v>7</v>
      </c>
    </row>
    <row r="835" spans="1:16">
      <c r="A835" s="8" t="str">
        <f t="shared" ref="A835:A898" si="46">B835&amp;C835</f>
        <v>TPB45100</v>
      </c>
      <c r="B835" s="43" t="s">
        <v>47</v>
      </c>
      <c r="C835" s="8">
        <v>45100</v>
      </c>
      <c r="D835">
        <v>15416.666999999999</v>
      </c>
      <c r="E835">
        <v>7378440</v>
      </c>
      <c r="M835">
        <f t="shared" ref="M835:M898" si="47">O835</f>
        <v>834</v>
      </c>
      <c r="N835" s="7"/>
      <c r="O835">
        <v>834</v>
      </c>
      <c r="P835">
        <f t="shared" ref="P835:P898" si="48">WEEKDAY(N835)</f>
        <v>7</v>
      </c>
    </row>
    <row r="836" spans="1:16">
      <c r="A836" s="8" t="str">
        <f t="shared" si="46"/>
        <v>TPB45099</v>
      </c>
      <c r="B836" s="43" t="s">
        <v>47</v>
      </c>
      <c r="C836" s="8">
        <v>45099</v>
      </c>
      <c r="D836">
        <v>15333.333000000001</v>
      </c>
      <c r="E836">
        <v>6351120</v>
      </c>
      <c r="M836">
        <f t="shared" si="47"/>
        <v>835</v>
      </c>
      <c r="N836" s="7"/>
      <c r="O836">
        <v>835</v>
      </c>
      <c r="P836">
        <f t="shared" si="48"/>
        <v>7</v>
      </c>
    </row>
    <row r="837" spans="1:16">
      <c r="A837" s="8" t="str">
        <f t="shared" si="46"/>
        <v>TPB45098</v>
      </c>
      <c r="B837" s="43" t="s">
        <v>47</v>
      </c>
      <c r="C837" s="8">
        <v>45098</v>
      </c>
      <c r="D837">
        <v>15333.333000000001</v>
      </c>
      <c r="E837">
        <v>5079000</v>
      </c>
      <c r="M837">
        <f t="shared" si="47"/>
        <v>836</v>
      </c>
      <c r="N837" s="7"/>
      <c r="O837">
        <v>836</v>
      </c>
      <c r="P837">
        <f t="shared" si="48"/>
        <v>7</v>
      </c>
    </row>
    <row r="838" spans="1:16">
      <c r="A838" s="8" t="str">
        <f t="shared" si="46"/>
        <v>TPB45097</v>
      </c>
      <c r="B838" s="43" t="s">
        <v>47</v>
      </c>
      <c r="C838" s="8">
        <v>45097</v>
      </c>
      <c r="D838">
        <v>15208.333000000001</v>
      </c>
      <c r="E838">
        <v>2742840</v>
      </c>
      <c r="M838">
        <f t="shared" si="47"/>
        <v>837</v>
      </c>
      <c r="N838" s="7"/>
      <c r="O838">
        <v>837</v>
      </c>
      <c r="P838">
        <f t="shared" si="48"/>
        <v>7</v>
      </c>
    </row>
    <row r="839" spans="1:16">
      <c r="A839" s="8" t="str">
        <f t="shared" si="46"/>
        <v>TPB45096</v>
      </c>
      <c r="B839" s="43" t="s">
        <v>47</v>
      </c>
      <c r="C839" s="8">
        <v>45096</v>
      </c>
      <c r="D839">
        <v>15250</v>
      </c>
      <c r="E839">
        <v>1851240</v>
      </c>
      <c r="M839">
        <f t="shared" si="47"/>
        <v>838</v>
      </c>
      <c r="N839" s="7"/>
      <c r="O839">
        <v>838</v>
      </c>
      <c r="P839">
        <f t="shared" si="48"/>
        <v>7</v>
      </c>
    </row>
    <row r="840" spans="1:16">
      <c r="A840" s="8" t="str">
        <f t="shared" si="46"/>
        <v>TPB45093</v>
      </c>
      <c r="B840" s="43" t="s">
        <v>47</v>
      </c>
      <c r="C840" s="8">
        <v>45093</v>
      </c>
      <c r="D840">
        <v>15166.666999999999</v>
      </c>
      <c r="E840">
        <v>5831880</v>
      </c>
      <c r="M840">
        <f t="shared" si="47"/>
        <v>839</v>
      </c>
      <c r="N840" s="7"/>
      <c r="O840">
        <v>839</v>
      </c>
      <c r="P840">
        <f t="shared" si="48"/>
        <v>7</v>
      </c>
    </row>
    <row r="841" spans="1:16">
      <c r="A841" s="8" t="str">
        <f t="shared" si="46"/>
        <v>TPB45092</v>
      </c>
      <c r="B841" s="43" t="s">
        <v>47</v>
      </c>
      <c r="C841" s="8">
        <v>45092</v>
      </c>
      <c r="D841">
        <v>15125</v>
      </c>
      <c r="E841">
        <v>3313560</v>
      </c>
      <c r="M841">
        <f t="shared" si="47"/>
        <v>840</v>
      </c>
      <c r="N841" s="7"/>
      <c r="O841">
        <v>840</v>
      </c>
      <c r="P841">
        <f t="shared" si="48"/>
        <v>7</v>
      </c>
    </row>
    <row r="842" spans="1:16">
      <c r="A842" s="8" t="str">
        <f t="shared" si="46"/>
        <v>TPB45091</v>
      </c>
      <c r="B842" s="43" t="s">
        <v>47</v>
      </c>
      <c r="C842" s="8">
        <v>45091</v>
      </c>
      <c r="D842">
        <v>15125</v>
      </c>
      <c r="E842">
        <v>4463160</v>
      </c>
      <c r="M842">
        <f t="shared" si="47"/>
        <v>841</v>
      </c>
      <c r="N842" s="7"/>
      <c r="O842">
        <v>841</v>
      </c>
      <c r="P842">
        <f t="shared" si="48"/>
        <v>7</v>
      </c>
    </row>
    <row r="843" spans="1:16">
      <c r="A843" s="8" t="str">
        <f t="shared" si="46"/>
        <v>TPB45090</v>
      </c>
      <c r="B843" s="43" t="s">
        <v>47</v>
      </c>
      <c r="C843" s="8">
        <v>45090</v>
      </c>
      <c r="D843">
        <v>15125</v>
      </c>
      <c r="E843">
        <v>3671040</v>
      </c>
      <c r="M843">
        <f t="shared" si="47"/>
        <v>842</v>
      </c>
      <c r="N843" s="7"/>
      <c r="O843">
        <v>842</v>
      </c>
      <c r="P843">
        <f t="shared" si="48"/>
        <v>7</v>
      </c>
    </row>
    <row r="844" spans="1:16">
      <c r="A844" s="8" t="str">
        <f t="shared" si="46"/>
        <v>TPB45089</v>
      </c>
      <c r="B844" s="43" t="s">
        <v>47</v>
      </c>
      <c r="C844" s="8">
        <v>45089</v>
      </c>
      <c r="D844">
        <v>15333.333000000001</v>
      </c>
      <c r="E844">
        <v>3198960</v>
      </c>
      <c r="M844">
        <f t="shared" si="47"/>
        <v>843</v>
      </c>
      <c r="N844" s="7"/>
      <c r="O844">
        <v>843</v>
      </c>
      <c r="P844">
        <f t="shared" si="48"/>
        <v>7</v>
      </c>
    </row>
    <row r="845" spans="1:16">
      <c r="A845" s="8" t="str">
        <f t="shared" si="46"/>
        <v>TPB45086</v>
      </c>
      <c r="B845" s="43" t="s">
        <v>47</v>
      </c>
      <c r="C845" s="8">
        <v>45086</v>
      </c>
      <c r="D845">
        <v>15541.666999999999</v>
      </c>
      <c r="E845">
        <v>9275040</v>
      </c>
      <c r="M845">
        <f t="shared" si="47"/>
        <v>844</v>
      </c>
      <c r="N845" s="7"/>
      <c r="O845">
        <v>844</v>
      </c>
      <c r="P845">
        <f t="shared" si="48"/>
        <v>7</v>
      </c>
    </row>
    <row r="846" spans="1:16">
      <c r="A846" s="8" t="str">
        <f t="shared" si="46"/>
        <v>TPB45085</v>
      </c>
      <c r="B846" s="43" t="s">
        <v>47</v>
      </c>
      <c r="C846" s="8">
        <v>45085</v>
      </c>
      <c r="D846">
        <v>15326.772000000001</v>
      </c>
      <c r="E846">
        <v>12914271</v>
      </c>
      <c r="M846">
        <f t="shared" si="47"/>
        <v>845</v>
      </c>
      <c r="N846" s="7"/>
      <c r="O846">
        <v>845</v>
      </c>
      <c r="P846">
        <f t="shared" si="48"/>
        <v>7</v>
      </c>
    </row>
    <row r="847" spans="1:16">
      <c r="A847" s="8" t="str">
        <f t="shared" si="46"/>
        <v>TPB45084</v>
      </c>
      <c r="B847" s="43" t="s">
        <v>47</v>
      </c>
      <c r="C847" s="8">
        <v>45084</v>
      </c>
      <c r="D847">
        <v>15715.928</v>
      </c>
      <c r="E847">
        <v>15542122</v>
      </c>
      <c r="M847">
        <f t="shared" si="47"/>
        <v>846</v>
      </c>
      <c r="N847" s="7"/>
      <c r="O847">
        <v>846</v>
      </c>
      <c r="P847">
        <f t="shared" si="48"/>
        <v>7</v>
      </c>
    </row>
    <row r="848" spans="1:16">
      <c r="A848" s="8" t="str">
        <f t="shared" si="46"/>
        <v>TPB45083</v>
      </c>
      <c r="B848" s="43" t="s">
        <v>47</v>
      </c>
      <c r="C848" s="8">
        <v>45083</v>
      </c>
      <c r="D848">
        <v>15446.512000000001</v>
      </c>
      <c r="E848">
        <v>16730527</v>
      </c>
      <c r="M848">
        <f t="shared" si="47"/>
        <v>847</v>
      </c>
      <c r="N848" s="7"/>
      <c r="O848">
        <v>847</v>
      </c>
      <c r="P848">
        <f t="shared" si="48"/>
        <v>7</v>
      </c>
    </row>
    <row r="849" spans="1:16">
      <c r="A849" s="8" t="str">
        <f t="shared" si="46"/>
        <v>TPB45082</v>
      </c>
      <c r="B849" s="43" t="s">
        <v>47</v>
      </c>
      <c r="C849" s="8">
        <v>45082</v>
      </c>
      <c r="D849">
        <v>15626.123</v>
      </c>
      <c r="E849">
        <v>16037360</v>
      </c>
      <c r="M849">
        <f t="shared" si="47"/>
        <v>848</v>
      </c>
      <c r="N849" s="7"/>
      <c r="O849">
        <v>848</v>
      </c>
      <c r="P849">
        <f t="shared" si="48"/>
        <v>7</v>
      </c>
    </row>
    <row r="850" spans="1:16">
      <c r="A850" s="8" t="str">
        <f t="shared" si="46"/>
        <v>TPB45079</v>
      </c>
      <c r="B850" s="43" t="s">
        <v>47</v>
      </c>
      <c r="C850" s="8">
        <v>45079</v>
      </c>
      <c r="D850">
        <v>15745.862999999999</v>
      </c>
      <c r="E850">
        <v>20175646</v>
      </c>
      <c r="M850">
        <f t="shared" si="47"/>
        <v>849</v>
      </c>
      <c r="N850" s="7"/>
      <c r="O850">
        <v>849</v>
      </c>
      <c r="P850">
        <f t="shared" si="48"/>
        <v>7</v>
      </c>
    </row>
    <row r="851" spans="1:16">
      <c r="A851" s="8" t="str">
        <f t="shared" si="46"/>
        <v>TPB45078</v>
      </c>
      <c r="B851" s="43" t="s">
        <v>47</v>
      </c>
      <c r="C851" s="8">
        <v>45078</v>
      </c>
      <c r="D851">
        <v>15656.058000000001</v>
      </c>
      <c r="E851">
        <v>22657515</v>
      </c>
      <c r="M851">
        <f t="shared" si="47"/>
        <v>850</v>
      </c>
      <c r="N851" s="7"/>
      <c r="O851">
        <v>850</v>
      </c>
      <c r="P851">
        <f t="shared" si="48"/>
        <v>7</v>
      </c>
    </row>
    <row r="852" spans="1:16">
      <c r="A852" s="8" t="str">
        <f t="shared" si="46"/>
        <v>TPB45077</v>
      </c>
      <c r="B852" s="43" t="s">
        <v>47</v>
      </c>
      <c r="C852" s="8">
        <v>45077</v>
      </c>
      <c r="D852">
        <v>14967.55</v>
      </c>
      <c r="E852">
        <v>18515889</v>
      </c>
      <c r="M852">
        <f t="shared" si="47"/>
        <v>851</v>
      </c>
      <c r="N852" s="7"/>
      <c r="O852">
        <v>851</v>
      </c>
      <c r="P852">
        <f t="shared" si="48"/>
        <v>7</v>
      </c>
    </row>
    <row r="853" spans="1:16">
      <c r="A853" s="8" t="str">
        <f t="shared" si="46"/>
        <v>TPB45076</v>
      </c>
      <c r="B853" s="43" t="s">
        <v>47</v>
      </c>
      <c r="C853" s="8">
        <v>45076</v>
      </c>
      <c r="D853">
        <v>14428.718999999999</v>
      </c>
      <c r="E853">
        <v>4828612</v>
      </c>
      <c r="M853">
        <f t="shared" si="47"/>
        <v>852</v>
      </c>
      <c r="N853" s="7"/>
      <c r="O853">
        <v>852</v>
      </c>
      <c r="P853">
        <f t="shared" si="48"/>
        <v>7</v>
      </c>
    </row>
    <row r="854" spans="1:16">
      <c r="A854" s="8" t="str">
        <f t="shared" si="46"/>
        <v>TPB45075</v>
      </c>
      <c r="B854" s="43" t="s">
        <v>47</v>
      </c>
      <c r="C854" s="8">
        <v>45075</v>
      </c>
      <c r="D854">
        <v>14548.459000000001</v>
      </c>
      <c r="E854">
        <v>11381455</v>
      </c>
      <c r="M854">
        <f t="shared" si="47"/>
        <v>853</v>
      </c>
      <c r="N854" s="7"/>
      <c r="O854">
        <v>853</v>
      </c>
      <c r="P854">
        <f t="shared" si="48"/>
        <v>7</v>
      </c>
    </row>
    <row r="855" spans="1:16">
      <c r="A855" s="8" t="str">
        <f t="shared" si="46"/>
        <v>TPB45072</v>
      </c>
      <c r="B855" s="43" t="s">
        <v>47</v>
      </c>
      <c r="C855" s="8">
        <v>45072</v>
      </c>
      <c r="D855">
        <v>14159.303</v>
      </c>
      <c r="E855">
        <v>2270245</v>
      </c>
      <c r="M855">
        <f t="shared" si="47"/>
        <v>854</v>
      </c>
      <c r="N855" s="7"/>
      <c r="O855">
        <v>854</v>
      </c>
      <c r="P855">
        <f t="shared" si="48"/>
        <v>7</v>
      </c>
    </row>
    <row r="856" spans="1:16">
      <c r="A856" s="8" t="str">
        <f t="shared" si="46"/>
        <v>TPB45071</v>
      </c>
      <c r="B856" s="43" t="s">
        <v>47</v>
      </c>
      <c r="C856" s="8">
        <v>45071</v>
      </c>
      <c r="D856">
        <v>14009.627</v>
      </c>
      <c r="E856">
        <v>1649402</v>
      </c>
      <c r="M856">
        <f t="shared" si="47"/>
        <v>855</v>
      </c>
      <c r="N856" s="7"/>
      <c r="O856">
        <v>855</v>
      </c>
      <c r="P856">
        <f t="shared" si="48"/>
        <v>7</v>
      </c>
    </row>
    <row r="857" spans="1:16">
      <c r="A857" s="8" t="str">
        <f t="shared" si="46"/>
        <v>TPB45070</v>
      </c>
      <c r="B857" s="43" t="s">
        <v>47</v>
      </c>
      <c r="C857" s="8">
        <v>45070</v>
      </c>
      <c r="D857">
        <v>14069.496999999999</v>
      </c>
      <c r="E857">
        <v>3177541</v>
      </c>
      <c r="M857">
        <f t="shared" si="47"/>
        <v>856</v>
      </c>
      <c r="N857" s="7"/>
      <c r="O857">
        <v>856</v>
      </c>
      <c r="P857">
        <f t="shared" si="48"/>
        <v>7</v>
      </c>
    </row>
    <row r="858" spans="1:16">
      <c r="A858" s="8" t="str">
        <f t="shared" si="46"/>
        <v>TPB45069</v>
      </c>
      <c r="B858" s="43" t="s">
        <v>47</v>
      </c>
      <c r="C858" s="8">
        <v>45069</v>
      </c>
      <c r="D858">
        <v>14189.237999999999</v>
      </c>
      <c r="E858">
        <v>6849484</v>
      </c>
      <c r="M858">
        <f t="shared" si="47"/>
        <v>857</v>
      </c>
      <c r="N858" s="7"/>
      <c r="O858">
        <v>857</v>
      </c>
      <c r="P858">
        <f t="shared" si="48"/>
        <v>7</v>
      </c>
    </row>
    <row r="859" spans="1:16">
      <c r="A859" s="8" t="str">
        <f t="shared" si="46"/>
        <v>TPB45068</v>
      </c>
      <c r="B859" s="43" t="s">
        <v>47</v>
      </c>
      <c r="C859" s="8">
        <v>45068</v>
      </c>
      <c r="D859">
        <v>14249.108</v>
      </c>
      <c r="E859">
        <v>8336200</v>
      </c>
      <c r="M859">
        <f t="shared" si="47"/>
        <v>858</v>
      </c>
      <c r="N859" s="7"/>
      <c r="O859">
        <v>858</v>
      </c>
      <c r="P859">
        <f t="shared" si="48"/>
        <v>7</v>
      </c>
    </row>
    <row r="860" spans="1:16">
      <c r="A860" s="8" t="str">
        <f t="shared" si="46"/>
        <v>TPB45065</v>
      </c>
      <c r="B860" s="43" t="s">
        <v>47</v>
      </c>
      <c r="C860" s="8">
        <v>45065</v>
      </c>
      <c r="D860">
        <v>14039.562</v>
      </c>
      <c r="E860">
        <v>1865870</v>
      </c>
      <c r="M860">
        <f t="shared" si="47"/>
        <v>859</v>
      </c>
      <c r="N860" s="7"/>
      <c r="O860">
        <v>859</v>
      </c>
      <c r="P860">
        <f t="shared" si="48"/>
        <v>7</v>
      </c>
    </row>
    <row r="861" spans="1:16">
      <c r="A861" s="8" t="str">
        <f t="shared" si="46"/>
        <v>TPB45064</v>
      </c>
      <c r="B861" s="43" t="s">
        <v>47</v>
      </c>
      <c r="C861" s="8">
        <v>45064</v>
      </c>
      <c r="D861">
        <v>14009.627</v>
      </c>
      <c r="E861">
        <v>2114240</v>
      </c>
      <c r="M861">
        <f t="shared" si="47"/>
        <v>860</v>
      </c>
      <c r="N861" s="7"/>
      <c r="O861">
        <v>860</v>
      </c>
      <c r="P861">
        <f t="shared" si="48"/>
        <v>7</v>
      </c>
    </row>
    <row r="862" spans="1:16">
      <c r="A862" s="8" t="str">
        <f t="shared" si="46"/>
        <v>TPB45063</v>
      </c>
      <c r="B862" s="43" t="s">
        <v>47</v>
      </c>
      <c r="C862" s="8">
        <v>45063</v>
      </c>
      <c r="D862">
        <v>13919.822</v>
      </c>
      <c r="E862">
        <v>3272914</v>
      </c>
      <c r="M862">
        <f t="shared" si="47"/>
        <v>861</v>
      </c>
      <c r="N862" s="7"/>
      <c r="O862">
        <v>861</v>
      </c>
      <c r="P862">
        <f t="shared" si="48"/>
        <v>7</v>
      </c>
    </row>
    <row r="863" spans="1:16">
      <c r="A863" s="8" t="str">
        <f t="shared" si="46"/>
        <v>TPB45062</v>
      </c>
      <c r="B863" s="43" t="s">
        <v>47</v>
      </c>
      <c r="C863" s="8">
        <v>45062</v>
      </c>
      <c r="D863">
        <v>14279.043</v>
      </c>
      <c r="E863">
        <v>2884072</v>
      </c>
      <c r="M863">
        <f t="shared" si="47"/>
        <v>862</v>
      </c>
      <c r="N863" s="7"/>
      <c r="O863">
        <v>862</v>
      </c>
      <c r="P863">
        <f t="shared" si="48"/>
        <v>7</v>
      </c>
    </row>
    <row r="864" spans="1:16">
      <c r="A864" s="8" t="str">
        <f t="shared" si="46"/>
        <v>TPB45061</v>
      </c>
      <c r="B864" s="43" t="s">
        <v>47</v>
      </c>
      <c r="C864" s="8">
        <v>45061</v>
      </c>
      <c r="D864">
        <v>14308.977999999999</v>
      </c>
      <c r="E864">
        <v>16877177</v>
      </c>
      <c r="M864">
        <f t="shared" si="47"/>
        <v>863</v>
      </c>
      <c r="N864" s="7"/>
      <c r="O864">
        <v>863</v>
      </c>
      <c r="P864">
        <f t="shared" si="48"/>
        <v>7</v>
      </c>
    </row>
    <row r="865" spans="1:16">
      <c r="A865" s="8" t="str">
        <f t="shared" si="46"/>
        <v>TPB45058</v>
      </c>
      <c r="B865" s="43" t="s">
        <v>47</v>
      </c>
      <c r="C865" s="8">
        <v>45058</v>
      </c>
      <c r="D865">
        <v>14099.432000000001</v>
      </c>
      <c r="E865">
        <v>2981450</v>
      </c>
      <c r="M865">
        <f t="shared" si="47"/>
        <v>864</v>
      </c>
      <c r="N865" s="7"/>
      <c r="O865">
        <v>864</v>
      </c>
      <c r="P865">
        <f t="shared" si="48"/>
        <v>7</v>
      </c>
    </row>
    <row r="866" spans="1:16">
      <c r="A866" s="8" t="str">
        <f t="shared" si="46"/>
        <v>TPB45057</v>
      </c>
      <c r="B866" s="43" t="s">
        <v>47</v>
      </c>
      <c r="C866" s="8">
        <v>45057</v>
      </c>
      <c r="D866">
        <v>14129.368</v>
      </c>
      <c r="E866">
        <v>2310164</v>
      </c>
      <c r="M866">
        <f t="shared" si="47"/>
        <v>865</v>
      </c>
      <c r="N866" s="7"/>
      <c r="O866">
        <v>865</v>
      </c>
      <c r="P866">
        <f t="shared" si="48"/>
        <v>7</v>
      </c>
    </row>
    <row r="867" spans="1:16">
      <c r="A867" s="8" t="str">
        <f t="shared" si="46"/>
        <v>TPB45056</v>
      </c>
      <c r="B867" s="43" t="s">
        <v>47</v>
      </c>
      <c r="C867" s="8">
        <v>45056</v>
      </c>
      <c r="D867">
        <v>14219.173000000001</v>
      </c>
      <c r="E867">
        <v>7058102</v>
      </c>
      <c r="M867">
        <f t="shared" si="47"/>
        <v>866</v>
      </c>
      <c r="N867" s="7"/>
      <c r="O867">
        <v>866</v>
      </c>
      <c r="P867">
        <f t="shared" si="48"/>
        <v>7</v>
      </c>
    </row>
    <row r="868" spans="1:16">
      <c r="A868" s="8" t="str">
        <f t="shared" si="46"/>
        <v>TPB45055</v>
      </c>
      <c r="B868" s="43" t="s">
        <v>47</v>
      </c>
      <c r="C868" s="8">
        <v>45055</v>
      </c>
      <c r="D868">
        <v>14099.432000000001</v>
      </c>
      <c r="E868">
        <v>5379972</v>
      </c>
      <c r="M868">
        <f t="shared" si="47"/>
        <v>867</v>
      </c>
      <c r="N868" s="7"/>
      <c r="O868">
        <v>867</v>
      </c>
      <c r="P868">
        <f t="shared" si="48"/>
        <v>7</v>
      </c>
    </row>
    <row r="869" spans="1:16">
      <c r="A869" s="8" t="str">
        <f t="shared" si="46"/>
        <v>TPB45054</v>
      </c>
      <c r="B869" s="43" t="s">
        <v>47</v>
      </c>
      <c r="C869" s="8">
        <v>45054</v>
      </c>
      <c r="D869">
        <v>13919.822</v>
      </c>
      <c r="E869">
        <v>4733406</v>
      </c>
      <c r="M869">
        <f t="shared" si="47"/>
        <v>868</v>
      </c>
      <c r="N869" s="7"/>
      <c r="O869">
        <v>868</v>
      </c>
      <c r="P869">
        <f t="shared" si="48"/>
        <v>7</v>
      </c>
    </row>
    <row r="870" spans="1:16">
      <c r="A870" s="8" t="str">
        <f t="shared" si="46"/>
        <v>TPB45051</v>
      </c>
      <c r="B870" s="43" t="s">
        <v>47</v>
      </c>
      <c r="C870" s="8">
        <v>45051</v>
      </c>
      <c r="D870">
        <v>13979.691999999999</v>
      </c>
      <c r="E870">
        <v>3468670</v>
      </c>
      <c r="M870">
        <f t="shared" si="47"/>
        <v>869</v>
      </c>
      <c r="N870" s="7"/>
      <c r="O870">
        <v>869</v>
      </c>
      <c r="P870">
        <f t="shared" si="48"/>
        <v>7</v>
      </c>
    </row>
    <row r="871" spans="1:16">
      <c r="A871" s="8" t="str">
        <f t="shared" si="46"/>
        <v>TPB45050</v>
      </c>
      <c r="B871" s="43" t="s">
        <v>47</v>
      </c>
      <c r="C871" s="8">
        <v>45050</v>
      </c>
      <c r="D871">
        <v>14129.368</v>
      </c>
      <c r="E871">
        <v>3129771</v>
      </c>
      <c r="M871">
        <f t="shared" si="47"/>
        <v>870</v>
      </c>
      <c r="N871" s="7"/>
      <c r="O871">
        <v>870</v>
      </c>
      <c r="P871">
        <f t="shared" si="48"/>
        <v>7</v>
      </c>
    </row>
    <row r="872" spans="1:16">
      <c r="A872" s="8" t="str">
        <f t="shared" si="46"/>
        <v>TPB45044</v>
      </c>
      <c r="B872" s="43" t="s">
        <v>47</v>
      </c>
      <c r="C872" s="8">
        <v>45044</v>
      </c>
      <c r="D872">
        <v>14249.108</v>
      </c>
      <c r="E872">
        <v>13424541</v>
      </c>
      <c r="M872">
        <f t="shared" si="47"/>
        <v>871</v>
      </c>
      <c r="N872" s="7"/>
      <c r="O872">
        <v>871</v>
      </c>
      <c r="P872">
        <f t="shared" si="48"/>
        <v>7</v>
      </c>
    </row>
    <row r="873" spans="1:16">
      <c r="A873" s="8" t="str">
        <f t="shared" si="46"/>
        <v>TPB45043</v>
      </c>
      <c r="B873" s="43" t="s">
        <v>47</v>
      </c>
      <c r="C873" s="8">
        <v>45043</v>
      </c>
      <c r="D873">
        <v>13800.081</v>
      </c>
      <c r="E873">
        <v>3130940</v>
      </c>
      <c r="M873">
        <f t="shared" si="47"/>
        <v>872</v>
      </c>
      <c r="N873" s="7"/>
      <c r="O873">
        <v>872</v>
      </c>
      <c r="P873">
        <f t="shared" si="48"/>
        <v>7</v>
      </c>
    </row>
    <row r="874" spans="1:16">
      <c r="A874" s="8" t="str">
        <f t="shared" si="46"/>
        <v>TPB45042</v>
      </c>
      <c r="B874" s="43" t="s">
        <v>47</v>
      </c>
      <c r="C874" s="8">
        <v>45042</v>
      </c>
      <c r="D874">
        <v>13770.146000000001</v>
      </c>
      <c r="E874">
        <v>7307642</v>
      </c>
      <c r="M874">
        <f t="shared" si="47"/>
        <v>873</v>
      </c>
      <c r="N874" s="7"/>
      <c r="O874">
        <v>873</v>
      </c>
      <c r="P874">
        <f t="shared" si="48"/>
        <v>7</v>
      </c>
    </row>
    <row r="875" spans="1:16">
      <c r="A875" s="8" t="str">
        <f t="shared" si="46"/>
        <v>TPB45041</v>
      </c>
      <c r="B875" s="43" t="s">
        <v>47</v>
      </c>
      <c r="C875" s="8">
        <v>45041</v>
      </c>
      <c r="D875">
        <v>13620.471</v>
      </c>
      <c r="E875">
        <v>2313672</v>
      </c>
      <c r="M875">
        <f t="shared" si="47"/>
        <v>874</v>
      </c>
      <c r="N875" s="7"/>
      <c r="O875">
        <v>874</v>
      </c>
      <c r="P875">
        <f t="shared" si="48"/>
        <v>7</v>
      </c>
    </row>
    <row r="876" spans="1:16">
      <c r="A876" s="8" t="str">
        <f t="shared" si="46"/>
        <v>TPB45040</v>
      </c>
      <c r="B876" s="43" t="s">
        <v>47</v>
      </c>
      <c r="C876" s="8">
        <v>45040</v>
      </c>
      <c r="D876">
        <v>13680.341</v>
      </c>
      <c r="E876">
        <v>7972915</v>
      </c>
      <c r="M876">
        <f t="shared" si="47"/>
        <v>875</v>
      </c>
      <c r="N876" s="7"/>
      <c r="O876">
        <v>875</v>
      </c>
      <c r="P876">
        <f t="shared" si="48"/>
        <v>7</v>
      </c>
    </row>
    <row r="877" spans="1:16">
      <c r="A877" s="8" t="str">
        <f t="shared" si="46"/>
        <v>TPB45037</v>
      </c>
      <c r="B877" s="43" t="s">
        <v>47</v>
      </c>
      <c r="C877" s="8">
        <v>45037</v>
      </c>
      <c r="D877">
        <v>13500.73</v>
      </c>
      <c r="E877">
        <v>4350745</v>
      </c>
      <c r="M877">
        <f t="shared" si="47"/>
        <v>876</v>
      </c>
      <c r="N877" s="7"/>
      <c r="O877">
        <v>876</v>
      </c>
      <c r="P877">
        <f t="shared" si="48"/>
        <v>7</v>
      </c>
    </row>
    <row r="878" spans="1:16">
      <c r="A878" s="8" t="str">
        <f t="shared" si="46"/>
        <v>TPB45036</v>
      </c>
      <c r="B878" s="43" t="s">
        <v>47</v>
      </c>
      <c r="C878" s="8">
        <v>45036</v>
      </c>
      <c r="D878">
        <v>13410.924999999999</v>
      </c>
      <c r="E878">
        <v>1589438</v>
      </c>
      <c r="M878">
        <f t="shared" si="47"/>
        <v>877</v>
      </c>
      <c r="N878" s="7"/>
      <c r="O878">
        <v>877</v>
      </c>
      <c r="P878">
        <f t="shared" si="48"/>
        <v>7</v>
      </c>
    </row>
    <row r="879" spans="1:16">
      <c r="A879" s="8" t="str">
        <f t="shared" si="46"/>
        <v>TPB45035</v>
      </c>
      <c r="B879" s="43" t="s">
        <v>47</v>
      </c>
      <c r="C879" s="8">
        <v>45035</v>
      </c>
      <c r="D879">
        <v>13380.99</v>
      </c>
      <c r="E879">
        <v>3103380</v>
      </c>
      <c r="M879">
        <f t="shared" si="47"/>
        <v>878</v>
      </c>
      <c r="N879" s="7"/>
      <c r="O879">
        <v>878</v>
      </c>
      <c r="P879">
        <f t="shared" si="48"/>
        <v>7</v>
      </c>
    </row>
    <row r="880" spans="1:16">
      <c r="A880" s="8" t="str">
        <f t="shared" si="46"/>
        <v>TPB45034</v>
      </c>
      <c r="B880" s="43" t="s">
        <v>47</v>
      </c>
      <c r="C880" s="8">
        <v>45034</v>
      </c>
      <c r="D880">
        <v>13650.406000000001</v>
      </c>
      <c r="E880">
        <v>2840144</v>
      </c>
      <c r="M880">
        <f t="shared" si="47"/>
        <v>879</v>
      </c>
      <c r="N880" s="7"/>
      <c r="O880">
        <v>879</v>
      </c>
      <c r="P880">
        <f t="shared" si="48"/>
        <v>7</v>
      </c>
    </row>
    <row r="881" spans="1:16">
      <c r="A881" s="8" t="str">
        <f t="shared" si="46"/>
        <v>TPB45033</v>
      </c>
      <c r="B881" s="43" t="s">
        <v>47</v>
      </c>
      <c r="C881" s="8">
        <v>45033</v>
      </c>
      <c r="D881">
        <v>13770.146000000001</v>
      </c>
      <c r="E881">
        <v>2722556</v>
      </c>
      <c r="M881">
        <f t="shared" si="47"/>
        <v>880</v>
      </c>
      <c r="N881" s="7"/>
      <c r="O881">
        <v>880</v>
      </c>
      <c r="P881">
        <f t="shared" si="48"/>
        <v>7</v>
      </c>
    </row>
    <row r="882" spans="1:16">
      <c r="A882" s="8" t="str">
        <f t="shared" si="46"/>
        <v>TPB45030</v>
      </c>
      <c r="B882" s="43" t="s">
        <v>47</v>
      </c>
      <c r="C882" s="8">
        <v>45030</v>
      </c>
      <c r="D882">
        <v>13889.887000000001</v>
      </c>
      <c r="E882">
        <v>12084643</v>
      </c>
      <c r="M882">
        <f t="shared" si="47"/>
        <v>881</v>
      </c>
      <c r="N882" s="7"/>
      <c r="O882">
        <v>881</v>
      </c>
      <c r="P882">
        <f t="shared" si="48"/>
        <v>7</v>
      </c>
    </row>
    <row r="883" spans="1:16">
      <c r="A883" s="8" t="str">
        <f t="shared" si="46"/>
        <v>TPB45029</v>
      </c>
      <c r="B883" s="43" t="s">
        <v>47</v>
      </c>
      <c r="C883" s="8">
        <v>45029</v>
      </c>
      <c r="D883">
        <v>13889.887000000001</v>
      </c>
      <c r="E883">
        <v>4227312</v>
      </c>
      <c r="M883">
        <f t="shared" si="47"/>
        <v>882</v>
      </c>
      <c r="N883" s="7"/>
      <c r="O883">
        <v>882</v>
      </c>
      <c r="P883">
        <f t="shared" si="48"/>
        <v>7</v>
      </c>
    </row>
    <row r="884" spans="1:16">
      <c r="A884" s="8" t="str">
        <f t="shared" si="46"/>
        <v>TPB45028</v>
      </c>
      <c r="B884" s="43" t="s">
        <v>47</v>
      </c>
      <c r="C884" s="8">
        <v>45028</v>
      </c>
      <c r="D884">
        <v>13830.017</v>
      </c>
      <c r="E884">
        <v>6420890</v>
      </c>
      <c r="M884">
        <f t="shared" si="47"/>
        <v>883</v>
      </c>
      <c r="N884" s="7"/>
      <c r="O884">
        <v>883</v>
      </c>
      <c r="P884">
        <f t="shared" si="48"/>
        <v>7</v>
      </c>
    </row>
    <row r="885" spans="1:16">
      <c r="A885" s="8" t="str">
        <f t="shared" si="46"/>
        <v>TPB45027</v>
      </c>
      <c r="B885" s="43" t="s">
        <v>47</v>
      </c>
      <c r="C885" s="8">
        <v>45027</v>
      </c>
      <c r="D885">
        <v>13830.017</v>
      </c>
      <c r="E885">
        <v>4515268</v>
      </c>
      <c r="M885">
        <f t="shared" si="47"/>
        <v>884</v>
      </c>
      <c r="N885" s="7"/>
      <c r="O885">
        <v>884</v>
      </c>
      <c r="P885">
        <f t="shared" si="48"/>
        <v>7</v>
      </c>
    </row>
    <row r="886" spans="1:16">
      <c r="A886" s="8" t="str">
        <f t="shared" si="46"/>
        <v>TPB45026</v>
      </c>
      <c r="B886" s="43" t="s">
        <v>47</v>
      </c>
      <c r="C886" s="8">
        <v>45026</v>
      </c>
      <c r="D886">
        <v>13830.017</v>
      </c>
      <c r="E886">
        <v>12721521</v>
      </c>
      <c r="M886">
        <f t="shared" si="47"/>
        <v>885</v>
      </c>
      <c r="N886" s="7"/>
      <c r="O886">
        <v>885</v>
      </c>
      <c r="P886">
        <f t="shared" si="48"/>
        <v>7</v>
      </c>
    </row>
    <row r="887" spans="1:16">
      <c r="A887" s="8" t="str">
        <f t="shared" si="46"/>
        <v>TPB45023</v>
      </c>
      <c r="B887" s="43" t="s">
        <v>47</v>
      </c>
      <c r="C887" s="8">
        <v>45023</v>
      </c>
      <c r="D887">
        <v>13830.017</v>
      </c>
      <c r="E887">
        <v>7464481</v>
      </c>
      <c r="M887">
        <f t="shared" si="47"/>
        <v>886</v>
      </c>
      <c r="N887" s="7"/>
      <c r="O887">
        <v>886</v>
      </c>
      <c r="P887">
        <f t="shared" si="48"/>
        <v>7</v>
      </c>
    </row>
    <row r="888" spans="1:16">
      <c r="A888" s="8" t="str">
        <f t="shared" si="46"/>
        <v>TPB45022</v>
      </c>
      <c r="B888" s="43" t="s">
        <v>47</v>
      </c>
      <c r="C888" s="8">
        <v>45022</v>
      </c>
      <c r="D888">
        <v>13830.017</v>
      </c>
      <c r="E888">
        <v>17220754</v>
      </c>
      <c r="M888">
        <f t="shared" si="47"/>
        <v>887</v>
      </c>
      <c r="N888" s="7"/>
      <c r="O888">
        <v>887</v>
      </c>
      <c r="P888">
        <f t="shared" si="48"/>
        <v>7</v>
      </c>
    </row>
    <row r="889" spans="1:16">
      <c r="A889" s="8" t="str">
        <f t="shared" si="46"/>
        <v>TPB45021</v>
      </c>
      <c r="B889" s="43" t="s">
        <v>47</v>
      </c>
      <c r="C889" s="8">
        <v>45021</v>
      </c>
      <c r="D889">
        <v>13590.536</v>
      </c>
      <c r="E889">
        <v>9100855</v>
      </c>
      <c r="M889">
        <f t="shared" si="47"/>
        <v>888</v>
      </c>
      <c r="N889" s="7"/>
      <c r="O889">
        <v>888</v>
      </c>
      <c r="P889">
        <f t="shared" si="48"/>
        <v>7</v>
      </c>
    </row>
    <row r="890" spans="1:16">
      <c r="A890" s="8" t="str">
        <f t="shared" si="46"/>
        <v>TPB45020</v>
      </c>
      <c r="B890" s="43" t="s">
        <v>47</v>
      </c>
      <c r="C890" s="8">
        <v>45020</v>
      </c>
      <c r="D890">
        <v>13530.665999999999</v>
      </c>
      <c r="E890">
        <v>6045411</v>
      </c>
      <c r="M890">
        <f t="shared" si="47"/>
        <v>889</v>
      </c>
      <c r="N890" s="7"/>
      <c r="O890">
        <v>889</v>
      </c>
      <c r="P890">
        <f t="shared" si="48"/>
        <v>7</v>
      </c>
    </row>
    <row r="891" spans="1:16">
      <c r="A891" s="8" t="str">
        <f t="shared" si="46"/>
        <v>TPB45019</v>
      </c>
      <c r="B891" s="43" t="s">
        <v>47</v>
      </c>
      <c r="C891" s="8">
        <v>45019</v>
      </c>
      <c r="D891">
        <v>13620.471</v>
      </c>
      <c r="E891">
        <v>13724858</v>
      </c>
      <c r="M891">
        <f t="shared" si="47"/>
        <v>890</v>
      </c>
      <c r="N891" s="7"/>
      <c r="O891">
        <v>890</v>
      </c>
      <c r="P891">
        <f t="shared" si="48"/>
        <v>7</v>
      </c>
    </row>
    <row r="892" spans="1:16">
      <c r="A892" s="8" t="str">
        <f t="shared" si="46"/>
        <v>TPB45016</v>
      </c>
      <c r="B892" s="43" t="s">
        <v>47</v>
      </c>
      <c r="C892" s="8">
        <v>45016</v>
      </c>
      <c r="D892">
        <v>13291.184999999999</v>
      </c>
      <c r="E892">
        <v>3986290</v>
      </c>
      <c r="M892">
        <f t="shared" si="47"/>
        <v>891</v>
      </c>
      <c r="N892" s="7"/>
      <c r="O892">
        <v>891</v>
      </c>
      <c r="P892">
        <f t="shared" si="48"/>
        <v>7</v>
      </c>
    </row>
    <row r="893" spans="1:16">
      <c r="A893" s="8" t="str">
        <f t="shared" si="46"/>
        <v>TPB45015</v>
      </c>
      <c r="B893" s="43" t="s">
        <v>47</v>
      </c>
      <c r="C893" s="8">
        <v>45015</v>
      </c>
      <c r="D893">
        <v>13261.25</v>
      </c>
      <c r="E893">
        <v>4544498</v>
      </c>
      <c r="M893">
        <f t="shared" si="47"/>
        <v>892</v>
      </c>
      <c r="N893" s="7"/>
      <c r="O893">
        <v>892</v>
      </c>
      <c r="P893">
        <f t="shared" si="48"/>
        <v>7</v>
      </c>
    </row>
    <row r="894" spans="1:16">
      <c r="A894" s="8" t="str">
        <f t="shared" si="46"/>
        <v>TPB45014</v>
      </c>
      <c r="B894" s="43" t="s">
        <v>47</v>
      </c>
      <c r="C894" s="8">
        <v>45014</v>
      </c>
      <c r="D894">
        <v>13111.574000000001</v>
      </c>
      <c r="E894">
        <v>2406706</v>
      </c>
      <c r="M894">
        <f t="shared" si="47"/>
        <v>893</v>
      </c>
      <c r="N894" s="7"/>
      <c r="O894">
        <v>893</v>
      </c>
      <c r="P894">
        <f t="shared" si="48"/>
        <v>7</v>
      </c>
    </row>
    <row r="895" spans="1:16">
      <c r="A895" s="8" t="str">
        <f t="shared" si="46"/>
        <v>TPB45013</v>
      </c>
      <c r="B895" s="43" t="s">
        <v>47</v>
      </c>
      <c r="C895" s="8">
        <v>45013</v>
      </c>
      <c r="D895">
        <v>13081.638999999999</v>
      </c>
      <c r="E895">
        <v>3353421</v>
      </c>
      <c r="M895">
        <f t="shared" si="47"/>
        <v>894</v>
      </c>
      <c r="N895" s="7"/>
      <c r="O895">
        <v>894</v>
      </c>
      <c r="P895">
        <f t="shared" si="48"/>
        <v>7</v>
      </c>
    </row>
    <row r="896" spans="1:16">
      <c r="A896" s="8" t="str">
        <f t="shared" si="46"/>
        <v>TPB45012</v>
      </c>
      <c r="B896" s="43" t="s">
        <v>47</v>
      </c>
      <c r="C896" s="8">
        <v>45012</v>
      </c>
      <c r="D896">
        <v>13111.574000000001</v>
      </c>
      <c r="E896">
        <v>4036232</v>
      </c>
      <c r="M896">
        <f t="shared" si="47"/>
        <v>895</v>
      </c>
      <c r="N896" s="7"/>
      <c r="O896">
        <v>895</v>
      </c>
      <c r="P896">
        <f t="shared" si="48"/>
        <v>7</v>
      </c>
    </row>
    <row r="897" spans="1:16">
      <c r="A897" s="8" t="str">
        <f t="shared" si="46"/>
        <v>TPB45009</v>
      </c>
      <c r="B897" s="43" t="s">
        <v>47</v>
      </c>
      <c r="C897" s="8">
        <v>45009</v>
      </c>
      <c r="D897">
        <v>13171.444</v>
      </c>
      <c r="E897">
        <v>4163841</v>
      </c>
      <c r="M897">
        <f t="shared" si="47"/>
        <v>896</v>
      </c>
      <c r="N897" s="7"/>
      <c r="O897">
        <v>896</v>
      </c>
      <c r="P897">
        <f t="shared" si="48"/>
        <v>7</v>
      </c>
    </row>
    <row r="898" spans="1:16">
      <c r="A898" s="8" t="str">
        <f t="shared" si="46"/>
        <v>TPB45008</v>
      </c>
      <c r="B898" s="43" t="s">
        <v>47</v>
      </c>
      <c r="C898" s="8">
        <v>45008</v>
      </c>
      <c r="D898">
        <v>13201.379000000001</v>
      </c>
      <c r="E898">
        <v>4320513</v>
      </c>
      <c r="M898">
        <f t="shared" si="47"/>
        <v>897</v>
      </c>
      <c r="N898" s="7"/>
      <c r="O898">
        <v>897</v>
      </c>
      <c r="P898">
        <f t="shared" si="48"/>
        <v>7</v>
      </c>
    </row>
    <row r="899" spans="1:16">
      <c r="A899" s="8" t="str">
        <f t="shared" ref="A899:A962" si="49">B899&amp;C899</f>
        <v>TPB45007</v>
      </c>
      <c r="B899" s="43" t="s">
        <v>47</v>
      </c>
      <c r="C899" s="8">
        <v>45007</v>
      </c>
      <c r="D899">
        <v>13051.704</v>
      </c>
      <c r="E899">
        <v>5481191</v>
      </c>
      <c r="M899">
        <f t="shared" ref="M899:M962" si="50">O899</f>
        <v>898</v>
      </c>
      <c r="N899" s="7"/>
      <c r="O899">
        <v>898</v>
      </c>
      <c r="P899">
        <f t="shared" ref="P899:P962" si="51">WEEKDAY(N899)</f>
        <v>7</v>
      </c>
    </row>
    <row r="900" spans="1:16">
      <c r="A900" s="8" t="str">
        <f t="shared" si="49"/>
        <v>TPB45006</v>
      </c>
      <c r="B900" s="43" t="s">
        <v>47</v>
      </c>
      <c r="C900" s="8">
        <v>45006</v>
      </c>
      <c r="D900">
        <v>12931.964</v>
      </c>
      <c r="E900">
        <v>3683468</v>
      </c>
      <c r="M900">
        <f t="shared" si="50"/>
        <v>899</v>
      </c>
      <c r="N900" s="7"/>
      <c r="O900">
        <v>899</v>
      </c>
      <c r="P900">
        <f t="shared" si="51"/>
        <v>7</v>
      </c>
    </row>
    <row r="901" spans="1:16">
      <c r="A901" s="8" t="str">
        <f t="shared" si="49"/>
        <v>TPB45005</v>
      </c>
      <c r="B901" s="43" t="s">
        <v>47</v>
      </c>
      <c r="C901" s="8">
        <v>45005</v>
      </c>
      <c r="D901">
        <v>12931.964</v>
      </c>
      <c r="E901">
        <v>6503736</v>
      </c>
      <c r="M901">
        <f t="shared" si="50"/>
        <v>900</v>
      </c>
      <c r="N901" s="7"/>
      <c r="O901">
        <v>900</v>
      </c>
      <c r="P901">
        <f t="shared" si="51"/>
        <v>7</v>
      </c>
    </row>
    <row r="902" spans="1:16">
      <c r="A902" s="8" t="str">
        <f t="shared" si="49"/>
        <v>TPB45002</v>
      </c>
      <c r="B902" s="43" t="s">
        <v>47</v>
      </c>
      <c r="C902" s="8">
        <v>45002</v>
      </c>
      <c r="D902">
        <v>15147.161</v>
      </c>
      <c r="E902">
        <v>17865816</v>
      </c>
      <c r="M902">
        <f t="shared" si="50"/>
        <v>901</v>
      </c>
      <c r="N902" s="7"/>
      <c r="O902">
        <v>901</v>
      </c>
      <c r="P902">
        <f t="shared" si="51"/>
        <v>7</v>
      </c>
    </row>
    <row r="903" spans="1:16">
      <c r="A903" s="8" t="str">
        <f t="shared" si="49"/>
        <v>TPB45001</v>
      </c>
      <c r="B903" s="43" t="s">
        <v>47</v>
      </c>
      <c r="C903" s="8">
        <v>45001</v>
      </c>
      <c r="D903">
        <v>14758.004999999999</v>
      </c>
      <c r="E903">
        <v>5023868</v>
      </c>
      <c r="M903">
        <f t="shared" si="50"/>
        <v>902</v>
      </c>
      <c r="N903" s="7"/>
      <c r="O903">
        <v>902</v>
      </c>
      <c r="P903">
        <f t="shared" si="51"/>
        <v>7</v>
      </c>
    </row>
    <row r="904" spans="1:16">
      <c r="A904" s="8" t="str">
        <f t="shared" si="49"/>
        <v>TPB45000</v>
      </c>
      <c r="B904" s="43" t="s">
        <v>47</v>
      </c>
      <c r="C904" s="8">
        <v>45000</v>
      </c>
      <c r="D904">
        <v>14758.004999999999</v>
      </c>
      <c r="E904">
        <v>15100333</v>
      </c>
      <c r="M904">
        <f t="shared" si="50"/>
        <v>903</v>
      </c>
      <c r="N904" s="7"/>
      <c r="O904">
        <v>903</v>
      </c>
      <c r="P904">
        <f t="shared" si="51"/>
        <v>7</v>
      </c>
    </row>
    <row r="905" spans="1:16">
      <c r="A905" s="8" t="str">
        <f t="shared" si="49"/>
        <v>TPB44999</v>
      </c>
      <c r="B905" s="43" t="s">
        <v>47</v>
      </c>
      <c r="C905" s="8">
        <v>44999</v>
      </c>
      <c r="D905">
        <v>14488.589</v>
      </c>
      <c r="E905">
        <v>11216097</v>
      </c>
      <c r="M905">
        <f t="shared" si="50"/>
        <v>904</v>
      </c>
      <c r="N905" s="7"/>
      <c r="O905">
        <v>904</v>
      </c>
      <c r="P905">
        <f t="shared" si="51"/>
        <v>7</v>
      </c>
    </row>
    <row r="906" spans="1:16">
      <c r="A906" s="8" t="str">
        <f t="shared" si="49"/>
        <v>TPB44998</v>
      </c>
      <c r="B906" s="43" t="s">
        <v>47</v>
      </c>
      <c r="C906" s="8">
        <v>44998</v>
      </c>
      <c r="D906">
        <v>14548.459000000001</v>
      </c>
      <c r="E906">
        <v>11082308</v>
      </c>
      <c r="M906">
        <f t="shared" si="50"/>
        <v>905</v>
      </c>
      <c r="N906" s="7"/>
      <c r="O906">
        <v>905</v>
      </c>
      <c r="P906">
        <f t="shared" si="51"/>
        <v>7</v>
      </c>
    </row>
    <row r="907" spans="1:16">
      <c r="A907" s="8" t="str">
        <f t="shared" si="49"/>
        <v>TPB44995</v>
      </c>
      <c r="B907" s="43" t="s">
        <v>47</v>
      </c>
      <c r="C907" s="8">
        <v>44995</v>
      </c>
      <c r="D907">
        <v>14368.848</v>
      </c>
      <c r="E907">
        <v>4528964</v>
      </c>
      <c r="M907">
        <f t="shared" si="50"/>
        <v>906</v>
      </c>
      <c r="N907" s="7"/>
      <c r="O907">
        <v>906</v>
      </c>
      <c r="P907">
        <f t="shared" si="51"/>
        <v>7</v>
      </c>
    </row>
    <row r="908" spans="1:16">
      <c r="A908" s="8" t="str">
        <f t="shared" si="49"/>
        <v>TPB44994</v>
      </c>
      <c r="B908" s="43" t="s">
        <v>47</v>
      </c>
      <c r="C908" s="8">
        <v>44994</v>
      </c>
      <c r="D908">
        <v>14668.199000000001</v>
      </c>
      <c r="E908">
        <v>12882035</v>
      </c>
      <c r="M908">
        <f t="shared" si="50"/>
        <v>907</v>
      </c>
      <c r="N908" s="7"/>
      <c r="O908">
        <v>907</v>
      </c>
      <c r="P908">
        <f t="shared" si="51"/>
        <v>7</v>
      </c>
    </row>
    <row r="909" spans="1:16">
      <c r="A909" s="8" t="str">
        <f t="shared" si="49"/>
        <v>TPB44993</v>
      </c>
      <c r="B909" s="43" t="s">
        <v>47</v>
      </c>
      <c r="C909" s="8">
        <v>44993</v>
      </c>
      <c r="D909">
        <v>14338.913</v>
      </c>
      <c r="E909">
        <v>9028532</v>
      </c>
      <c r="M909">
        <f t="shared" si="50"/>
        <v>908</v>
      </c>
      <c r="N909" s="7"/>
      <c r="O909">
        <v>908</v>
      </c>
      <c r="P909">
        <f t="shared" si="51"/>
        <v>7</v>
      </c>
    </row>
    <row r="910" spans="1:16">
      <c r="A910" s="8" t="str">
        <f t="shared" si="49"/>
        <v>TPB44992</v>
      </c>
      <c r="B910" s="43" t="s">
        <v>47</v>
      </c>
      <c r="C910" s="8">
        <v>44992</v>
      </c>
      <c r="D910">
        <v>14069.496999999999</v>
      </c>
      <c r="E910">
        <v>2970760</v>
      </c>
      <c r="M910">
        <f t="shared" si="50"/>
        <v>909</v>
      </c>
      <c r="N910" s="7"/>
      <c r="O910">
        <v>909</v>
      </c>
      <c r="P910">
        <f t="shared" si="51"/>
        <v>7</v>
      </c>
    </row>
    <row r="911" spans="1:16">
      <c r="A911" s="8" t="str">
        <f t="shared" si="49"/>
        <v>TPB44991</v>
      </c>
      <c r="B911" s="43" t="s">
        <v>47</v>
      </c>
      <c r="C911" s="8">
        <v>44991</v>
      </c>
      <c r="D911">
        <v>14039.562</v>
      </c>
      <c r="E911">
        <v>3878390</v>
      </c>
      <c r="M911">
        <f t="shared" si="50"/>
        <v>910</v>
      </c>
      <c r="N911" s="7"/>
      <c r="O911">
        <v>910</v>
      </c>
      <c r="P911">
        <f t="shared" si="51"/>
        <v>7</v>
      </c>
    </row>
    <row r="912" spans="1:16">
      <c r="A912" s="8" t="str">
        <f t="shared" si="49"/>
        <v>TPB44988</v>
      </c>
      <c r="B912" s="43" t="s">
        <v>47</v>
      </c>
      <c r="C912" s="8">
        <v>44988</v>
      </c>
      <c r="D912">
        <v>14009.627</v>
      </c>
      <c r="E912">
        <v>4792200</v>
      </c>
      <c r="M912">
        <f t="shared" si="50"/>
        <v>911</v>
      </c>
      <c r="N912" s="7"/>
      <c r="O912">
        <v>911</v>
      </c>
      <c r="P912">
        <f t="shared" si="51"/>
        <v>7</v>
      </c>
    </row>
    <row r="913" spans="1:16">
      <c r="A913" s="8" t="str">
        <f t="shared" si="49"/>
        <v>TPB44987</v>
      </c>
      <c r="B913" s="43" t="s">
        <v>47</v>
      </c>
      <c r="C913" s="8">
        <v>44987</v>
      </c>
      <c r="D913">
        <v>14249.108</v>
      </c>
      <c r="E913">
        <v>4504578</v>
      </c>
      <c r="M913">
        <f t="shared" si="50"/>
        <v>912</v>
      </c>
      <c r="N913" s="7"/>
      <c r="O913">
        <v>912</v>
      </c>
      <c r="P913">
        <f t="shared" si="51"/>
        <v>7</v>
      </c>
    </row>
    <row r="914" spans="1:16">
      <c r="A914" s="8" t="str">
        <f t="shared" si="49"/>
        <v>TPB44986</v>
      </c>
      <c r="B914" s="43" t="s">
        <v>47</v>
      </c>
      <c r="C914" s="8">
        <v>44986</v>
      </c>
      <c r="D914">
        <v>14368.848</v>
      </c>
      <c r="E914">
        <v>7113723</v>
      </c>
      <c r="M914">
        <f t="shared" si="50"/>
        <v>913</v>
      </c>
      <c r="N914" s="7"/>
      <c r="O914">
        <v>913</v>
      </c>
      <c r="P914">
        <f t="shared" si="51"/>
        <v>7</v>
      </c>
    </row>
    <row r="915" spans="1:16">
      <c r="A915" s="8" t="str">
        <f t="shared" si="49"/>
        <v>TPB44985</v>
      </c>
      <c r="B915" s="43" t="s">
        <v>47</v>
      </c>
      <c r="C915" s="8">
        <v>44985</v>
      </c>
      <c r="D915">
        <v>13949.757</v>
      </c>
      <c r="E915">
        <v>3496063</v>
      </c>
      <c r="M915">
        <f t="shared" si="50"/>
        <v>914</v>
      </c>
      <c r="N915" s="7"/>
      <c r="O915">
        <v>914</v>
      </c>
      <c r="P915">
        <f t="shared" si="51"/>
        <v>7</v>
      </c>
    </row>
    <row r="916" spans="1:16">
      <c r="A916" s="8" t="str">
        <f t="shared" si="49"/>
        <v>TPB44984</v>
      </c>
      <c r="B916" s="43" t="s">
        <v>47</v>
      </c>
      <c r="C916" s="8">
        <v>44984</v>
      </c>
      <c r="D916">
        <v>13919.822</v>
      </c>
      <c r="E916">
        <v>5210940</v>
      </c>
      <c r="M916">
        <f t="shared" si="50"/>
        <v>915</v>
      </c>
      <c r="N916" s="7"/>
      <c r="O916">
        <v>915</v>
      </c>
      <c r="P916">
        <f t="shared" si="51"/>
        <v>7</v>
      </c>
    </row>
    <row r="917" spans="1:16">
      <c r="A917" s="8" t="str">
        <f t="shared" si="49"/>
        <v>TPB44981</v>
      </c>
      <c r="B917" s="43" t="s">
        <v>47</v>
      </c>
      <c r="C917" s="8">
        <v>44981</v>
      </c>
      <c r="D917">
        <v>14069.496999999999</v>
      </c>
      <c r="E917">
        <v>3930002</v>
      </c>
      <c r="M917">
        <f t="shared" si="50"/>
        <v>916</v>
      </c>
      <c r="N917" s="7"/>
      <c r="O917">
        <v>916</v>
      </c>
      <c r="P917">
        <f t="shared" si="51"/>
        <v>7</v>
      </c>
    </row>
    <row r="918" spans="1:16">
      <c r="A918" s="8" t="str">
        <f t="shared" si="49"/>
        <v>TPB44980</v>
      </c>
      <c r="B918" s="43" t="s">
        <v>47</v>
      </c>
      <c r="C918" s="8">
        <v>44980</v>
      </c>
      <c r="D918">
        <v>14368.848</v>
      </c>
      <c r="E918">
        <v>7580733</v>
      </c>
      <c r="M918">
        <f t="shared" si="50"/>
        <v>917</v>
      </c>
      <c r="N918" s="7"/>
      <c r="O918">
        <v>917</v>
      </c>
      <c r="P918">
        <f t="shared" si="51"/>
        <v>7</v>
      </c>
    </row>
    <row r="919" spans="1:16">
      <c r="A919" s="8" t="str">
        <f t="shared" si="49"/>
        <v>TPB44979</v>
      </c>
      <c r="B919" s="43" t="s">
        <v>47</v>
      </c>
      <c r="C919" s="8">
        <v>44979</v>
      </c>
      <c r="D919">
        <v>14099.432000000001</v>
      </c>
      <c r="E919">
        <v>6771148</v>
      </c>
      <c r="M919">
        <f t="shared" si="50"/>
        <v>918</v>
      </c>
      <c r="N919" s="7"/>
      <c r="O919">
        <v>918</v>
      </c>
      <c r="P919">
        <f t="shared" si="51"/>
        <v>7</v>
      </c>
    </row>
    <row r="920" spans="1:16">
      <c r="A920" s="8" t="str">
        <f t="shared" si="49"/>
        <v>TPB44978</v>
      </c>
      <c r="B920" s="43" t="s">
        <v>47</v>
      </c>
      <c r="C920" s="8">
        <v>44978</v>
      </c>
      <c r="D920">
        <v>14847.81</v>
      </c>
      <c r="E920">
        <v>19049209</v>
      </c>
      <c r="M920">
        <f t="shared" si="50"/>
        <v>919</v>
      </c>
      <c r="N920" s="7"/>
      <c r="O920">
        <v>919</v>
      </c>
      <c r="P920">
        <f t="shared" si="51"/>
        <v>7</v>
      </c>
    </row>
    <row r="921" spans="1:16">
      <c r="A921" s="8" t="str">
        <f t="shared" si="49"/>
        <v>TPB44977</v>
      </c>
      <c r="B921" s="43" t="s">
        <v>47</v>
      </c>
      <c r="C921" s="8">
        <v>44977</v>
      </c>
      <c r="D921">
        <v>14728.07</v>
      </c>
      <c r="E921">
        <v>14533607</v>
      </c>
      <c r="M921">
        <f t="shared" si="50"/>
        <v>920</v>
      </c>
      <c r="N921" s="7"/>
      <c r="O921">
        <v>920</v>
      </c>
      <c r="P921">
        <f t="shared" si="51"/>
        <v>7</v>
      </c>
    </row>
    <row r="922" spans="1:16">
      <c r="A922" s="8" t="str">
        <f t="shared" si="49"/>
        <v>TPB44974</v>
      </c>
      <c r="B922" s="43" t="s">
        <v>47</v>
      </c>
      <c r="C922" s="8">
        <v>44974</v>
      </c>
      <c r="D922">
        <v>14279.043</v>
      </c>
      <c r="E922">
        <v>7435920</v>
      </c>
      <c r="M922">
        <f t="shared" si="50"/>
        <v>921</v>
      </c>
      <c r="N922" s="7"/>
      <c r="O922">
        <v>921</v>
      </c>
      <c r="P922">
        <f t="shared" si="51"/>
        <v>7</v>
      </c>
    </row>
    <row r="923" spans="1:16">
      <c r="A923" s="8" t="str">
        <f t="shared" si="49"/>
        <v>TPB44973</v>
      </c>
      <c r="B923" s="43" t="s">
        <v>47</v>
      </c>
      <c r="C923" s="8">
        <v>44973</v>
      </c>
      <c r="D923">
        <v>14368.848</v>
      </c>
      <c r="E923">
        <v>6103871</v>
      </c>
      <c r="M923">
        <f t="shared" si="50"/>
        <v>922</v>
      </c>
      <c r="N923" s="7"/>
      <c r="O923">
        <v>922</v>
      </c>
      <c r="P923">
        <f t="shared" si="51"/>
        <v>7</v>
      </c>
    </row>
    <row r="924" spans="1:16">
      <c r="A924" s="8" t="str">
        <f t="shared" si="49"/>
        <v>TPB44972</v>
      </c>
      <c r="B924" s="43" t="s">
        <v>47</v>
      </c>
      <c r="C924" s="8">
        <v>44972</v>
      </c>
      <c r="D924">
        <v>14249.108</v>
      </c>
      <c r="E924">
        <v>11326670</v>
      </c>
      <c r="M924">
        <f t="shared" si="50"/>
        <v>923</v>
      </c>
      <c r="N924" s="7"/>
      <c r="O924">
        <v>923</v>
      </c>
      <c r="P924">
        <f t="shared" si="51"/>
        <v>7</v>
      </c>
    </row>
    <row r="925" spans="1:16">
      <c r="A925" s="8" t="str">
        <f t="shared" si="49"/>
        <v>TPB44971</v>
      </c>
      <c r="B925" s="43" t="s">
        <v>47</v>
      </c>
      <c r="C925" s="8">
        <v>44971</v>
      </c>
      <c r="D925">
        <v>14069.496999999999</v>
      </c>
      <c r="E925">
        <v>4492719</v>
      </c>
      <c r="M925">
        <f t="shared" si="50"/>
        <v>924</v>
      </c>
      <c r="N925" s="7"/>
      <c r="O925">
        <v>924</v>
      </c>
      <c r="P925">
        <f t="shared" si="51"/>
        <v>7</v>
      </c>
    </row>
    <row r="926" spans="1:16">
      <c r="A926" s="8" t="str">
        <f t="shared" si="49"/>
        <v>TPB44970</v>
      </c>
      <c r="B926" s="43" t="s">
        <v>47</v>
      </c>
      <c r="C926" s="8">
        <v>44970</v>
      </c>
      <c r="D926">
        <v>13770.146000000001</v>
      </c>
      <c r="E926">
        <v>7226132</v>
      </c>
      <c r="M926">
        <f t="shared" si="50"/>
        <v>925</v>
      </c>
      <c r="N926" s="7"/>
      <c r="O926">
        <v>925</v>
      </c>
      <c r="P926">
        <f t="shared" si="51"/>
        <v>7</v>
      </c>
    </row>
    <row r="927" spans="1:16">
      <c r="A927" s="8" t="str">
        <f t="shared" si="49"/>
        <v>TPB44967</v>
      </c>
      <c r="B927" s="43" t="s">
        <v>47</v>
      </c>
      <c r="C927" s="8">
        <v>44967</v>
      </c>
      <c r="D927">
        <v>14099.432000000001</v>
      </c>
      <c r="E927">
        <v>6836623</v>
      </c>
      <c r="M927">
        <f t="shared" si="50"/>
        <v>926</v>
      </c>
      <c r="N927" s="7"/>
      <c r="O927">
        <v>926</v>
      </c>
      <c r="P927">
        <f t="shared" si="51"/>
        <v>7</v>
      </c>
    </row>
    <row r="928" spans="1:16">
      <c r="A928" s="8" t="str">
        <f t="shared" si="49"/>
        <v>TPB44966</v>
      </c>
      <c r="B928" s="43" t="s">
        <v>47</v>
      </c>
      <c r="C928" s="8">
        <v>44966</v>
      </c>
      <c r="D928">
        <v>14518.523999999999</v>
      </c>
      <c r="E928">
        <v>17350201</v>
      </c>
      <c r="M928">
        <f t="shared" si="50"/>
        <v>927</v>
      </c>
      <c r="N928" s="7"/>
      <c r="O928">
        <v>927</v>
      </c>
      <c r="P928">
        <f t="shared" si="51"/>
        <v>7</v>
      </c>
    </row>
    <row r="929" spans="1:16">
      <c r="A929" s="8" t="str">
        <f t="shared" si="49"/>
        <v>TPB44965</v>
      </c>
      <c r="B929" s="43" t="s">
        <v>47</v>
      </c>
      <c r="C929" s="8">
        <v>44965</v>
      </c>
      <c r="D929">
        <v>14728.07</v>
      </c>
      <c r="E929">
        <v>10034708</v>
      </c>
      <c r="M929">
        <f t="shared" si="50"/>
        <v>928</v>
      </c>
      <c r="N929" s="7"/>
      <c r="O929">
        <v>928</v>
      </c>
      <c r="P929">
        <f t="shared" si="51"/>
        <v>7</v>
      </c>
    </row>
    <row r="930" spans="1:16">
      <c r="A930" s="8" t="str">
        <f t="shared" si="49"/>
        <v>TPB44964</v>
      </c>
      <c r="B930" s="43" t="s">
        <v>47</v>
      </c>
      <c r="C930" s="8">
        <v>44964</v>
      </c>
      <c r="D930">
        <v>14608.329</v>
      </c>
      <c r="E930">
        <v>29437683</v>
      </c>
      <c r="M930">
        <f t="shared" si="50"/>
        <v>929</v>
      </c>
      <c r="N930" s="7"/>
      <c r="O930">
        <v>929</v>
      </c>
      <c r="P930">
        <f t="shared" si="51"/>
        <v>7</v>
      </c>
    </row>
    <row r="931" spans="1:16">
      <c r="A931" s="8" t="str">
        <f t="shared" si="49"/>
        <v>TPB44963</v>
      </c>
      <c r="B931" s="43" t="s">
        <v>47</v>
      </c>
      <c r="C931" s="8">
        <v>44963</v>
      </c>
      <c r="D931">
        <v>14428.718999999999</v>
      </c>
      <c r="E931">
        <v>7622323</v>
      </c>
      <c r="M931">
        <f t="shared" si="50"/>
        <v>930</v>
      </c>
      <c r="N931" s="7"/>
      <c r="O931">
        <v>930</v>
      </c>
      <c r="P931">
        <f t="shared" si="51"/>
        <v>7</v>
      </c>
    </row>
    <row r="932" spans="1:16">
      <c r="A932" s="8" t="str">
        <f t="shared" si="49"/>
        <v>TPB44960</v>
      </c>
      <c r="B932" s="43" t="s">
        <v>47</v>
      </c>
      <c r="C932" s="8">
        <v>44960</v>
      </c>
      <c r="D932">
        <v>14368.848</v>
      </c>
      <c r="E932">
        <v>9918457</v>
      </c>
      <c r="M932">
        <f t="shared" si="50"/>
        <v>931</v>
      </c>
      <c r="N932" s="7"/>
      <c r="O932">
        <v>931</v>
      </c>
      <c r="P932">
        <f t="shared" si="51"/>
        <v>7</v>
      </c>
    </row>
    <row r="933" spans="1:16">
      <c r="A933" s="8" t="str">
        <f t="shared" si="49"/>
        <v>TPB44959</v>
      </c>
      <c r="B933" s="43" t="s">
        <v>47</v>
      </c>
      <c r="C933" s="8">
        <v>44959</v>
      </c>
      <c r="D933">
        <v>14308.977999999999</v>
      </c>
      <c r="E933">
        <v>13418528</v>
      </c>
      <c r="M933">
        <f t="shared" si="50"/>
        <v>932</v>
      </c>
      <c r="N933" s="7"/>
      <c r="O933">
        <v>932</v>
      </c>
      <c r="P933">
        <f t="shared" si="51"/>
        <v>7</v>
      </c>
    </row>
    <row r="934" spans="1:16">
      <c r="A934" s="8" t="str">
        <f t="shared" si="49"/>
        <v>TPB44958</v>
      </c>
      <c r="B934" s="43" t="s">
        <v>47</v>
      </c>
      <c r="C934" s="8">
        <v>44958</v>
      </c>
      <c r="D934">
        <v>14189.237999999999</v>
      </c>
      <c r="E934">
        <v>24213047</v>
      </c>
      <c r="M934">
        <f t="shared" si="50"/>
        <v>933</v>
      </c>
      <c r="N934" s="7"/>
      <c r="O934">
        <v>933</v>
      </c>
      <c r="P934">
        <f t="shared" si="51"/>
        <v>7</v>
      </c>
    </row>
    <row r="935" spans="1:16">
      <c r="A935" s="8" t="str">
        <f t="shared" si="49"/>
        <v>TPB44957</v>
      </c>
      <c r="B935" s="43" t="s">
        <v>47</v>
      </c>
      <c r="C935" s="8">
        <v>44957</v>
      </c>
      <c r="D935">
        <v>14967.55</v>
      </c>
      <c r="E935">
        <v>27828702</v>
      </c>
      <c r="M935">
        <f t="shared" si="50"/>
        <v>934</v>
      </c>
      <c r="N935" s="7"/>
      <c r="O935">
        <v>934</v>
      </c>
      <c r="P935">
        <f t="shared" si="51"/>
        <v>7</v>
      </c>
    </row>
    <row r="936" spans="1:16">
      <c r="A936" s="8" t="str">
        <f t="shared" si="49"/>
        <v>TPB44956</v>
      </c>
      <c r="B936" s="43" t="s">
        <v>47</v>
      </c>
      <c r="C936" s="8">
        <v>44956</v>
      </c>
      <c r="D936">
        <v>14308.977999999999</v>
      </c>
      <c r="E936">
        <v>13984252</v>
      </c>
      <c r="M936">
        <f t="shared" si="50"/>
        <v>935</v>
      </c>
      <c r="N936" s="7"/>
      <c r="O936">
        <v>935</v>
      </c>
      <c r="P936">
        <f t="shared" si="51"/>
        <v>7</v>
      </c>
    </row>
    <row r="937" spans="1:16">
      <c r="A937" s="8" t="str">
        <f t="shared" si="49"/>
        <v>TPB44953</v>
      </c>
      <c r="B937" s="43" t="s">
        <v>47</v>
      </c>
      <c r="C937" s="8">
        <v>44953</v>
      </c>
      <c r="D937">
        <v>14668.199000000001</v>
      </c>
      <c r="E937">
        <v>21415495</v>
      </c>
      <c r="M937">
        <f t="shared" si="50"/>
        <v>936</v>
      </c>
      <c r="N937" s="7"/>
      <c r="O937">
        <v>936</v>
      </c>
      <c r="P937">
        <f t="shared" si="51"/>
        <v>7</v>
      </c>
    </row>
    <row r="938" spans="1:16">
      <c r="A938" s="8" t="str">
        <f t="shared" si="49"/>
        <v>TPB44945</v>
      </c>
      <c r="B938" s="43" t="s">
        <v>47</v>
      </c>
      <c r="C938" s="8">
        <v>44945</v>
      </c>
      <c r="D938">
        <v>14368.848</v>
      </c>
      <c r="E938">
        <v>22462594</v>
      </c>
      <c r="M938">
        <f t="shared" si="50"/>
        <v>937</v>
      </c>
      <c r="N938" s="7"/>
      <c r="O938">
        <v>937</v>
      </c>
      <c r="P938">
        <f t="shared" si="51"/>
        <v>7</v>
      </c>
    </row>
    <row r="939" spans="1:16">
      <c r="A939" s="8" t="str">
        <f t="shared" si="49"/>
        <v>TPB44944</v>
      </c>
      <c r="B939" s="43" t="s">
        <v>47</v>
      </c>
      <c r="C939" s="8">
        <v>44944</v>
      </c>
      <c r="D939">
        <v>14129.368</v>
      </c>
      <c r="E939">
        <v>16856967</v>
      </c>
      <c r="M939">
        <f t="shared" si="50"/>
        <v>938</v>
      </c>
      <c r="N939" s="7"/>
      <c r="O939">
        <v>938</v>
      </c>
      <c r="P939">
        <f t="shared" si="51"/>
        <v>7</v>
      </c>
    </row>
    <row r="940" spans="1:16">
      <c r="A940" s="8" t="str">
        <f t="shared" si="49"/>
        <v>TPB44943</v>
      </c>
      <c r="B940" s="43" t="s">
        <v>47</v>
      </c>
      <c r="C940" s="8">
        <v>44943</v>
      </c>
      <c r="D940">
        <v>13770.146000000001</v>
      </c>
      <c r="E940">
        <v>21973870</v>
      </c>
      <c r="M940">
        <f t="shared" si="50"/>
        <v>939</v>
      </c>
      <c r="N940" s="7"/>
      <c r="O940">
        <v>939</v>
      </c>
      <c r="P940">
        <f t="shared" si="51"/>
        <v>7</v>
      </c>
    </row>
    <row r="941" spans="1:16">
      <c r="A941" s="8" t="str">
        <f t="shared" si="49"/>
        <v>TPB44942</v>
      </c>
      <c r="B941" s="43" t="s">
        <v>47</v>
      </c>
      <c r="C941" s="8">
        <v>44942</v>
      </c>
      <c r="D941">
        <v>13171.444</v>
      </c>
      <c r="E941">
        <v>4948372</v>
      </c>
      <c r="M941">
        <f t="shared" si="50"/>
        <v>940</v>
      </c>
      <c r="N941" s="7"/>
      <c r="O941">
        <v>940</v>
      </c>
      <c r="P941">
        <f t="shared" si="51"/>
        <v>7</v>
      </c>
    </row>
    <row r="942" spans="1:16">
      <c r="A942" s="8" t="str">
        <f t="shared" si="49"/>
        <v>TPB44939</v>
      </c>
      <c r="B942" s="43" t="s">
        <v>47</v>
      </c>
      <c r="C942" s="8">
        <v>44939</v>
      </c>
      <c r="D942">
        <v>13410.924999999999</v>
      </c>
      <c r="E942">
        <v>8218112</v>
      </c>
      <c r="M942">
        <f t="shared" si="50"/>
        <v>941</v>
      </c>
      <c r="N942" s="7"/>
      <c r="O942">
        <v>941</v>
      </c>
      <c r="P942">
        <f t="shared" si="51"/>
        <v>7</v>
      </c>
    </row>
    <row r="943" spans="1:16">
      <c r="A943" s="8" t="str">
        <f t="shared" si="49"/>
        <v>TPB44938</v>
      </c>
      <c r="B943" s="43" t="s">
        <v>47</v>
      </c>
      <c r="C943" s="8">
        <v>44938</v>
      </c>
      <c r="D943">
        <v>13410.924999999999</v>
      </c>
      <c r="E943">
        <v>3452302</v>
      </c>
      <c r="M943">
        <f t="shared" si="50"/>
        <v>942</v>
      </c>
      <c r="N943" s="7"/>
      <c r="O943">
        <v>942</v>
      </c>
      <c r="P943">
        <f t="shared" si="51"/>
        <v>7</v>
      </c>
    </row>
    <row r="944" spans="1:16">
      <c r="A944" s="8" t="str">
        <f t="shared" si="49"/>
        <v>TPB44937</v>
      </c>
      <c r="B944" s="43" t="s">
        <v>47</v>
      </c>
      <c r="C944" s="8">
        <v>44937</v>
      </c>
      <c r="D944">
        <v>13440.86</v>
      </c>
      <c r="E944">
        <v>8735230</v>
      </c>
      <c r="M944">
        <f t="shared" si="50"/>
        <v>943</v>
      </c>
      <c r="N944" s="7"/>
      <c r="O944">
        <v>943</v>
      </c>
      <c r="P944">
        <f t="shared" si="51"/>
        <v>7</v>
      </c>
    </row>
    <row r="945" spans="1:16">
      <c r="A945" s="8" t="str">
        <f t="shared" si="49"/>
        <v>TPB44936</v>
      </c>
      <c r="B945" s="43" t="s">
        <v>47</v>
      </c>
      <c r="C945" s="8">
        <v>44936</v>
      </c>
      <c r="D945">
        <v>13470.795</v>
      </c>
      <c r="E945">
        <v>4851495</v>
      </c>
      <c r="M945">
        <f t="shared" si="50"/>
        <v>944</v>
      </c>
      <c r="N945" s="7"/>
      <c r="O945">
        <v>944</v>
      </c>
      <c r="P945">
        <f t="shared" si="51"/>
        <v>7</v>
      </c>
    </row>
    <row r="946" spans="1:16">
      <c r="A946" s="8" t="str">
        <f t="shared" si="49"/>
        <v>TPB44935</v>
      </c>
      <c r="B946" s="43" t="s">
        <v>47</v>
      </c>
      <c r="C946" s="8">
        <v>44935</v>
      </c>
      <c r="D946">
        <v>13470.795</v>
      </c>
      <c r="E946">
        <v>6942185</v>
      </c>
      <c r="M946">
        <f t="shared" si="50"/>
        <v>945</v>
      </c>
      <c r="N946" s="7"/>
      <c r="O946">
        <v>945</v>
      </c>
      <c r="P946">
        <f t="shared" si="51"/>
        <v>7</v>
      </c>
    </row>
    <row r="947" spans="1:16">
      <c r="A947" s="8" t="str">
        <f t="shared" si="49"/>
        <v>TPB44932</v>
      </c>
      <c r="B947" s="43" t="s">
        <v>47</v>
      </c>
      <c r="C947" s="8">
        <v>44932</v>
      </c>
      <c r="D947">
        <v>13470.795</v>
      </c>
      <c r="E947">
        <v>9697312</v>
      </c>
      <c r="M947">
        <f t="shared" si="50"/>
        <v>946</v>
      </c>
      <c r="N947" s="7"/>
      <c r="O947">
        <v>946</v>
      </c>
      <c r="P947">
        <f t="shared" si="51"/>
        <v>7</v>
      </c>
    </row>
    <row r="948" spans="1:16">
      <c r="A948" s="8" t="str">
        <f t="shared" si="49"/>
        <v>TPB44931</v>
      </c>
      <c r="B948" s="43" t="s">
        <v>47</v>
      </c>
      <c r="C948" s="8">
        <v>44931</v>
      </c>
      <c r="D948">
        <v>13500.73</v>
      </c>
      <c r="E948">
        <v>12532445</v>
      </c>
      <c r="M948">
        <f t="shared" si="50"/>
        <v>947</v>
      </c>
      <c r="N948" s="7"/>
      <c r="O948">
        <v>947</v>
      </c>
      <c r="P948">
        <f t="shared" si="51"/>
        <v>7</v>
      </c>
    </row>
    <row r="949" spans="1:16">
      <c r="A949" s="8" t="str">
        <f t="shared" si="49"/>
        <v>TPB44930</v>
      </c>
      <c r="B949" s="43" t="s">
        <v>47</v>
      </c>
      <c r="C949" s="8">
        <v>44930</v>
      </c>
      <c r="D949">
        <v>13171.444</v>
      </c>
      <c r="E949">
        <v>7321004</v>
      </c>
      <c r="M949">
        <f t="shared" si="50"/>
        <v>948</v>
      </c>
      <c r="N949" s="7"/>
      <c r="O949">
        <v>948</v>
      </c>
      <c r="P949">
        <f t="shared" si="51"/>
        <v>7</v>
      </c>
    </row>
    <row r="950" spans="1:16">
      <c r="A950" s="8" t="str">
        <f t="shared" si="49"/>
        <v>TPB44929</v>
      </c>
      <c r="B950" s="43" t="s">
        <v>47</v>
      </c>
      <c r="C950" s="8">
        <v>44929</v>
      </c>
      <c r="D950">
        <v>13111.574000000001</v>
      </c>
      <c r="E950">
        <v>3896596</v>
      </c>
      <c r="M950">
        <f t="shared" si="50"/>
        <v>949</v>
      </c>
      <c r="N950" s="7"/>
      <c r="O950">
        <v>949</v>
      </c>
      <c r="P950">
        <f t="shared" si="51"/>
        <v>7</v>
      </c>
    </row>
    <row r="951" spans="1:16">
      <c r="A951" s="8" t="str">
        <f t="shared" si="49"/>
        <v>TPB44925</v>
      </c>
      <c r="B951" s="43" t="s">
        <v>47</v>
      </c>
      <c r="C951" s="8">
        <v>44925</v>
      </c>
      <c r="D951">
        <v>12602.677</v>
      </c>
      <c r="E951">
        <v>5421729</v>
      </c>
      <c r="M951">
        <f t="shared" si="50"/>
        <v>950</v>
      </c>
      <c r="N951" s="7"/>
      <c r="O951">
        <v>950</v>
      </c>
      <c r="P951">
        <f t="shared" si="51"/>
        <v>7</v>
      </c>
    </row>
    <row r="952" spans="1:16">
      <c r="A952" s="8" t="str">
        <f t="shared" si="49"/>
        <v>TPB44924</v>
      </c>
      <c r="B952" s="43" t="s">
        <v>47</v>
      </c>
      <c r="C952" s="8">
        <v>44924</v>
      </c>
      <c r="D952">
        <v>12812.223</v>
      </c>
      <c r="E952">
        <v>5281759</v>
      </c>
      <c r="M952">
        <f t="shared" si="50"/>
        <v>951</v>
      </c>
      <c r="N952" s="7"/>
      <c r="O952">
        <v>951</v>
      </c>
      <c r="P952">
        <f t="shared" si="51"/>
        <v>7</v>
      </c>
    </row>
    <row r="953" spans="1:16">
      <c r="A953" s="8" t="str">
        <f t="shared" si="49"/>
        <v>TPB44923</v>
      </c>
      <c r="B953" s="43" t="s">
        <v>47</v>
      </c>
      <c r="C953" s="8">
        <v>44923</v>
      </c>
      <c r="D953">
        <v>12812.223</v>
      </c>
      <c r="E953">
        <v>4724053</v>
      </c>
      <c r="M953">
        <f t="shared" si="50"/>
        <v>952</v>
      </c>
      <c r="N953" s="7"/>
      <c r="O953">
        <v>952</v>
      </c>
      <c r="P953">
        <f t="shared" si="51"/>
        <v>7</v>
      </c>
    </row>
    <row r="954" spans="1:16">
      <c r="A954" s="8" t="str">
        <f t="shared" si="49"/>
        <v>TPB44922</v>
      </c>
      <c r="B954" s="43" t="s">
        <v>47</v>
      </c>
      <c r="C954" s="8">
        <v>44922</v>
      </c>
      <c r="D954">
        <v>12602.677</v>
      </c>
      <c r="E954">
        <v>4670938</v>
      </c>
      <c r="M954">
        <f t="shared" si="50"/>
        <v>953</v>
      </c>
      <c r="N954" s="7"/>
      <c r="O954">
        <v>953</v>
      </c>
      <c r="P954">
        <f t="shared" si="51"/>
        <v>7</v>
      </c>
    </row>
    <row r="955" spans="1:16">
      <c r="A955" s="8" t="str">
        <f t="shared" si="49"/>
        <v>TPB44921</v>
      </c>
      <c r="B955" s="43" t="s">
        <v>47</v>
      </c>
      <c r="C955" s="8">
        <v>44921</v>
      </c>
      <c r="D955">
        <v>12572.742</v>
      </c>
      <c r="E955">
        <v>5207432</v>
      </c>
      <c r="M955">
        <f t="shared" si="50"/>
        <v>954</v>
      </c>
      <c r="N955" s="7"/>
      <c r="O955">
        <v>954</v>
      </c>
      <c r="P955">
        <f t="shared" si="51"/>
        <v>7</v>
      </c>
    </row>
    <row r="956" spans="1:16">
      <c r="A956" s="8" t="str">
        <f t="shared" si="49"/>
        <v>TPB44918</v>
      </c>
      <c r="B956" s="43" t="s">
        <v>47</v>
      </c>
      <c r="C956" s="8">
        <v>44918</v>
      </c>
      <c r="D956">
        <v>13171.444</v>
      </c>
      <c r="E956">
        <v>3809074</v>
      </c>
      <c r="M956">
        <f t="shared" si="50"/>
        <v>955</v>
      </c>
      <c r="N956" s="7"/>
      <c r="O956">
        <v>955</v>
      </c>
      <c r="P956">
        <f t="shared" si="51"/>
        <v>7</v>
      </c>
    </row>
    <row r="957" spans="1:16">
      <c r="A957" s="8" t="str">
        <f t="shared" si="49"/>
        <v>TPB44917</v>
      </c>
      <c r="B957" s="43" t="s">
        <v>47</v>
      </c>
      <c r="C957" s="8">
        <v>44917</v>
      </c>
      <c r="D957">
        <v>13380.99</v>
      </c>
      <c r="E957">
        <v>10394319</v>
      </c>
      <c r="M957">
        <f t="shared" si="50"/>
        <v>956</v>
      </c>
      <c r="N957" s="7"/>
      <c r="O957">
        <v>956</v>
      </c>
      <c r="P957">
        <f t="shared" si="51"/>
        <v>7</v>
      </c>
    </row>
    <row r="958" spans="1:16">
      <c r="A958" s="8" t="str">
        <f t="shared" si="49"/>
        <v>TPB44916</v>
      </c>
      <c r="B958" s="43" t="s">
        <v>47</v>
      </c>
      <c r="C958" s="8">
        <v>44916</v>
      </c>
      <c r="D958">
        <v>12931.964</v>
      </c>
      <c r="E958">
        <v>5868529</v>
      </c>
      <c r="M958">
        <f t="shared" si="50"/>
        <v>957</v>
      </c>
      <c r="N958" s="7"/>
      <c r="O958">
        <v>957</v>
      </c>
      <c r="P958">
        <f t="shared" si="51"/>
        <v>7</v>
      </c>
    </row>
    <row r="959" spans="1:16">
      <c r="A959" s="8" t="str">
        <f t="shared" si="49"/>
        <v>TPB44915</v>
      </c>
      <c r="B959" s="43" t="s">
        <v>47</v>
      </c>
      <c r="C959" s="8">
        <v>44915</v>
      </c>
      <c r="D959" s="44">
        <v>13171.444</v>
      </c>
      <c r="E959">
        <v>16659540</v>
      </c>
      <c r="M959">
        <f t="shared" si="50"/>
        <v>958</v>
      </c>
      <c r="N959" s="7"/>
      <c r="O959">
        <v>958</v>
      </c>
      <c r="P959">
        <f t="shared" si="51"/>
        <v>7</v>
      </c>
    </row>
    <row r="960" spans="1:16">
      <c r="A960" s="8" t="str">
        <f t="shared" si="49"/>
        <v>TPB44914</v>
      </c>
      <c r="B960" s="43" t="s">
        <v>47</v>
      </c>
      <c r="C960" s="8">
        <v>44914</v>
      </c>
      <c r="D960" s="44">
        <v>13470.795</v>
      </c>
      <c r="E960">
        <v>11933984</v>
      </c>
      <c r="M960">
        <f t="shared" si="50"/>
        <v>959</v>
      </c>
      <c r="N960" s="7"/>
      <c r="O960">
        <v>959</v>
      </c>
      <c r="P960">
        <f t="shared" si="51"/>
        <v>7</v>
      </c>
    </row>
    <row r="961" spans="1:16">
      <c r="A961" s="8" t="str">
        <f t="shared" si="49"/>
        <v>TPB44911</v>
      </c>
      <c r="B961" s="43" t="s">
        <v>47</v>
      </c>
      <c r="C961" s="8">
        <v>44911</v>
      </c>
      <c r="D961" s="44">
        <v>13770.146000000001</v>
      </c>
      <c r="E961">
        <v>7965565</v>
      </c>
      <c r="M961">
        <f t="shared" si="50"/>
        <v>960</v>
      </c>
      <c r="N961" s="7"/>
      <c r="O961">
        <v>960</v>
      </c>
      <c r="P961">
        <f t="shared" si="51"/>
        <v>7</v>
      </c>
    </row>
    <row r="962" spans="1:16">
      <c r="A962" s="8" t="str">
        <f t="shared" si="49"/>
        <v>TPB44910</v>
      </c>
      <c r="B962" s="43" t="s">
        <v>47</v>
      </c>
      <c r="C962" s="8">
        <v>44910</v>
      </c>
      <c r="D962" s="44">
        <v>13770.146000000001</v>
      </c>
      <c r="E962">
        <v>21881336</v>
      </c>
      <c r="M962">
        <f t="shared" si="50"/>
        <v>961</v>
      </c>
      <c r="N962" s="7"/>
      <c r="O962">
        <v>961</v>
      </c>
      <c r="P962">
        <f t="shared" si="51"/>
        <v>7</v>
      </c>
    </row>
    <row r="963" spans="1:16">
      <c r="A963" s="8" t="str">
        <f t="shared" ref="A963:A1026" si="52">B963&amp;C963</f>
        <v>TPB44909</v>
      </c>
      <c r="B963" s="43" t="s">
        <v>47</v>
      </c>
      <c r="C963" s="8">
        <v>44909</v>
      </c>
      <c r="D963" s="44">
        <v>13650.406000000001</v>
      </c>
      <c r="E963">
        <v>9457125</v>
      </c>
      <c r="M963">
        <f t="shared" ref="M963:M1001" si="53">O963</f>
        <v>962</v>
      </c>
      <c r="N963" s="7"/>
      <c r="O963">
        <v>962</v>
      </c>
      <c r="P963">
        <f t="shared" ref="P963:P1001" si="54">WEEKDAY(N963)</f>
        <v>7</v>
      </c>
    </row>
    <row r="964" spans="1:16">
      <c r="A964" s="8" t="str">
        <f t="shared" si="52"/>
        <v>TPB44908</v>
      </c>
      <c r="B964" s="43" t="s">
        <v>47</v>
      </c>
      <c r="C964" s="8">
        <v>44908</v>
      </c>
      <c r="D964" s="44">
        <v>13770.146000000001</v>
      </c>
      <c r="E964">
        <v>16193198</v>
      </c>
      <c r="M964">
        <f t="shared" si="53"/>
        <v>963</v>
      </c>
      <c r="N964" s="7"/>
      <c r="O964">
        <v>963</v>
      </c>
      <c r="P964">
        <f t="shared" si="54"/>
        <v>7</v>
      </c>
    </row>
    <row r="965" spans="1:16">
      <c r="A965" s="8" t="str">
        <f t="shared" si="52"/>
        <v>TPB44907</v>
      </c>
      <c r="B965" s="43" t="s">
        <v>47</v>
      </c>
      <c r="C965" s="8">
        <v>44907</v>
      </c>
      <c r="D965" s="44">
        <v>12710.276</v>
      </c>
      <c r="E965">
        <v>24187325</v>
      </c>
      <c r="M965">
        <f t="shared" si="53"/>
        <v>964</v>
      </c>
      <c r="N965" s="7"/>
      <c r="O965">
        <v>964</v>
      </c>
      <c r="P965">
        <f t="shared" si="54"/>
        <v>7</v>
      </c>
    </row>
    <row r="966" spans="1:16">
      <c r="A966" s="8" t="str">
        <f t="shared" si="52"/>
        <v>PDR45600</v>
      </c>
      <c r="B966" s="43" t="s">
        <v>56</v>
      </c>
      <c r="C966" s="8">
        <v>45600</v>
      </c>
      <c r="D966" s="44">
        <v>20950</v>
      </c>
      <c r="E966">
        <v>4107400</v>
      </c>
      <c r="M966">
        <f t="shared" si="53"/>
        <v>965</v>
      </c>
      <c r="N966" s="7"/>
      <c r="O966">
        <v>965</v>
      </c>
      <c r="P966">
        <f t="shared" si="54"/>
        <v>7</v>
      </c>
    </row>
    <row r="967" spans="1:16">
      <c r="A967" s="8" t="str">
        <f t="shared" si="52"/>
        <v>PDR45597</v>
      </c>
      <c r="B967" s="43" t="s">
        <v>56</v>
      </c>
      <c r="C967" s="8">
        <v>45597</v>
      </c>
      <c r="D967" s="44">
        <v>20900</v>
      </c>
      <c r="E967">
        <v>5236200</v>
      </c>
      <c r="M967">
        <f t="shared" si="53"/>
        <v>966</v>
      </c>
      <c r="N967" s="7"/>
      <c r="O967">
        <v>966</v>
      </c>
      <c r="P967">
        <f t="shared" si="54"/>
        <v>7</v>
      </c>
    </row>
    <row r="968" spans="1:16">
      <c r="A968" s="8" t="str">
        <f t="shared" si="52"/>
        <v>PDR45596</v>
      </c>
      <c r="B968" s="43" t="s">
        <v>56</v>
      </c>
      <c r="C968" s="8">
        <v>45596</v>
      </c>
      <c r="D968" s="44">
        <v>21050</v>
      </c>
      <c r="E968">
        <v>3242800</v>
      </c>
      <c r="M968">
        <f t="shared" si="53"/>
        <v>967</v>
      </c>
      <c r="N968" s="7"/>
      <c r="O968">
        <v>967</v>
      </c>
      <c r="P968">
        <f t="shared" si="54"/>
        <v>7</v>
      </c>
    </row>
    <row r="969" spans="1:16">
      <c r="A969" s="8" t="str">
        <f t="shared" si="52"/>
        <v>PDR45595</v>
      </c>
      <c r="B969" s="43" t="s">
        <v>56</v>
      </c>
      <c r="C969" s="8">
        <v>45595</v>
      </c>
      <c r="D969" s="44">
        <v>21250</v>
      </c>
      <c r="E969">
        <v>5093500</v>
      </c>
      <c r="M969">
        <f t="shared" si="53"/>
        <v>968</v>
      </c>
      <c r="N969" s="7"/>
      <c r="O969">
        <v>968</v>
      </c>
      <c r="P969">
        <f t="shared" si="54"/>
        <v>7</v>
      </c>
    </row>
    <row r="970" spans="1:16">
      <c r="A970" s="8" t="str">
        <f t="shared" si="52"/>
        <v>PDR45594</v>
      </c>
      <c r="B970" s="43" t="s">
        <v>56</v>
      </c>
      <c r="C970" s="8">
        <v>45594</v>
      </c>
      <c r="D970" s="44">
        <v>21150</v>
      </c>
      <c r="E970">
        <v>14080300</v>
      </c>
      <c r="M970">
        <f t="shared" si="53"/>
        <v>969</v>
      </c>
      <c r="N970" s="7"/>
      <c r="O970">
        <v>969</v>
      </c>
      <c r="P970">
        <f t="shared" si="54"/>
        <v>7</v>
      </c>
    </row>
    <row r="971" spans="1:16">
      <c r="A971" s="8" t="str">
        <f t="shared" si="52"/>
        <v>PDR45593</v>
      </c>
      <c r="B971" s="43" t="s">
        <v>56</v>
      </c>
      <c r="C971" s="8">
        <v>45593</v>
      </c>
      <c r="D971" s="44">
        <v>21600</v>
      </c>
      <c r="E971">
        <v>5071800</v>
      </c>
      <c r="M971">
        <f t="shared" si="53"/>
        <v>970</v>
      </c>
      <c r="N971" s="7"/>
      <c r="O971">
        <v>970</v>
      </c>
      <c r="P971">
        <f t="shared" si="54"/>
        <v>7</v>
      </c>
    </row>
    <row r="972" spans="1:16">
      <c r="A972" s="8" t="str">
        <f t="shared" si="52"/>
        <v>PDR45590</v>
      </c>
      <c r="B972" s="43" t="s">
        <v>56</v>
      </c>
      <c r="C972" s="8">
        <v>45590</v>
      </c>
      <c r="D972" s="44">
        <v>21650</v>
      </c>
      <c r="E972">
        <v>12361600</v>
      </c>
      <c r="M972">
        <f t="shared" si="53"/>
        <v>971</v>
      </c>
      <c r="N972" s="7"/>
      <c r="O972">
        <v>971</v>
      </c>
      <c r="P972">
        <f t="shared" si="54"/>
        <v>7</v>
      </c>
    </row>
    <row r="973" spans="1:16">
      <c r="A973" s="8" t="str">
        <f t="shared" si="52"/>
        <v>PDR45589</v>
      </c>
      <c r="B973" s="43" t="s">
        <v>56</v>
      </c>
      <c r="C973" s="8">
        <v>45589</v>
      </c>
      <c r="D973" s="44">
        <v>21350</v>
      </c>
      <c r="E973">
        <v>8155500</v>
      </c>
      <c r="M973">
        <f t="shared" si="53"/>
        <v>972</v>
      </c>
      <c r="N973" s="7"/>
      <c r="O973">
        <v>972</v>
      </c>
      <c r="P973">
        <f t="shared" si="54"/>
        <v>7</v>
      </c>
    </row>
    <row r="974" spans="1:16">
      <c r="A974" s="8" t="str">
        <f t="shared" si="52"/>
        <v>PDR45588</v>
      </c>
      <c r="B974" s="43" t="s">
        <v>56</v>
      </c>
      <c r="C974" s="8">
        <v>45588</v>
      </c>
      <c r="D974" s="44">
        <v>21600</v>
      </c>
      <c r="E974">
        <v>12834500</v>
      </c>
      <c r="M974">
        <f t="shared" si="53"/>
        <v>973</v>
      </c>
      <c r="N974" s="7"/>
      <c r="O974">
        <v>973</v>
      </c>
      <c r="P974">
        <f t="shared" si="54"/>
        <v>7</v>
      </c>
    </row>
    <row r="975" spans="1:16">
      <c r="A975" s="8" t="str">
        <f t="shared" si="52"/>
        <v>PDR45587</v>
      </c>
      <c r="B975" s="43" t="s">
        <v>56</v>
      </c>
      <c r="C975" s="8">
        <v>45587</v>
      </c>
      <c r="D975" s="44">
        <v>20900</v>
      </c>
      <c r="E975">
        <v>8256200</v>
      </c>
      <c r="M975">
        <f t="shared" si="53"/>
        <v>974</v>
      </c>
      <c r="N975" s="7"/>
      <c r="O975">
        <v>974</v>
      </c>
      <c r="P975">
        <f t="shared" si="54"/>
        <v>7</v>
      </c>
    </row>
    <row r="976" spans="1:16">
      <c r="A976" s="8" t="str">
        <f t="shared" si="52"/>
        <v>PDR45586</v>
      </c>
      <c r="B976" s="43" t="s">
        <v>56</v>
      </c>
      <c r="C976" s="8">
        <v>45586</v>
      </c>
      <c r="D976" s="44">
        <v>20600</v>
      </c>
      <c r="E976">
        <v>7718100</v>
      </c>
      <c r="M976">
        <f t="shared" si="53"/>
        <v>975</v>
      </c>
      <c r="N976" s="7"/>
      <c r="O976">
        <v>975</v>
      </c>
      <c r="P976">
        <f t="shared" si="54"/>
        <v>7</v>
      </c>
    </row>
    <row r="977" spans="1:16">
      <c r="A977" s="8" t="str">
        <f t="shared" si="52"/>
        <v>PDR45583</v>
      </c>
      <c r="B977" s="43" t="s">
        <v>56</v>
      </c>
      <c r="C977" s="8">
        <v>45583</v>
      </c>
      <c r="D977" s="44">
        <v>20900</v>
      </c>
      <c r="E977">
        <v>6934900</v>
      </c>
      <c r="M977">
        <f t="shared" si="53"/>
        <v>976</v>
      </c>
      <c r="N977" s="7"/>
      <c r="O977">
        <v>976</v>
      </c>
      <c r="P977">
        <f t="shared" si="54"/>
        <v>7</v>
      </c>
    </row>
    <row r="978" spans="1:16">
      <c r="A978" s="8" t="str">
        <f t="shared" si="52"/>
        <v>PDR45582</v>
      </c>
      <c r="B978" s="43" t="s">
        <v>56</v>
      </c>
      <c r="C978" s="8">
        <v>45582</v>
      </c>
      <c r="D978" s="44">
        <v>21050</v>
      </c>
      <c r="E978">
        <v>12472300</v>
      </c>
      <c r="M978">
        <f t="shared" si="53"/>
        <v>977</v>
      </c>
      <c r="N978" s="7"/>
      <c r="O978">
        <v>977</v>
      </c>
      <c r="P978">
        <f t="shared" si="54"/>
        <v>7</v>
      </c>
    </row>
    <row r="979" spans="1:16">
      <c r="A979" s="8" t="str">
        <f t="shared" si="52"/>
        <v>PDR45581</v>
      </c>
      <c r="B979" s="43" t="s">
        <v>56</v>
      </c>
      <c r="C979" s="8">
        <v>45581</v>
      </c>
      <c r="D979" s="44">
        <v>19700</v>
      </c>
      <c r="E979">
        <v>8616900</v>
      </c>
      <c r="M979">
        <f t="shared" si="53"/>
        <v>978</v>
      </c>
      <c r="N979" s="7"/>
      <c r="O979">
        <v>978</v>
      </c>
      <c r="P979">
        <f t="shared" si="54"/>
        <v>7</v>
      </c>
    </row>
    <row r="980" spans="1:16">
      <c r="A980" s="8" t="str">
        <f t="shared" si="52"/>
        <v>PDR45580</v>
      </c>
      <c r="B980" s="43" t="s">
        <v>56</v>
      </c>
      <c r="C980" s="8">
        <v>45580</v>
      </c>
      <c r="D980" s="44">
        <v>20100</v>
      </c>
      <c r="E980">
        <v>15949600</v>
      </c>
      <c r="M980">
        <f t="shared" si="53"/>
        <v>979</v>
      </c>
      <c r="N980" s="7"/>
      <c r="O980">
        <v>979</v>
      </c>
      <c r="P980">
        <f t="shared" si="54"/>
        <v>7</v>
      </c>
    </row>
    <row r="981" spans="1:16">
      <c r="A981" s="8" t="str">
        <f t="shared" si="52"/>
        <v>PDR45579</v>
      </c>
      <c r="B981" s="43" t="s">
        <v>56</v>
      </c>
      <c r="C981" s="8">
        <v>45579</v>
      </c>
      <c r="D981" s="44">
        <v>20900</v>
      </c>
      <c r="E981">
        <v>5479100</v>
      </c>
      <c r="M981">
        <f t="shared" si="53"/>
        <v>980</v>
      </c>
      <c r="N981" s="7"/>
      <c r="O981">
        <v>980</v>
      </c>
      <c r="P981">
        <f t="shared" si="54"/>
        <v>7</v>
      </c>
    </row>
    <row r="982" spans="1:16">
      <c r="A982" s="8" t="str">
        <f t="shared" si="52"/>
        <v>PDR45576</v>
      </c>
      <c r="B982" s="43" t="s">
        <v>56</v>
      </c>
      <c r="C982" s="8">
        <v>45576</v>
      </c>
      <c r="D982" s="44">
        <v>21250</v>
      </c>
      <c r="E982">
        <v>6519700</v>
      </c>
      <c r="M982">
        <f t="shared" si="53"/>
        <v>981</v>
      </c>
      <c r="N982" s="7"/>
      <c r="O982">
        <v>981</v>
      </c>
      <c r="P982">
        <f t="shared" si="54"/>
        <v>7</v>
      </c>
    </row>
    <row r="983" spans="1:16">
      <c r="A983" s="8" t="str">
        <f t="shared" si="52"/>
        <v>PDR45575</v>
      </c>
      <c r="B983" s="43" t="s">
        <v>56</v>
      </c>
      <c r="C983" s="8">
        <v>45575</v>
      </c>
      <c r="D983" s="44">
        <v>20800</v>
      </c>
      <c r="E983">
        <v>7233400</v>
      </c>
      <c r="M983">
        <f t="shared" si="53"/>
        <v>982</v>
      </c>
      <c r="N983" s="7"/>
      <c r="O983">
        <v>982</v>
      </c>
      <c r="P983">
        <f t="shared" si="54"/>
        <v>7</v>
      </c>
    </row>
    <row r="984" spans="1:16">
      <c r="A984" s="8" t="str">
        <f t="shared" si="52"/>
        <v>PDR45574</v>
      </c>
      <c r="B984" s="43" t="s">
        <v>56</v>
      </c>
      <c r="C984" s="8">
        <v>45574</v>
      </c>
      <c r="D984" s="44">
        <v>21150</v>
      </c>
      <c r="E984">
        <v>4562500</v>
      </c>
      <c r="M984">
        <f t="shared" si="53"/>
        <v>983</v>
      </c>
      <c r="N984" s="7"/>
      <c r="O984">
        <v>983</v>
      </c>
      <c r="P984">
        <f t="shared" si="54"/>
        <v>7</v>
      </c>
    </row>
    <row r="985" spans="1:16">
      <c r="A985" s="8" t="str">
        <f t="shared" si="52"/>
        <v>PDR45573</v>
      </c>
      <c r="B985" s="43" t="s">
        <v>56</v>
      </c>
      <c r="C985" s="8">
        <v>45573</v>
      </c>
      <c r="D985" s="44">
        <v>21050</v>
      </c>
      <c r="E985">
        <v>5618900</v>
      </c>
      <c r="M985">
        <f t="shared" si="53"/>
        <v>984</v>
      </c>
      <c r="N985" s="7"/>
      <c r="O985">
        <v>984</v>
      </c>
      <c r="P985">
        <f t="shared" si="54"/>
        <v>7</v>
      </c>
    </row>
    <row r="986" spans="1:16">
      <c r="A986" s="8" t="str">
        <f t="shared" si="52"/>
        <v>PDR45572</v>
      </c>
      <c r="B986" s="43" t="s">
        <v>56</v>
      </c>
      <c r="C986" s="8">
        <v>45572</v>
      </c>
      <c r="D986" s="44">
        <v>21050</v>
      </c>
      <c r="E986">
        <v>4588600</v>
      </c>
      <c r="M986">
        <f t="shared" si="53"/>
        <v>985</v>
      </c>
      <c r="N986" s="7"/>
      <c r="O986">
        <v>985</v>
      </c>
      <c r="P986">
        <f t="shared" si="54"/>
        <v>7</v>
      </c>
    </row>
    <row r="987" spans="1:16">
      <c r="A987" s="8" t="str">
        <f t="shared" si="52"/>
        <v>PDR45569</v>
      </c>
      <c r="B987" s="43" t="s">
        <v>56</v>
      </c>
      <c r="C987" s="8">
        <v>45569</v>
      </c>
      <c r="D987" s="44">
        <v>20800</v>
      </c>
      <c r="E987">
        <v>6320000</v>
      </c>
      <c r="M987">
        <f t="shared" si="53"/>
        <v>986</v>
      </c>
      <c r="N987" s="7"/>
      <c r="O987">
        <v>986</v>
      </c>
      <c r="P987">
        <f t="shared" si="54"/>
        <v>7</v>
      </c>
    </row>
    <row r="988" spans="1:16">
      <c r="A988" s="8" t="str">
        <f t="shared" si="52"/>
        <v>PDR45568</v>
      </c>
      <c r="B988" s="43" t="s">
        <v>56</v>
      </c>
      <c r="C988" s="8">
        <v>45568</v>
      </c>
      <c r="D988" s="44">
        <v>20600</v>
      </c>
      <c r="E988">
        <v>18046600</v>
      </c>
      <c r="M988">
        <f t="shared" si="53"/>
        <v>987</v>
      </c>
      <c r="N988" s="7"/>
      <c r="O988">
        <v>987</v>
      </c>
      <c r="P988">
        <f t="shared" si="54"/>
        <v>7</v>
      </c>
    </row>
    <row r="989" spans="1:16">
      <c r="A989" s="8" t="str">
        <f t="shared" si="52"/>
        <v>PDR45567</v>
      </c>
      <c r="B989" s="43" t="s">
        <v>56</v>
      </c>
      <c r="C989" s="8">
        <v>45567</v>
      </c>
      <c r="D989" s="44">
        <v>21200</v>
      </c>
      <c r="E989">
        <v>18600800</v>
      </c>
      <c r="M989">
        <f t="shared" si="53"/>
        <v>988</v>
      </c>
      <c r="N989" s="7"/>
      <c r="O989">
        <v>988</v>
      </c>
      <c r="P989">
        <f t="shared" si="54"/>
        <v>7</v>
      </c>
    </row>
    <row r="990" spans="1:16">
      <c r="A990" s="8" t="str">
        <f t="shared" si="52"/>
        <v>PDR45566</v>
      </c>
      <c r="B990" s="43" t="s">
        <v>56</v>
      </c>
      <c r="C990" s="8">
        <v>45566</v>
      </c>
      <c r="D990" s="44">
        <v>22450</v>
      </c>
      <c r="E990">
        <v>8039900</v>
      </c>
      <c r="M990">
        <f t="shared" si="53"/>
        <v>989</v>
      </c>
      <c r="N990" s="7"/>
      <c r="O990">
        <v>989</v>
      </c>
      <c r="P990">
        <f t="shared" si="54"/>
        <v>7</v>
      </c>
    </row>
    <row r="991" spans="1:16">
      <c r="A991" s="8" t="str">
        <f t="shared" si="52"/>
        <v>PDR45565</v>
      </c>
      <c r="B991" s="43" t="s">
        <v>56</v>
      </c>
      <c r="C991" s="8">
        <v>45565</v>
      </c>
      <c r="D991" s="44">
        <v>22500</v>
      </c>
      <c r="E991">
        <v>7235300</v>
      </c>
      <c r="M991">
        <f t="shared" si="53"/>
        <v>990</v>
      </c>
      <c r="N991" s="7"/>
      <c r="O991">
        <v>990</v>
      </c>
      <c r="P991">
        <f t="shared" si="54"/>
        <v>7</v>
      </c>
    </row>
    <row r="992" spans="1:16">
      <c r="A992" s="8" t="str">
        <f t="shared" si="52"/>
        <v>PDR45562</v>
      </c>
      <c r="B992" s="43" t="s">
        <v>56</v>
      </c>
      <c r="C992" s="8">
        <v>45562</v>
      </c>
      <c r="D992" s="44">
        <v>22800</v>
      </c>
      <c r="E992">
        <v>8919700</v>
      </c>
      <c r="M992">
        <f t="shared" si="53"/>
        <v>991</v>
      </c>
      <c r="N992" s="7"/>
      <c r="O992">
        <v>991</v>
      </c>
      <c r="P992">
        <f t="shared" si="54"/>
        <v>7</v>
      </c>
    </row>
    <row r="993" spans="1:16">
      <c r="A993" s="8" t="str">
        <f t="shared" si="52"/>
        <v>PDR45561</v>
      </c>
      <c r="B993" s="43" t="s">
        <v>56</v>
      </c>
      <c r="C993" s="8">
        <v>45561</v>
      </c>
      <c r="D993" s="44">
        <v>22800</v>
      </c>
      <c r="E993">
        <v>7435800</v>
      </c>
      <c r="M993">
        <f t="shared" si="53"/>
        <v>992</v>
      </c>
      <c r="N993" s="7"/>
      <c r="O993">
        <v>992</v>
      </c>
      <c r="P993">
        <f t="shared" si="54"/>
        <v>7</v>
      </c>
    </row>
    <row r="994" spans="1:16">
      <c r="A994" s="8" t="str">
        <f t="shared" si="52"/>
        <v>PDR45560</v>
      </c>
      <c r="B994" s="43" t="s">
        <v>56</v>
      </c>
      <c r="C994" s="8">
        <v>45560</v>
      </c>
      <c r="D994" s="44">
        <v>23150</v>
      </c>
      <c r="E994">
        <v>11264200</v>
      </c>
      <c r="M994">
        <f t="shared" si="53"/>
        <v>993</v>
      </c>
      <c r="N994" s="7"/>
      <c r="O994">
        <v>993</v>
      </c>
      <c r="P994">
        <f t="shared" si="54"/>
        <v>7</v>
      </c>
    </row>
    <row r="995" spans="1:16">
      <c r="A995" s="8" t="str">
        <f t="shared" si="52"/>
        <v>PDR45559</v>
      </c>
      <c r="B995" s="43" t="s">
        <v>56</v>
      </c>
      <c r="C995" s="8">
        <v>45559</v>
      </c>
      <c r="D995" s="44">
        <v>22550</v>
      </c>
      <c r="E995">
        <v>8584600</v>
      </c>
      <c r="M995">
        <f t="shared" si="53"/>
        <v>994</v>
      </c>
      <c r="N995" s="7"/>
      <c r="O995">
        <v>994</v>
      </c>
      <c r="P995">
        <f t="shared" si="54"/>
        <v>7</v>
      </c>
    </row>
    <row r="996" spans="1:16">
      <c r="A996" s="8" t="str">
        <f t="shared" si="52"/>
        <v>PDR45558</v>
      </c>
      <c r="B996" s="43" t="s">
        <v>56</v>
      </c>
      <c r="C996" s="8">
        <v>45558</v>
      </c>
      <c r="D996" s="44">
        <v>22200</v>
      </c>
      <c r="E996">
        <v>6402600</v>
      </c>
      <c r="M996">
        <f t="shared" si="53"/>
        <v>995</v>
      </c>
      <c r="N996" s="7"/>
      <c r="O996">
        <v>995</v>
      </c>
      <c r="P996">
        <f t="shared" si="54"/>
        <v>7</v>
      </c>
    </row>
    <row r="997" spans="1:16">
      <c r="A997" s="8" t="str">
        <f t="shared" si="52"/>
        <v>PDR45555</v>
      </c>
      <c r="B997" s="43" t="s">
        <v>56</v>
      </c>
      <c r="C997" s="8">
        <v>45555</v>
      </c>
      <c r="D997" s="44">
        <v>22200</v>
      </c>
      <c r="E997">
        <v>12056500</v>
      </c>
      <c r="M997">
        <f t="shared" si="53"/>
        <v>996</v>
      </c>
      <c r="N997" s="7"/>
      <c r="O997">
        <v>996</v>
      </c>
      <c r="P997">
        <f t="shared" si="54"/>
        <v>7</v>
      </c>
    </row>
    <row r="998" spans="1:16">
      <c r="A998" s="8" t="str">
        <f t="shared" si="52"/>
        <v>PDR45554</v>
      </c>
      <c r="B998" s="43" t="s">
        <v>56</v>
      </c>
      <c r="C998" s="8">
        <v>45554</v>
      </c>
      <c r="D998" s="44">
        <v>22400</v>
      </c>
      <c r="E998">
        <v>13699700</v>
      </c>
      <c r="M998">
        <f t="shared" si="53"/>
        <v>997</v>
      </c>
      <c r="N998" s="7"/>
      <c r="O998">
        <v>997</v>
      </c>
      <c r="P998">
        <f t="shared" si="54"/>
        <v>7</v>
      </c>
    </row>
    <row r="999" spans="1:16">
      <c r="A999" s="8" t="str">
        <f t="shared" si="52"/>
        <v>PDR45553</v>
      </c>
      <c r="B999" s="43" t="s">
        <v>56</v>
      </c>
      <c r="C999" s="8">
        <v>45553</v>
      </c>
      <c r="D999" s="44">
        <v>21750</v>
      </c>
      <c r="E999">
        <v>9984300</v>
      </c>
      <c r="M999">
        <f t="shared" si="53"/>
        <v>998</v>
      </c>
      <c r="N999" s="7"/>
      <c r="O999">
        <v>998</v>
      </c>
      <c r="P999">
        <f t="shared" si="54"/>
        <v>7</v>
      </c>
    </row>
    <row r="1000" spans="1:16">
      <c r="A1000" s="8" t="str">
        <f t="shared" si="52"/>
        <v>PDR45552</v>
      </c>
      <c r="B1000" s="43" t="s">
        <v>56</v>
      </c>
      <c r="C1000" s="8">
        <v>45552</v>
      </c>
      <c r="D1000" s="44">
        <v>21750</v>
      </c>
      <c r="E1000">
        <v>12212100</v>
      </c>
      <c r="M1000">
        <f t="shared" si="53"/>
        <v>999</v>
      </c>
      <c r="N1000" s="7"/>
      <c r="O1000">
        <v>999</v>
      </c>
      <c r="P1000">
        <f t="shared" si="54"/>
        <v>7</v>
      </c>
    </row>
    <row r="1001" spans="1:16">
      <c r="A1001" s="8" t="str">
        <f t="shared" si="52"/>
        <v>PDR45551</v>
      </c>
      <c r="B1001" s="43" t="s">
        <v>56</v>
      </c>
      <c r="C1001" s="8">
        <v>45551</v>
      </c>
      <c r="D1001" s="44">
        <v>20700</v>
      </c>
      <c r="E1001">
        <v>7718600</v>
      </c>
      <c r="M1001">
        <f t="shared" si="53"/>
        <v>1000</v>
      </c>
      <c r="N1001" s="7"/>
      <c r="O1001">
        <v>1000</v>
      </c>
      <c r="P1001">
        <f t="shared" si="54"/>
        <v>7</v>
      </c>
    </row>
    <row r="1002" spans="1:16">
      <c r="A1002" s="8" t="str">
        <f t="shared" si="52"/>
        <v>PDR45548</v>
      </c>
      <c r="B1002" s="43" t="s">
        <v>56</v>
      </c>
      <c r="C1002" s="8">
        <v>45548</v>
      </c>
      <c r="D1002" s="44">
        <v>21500</v>
      </c>
      <c r="E1002">
        <v>8387900</v>
      </c>
    </row>
    <row r="1003" spans="1:16">
      <c r="A1003" s="8" t="str">
        <f t="shared" si="52"/>
        <v>PDR45547</v>
      </c>
      <c r="B1003" s="43" t="s">
        <v>56</v>
      </c>
      <c r="C1003" s="8">
        <v>45547</v>
      </c>
      <c r="D1003" s="44">
        <v>21150</v>
      </c>
      <c r="E1003">
        <v>4093800</v>
      </c>
    </row>
    <row r="1004" spans="1:16">
      <c r="A1004" s="8" t="str">
        <f t="shared" si="52"/>
        <v>PDR45546</v>
      </c>
      <c r="B1004" s="43" t="s">
        <v>56</v>
      </c>
      <c r="C1004" s="8">
        <v>45546</v>
      </c>
      <c r="D1004" s="44">
        <v>21150</v>
      </c>
      <c r="E1004">
        <v>12505400</v>
      </c>
    </row>
    <row r="1005" spans="1:16">
      <c r="A1005" s="8" t="str">
        <f t="shared" si="52"/>
        <v>PDR45545</v>
      </c>
      <c r="B1005" s="43" t="s">
        <v>56</v>
      </c>
      <c r="C1005" s="8">
        <v>45545</v>
      </c>
      <c r="D1005" s="44">
        <v>20900</v>
      </c>
      <c r="E1005">
        <v>14404800</v>
      </c>
    </row>
    <row r="1006" spans="1:16">
      <c r="A1006" s="8" t="str">
        <f t="shared" si="52"/>
        <v>PDR45544</v>
      </c>
      <c r="B1006" s="43" t="s">
        <v>56</v>
      </c>
      <c r="C1006" s="8">
        <v>45544</v>
      </c>
      <c r="D1006" s="44">
        <v>21700</v>
      </c>
      <c r="E1006">
        <v>6161400</v>
      </c>
    </row>
    <row r="1007" spans="1:16">
      <c r="A1007" s="8" t="str">
        <f t="shared" si="52"/>
        <v>PDR45541</v>
      </c>
      <c r="B1007" s="43" t="s">
        <v>56</v>
      </c>
      <c r="C1007" s="8">
        <v>45541</v>
      </c>
      <c r="D1007" s="44">
        <v>21600</v>
      </c>
      <c r="E1007">
        <v>8282600</v>
      </c>
    </row>
    <row r="1008" spans="1:16">
      <c r="A1008" s="8" t="str">
        <f t="shared" si="52"/>
        <v>PDR45540</v>
      </c>
      <c r="B1008" s="43" t="s">
        <v>56</v>
      </c>
      <c r="C1008" s="8">
        <v>45540</v>
      </c>
      <c r="D1008" s="44">
        <v>21850</v>
      </c>
      <c r="E1008">
        <v>11841400</v>
      </c>
    </row>
    <row r="1009" spans="1:5">
      <c r="A1009" s="8" t="str">
        <f t="shared" si="52"/>
        <v>PDR45539</v>
      </c>
      <c r="B1009" s="43" t="s">
        <v>56</v>
      </c>
      <c r="C1009" s="8">
        <v>45539</v>
      </c>
      <c r="D1009" s="44">
        <v>22400</v>
      </c>
      <c r="E1009">
        <v>16162100</v>
      </c>
    </row>
    <row r="1010" spans="1:5">
      <c r="A1010" s="8" t="str">
        <f t="shared" si="52"/>
        <v>PDR45534</v>
      </c>
      <c r="B1010" s="43" t="s">
        <v>56</v>
      </c>
      <c r="C1010" s="8">
        <v>45534</v>
      </c>
      <c r="D1010" s="44">
        <v>21550</v>
      </c>
      <c r="E1010">
        <v>11750000</v>
      </c>
    </row>
    <row r="1011" spans="1:5">
      <c r="A1011" s="8" t="str">
        <f t="shared" si="52"/>
        <v>PDR45533</v>
      </c>
      <c r="B1011" s="43" t="s">
        <v>56</v>
      </c>
      <c r="C1011" s="8">
        <v>45533</v>
      </c>
      <c r="D1011" s="44">
        <v>21450</v>
      </c>
      <c r="E1011">
        <v>7231900</v>
      </c>
    </row>
    <row r="1012" spans="1:5">
      <c r="A1012" s="8" t="str">
        <f t="shared" si="52"/>
        <v>PDR45532</v>
      </c>
      <c r="B1012" s="43" t="s">
        <v>56</v>
      </c>
      <c r="C1012" s="8">
        <v>45532</v>
      </c>
      <c r="D1012" s="44">
        <v>21900</v>
      </c>
      <c r="E1012">
        <v>20784900</v>
      </c>
    </row>
    <row r="1013" spans="1:5">
      <c r="A1013" s="8" t="str">
        <f t="shared" si="52"/>
        <v>PDR45531</v>
      </c>
      <c r="B1013" s="43" t="s">
        <v>56</v>
      </c>
      <c r="C1013" s="8">
        <v>45531</v>
      </c>
      <c r="D1013" s="44">
        <v>21750</v>
      </c>
      <c r="E1013">
        <v>11889600</v>
      </c>
    </row>
    <row r="1014" spans="1:5">
      <c r="A1014" s="8" t="str">
        <f t="shared" si="52"/>
        <v>PDR45530</v>
      </c>
      <c r="B1014" s="43" t="s">
        <v>56</v>
      </c>
      <c r="C1014" s="8">
        <v>45530</v>
      </c>
      <c r="D1014" s="44">
        <v>21900</v>
      </c>
      <c r="E1014">
        <v>12449300</v>
      </c>
    </row>
    <row r="1015" spans="1:5">
      <c r="A1015" s="8" t="str">
        <f t="shared" si="52"/>
        <v>PDR45527</v>
      </c>
      <c r="B1015" s="43" t="s">
        <v>56</v>
      </c>
      <c r="C1015" s="8">
        <v>45527</v>
      </c>
      <c r="D1015" s="44">
        <v>21600</v>
      </c>
      <c r="E1015">
        <v>12962000</v>
      </c>
    </row>
    <row r="1016" spans="1:5">
      <c r="A1016" s="8" t="str">
        <f t="shared" si="52"/>
        <v>PDR45526</v>
      </c>
      <c r="B1016" s="43" t="s">
        <v>56</v>
      </c>
      <c r="C1016" s="8">
        <v>45526</v>
      </c>
      <c r="D1016" s="44">
        <v>21400</v>
      </c>
      <c r="E1016">
        <v>13257600</v>
      </c>
    </row>
    <row r="1017" spans="1:5">
      <c r="A1017" s="8" t="str">
        <f t="shared" si="52"/>
        <v>PDR45525</v>
      </c>
      <c r="B1017" s="43" t="s">
        <v>56</v>
      </c>
      <c r="C1017" s="8">
        <v>45525</v>
      </c>
      <c r="D1017" s="44">
        <v>21000</v>
      </c>
      <c r="E1017">
        <v>17402900</v>
      </c>
    </row>
    <row r="1018" spans="1:5">
      <c r="A1018" s="8" t="str">
        <f t="shared" si="52"/>
        <v>PDR45524</v>
      </c>
      <c r="B1018" s="43" t="s">
        <v>56</v>
      </c>
      <c r="C1018" s="8">
        <v>45524</v>
      </c>
      <c r="D1018" s="44">
        <v>20450</v>
      </c>
      <c r="E1018">
        <v>17132700</v>
      </c>
    </row>
    <row r="1019" spans="1:5">
      <c r="A1019" s="8" t="str">
        <f t="shared" si="52"/>
        <v>PDR45523</v>
      </c>
      <c r="B1019" s="43" t="s">
        <v>56</v>
      </c>
      <c r="C1019" s="8">
        <v>45523</v>
      </c>
      <c r="D1019" s="44">
        <v>19150</v>
      </c>
      <c r="E1019">
        <v>16171100</v>
      </c>
    </row>
    <row r="1020" spans="1:5">
      <c r="A1020" s="8" t="str">
        <f t="shared" si="52"/>
        <v>PDR45520</v>
      </c>
      <c r="B1020" s="43" t="s">
        <v>56</v>
      </c>
      <c r="C1020" s="8">
        <v>45520</v>
      </c>
      <c r="D1020" s="44">
        <v>18800</v>
      </c>
      <c r="E1020">
        <v>18149400</v>
      </c>
    </row>
    <row r="1021" spans="1:5">
      <c r="A1021" s="8" t="str">
        <f t="shared" si="52"/>
        <v>PDR45519</v>
      </c>
      <c r="B1021" s="43" t="s">
        <v>56</v>
      </c>
      <c r="C1021" s="8">
        <v>45519</v>
      </c>
      <c r="D1021" s="44">
        <v>17600</v>
      </c>
      <c r="E1021">
        <v>7535100</v>
      </c>
    </row>
    <row r="1022" spans="1:5">
      <c r="A1022" s="8" t="str">
        <f t="shared" si="52"/>
        <v>PDR45518</v>
      </c>
      <c r="B1022" s="43" t="s">
        <v>56</v>
      </c>
      <c r="C1022" s="8">
        <v>45518</v>
      </c>
      <c r="D1022" s="44">
        <v>17900</v>
      </c>
      <c r="E1022">
        <v>6332700</v>
      </c>
    </row>
    <row r="1023" spans="1:5">
      <c r="A1023" s="8" t="str">
        <f t="shared" si="52"/>
        <v>PDR45517</v>
      </c>
      <c r="B1023" s="43" t="s">
        <v>56</v>
      </c>
      <c r="C1023" s="8">
        <v>45517</v>
      </c>
      <c r="D1023" s="44">
        <v>18150</v>
      </c>
      <c r="E1023">
        <v>14505700</v>
      </c>
    </row>
    <row r="1024" spans="1:5">
      <c r="A1024" s="8" t="str">
        <f t="shared" si="52"/>
        <v>PDR45516</v>
      </c>
      <c r="B1024" s="43" t="s">
        <v>56</v>
      </c>
      <c r="C1024" s="8">
        <v>45516</v>
      </c>
      <c r="D1024" s="44">
        <v>17500</v>
      </c>
      <c r="E1024">
        <v>3807500</v>
      </c>
    </row>
    <row r="1025" spans="1:5">
      <c r="A1025" s="8" t="str">
        <f t="shared" si="52"/>
        <v>PDR45513</v>
      </c>
      <c r="B1025" s="43" t="s">
        <v>56</v>
      </c>
      <c r="C1025" s="8">
        <v>45513</v>
      </c>
      <c r="D1025" s="44">
        <v>17700</v>
      </c>
      <c r="E1025">
        <v>7948100</v>
      </c>
    </row>
    <row r="1026" spans="1:5">
      <c r="A1026" s="8" t="str">
        <f t="shared" si="52"/>
        <v>PDR45512</v>
      </c>
      <c r="B1026" s="43" t="s">
        <v>56</v>
      </c>
      <c r="C1026" s="8">
        <v>45512</v>
      </c>
      <c r="D1026" s="44">
        <v>17300</v>
      </c>
      <c r="E1026">
        <v>7604200</v>
      </c>
    </row>
    <row r="1027" spans="1:5">
      <c r="A1027" s="8" t="str">
        <f t="shared" ref="A1027:A1090" si="55">B1027&amp;C1027</f>
        <v>PDR45511</v>
      </c>
      <c r="B1027" s="43" t="s">
        <v>56</v>
      </c>
      <c r="C1027" s="8">
        <v>45511</v>
      </c>
      <c r="D1027" s="44">
        <v>17800</v>
      </c>
      <c r="E1027">
        <v>7026100</v>
      </c>
    </row>
    <row r="1028" spans="1:5">
      <c r="A1028" s="8" t="str">
        <f t="shared" si="55"/>
        <v>PDR45510</v>
      </c>
      <c r="B1028" s="43" t="s">
        <v>56</v>
      </c>
      <c r="C1028" s="8">
        <v>45510</v>
      </c>
      <c r="D1028" s="44">
        <v>17500</v>
      </c>
      <c r="E1028">
        <v>10995000</v>
      </c>
    </row>
    <row r="1029" spans="1:5">
      <c r="A1029" s="8" t="str">
        <f t="shared" si="55"/>
        <v>PDR45509</v>
      </c>
      <c r="B1029" s="43" t="s">
        <v>56</v>
      </c>
      <c r="C1029" s="8">
        <v>45509</v>
      </c>
      <c r="D1029" s="44">
        <v>17000</v>
      </c>
      <c r="E1029">
        <v>11325900</v>
      </c>
    </row>
    <row r="1030" spans="1:5">
      <c r="A1030" s="8" t="str">
        <f t="shared" si="55"/>
        <v>PDR45506</v>
      </c>
      <c r="B1030" s="43" t="s">
        <v>56</v>
      </c>
      <c r="C1030" s="8">
        <v>45506</v>
      </c>
      <c r="D1030" s="44">
        <v>18000</v>
      </c>
      <c r="E1030">
        <v>8200500</v>
      </c>
    </row>
    <row r="1031" spans="1:5">
      <c r="A1031" s="8" t="str">
        <f t="shared" si="55"/>
        <v>PDR45505</v>
      </c>
      <c r="B1031" s="43" t="s">
        <v>56</v>
      </c>
      <c r="C1031" s="8">
        <v>45505</v>
      </c>
      <c r="D1031" s="44">
        <v>17700</v>
      </c>
      <c r="E1031">
        <v>9689600</v>
      </c>
    </row>
    <row r="1032" spans="1:5">
      <c r="A1032" s="8" t="str">
        <f t="shared" si="55"/>
        <v>PDR45504</v>
      </c>
      <c r="B1032" s="43" t="s">
        <v>56</v>
      </c>
      <c r="C1032" s="8">
        <v>45504</v>
      </c>
      <c r="D1032" s="44">
        <v>19000</v>
      </c>
      <c r="E1032">
        <v>6693500</v>
      </c>
    </row>
    <row r="1033" spans="1:5">
      <c r="A1033" s="8" t="str">
        <f t="shared" si="55"/>
        <v>PDR45503</v>
      </c>
      <c r="B1033" s="43" t="s">
        <v>56</v>
      </c>
      <c r="C1033" s="8">
        <v>45503</v>
      </c>
      <c r="D1033" s="44">
        <v>19000</v>
      </c>
      <c r="E1033">
        <v>7647900</v>
      </c>
    </row>
    <row r="1034" spans="1:5">
      <c r="A1034" s="8" t="str">
        <f t="shared" si="55"/>
        <v>PDR45502</v>
      </c>
      <c r="B1034" s="43" t="s">
        <v>56</v>
      </c>
      <c r="C1034" s="8">
        <v>45502</v>
      </c>
      <c r="D1034" s="44">
        <v>19550</v>
      </c>
      <c r="E1034">
        <v>4659700</v>
      </c>
    </row>
    <row r="1035" spans="1:5">
      <c r="A1035" s="8" t="str">
        <f t="shared" si="55"/>
        <v>PDR45499</v>
      </c>
      <c r="B1035" s="43" t="s">
        <v>56</v>
      </c>
      <c r="C1035" s="8">
        <v>45499</v>
      </c>
      <c r="D1035" s="44">
        <v>19850</v>
      </c>
      <c r="E1035">
        <v>2774400</v>
      </c>
    </row>
    <row r="1036" spans="1:5">
      <c r="A1036" s="8" t="str">
        <f t="shared" si="55"/>
        <v>PDR45498</v>
      </c>
      <c r="B1036" s="43" t="s">
        <v>56</v>
      </c>
      <c r="C1036" s="8">
        <v>45498</v>
      </c>
      <c r="D1036" s="44">
        <v>20050</v>
      </c>
      <c r="E1036">
        <v>3179400</v>
      </c>
    </row>
    <row r="1037" spans="1:5">
      <c r="A1037" s="8" t="str">
        <f t="shared" si="55"/>
        <v>PDR45497</v>
      </c>
      <c r="B1037" s="43" t="s">
        <v>56</v>
      </c>
      <c r="C1037" s="8">
        <v>45497</v>
      </c>
      <c r="D1037" s="44">
        <v>20200</v>
      </c>
      <c r="E1037">
        <v>7767300</v>
      </c>
    </row>
    <row r="1038" spans="1:5">
      <c r="A1038" s="8" t="str">
        <f t="shared" si="55"/>
        <v>PDR45496</v>
      </c>
      <c r="B1038" s="43" t="s">
        <v>56</v>
      </c>
      <c r="C1038" s="8">
        <v>45496</v>
      </c>
      <c r="D1038" s="44">
        <v>19450</v>
      </c>
      <c r="E1038">
        <v>3855300</v>
      </c>
    </row>
    <row r="1039" spans="1:5">
      <c r="A1039" s="8" t="str">
        <f t="shared" si="55"/>
        <v>PDR45495</v>
      </c>
      <c r="B1039" s="43" t="s">
        <v>56</v>
      </c>
      <c r="C1039" s="8">
        <v>45495</v>
      </c>
      <c r="D1039" s="44">
        <v>20100</v>
      </c>
      <c r="E1039">
        <v>8556000</v>
      </c>
    </row>
    <row r="1040" spans="1:5">
      <c r="A1040" s="8" t="str">
        <f t="shared" si="55"/>
        <v>PDR45492</v>
      </c>
      <c r="B1040" s="43" t="s">
        <v>56</v>
      </c>
      <c r="C1040" s="8">
        <v>45492</v>
      </c>
      <c r="D1040" s="44">
        <v>20250</v>
      </c>
      <c r="E1040">
        <v>8198600</v>
      </c>
    </row>
    <row r="1041" spans="1:5">
      <c r="A1041" s="8" t="str">
        <f t="shared" si="55"/>
        <v>PDR45491</v>
      </c>
      <c r="B1041" s="43" t="s">
        <v>56</v>
      </c>
      <c r="C1041" s="8">
        <v>45491</v>
      </c>
      <c r="D1041" s="44">
        <v>21100</v>
      </c>
      <c r="E1041">
        <v>5662900</v>
      </c>
    </row>
    <row r="1042" spans="1:5">
      <c r="A1042" s="8" t="str">
        <f t="shared" si="55"/>
        <v>PDR45490</v>
      </c>
      <c r="B1042" s="43" t="s">
        <v>56</v>
      </c>
      <c r="C1042" s="8">
        <v>45490</v>
      </c>
      <c r="D1042" s="44">
        <v>20950</v>
      </c>
      <c r="E1042">
        <v>13713000</v>
      </c>
    </row>
    <row r="1043" spans="1:5">
      <c r="A1043" s="8" t="str">
        <f t="shared" si="55"/>
        <v>PDR45489</v>
      </c>
      <c r="B1043" s="43" t="s">
        <v>56</v>
      </c>
      <c r="C1043" s="8">
        <v>45489</v>
      </c>
      <c r="D1043" s="44">
        <v>22400</v>
      </c>
      <c r="E1043">
        <v>9282600</v>
      </c>
    </row>
    <row r="1044" spans="1:5">
      <c r="A1044" s="8" t="str">
        <f t="shared" si="55"/>
        <v>PDR45488</v>
      </c>
      <c r="B1044" s="43" t="s">
        <v>56</v>
      </c>
      <c r="C1044" s="8">
        <v>45488</v>
      </c>
      <c r="D1044" s="44">
        <v>23150</v>
      </c>
      <c r="E1044">
        <v>2248700</v>
      </c>
    </row>
    <row r="1045" spans="1:5">
      <c r="A1045" s="8" t="str">
        <f t="shared" si="55"/>
        <v>PDR45485</v>
      </c>
      <c r="B1045" s="43" t="s">
        <v>56</v>
      </c>
      <c r="C1045" s="8">
        <v>45485</v>
      </c>
      <c r="D1045" s="44">
        <v>23350</v>
      </c>
      <c r="E1045">
        <v>2278600</v>
      </c>
    </row>
    <row r="1046" spans="1:5">
      <c r="A1046" s="8" t="str">
        <f t="shared" si="55"/>
        <v>PDR45484</v>
      </c>
      <c r="B1046" s="43" t="s">
        <v>56</v>
      </c>
      <c r="C1046" s="8">
        <v>45484</v>
      </c>
      <c r="D1046" s="44">
        <v>23650</v>
      </c>
      <c r="E1046">
        <v>5994300</v>
      </c>
    </row>
    <row r="1047" spans="1:5">
      <c r="A1047" s="8" t="str">
        <f t="shared" si="55"/>
        <v>PDR45483</v>
      </c>
      <c r="B1047" s="43" t="s">
        <v>56</v>
      </c>
      <c r="C1047" s="8">
        <v>45483</v>
      </c>
      <c r="D1047" s="44">
        <v>23100</v>
      </c>
      <c r="E1047">
        <v>2938700</v>
      </c>
    </row>
    <row r="1048" spans="1:5">
      <c r="A1048" s="8" t="str">
        <f t="shared" si="55"/>
        <v>PDR45482</v>
      </c>
      <c r="B1048" s="43" t="s">
        <v>56</v>
      </c>
      <c r="C1048" s="8">
        <v>45482</v>
      </c>
      <c r="D1048" s="44">
        <v>23300</v>
      </c>
      <c r="E1048">
        <v>3987700</v>
      </c>
    </row>
    <row r="1049" spans="1:5">
      <c r="A1049" s="8" t="str">
        <f t="shared" si="55"/>
        <v>PDR45481</v>
      </c>
      <c r="B1049" s="43" t="s">
        <v>56</v>
      </c>
      <c r="C1049" s="8">
        <v>45481</v>
      </c>
      <c r="D1049" s="44">
        <v>23050</v>
      </c>
      <c r="E1049">
        <v>5883000</v>
      </c>
    </row>
    <row r="1050" spans="1:5">
      <c r="A1050" s="8" t="str">
        <f t="shared" si="55"/>
        <v>PDR45478</v>
      </c>
      <c r="B1050" s="43" t="s">
        <v>56</v>
      </c>
      <c r="C1050" s="8">
        <v>45478</v>
      </c>
      <c r="D1050" s="44">
        <v>23750</v>
      </c>
      <c r="E1050">
        <v>3687500</v>
      </c>
    </row>
    <row r="1051" spans="1:5">
      <c r="A1051" s="8" t="str">
        <f t="shared" si="55"/>
        <v>PDR45477</v>
      </c>
      <c r="B1051" s="43" t="s">
        <v>56</v>
      </c>
      <c r="C1051" s="8">
        <v>45477</v>
      </c>
      <c r="D1051" s="44">
        <v>24100</v>
      </c>
      <c r="E1051">
        <v>1993900</v>
      </c>
    </row>
    <row r="1052" spans="1:5">
      <c r="A1052" s="8" t="str">
        <f t="shared" si="55"/>
        <v>PDR45476</v>
      </c>
      <c r="B1052" s="43" t="s">
        <v>56</v>
      </c>
      <c r="C1052" s="8">
        <v>45476</v>
      </c>
      <c r="D1052" s="44">
        <v>24250</v>
      </c>
      <c r="E1052">
        <v>2051500</v>
      </c>
    </row>
    <row r="1053" spans="1:5">
      <c r="A1053" s="8" t="str">
        <f t="shared" si="55"/>
        <v>PDR45475</v>
      </c>
      <c r="B1053" s="43" t="s">
        <v>56</v>
      </c>
      <c r="C1053" s="8">
        <v>45475</v>
      </c>
      <c r="D1053" s="44">
        <v>24500</v>
      </c>
      <c r="E1053">
        <v>3152300</v>
      </c>
    </row>
    <row r="1054" spans="1:5">
      <c r="A1054" s="8" t="str">
        <f t="shared" si="55"/>
        <v>PDR45474</v>
      </c>
      <c r="B1054" s="43" t="s">
        <v>56</v>
      </c>
      <c r="C1054" s="8">
        <v>45474</v>
      </c>
      <c r="D1054" s="44">
        <v>24000</v>
      </c>
      <c r="E1054">
        <v>1966400</v>
      </c>
    </row>
    <row r="1055" spans="1:5">
      <c r="A1055" s="8" t="str">
        <f t="shared" si="55"/>
        <v>PDR45471</v>
      </c>
      <c r="B1055" s="43" t="s">
        <v>56</v>
      </c>
      <c r="C1055" s="8">
        <v>45471</v>
      </c>
      <c r="D1055" s="44">
        <v>23700</v>
      </c>
      <c r="E1055">
        <v>2979700</v>
      </c>
    </row>
    <row r="1056" spans="1:5">
      <c r="A1056" s="8" t="str">
        <f t="shared" si="55"/>
        <v>PDR45470</v>
      </c>
      <c r="B1056" s="43" t="s">
        <v>56</v>
      </c>
      <c r="C1056" s="8">
        <v>45470</v>
      </c>
      <c r="D1056" s="44">
        <v>24300</v>
      </c>
      <c r="E1056">
        <v>4818700</v>
      </c>
    </row>
    <row r="1057" spans="1:5">
      <c r="A1057" s="8" t="str">
        <f t="shared" si="55"/>
        <v>PDR45469</v>
      </c>
      <c r="B1057" s="43" t="s">
        <v>56</v>
      </c>
      <c r="C1057" s="8">
        <v>45469</v>
      </c>
      <c r="D1057" s="44">
        <v>24000</v>
      </c>
      <c r="E1057">
        <v>2609600</v>
      </c>
    </row>
    <row r="1058" spans="1:5">
      <c r="A1058" s="8" t="str">
        <f t="shared" si="55"/>
        <v>PDR45468</v>
      </c>
      <c r="B1058" s="43" t="s">
        <v>56</v>
      </c>
      <c r="C1058" s="8">
        <v>45468</v>
      </c>
      <c r="D1058" s="44">
        <v>24200</v>
      </c>
      <c r="E1058">
        <v>3394500</v>
      </c>
    </row>
    <row r="1059" spans="1:5">
      <c r="A1059" s="8" t="str">
        <f t="shared" si="55"/>
        <v>PDR45467</v>
      </c>
      <c r="B1059" s="43" t="s">
        <v>56</v>
      </c>
      <c r="C1059" s="8">
        <v>45467</v>
      </c>
      <c r="D1059" s="44">
        <v>24200</v>
      </c>
      <c r="E1059">
        <v>8041700</v>
      </c>
    </row>
    <row r="1060" spans="1:5">
      <c r="A1060" s="8" t="str">
        <f t="shared" si="55"/>
        <v>PDR45464</v>
      </c>
      <c r="B1060" s="43" t="s">
        <v>56</v>
      </c>
      <c r="C1060" s="8">
        <v>45464</v>
      </c>
      <c r="D1060" s="44">
        <v>24100</v>
      </c>
      <c r="E1060">
        <v>6964500</v>
      </c>
    </row>
    <row r="1061" spans="1:5">
      <c r="A1061" s="8" t="str">
        <f t="shared" si="55"/>
        <v>PDR45463</v>
      </c>
      <c r="B1061" s="43" t="s">
        <v>56</v>
      </c>
      <c r="C1061" s="8">
        <v>45463</v>
      </c>
      <c r="D1061" s="44">
        <v>24450</v>
      </c>
      <c r="E1061">
        <v>7469400</v>
      </c>
    </row>
    <row r="1062" spans="1:5">
      <c r="A1062" s="8" t="str">
        <f t="shared" si="55"/>
        <v>PDR45462</v>
      </c>
      <c r="B1062" s="43" t="s">
        <v>56</v>
      </c>
      <c r="C1062" s="8">
        <v>45462</v>
      </c>
      <c r="D1062" s="44">
        <v>24550</v>
      </c>
      <c r="E1062">
        <v>5779200</v>
      </c>
    </row>
    <row r="1063" spans="1:5">
      <c r="A1063" s="8" t="str">
        <f t="shared" si="55"/>
        <v>PDR45461</v>
      </c>
      <c r="B1063" s="43" t="s">
        <v>56</v>
      </c>
      <c r="C1063" s="8">
        <v>45461</v>
      </c>
      <c r="D1063" s="44">
        <v>24900</v>
      </c>
      <c r="E1063">
        <v>5173700</v>
      </c>
    </row>
    <row r="1064" spans="1:5">
      <c r="A1064" s="8" t="str">
        <f t="shared" si="55"/>
        <v>PDR45460</v>
      </c>
      <c r="B1064" s="43" t="s">
        <v>56</v>
      </c>
      <c r="C1064" s="8">
        <v>45460</v>
      </c>
      <c r="D1064" s="44">
        <v>25000</v>
      </c>
      <c r="E1064">
        <v>7350400</v>
      </c>
    </row>
    <row r="1065" spans="1:5">
      <c r="A1065" s="8" t="str">
        <f t="shared" si="55"/>
        <v>PDR45457</v>
      </c>
      <c r="B1065" s="43" t="s">
        <v>56</v>
      </c>
      <c r="C1065" s="8">
        <v>45457</v>
      </c>
      <c r="D1065" s="44">
        <v>25600</v>
      </c>
      <c r="E1065">
        <v>7668600</v>
      </c>
    </row>
    <row r="1066" spans="1:5">
      <c r="A1066" s="8" t="str">
        <f t="shared" si="55"/>
        <v>PDR45456</v>
      </c>
      <c r="B1066" s="43" t="s">
        <v>56</v>
      </c>
      <c r="C1066" s="8">
        <v>45456</v>
      </c>
      <c r="D1066" s="44">
        <v>26300</v>
      </c>
      <c r="E1066">
        <v>15734100</v>
      </c>
    </row>
    <row r="1067" spans="1:5">
      <c r="A1067" s="8" t="str">
        <f t="shared" si="55"/>
        <v>PDR45455</v>
      </c>
      <c r="B1067" s="43" t="s">
        <v>56</v>
      </c>
      <c r="C1067" s="8">
        <v>45455</v>
      </c>
      <c r="D1067" s="44">
        <v>25800</v>
      </c>
      <c r="E1067">
        <v>4382700</v>
      </c>
    </row>
    <row r="1068" spans="1:5">
      <c r="A1068" s="8" t="str">
        <f t="shared" si="55"/>
        <v>PDR45454</v>
      </c>
      <c r="B1068" s="43" t="s">
        <v>56</v>
      </c>
      <c r="C1068" s="8">
        <v>45454</v>
      </c>
      <c r="D1068" s="44">
        <v>25350</v>
      </c>
      <c r="E1068">
        <v>5432900</v>
      </c>
    </row>
    <row r="1069" spans="1:5">
      <c r="A1069" s="8" t="str">
        <f t="shared" si="55"/>
        <v>PDR45453</v>
      </c>
      <c r="B1069" s="43" t="s">
        <v>56</v>
      </c>
      <c r="C1069" s="8">
        <v>45453</v>
      </c>
      <c r="D1069" s="44">
        <v>25500</v>
      </c>
      <c r="E1069">
        <v>6075500</v>
      </c>
    </row>
    <row r="1070" spans="1:5">
      <c r="A1070" s="8" t="str">
        <f t="shared" si="55"/>
        <v>PDR45450</v>
      </c>
      <c r="B1070" s="43" t="s">
        <v>56</v>
      </c>
      <c r="C1070" s="8">
        <v>45450</v>
      </c>
      <c r="D1070" s="44">
        <v>25600</v>
      </c>
      <c r="E1070">
        <v>3629000</v>
      </c>
    </row>
    <row r="1071" spans="1:5">
      <c r="A1071" s="8" t="str">
        <f t="shared" si="55"/>
        <v>PDR45449</v>
      </c>
      <c r="B1071" s="43" t="s">
        <v>56</v>
      </c>
      <c r="C1071" s="8">
        <v>45449</v>
      </c>
      <c r="D1071" s="44">
        <v>25750</v>
      </c>
      <c r="E1071">
        <v>5592700</v>
      </c>
    </row>
    <row r="1072" spans="1:5">
      <c r="A1072" s="8" t="str">
        <f t="shared" si="55"/>
        <v>PDR45448</v>
      </c>
      <c r="B1072" s="43" t="s">
        <v>56</v>
      </c>
      <c r="C1072" s="8">
        <v>45448</v>
      </c>
      <c r="D1072" s="44">
        <v>25800</v>
      </c>
      <c r="E1072">
        <v>8705800</v>
      </c>
    </row>
    <row r="1073" spans="1:5">
      <c r="A1073" s="8" t="str">
        <f t="shared" si="55"/>
        <v>PDR45447</v>
      </c>
      <c r="B1073" s="43" t="s">
        <v>56</v>
      </c>
      <c r="C1073" s="8">
        <v>45447</v>
      </c>
      <c r="D1073" s="44">
        <v>25800</v>
      </c>
      <c r="E1073">
        <v>4025600</v>
      </c>
    </row>
    <row r="1074" spans="1:5">
      <c r="A1074" s="8" t="str">
        <f t="shared" si="55"/>
        <v>PDR45446</v>
      </c>
      <c r="B1074" s="43" t="s">
        <v>56</v>
      </c>
      <c r="C1074" s="8">
        <v>45446</v>
      </c>
      <c r="D1074" s="44">
        <v>26000</v>
      </c>
      <c r="E1074">
        <v>11504600</v>
      </c>
    </row>
    <row r="1075" spans="1:5">
      <c r="A1075" s="8" t="str">
        <f t="shared" si="55"/>
        <v>PDR45443</v>
      </c>
      <c r="B1075" s="43" t="s">
        <v>56</v>
      </c>
      <c r="C1075" s="8">
        <v>45443</v>
      </c>
      <c r="D1075" s="44">
        <v>25200</v>
      </c>
      <c r="E1075">
        <v>4466100</v>
      </c>
    </row>
    <row r="1076" spans="1:5">
      <c r="A1076" s="8" t="str">
        <f t="shared" si="55"/>
        <v>PDR45442</v>
      </c>
      <c r="B1076" s="43" t="s">
        <v>56</v>
      </c>
      <c r="C1076" s="8">
        <v>45442</v>
      </c>
      <c r="D1076" s="44">
        <v>25000</v>
      </c>
      <c r="E1076">
        <v>9693600</v>
      </c>
    </row>
    <row r="1077" spans="1:5">
      <c r="A1077" s="8" t="str">
        <f t="shared" si="55"/>
        <v>PDR45441</v>
      </c>
      <c r="B1077" s="43" t="s">
        <v>56</v>
      </c>
      <c r="C1077" s="8">
        <v>45441</v>
      </c>
      <c r="D1077" s="44">
        <v>25400</v>
      </c>
      <c r="E1077">
        <v>6922600</v>
      </c>
    </row>
    <row r="1078" spans="1:5">
      <c r="A1078" s="8" t="str">
        <f t="shared" si="55"/>
        <v>PDR45440</v>
      </c>
      <c r="B1078" s="43" t="s">
        <v>56</v>
      </c>
      <c r="C1078" s="8">
        <v>45440</v>
      </c>
      <c r="D1078" s="44">
        <v>25600</v>
      </c>
      <c r="E1078">
        <v>5047200</v>
      </c>
    </row>
    <row r="1079" spans="1:5">
      <c r="A1079" s="8" t="str">
        <f t="shared" si="55"/>
        <v>PDR45439</v>
      </c>
      <c r="B1079" s="43" t="s">
        <v>56</v>
      </c>
      <c r="C1079" s="8">
        <v>45439</v>
      </c>
      <c r="D1079" s="44">
        <v>25450</v>
      </c>
      <c r="E1079">
        <v>6907500</v>
      </c>
    </row>
    <row r="1080" spans="1:5">
      <c r="A1080" s="8" t="str">
        <f t="shared" si="55"/>
        <v>PDR45436</v>
      </c>
      <c r="B1080" s="43" t="s">
        <v>56</v>
      </c>
      <c r="C1080" s="8">
        <v>45436</v>
      </c>
      <c r="D1080" s="44">
        <v>25950</v>
      </c>
      <c r="E1080">
        <v>14939300</v>
      </c>
    </row>
    <row r="1081" spans="1:5">
      <c r="A1081" s="8" t="str">
        <f t="shared" si="55"/>
        <v>PDR45435</v>
      </c>
      <c r="B1081" s="43" t="s">
        <v>56</v>
      </c>
      <c r="C1081" s="8">
        <v>45435</v>
      </c>
      <c r="D1081" s="44">
        <v>26550</v>
      </c>
      <c r="E1081">
        <v>5598400</v>
      </c>
    </row>
    <row r="1082" spans="1:5">
      <c r="A1082" s="8" t="str">
        <f t="shared" si="55"/>
        <v>PDR45434</v>
      </c>
      <c r="B1082" s="43" t="s">
        <v>56</v>
      </c>
      <c r="C1082" s="8">
        <v>45434</v>
      </c>
      <c r="D1082" s="44">
        <v>26500</v>
      </c>
      <c r="E1082">
        <v>17283900</v>
      </c>
    </row>
    <row r="1083" spans="1:5">
      <c r="A1083" s="8" t="str">
        <f t="shared" si="55"/>
        <v>PDR45433</v>
      </c>
      <c r="B1083" s="43" t="s">
        <v>56</v>
      </c>
      <c r="C1083" s="8">
        <v>45433</v>
      </c>
      <c r="D1083" s="44">
        <v>25500</v>
      </c>
      <c r="E1083">
        <v>7972300</v>
      </c>
    </row>
    <row r="1084" spans="1:5">
      <c r="A1084" s="8" t="str">
        <f t="shared" si="55"/>
        <v>PDR45432</v>
      </c>
      <c r="B1084" s="43" t="s">
        <v>56</v>
      </c>
      <c r="C1084" s="8">
        <v>45432</v>
      </c>
      <c r="D1084" s="44">
        <v>25800</v>
      </c>
      <c r="E1084">
        <v>7620100</v>
      </c>
    </row>
    <row r="1085" spans="1:5">
      <c r="A1085" s="8" t="str">
        <f t="shared" si="55"/>
        <v>PDR45429</v>
      </c>
      <c r="B1085" s="43" t="s">
        <v>56</v>
      </c>
      <c r="C1085" s="8">
        <v>45429</v>
      </c>
      <c r="D1085" s="44">
        <v>26050</v>
      </c>
      <c r="E1085">
        <v>7259700</v>
      </c>
    </row>
    <row r="1086" spans="1:5">
      <c r="A1086" s="8" t="str">
        <f t="shared" si="55"/>
        <v>PDR45428</v>
      </c>
      <c r="B1086" s="43" t="s">
        <v>56</v>
      </c>
      <c r="C1086" s="8">
        <v>45428</v>
      </c>
      <c r="D1086" s="44">
        <v>25800</v>
      </c>
      <c r="E1086">
        <v>7912800</v>
      </c>
    </row>
    <row r="1087" spans="1:5">
      <c r="A1087" s="8" t="str">
        <f t="shared" si="55"/>
        <v>PDR45427</v>
      </c>
      <c r="B1087" s="43" t="s">
        <v>56</v>
      </c>
      <c r="C1087" s="8">
        <v>45427</v>
      </c>
      <c r="D1087" s="44">
        <v>25500</v>
      </c>
      <c r="E1087">
        <v>6024800</v>
      </c>
    </row>
    <row r="1088" spans="1:5">
      <c r="A1088" s="8" t="str">
        <f t="shared" si="55"/>
        <v>PDR45426</v>
      </c>
      <c r="B1088" s="43" t="s">
        <v>56</v>
      </c>
      <c r="C1088" s="8">
        <v>45426</v>
      </c>
      <c r="D1088" s="44">
        <v>25300</v>
      </c>
      <c r="E1088">
        <v>4274100</v>
      </c>
    </row>
    <row r="1089" spans="1:5">
      <c r="A1089" s="8" t="str">
        <f t="shared" si="55"/>
        <v>PDR45425</v>
      </c>
      <c r="B1089" s="43" t="s">
        <v>56</v>
      </c>
      <c r="C1089" s="8">
        <v>45425</v>
      </c>
      <c r="D1089" s="44">
        <v>25500</v>
      </c>
      <c r="E1089">
        <v>5275300</v>
      </c>
    </row>
    <row r="1090" spans="1:5">
      <c r="A1090" s="8" t="str">
        <f t="shared" si="55"/>
        <v>PDR45422</v>
      </c>
      <c r="B1090" s="43" t="s">
        <v>56</v>
      </c>
      <c r="C1090" s="8">
        <v>45422</v>
      </c>
      <c r="D1090" s="44">
        <v>25200</v>
      </c>
      <c r="E1090">
        <v>8297500</v>
      </c>
    </row>
    <row r="1091" spans="1:5">
      <c r="A1091" s="8" t="str">
        <f t="shared" ref="A1091:A1154" si="56">B1091&amp;C1091</f>
        <v>PDR45421</v>
      </c>
      <c r="B1091" s="43" t="s">
        <v>56</v>
      </c>
      <c r="C1091" s="8">
        <v>45421</v>
      </c>
      <c r="D1091" s="44">
        <v>24257.686000000002</v>
      </c>
      <c r="E1091">
        <v>12774115</v>
      </c>
    </row>
    <row r="1092" spans="1:5">
      <c r="A1092" s="8" t="str">
        <f t="shared" si="56"/>
        <v>PDR45420</v>
      </c>
      <c r="B1092" s="43" t="s">
        <v>56</v>
      </c>
      <c r="C1092" s="8">
        <v>45420</v>
      </c>
      <c r="D1092" s="44">
        <v>24528.722000000002</v>
      </c>
      <c r="E1092">
        <v>12503376</v>
      </c>
    </row>
    <row r="1093" spans="1:5">
      <c r="A1093" s="8" t="str">
        <f t="shared" si="56"/>
        <v>PDR45419</v>
      </c>
      <c r="B1093" s="43" t="s">
        <v>56</v>
      </c>
      <c r="C1093" s="8">
        <v>45419</v>
      </c>
      <c r="D1093" s="44">
        <v>24935.275000000001</v>
      </c>
      <c r="E1093">
        <v>8913921</v>
      </c>
    </row>
    <row r="1094" spans="1:5">
      <c r="A1094" s="8" t="str">
        <f t="shared" si="56"/>
        <v>PDR45418</v>
      </c>
      <c r="B1094" s="43" t="s">
        <v>56</v>
      </c>
      <c r="C1094" s="8">
        <v>45418</v>
      </c>
      <c r="D1094" s="44">
        <v>25206.311000000002</v>
      </c>
      <c r="E1094">
        <v>9552251</v>
      </c>
    </row>
    <row r="1095" spans="1:5">
      <c r="A1095" s="8" t="str">
        <f t="shared" si="56"/>
        <v>PDR45415</v>
      </c>
      <c r="B1095" s="43" t="s">
        <v>56</v>
      </c>
      <c r="C1095" s="8">
        <v>45415</v>
      </c>
      <c r="D1095" s="44">
        <v>24348.030999999999</v>
      </c>
      <c r="E1095">
        <v>13393075</v>
      </c>
    </row>
    <row r="1096" spans="1:5">
      <c r="A1096" s="8" t="str">
        <f t="shared" si="56"/>
        <v>PDR45414</v>
      </c>
      <c r="B1096" s="43" t="s">
        <v>56</v>
      </c>
      <c r="C1096" s="8">
        <v>45414</v>
      </c>
      <c r="D1096" s="44">
        <v>23715.615000000002</v>
      </c>
      <c r="E1096">
        <v>5187769</v>
      </c>
    </row>
    <row r="1097" spans="1:5">
      <c r="A1097" s="8" t="str">
        <f t="shared" si="56"/>
        <v>PDR45408</v>
      </c>
      <c r="B1097" s="43" t="s">
        <v>56</v>
      </c>
      <c r="C1097" s="8">
        <v>45408</v>
      </c>
      <c r="D1097" s="44">
        <v>23896.305</v>
      </c>
      <c r="E1097">
        <v>7921727</v>
      </c>
    </row>
    <row r="1098" spans="1:5">
      <c r="A1098" s="8" t="str">
        <f t="shared" si="56"/>
        <v>PDR45407</v>
      </c>
      <c r="B1098" s="43" t="s">
        <v>56</v>
      </c>
      <c r="C1098" s="8">
        <v>45407</v>
      </c>
      <c r="D1098" s="44">
        <v>24122.168000000001</v>
      </c>
      <c r="E1098">
        <v>5637488</v>
      </c>
    </row>
    <row r="1099" spans="1:5">
      <c r="A1099" s="8" t="str">
        <f t="shared" si="56"/>
        <v>PDR45406</v>
      </c>
      <c r="B1099" s="43" t="s">
        <v>56</v>
      </c>
      <c r="C1099" s="8">
        <v>45406</v>
      </c>
      <c r="D1099" s="44">
        <v>24438.377</v>
      </c>
      <c r="E1099">
        <v>13151556</v>
      </c>
    </row>
    <row r="1100" spans="1:5">
      <c r="A1100" s="8" t="str">
        <f t="shared" si="56"/>
        <v>PDR45405</v>
      </c>
      <c r="B1100" s="43" t="s">
        <v>56</v>
      </c>
      <c r="C1100" s="8">
        <v>45405</v>
      </c>
      <c r="D1100" s="44">
        <v>22857.335999999999</v>
      </c>
      <c r="E1100">
        <v>11234133</v>
      </c>
    </row>
    <row r="1101" spans="1:5">
      <c r="A1101" s="8" t="str">
        <f t="shared" si="56"/>
        <v>PDR45404</v>
      </c>
      <c r="B1101" s="43" t="s">
        <v>56</v>
      </c>
      <c r="C1101" s="8">
        <v>45404</v>
      </c>
      <c r="D1101" s="44">
        <v>24076.995999999999</v>
      </c>
      <c r="E1101">
        <v>8369011</v>
      </c>
    </row>
    <row r="1102" spans="1:5">
      <c r="A1102" s="8" t="str">
        <f t="shared" si="56"/>
        <v>PDR45401</v>
      </c>
      <c r="B1102" s="43" t="s">
        <v>56</v>
      </c>
      <c r="C1102" s="8">
        <v>45401</v>
      </c>
      <c r="D1102" s="44">
        <v>23670.441999999999</v>
      </c>
      <c r="E1102">
        <v>17881636</v>
      </c>
    </row>
    <row r="1103" spans="1:5">
      <c r="A1103" s="8" t="str">
        <f t="shared" si="56"/>
        <v>PDR45399</v>
      </c>
      <c r="B1103" s="43" t="s">
        <v>56</v>
      </c>
      <c r="C1103" s="8">
        <v>45399</v>
      </c>
      <c r="D1103" s="44">
        <v>25296.655999999999</v>
      </c>
      <c r="E1103">
        <v>12495849</v>
      </c>
    </row>
    <row r="1104" spans="1:5">
      <c r="A1104" s="8" t="str">
        <f t="shared" si="56"/>
        <v>PDR45398</v>
      </c>
      <c r="B1104" s="43" t="s">
        <v>56</v>
      </c>
      <c r="C1104" s="8">
        <v>45398</v>
      </c>
      <c r="D1104" s="44">
        <v>26335.626</v>
      </c>
      <c r="E1104">
        <v>19449290</v>
      </c>
    </row>
    <row r="1105" spans="1:5">
      <c r="A1105" s="8" t="str">
        <f t="shared" si="56"/>
        <v>PDR45397</v>
      </c>
      <c r="B1105" s="43" t="s">
        <v>56</v>
      </c>
      <c r="C1105" s="8">
        <v>45397</v>
      </c>
      <c r="D1105" s="44">
        <v>26877.697</v>
      </c>
      <c r="E1105">
        <v>20869177</v>
      </c>
    </row>
    <row r="1106" spans="1:5">
      <c r="A1106" s="8" t="str">
        <f t="shared" si="56"/>
        <v>PDR45394</v>
      </c>
      <c r="B1106" s="43" t="s">
        <v>56</v>
      </c>
      <c r="C1106" s="8">
        <v>45394</v>
      </c>
      <c r="D1106" s="44">
        <v>28865.291000000001</v>
      </c>
      <c r="E1106">
        <v>10100813</v>
      </c>
    </row>
    <row r="1107" spans="1:5">
      <c r="A1107" s="8" t="str">
        <f t="shared" si="56"/>
        <v>PDR45393</v>
      </c>
      <c r="B1107" s="43" t="s">
        <v>56</v>
      </c>
      <c r="C1107" s="8">
        <v>45393</v>
      </c>
      <c r="D1107" s="44">
        <v>28549.082999999999</v>
      </c>
      <c r="E1107">
        <v>9672899</v>
      </c>
    </row>
    <row r="1108" spans="1:5">
      <c r="A1108" s="8" t="str">
        <f t="shared" si="56"/>
        <v>PDR45392</v>
      </c>
      <c r="B1108" s="43" t="s">
        <v>56</v>
      </c>
      <c r="C1108" s="8">
        <v>45392</v>
      </c>
      <c r="D1108" s="44">
        <v>28549.082999999999</v>
      </c>
      <c r="E1108">
        <v>8492870</v>
      </c>
    </row>
    <row r="1109" spans="1:5">
      <c r="A1109" s="8" t="str">
        <f t="shared" si="56"/>
        <v>PDR45391</v>
      </c>
      <c r="B1109" s="43" t="s">
        <v>56</v>
      </c>
      <c r="C1109" s="8">
        <v>45391</v>
      </c>
      <c r="D1109" s="44">
        <v>29091.153999999999</v>
      </c>
      <c r="E1109">
        <v>9024829</v>
      </c>
    </row>
    <row r="1110" spans="1:5">
      <c r="A1110" s="8" t="str">
        <f t="shared" si="56"/>
        <v>PDR45390</v>
      </c>
      <c r="B1110" s="43" t="s">
        <v>56</v>
      </c>
      <c r="C1110" s="8">
        <v>45390</v>
      </c>
      <c r="D1110" s="44">
        <v>28774.946</v>
      </c>
      <c r="E1110">
        <v>7962460</v>
      </c>
    </row>
    <row r="1111" spans="1:5">
      <c r="A1111" s="8" t="str">
        <f t="shared" si="56"/>
        <v>PDR45387</v>
      </c>
      <c r="B1111" s="43" t="s">
        <v>56</v>
      </c>
      <c r="C1111" s="8">
        <v>45387</v>
      </c>
      <c r="D1111" s="44">
        <v>29091.153999999999</v>
      </c>
      <c r="E1111">
        <v>13002130</v>
      </c>
    </row>
    <row r="1112" spans="1:5">
      <c r="A1112" s="8" t="str">
        <f t="shared" si="56"/>
        <v>PDR45386</v>
      </c>
      <c r="B1112" s="43" t="s">
        <v>56</v>
      </c>
      <c r="C1112" s="8">
        <v>45386</v>
      </c>
      <c r="D1112" s="44">
        <v>29362.19</v>
      </c>
      <c r="E1112">
        <v>18961052</v>
      </c>
    </row>
    <row r="1113" spans="1:5">
      <c r="A1113" s="8" t="str">
        <f t="shared" si="56"/>
        <v>PDR45385</v>
      </c>
      <c r="B1113" s="43" t="s">
        <v>56</v>
      </c>
      <c r="C1113" s="8">
        <v>45385</v>
      </c>
      <c r="D1113" s="44">
        <v>29136.327000000001</v>
      </c>
      <c r="E1113">
        <v>12858901</v>
      </c>
    </row>
    <row r="1114" spans="1:5">
      <c r="A1114" s="8" t="str">
        <f t="shared" si="56"/>
        <v>PDR45384</v>
      </c>
      <c r="B1114" s="43" t="s">
        <v>56</v>
      </c>
      <c r="C1114" s="8">
        <v>45384</v>
      </c>
      <c r="D1114" s="44">
        <v>29768.742999999999</v>
      </c>
      <c r="E1114">
        <v>13238999</v>
      </c>
    </row>
    <row r="1115" spans="1:5">
      <c r="A1115" s="8" t="str">
        <f t="shared" si="56"/>
        <v>PDR45383</v>
      </c>
      <c r="B1115" s="43" t="s">
        <v>56</v>
      </c>
      <c r="C1115" s="8">
        <v>45383</v>
      </c>
      <c r="D1115" s="44">
        <v>29678.398000000001</v>
      </c>
      <c r="E1115">
        <v>17218292</v>
      </c>
    </row>
    <row r="1116" spans="1:5">
      <c r="A1116" s="8" t="str">
        <f t="shared" si="56"/>
        <v>PDR45380</v>
      </c>
      <c r="B1116" s="43" t="s">
        <v>56</v>
      </c>
      <c r="C1116" s="8">
        <v>45380</v>
      </c>
      <c r="D1116" s="44">
        <v>28774.946</v>
      </c>
      <c r="E1116">
        <v>9866379</v>
      </c>
    </row>
    <row r="1117" spans="1:5">
      <c r="A1117" s="8" t="str">
        <f t="shared" si="56"/>
        <v>PDR45379</v>
      </c>
      <c r="B1117" s="43" t="s">
        <v>56</v>
      </c>
      <c r="C1117" s="8">
        <v>45379</v>
      </c>
      <c r="D1117" s="44">
        <v>29000.809000000001</v>
      </c>
      <c r="E1117">
        <v>9567083</v>
      </c>
    </row>
    <row r="1118" spans="1:5">
      <c r="A1118" s="8" t="str">
        <f t="shared" si="56"/>
        <v>PDR45378</v>
      </c>
      <c r="B1118" s="43" t="s">
        <v>56</v>
      </c>
      <c r="C1118" s="8">
        <v>45378</v>
      </c>
      <c r="D1118" s="44">
        <v>29000.809000000001</v>
      </c>
      <c r="E1118">
        <v>13409899</v>
      </c>
    </row>
    <row r="1119" spans="1:5">
      <c r="A1119" s="8" t="str">
        <f t="shared" si="56"/>
        <v>PDR45377</v>
      </c>
      <c r="B1119" s="43" t="s">
        <v>56</v>
      </c>
      <c r="C1119" s="8">
        <v>45377</v>
      </c>
      <c r="D1119" s="44">
        <v>28910.464</v>
      </c>
      <c r="E1119">
        <v>14363685</v>
      </c>
    </row>
    <row r="1120" spans="1:5">
      <c r="A1120" s="8" t="str">
        <f t="shared" si="56"/>
        <v>PDR45376</v>
      </c>
      <c r="B1120" s="43" t="s">
        <v>56</v>
      </c>
      <c r="C1120" s="8">
        <v>45376</v>
      </c>
      <c r="D1120" s="44">
        <v>28413.564999999999</v>
      </c>
      <c r="E1120">
        <v>20257523</v>
      </c>
    </row>
    <row r="1121" spans="1:5">
      <c r="A1121" s="8" t="str">
        <f t="shared" si="56"/>
        <v>PDR45373</v>
      </c>
      <c r="B1121" s="43" t="s">
        <v>56</v>
      </c>
      <c r="C1121" s="8">
        <v>45373</v>
      </c>
      <c r="D1121" s="44">
        <v>28458.738000000001</v>
      </c>
      <c r="E1121">
        <v>20792361</v>
      </c>
    </row>
    <row r="1122" spans="1:5">
      <c r="A1122" s="8" t="str">
        <f t="shared" si="56"/>
        <v>PDR45372</v>
      </c>
      <c r="B1122" s="43" t="s">
        <v>56</v>
      </c>
      <c r="C1122" s="8">
        <v>45372</v>
      </c>
      <c r="D1122" s="44">
        <v>27781.149000000001</v>
      </c>
      <c r="E1122">
        <v>44493011</v>
      </c>
    </row>
    <row r="1123" spans="1:5">
      <c r="A1123" s="8" t="str">
        <f t="shared" si="56"/>
        <v>PDR45371</v>
      </c>
      <c r="B1123" s="43" t="s">
        <v>56</v>
      </c>
      <c r="C1123" s="8">
        <v>45371</v>
      </c>
      <c r="D1123" s="44">
        <v>25974.244999999999</v>
      </c>
      <c r="E1123">
        <v>10293408</v>
      </c>
    </row>
    <row r="1124" spans="1:5">
      <c r="A1124" s="8" t="str">
        <f t="shared" si="56"/>
        <v>PDR45370</v>
      </c>
      <c r="B1124" s="43" t="s">
        <v>56</v>
      </c>
      <c r="C1124" s="8">
        <v>45370</v>
      </c>
      <c r="D1124" s="44">
        <v>25929.072</v>
      </c>
      <c r="E1124">
        <v>15624405</v>
      </c>
    </row>
    <row r="1125" spans="1:5">
      <c r="A1125" s="8" t="str">
        <f t="shared" si="56"/>
        <v>PDR45369</v>
      </c>
      <c r="B1125" s="43" t="s">
        <v>56</v>
      </c>
      <c r="C1125" s="8">
        <v>45369</v>
      </c>
      <c r="D1125" s="44">
        <v>26290.453000000001</v>
      </c>
      <c r="E1125">
        <v>30301444</v>
      </c>
    </row>
    <row r="1126" spans="1:5">
      <c r="A1126" s="8" t="str">
        <f t="shared" si="56"/>
        <v>PDR45366</v>
      </c>
      <c r="B1126" s="43" t="s">
        <v>56</v>
      </c>
      <c r="C1126" s="8">
        <v>45366</v>
      </c>
      <c r="D1126" s="44">
        <v>25387.001</v>
      </c>
      <c r="E1126">
        <v>17504306</v>
      </c>
    </row>
    <row r="1127" spans="1:5">
      <c r="A1127" s="8" t="str">
        <f t="shared" si="56"/>
        <v>PDR45365</v>
      </c>
      <c r="B1127" s="43" t="s">
        <v>56</v>
      </c>
      <c r="C1127" s="8">
        <v>45365</v>
      </c>
      <c r="D1127" s="44">
        <v>25387.001</v>
      </c>
      <c r="E1127">
        <v>13642009</v>
      </c>
    </row>
    <row r="1128" spans="1:5">
      <c r="A1128" s="8" t="str">
        <f t="shared" si="56"/>
        <v>PDR45364</v>
      </c>
      <c r="B1128" s="43" t="s">
        <v>56</v>
      </c>
      <c r="C1128" s="8">
        <v>45364</v>
      </c>
      <c r="D1128" s="44">
        <v>25432.173999999999</v>
      </c>
      <c r="E1128">
        <v>9178462</v>
      </c>
    </row>
    <row r="1129" spans="1:5">
      <c r="A1129" s="8" t="str">
        <f t="shared" si="56"/>
        <v>PDR45363</v>
      </c>
      <c r="B1129" s="43" t="s">
        <v>56</v>
      </c>
      <c r="C1129" s="8">
        <v>45363</v>
      </c>
      <c r="D1129" s="44">
        <v>24799.757000000001</v>
      </c>
      <c r="E1129">
        <v>9279630</v>
      </c>
    </row>
    <row r="1130" spans="1:5">
      <c r="A1130" s="8" t="str">
        <f t="shared" si="56"/>
        <v>PDR45362</v>
      </c>
      <c r="B1130" s="43" t="s">
        <v>56</v>
      </c>
      <c r="C1130" s="8">
        <v>45362</v>
      </c>
      <c r="D1130" s="44">
        <v>24754.584999999999</v>
      </c>
      <c r="E1130">
        <v>12356163</v>
      </c>
    </row>
    <row r="1131" spans="1:5">
      <c r="A1131" s="8" t="str">
        <f t="shared" si="56"/>
        <v>PDR45359</v>
      </c>
      <c r="B1131" s="43" t="s">
        <v>56</v>
      </c>
      <c r="C1131" s="8">
        <v>45359</v>
      </c>
      <c r="D1131" s="44">
        <v>25296.655999999999</v>
      </c>
      <c r="E1131">
        <v>14911916</v>
      </c>
    </row>
    <row r="1132" spans="1:5">
      <c r="A1132" s="8" t="str">
        <f t="shared" si="56"/>
        <v>PDR45358</v>
      </c>
      <c r="B1132" s="43" t="s">
        <v>56</v>
      </c>
      <c r="C1132" s="8">
        <v>45358</v>
      </c>
      <c r="D1132" s="44">
        <v>25883.9</v>
      </c>
      <c r="E1132">
        <v>11176908</v>
      </c>
    </row>
    <row r="1133" spans="1:5">
      <c r="A1133" s="8" t="str">
        <f t="shared" si="56"/>
        <v>PDR45357</v>
      </c>
      <c r="B1133" s="43" t="s">
        <v>56</v>
      </c>
      <c r="C1133" s="8">
        <v>45357</v>
      </c>
      <c r="D1133" s="44">
        <v>25612.864000000001</v>
      </c>
      <c r="E1133">
        <v>12263407</v>
      </c>
    </row>
    <row r="1134" spans="1:5">
      <c r="A1134" s="8" t="str">
        <f t="shared" si="56"/>
        <v>PDR45356</v>
      </c>
      <c r="B1134" s="43" t="s">
        <v>56</v>
      </c>
      <c r="C1134" s="8">
        <v>45356</v>
      </c>
      <c r="D1134" s="44">
        <v>26200.108</v>
      </c>
      <c r="E1134">
        <v>13405582</v>
      </c>
    </row>
    <row r="1135" spans="1:5">
      <c r="A1135" s="8" t="str">
        <f t="shared" si="56"/>
        <v>PDR45355</v>
      </c>
      <c r="B1135" s="43" t="s">
        <v>56</v>
      </c>
      <c r="C1135" s="8">
        <v>45355</v>
      </c>
      <c r="D1135" s="44">
        <v>26516.315999999999</v>
      </c>
      <c r="E1135">
        <v>18704259</v>
      </c>
    </row>
    <row r="1136" spans="1:5">
      <c r="A1136" s="8" t="str">
        <f t="shared" si="56"/>
        <v>PDR45352</v>
      </c>
      <c r="B1136" s="43" t="s">
        <v>56</v>
      </c>
      <c r="C1136" s="8">
        <v>45352</v>
      </c>
      <c r="D1136" s="44">
        <v>26200.108</v>
      </c>
      <c r="E1136">
        <v>8054551</v>
      </c>
    </row>
    <row r="1137" spans="1:5">
      <c r="A1137" s="8" t="str">
        <f t="shared" si="56"/>
        <v>PDR45351</v>
      </c>
      <c r="B1137" s="43" t="s">
        <v>56</v>
      </c>
      <c r="C1137" s="8">
        <v>45351</v>
      </c>
      <c r="D1137" s="44">
        <v>26200.108</v>
      </c>
      <c r="E1137">
        <v>18115849</v>
      </c>
    </row>
    <row r="1138" spans="1:5">
      <c r="A1138" s="8" t="str">
        <f t="shared" si="56"/>
        <v>PDR45350</v>
      </c>
      <c r="B1138" s="43" t="s">
        <v>56</v>
      </c>
      <c r="C1138" s="8">
        <v>45350</v>
      </c>
      <c r="D1138" s="44">
        <v>25929.072</v>
      </c>
      <c r="E1138">
        <v>9736544</v>
      </c>
    </row>
    <row r="1139" spans="1:5">
      <c r="A1139" s="8" t="str">
        <f t="shared" si="56"/>
        <v>PDR45349</v>
      </c>
      <c r="B1139" s="43" t="s">
        <v>56</v>
      </c>
      <c r="C1139" s="8">
        <v>45349</v>
      </c>
      <c r="D1139" s="44">
        <v>26064.59</v>
      </c>
      <c r="E1139">
        <v>13613119</v>
      </c>
    </row>
    <row r="1140" spans="1:5">
      <c r="A1140" s="8" t="str">
        <f t="shared" si="56"/>
        <v>PDR45348</v>
      </c>
      <c r="B1140" s="43" t="s">
        <v>56</v>
      </c>
      <c r="C1140" s="8">
        <v>45348</v>
      </c>
      <c r="D1140" s="44">
        <v>25522.519</v>
      </c>
      <c r="E1140">
        <v>8657018</v>
      </c>
    </row>
    <row r="1141" spans="1:5">
      <c r="A1141" s="8" t="str">
        <f t="shared" si="56"/>
        <v>PDR45345</v>
      </c>
      <c r="B1141" s="43" t="s">
        <v>56</v>
      </c>
      <c r="C1141" s="8">
        <v>45345</v>
      </c>
      <c r="D1141" s="44">
        <v>25296.655999999999</v>
      </c>
      <c r="E1141">
        <v>27393708</v>
      </c>
    </row>
    <row r="1142" spans="1:5">
      <c r="A1142" s="8" t="str">
        <f t="shared" si="56"/>
        <v>PDR45344</v>
      </c>
      <c r="B1142" s="43" t="s">
        <v>56</v>
      </c>
      <c r="C1142" s="8">
        <v>45344</v>
      </c>
      <c r="D1142" s="44">
        <v>26290.453000000001</v>
      </c>
      <c r="E1142">
        <v>9735548</v>
      </c>
    </row>
    <row r="1143" spans="1:5">
      <c r="A1143" s="8" t="str">
        <f t="shared" si="56"/>
        <v>PDR45343</v>
      </c>
      <c r="B1143" s="43" t="s">
        <v>56</v>
      </c>
      <c r="C1143" s="8">
        <v>45343</v>
      </c>
      <c r="D1143" s="44">
        <v>26651.833999999999</v>
      </c>
      <c r="E1143">
        <v>7152234</v>
      </c>
    </row>
    <row r="1144" spans="1:5">
      <c r="A1144" s="8" t="str">
        <f t="shared" si="56"/>
        <v>PDR45342</v>
      </c>
      <c r="B1144" s="43" t="s">
        <v>56</v>
      </c>
      <c r="C1144" s="8">
        <v>45342</v>
      </c>
      <c r="D1144" s="44">
        <v>26651.833999999999</v>
      </c>
      <c r="E1144">
        <v>9203477</v>
      </c>
    </row>
    <row r="1145" spans="1:5">
      <c r="A1145" s="8" t="str">
        <f t="shared" si="56"/>
        <v>PDR45341</v>
      </c>
      <c r="B1145" s="43" t="s">
        <v>56</v>
      </c>
      <c r="C1145" s="8">
        <v>45341</v>
      </c>
      <c r="D1145" s="44">
        <v>26516.315999999999</v>
      </c>
      <c r="E1145">
        <v>14013694</v>
      </c>
    </row>
    <row r="1146" spans="1:5">
      <c r="A1146" s="8" t="str">
        <f t="shared" si="56"/>
        <v>PDR45338</v>
      </c>
      <c r="B1146" s="43" t="s">
        <v>56</v>
      </c>
      <c r="C1146" s="8">
        <v>45338</v>
      </c>
      <c r="D1146" s="44">
        <v>26832.524000000001</v>
      </c>
      <c r="E1146">
        <v>10617277</v>
      </c>
    </row>
    <row r="1147" spans="1:5">
      <c r="A1147" s="8" t="str">
        <f t="shared" si="56"/>
        <v>PDR45337</v>
      </c>
      <c r="B1147" s="43" t="s">
        <v>56</v>
      </c>
      <c r="C1147" s="8">
        <v>45337</v>
      </c>
      <c r="D1147" s="44">
        <v>26832.524000000001</v>
      </c>
      <c r="E1147">
        <v>12747772</v>
      </c>
    </row>
    <row r="1148" spans="1:5">
      <c r="A1148" s="8" t="str">
        <f t="shared" si="56"/>
        <v>PDR45329</v>
      </c>
      <c r="B1148" s="43" t="s">
        <v>56</v>
      </c>
      <c r="C1148" s="8">
        <v>45329</v>
      </c>
      <c r="D1148" s="44">
        <v>27148.733</v>
      </c>
      <c r="E1148">
        <v>8478038</v>
      </c>
    </row>
    <row r="1149" spans="1:5">
      <c r="A1149" s="8" t="str">
        <f t="shared" si="56"/>
        <v>PDR45328</v>
      </c>
      <c r="B1149" s="43" t="s">
        <v>56</v>
      </c>
      <c r="C1149" s="8">
        <v>45328</v>
      </c>
      <c r="D1149" s="44">
        <v>27058.386999999999</v>
      </c>
      <c r="E1149">
        <v>9076077</v>
      </c>
    </row>
    <row r="1150" spans="1:5">
      <c r="A1150" s="8" t="str">
        <f t="shared" si="56"/>
        <v>PDR45327</v>
      </c>
      <c r="B1150" s="43" t="s">
        <v>56</v>
      </c>
      <c r="C1150" s="8">
        <v>45327</v>
      </c>
      <c r="D1150" s="44">
        <v>26832.524000000001</v>
      </c>
      <c r="E1150">
        <v>5696484</v>
      </c>
    </row>
    <row r="1151" spans="1:5">
      <c r="A1151" s="8" t="str">
        <f t="shared" si="56"/>
        <v>PDR45324</v>
      </c>
      <c r="B1151" s="43" t="s">
        <v>56</v>
      </c>
      <c r="C1151" s="8">
        <v>45324</v>
      </c>
      <c r="D1151" s="44">
        <v>26651.833999999999</v>
      </c>
      <c r="E1151">
        <v>36114370</v>
      </c>
    </row>
    <row r="1152" spans="1:5">
      <c r="A1152" s="8" t="str">
        <f t="shared" si="56"/>
        <v>PDR45323</v>
      </c>
      <c r="B1152" s="43" t="s">
        <v>56</v>
      </c>
      <c r="C1152" s="8">
        <v>45323</v>
      </c>
      <c r="D1152" s="44">
        <v>25522.519</v>
      </c>
      <c r="E1152">
        <v>6676392</v>
      </c>
    </row>
    <row r="1153" spans="1:5">
      <c r="A1153" s="8" t="str">
        <f t="shared" si="56"/>
        <v>PDR45322</v>
      </c>
      <c r="B1153" s="43" t="s">
        <v>56</v>
      </c>
      <c r="C1153" s="8">
        <v>45322</v>
      </c>
      <c r="D1153" s="44">
        <v>25296.655999999999</v>
      </c>
      <c r="E1153">
        <v>13746165</v>
      </c>
    </row>
    <row r="1154" spans="1:5">
      <c r="A1154" s="8" t="str">
        <f t="shared" si="56"/>
        <v>PDR45321</v>
      </c>
      <c r="B1154" s="43" t="s">
        <v>56</v>
      </c>
      <c r="C1154" s="8">
        <v>45321</v>
      </c>
      <c r="D1154" s="44">
        <v>25703.208999999999</v>
      </c>
      <c r="E1154">
        <v>10892665</v>
      </c>
    </row>
    <row r="1155" spans="1:5">
      <c r="A1155" s="8" t="str">
        <f t="shared" ref="A1155:A1218" si="57">B1155&amp;C1155</f>
        <v>PDR45320</v>
      </c>
      <c r="B1155" s="43" t="s">
        <v>56</v>
      </c>
      <c r="C1155" s="8">
        <v>45320</v>
      </c>
      <c r="D1155" s="44">
        <v>25477.346000000001</v>
      </c>
      <c r="E1155">
        <v>6000540</v>
      </c>
    </row>
    <row r="1156" spans="1:5">
      <c r="A1156" s="8" t="str">
        <f t="shared" si="57"/>
        <v>PDR45317</v>
      </c>
      <c r="B1156" s="43" t="s">
        <v>56</v>
      </c>
      <c r="C1156" s="8">
        <v>45317</v>
      </c>
      <c r="D1156" s="44">
        <v>25748.382000000001</v>
      </c>
      <c r="E1156">
        <v>27097178</v>
      </c>
    </row>
    <row r="1157" spans="1:5">
      <c r="A1157" s="8" t="str">
        <f t="shared" si="57"/>
        <v>PDR45316</v>
      </c>
      <c r="B1157" s="43" t="s">
        <v>56</v>
      </c>
      <c r="C1157" s="8">
        <v>45316</v>
      </c>
      <c r="D1157" s="44">
        <v>25025.62</v>
      </c>
      <c r="E1157">
        <v>3929373</v>
      </c>
    </row>
    <row r="1158" spans="1:5">
      <c r="A1158" s="8" t="str">
        <f t="shared" si="57"/>
        <v>PDR45315</v>
      </c>
      <c r="B1158" s="43" t="s">
        <v>56</v>
      </c>
      <c r="C1158" s="8">
        <v>45315</v>
      </c>
      <c r="D1158" s="44">
        <v>24935.275000000001</v>
      </c>
      <c r="E1158">
        <v>6530397</v>
      </c>
    </row>
    <row r="1159" spans="1:5">
      <c r="A1159" s="8" t="str">
        <f t="shared" si="57"/>
        <v>PDR45314</v>
      </c>
      <c r="B1159" s="43" t="s">
        <v>56</v>
      </c>
      <c r="C1159" s="8">
        <v>45314</v>
      </c>
      <c r="D1159" s="44">
        <v>25115.966</v>
      </c>
      <c r="E1159">
        <v>6171440</v>
      </c>
    </row>
    <row r="1160" spans="1:5">
      <c r="A1160" s="8" t="str">
        <f t="shared" si="57"/>
        <v>PDR45313</v>
      </c>
      <c r="B1160" s="43" t="s">
        <v>56</v>
      </c>
      <c r="C1160" s="8">
        <v>45313</v>
      </c>
      <c r="D1160" s="44">
        <v>25296.655999999999</v>
      </c>
      <c r="E1160">
        <v>11388541</v>
      </c>
    </row>
    <row r="1161" spans="1:5">
      <c r="A1161" s="8" t="str">
        <f t="shared" si="57"/>
        <v>PDR45310</v>
      </c>
      <c r="B1161" s="43" t="s">
        <v>56</v>
      </c>
      <c r="C1161" s="8">
        <v>45310</v>
      </c>
      <c r="D1161" s="44">
        <v>24935.275000000001</v>
      </c>
      <c r="E1161">
        <v>6720667</v>
      </c>
    </row>
    <row r="1162" spans="1:5">
      <c r="A1162" s="8" t="str">
        <f t="shared" si="57"/>
        <v>PDR45309</v>
      </c>
      <c r="B1162" s="43" t="s">
        <v>56</v>
      </c>
      <c r="C1162" s="8">
        <v>45309</v>
      </c>
      <c r="D1162" s="44">
        <v>25251.483</v>
      </c>
      <c r="E1162">
        <v>11959684</v>
      </c>
    </row>
    <row r="1163" spans="1:5">
      <c r="A1163" s="8" t="str">
        <f t="shared" si="57"/>
        <v>PDR45308</v>
      </c>
      <c r="B1163" s="43" t="s">
        <v>56</v>
      </c>
      <c r="C1163" s="8">
        <v>45308</v>
      </c>
      <c r="D1163" s="44">
        <v>24935.275000000001</v>
      </c>
      <c r="E1163">
        <v>9008890</v>
      </c>
    </row>
    <row r="1164" spans="1:5">
      <c r="A1164" s="8" t="str">
        <f t="shared" si="57"/>
        <v>PDR45307</v>
      </c>
      <c r="B1164" s="43" t="s">
        <v>56</v>
      </c>
      <c r="C1164" s="8">
        <v>45307</v>
      </c>
      <c r="D1164" s="44">
        <v>24980.448</v>
      </c>
      <c r="E1164">
        <v>6151738</v>
      </c>
    </row>
    <row r="1165" spans="1:5">
      <c r="A1165" s="8" t="str">
        <f t="shared" si="57"/>
        <v>PDR45306</v>
      </c>
      <c r="B1165" s="43" t="s">
        <v>56</v>
      </c>
      <c r="C1165" s="8">
        <v>45306</v>
      </c>
      <c r="D1165" s="44">
        <v>24393.204000000002</v>
      </c>
      <c r="E1165">
        <v>7516171</v>
      </c>
    </row>
    <row r="1166" spans="1:5">
      <c r="A1166" s="8" t="str">
        <f t="shared" si="57"/>
        <v>PDR45303</v>
      </c>
      <c r="B1166" s="43" t="s">
        <v>56</v>
      </c>
      <c r="C1166" s="8">
        <v>45303</v>
      </c>
      <c r="D1166" s="44">
        <v>24935.275000000001</v>
      </c>
      <c r="E1166">
        <v>14265617</v>
      </c>
    </row>
    <row r="1167" spans="1:5">
      <c r="A1167" s="8" t="str">
        <f t="shared" si="57"/>
        <v>PDR45302</v>
      </c>
      <c r="B1167" s="43" t="s">
        <v>56</v>
      </c>
      <c r="C1167" s="8">
        <v>45302</v>
      </c>
      <c r="D1167" s="44">
        <v>25115.966</v>
      </c>
      <c r="E1167">
        <v>8724537</v>
      </c>
    </row>
    <row r="1168" spans="1:5">
      <c r="A1168" s="8" t="str">
        <f t="shared" si="57"/>
        <v>PDR45301</v>
      </c>
      <c r="B1168" s="43" t="s">
        <v>56</v>
      </c>
      <c r="C1168" s="8">
        <v>45301</v>
      </c>
      <c r="D1168" s="44">
        <v>25296.655999999999</v>
      </c>
      <c r="E1168">
        <v>15997862</v>
      </c>
    </row>
    <row r="1169" spans="1:5">
      <c r="A1169" s="8" t="str">
        <f t="shared" si="57"/>
        <v>PDR45300</v>
      </c>
      <c r="B1169" s="43" t="s">
        <v>56</v>
      </c>
      <c r="C1169" s="8">
        <v>45300</v>
      </c>
      <c r="D1169" s="44">
        <v>25838.726999999999</v>
      </c>
      <c r="E1169">
        <v>18416806</v>
      </c>
    </row>
    <row r="1170" spans="1:5">
      <c r="A1170" s="8" t="str">
        <f t="shared" si="57"/>
        <v>PDR45299</v>
      </c>
      <c r="B1170" s="43" t="s">
        <v>56</v>
      </c>
      <c r="C1170" s="8">
        <v>45299</v>
      </c>
      <c r="D1170" s="44">
        <v>25432.173999999999</v>
      </c>
      <c r="E1170">
        <v>17530206</v>
      </c>
    </row>
    <row r="1171" spans="1:5">
      <c r="A1171" s="8" t="str">
        <f t="shared" si="57"/>
        <v>PDR45296</v>
      </c>
      <c r="B1171" s="43" t="s">
        <v>56</v>
      </c>
      <c r="C1171" s="8">
        <v>45296</v>
      </c>
      <c r="D1171" s="44">
        <v>24935.275000000001</v>
      </c>
      <c r="E1171">
        <v>9824540</v>
      </c>
    </row>
    <row r="1172" spans="1:5">
      <c r="A1172" s="8" t="str">
        <f t="shared" si="57"/>
        <v>PDR45295</v>
      </c>
      <c r="B1172" s="43" t="s">
        <v>56</v>
      </c>
      <c r="C1172" s="8">
        <v>45295</v>
      </c>
      <c r="D1172" s="44">
        <v>24844.93</v>
      </c>
      <c r="E1172">
        <v>14208945</v>
      </c>
    </row>
    <row r="1173" spans="1:5">
      <c r="A1173" s="8" t="str">
        <f t="shared" si="57"/>
        <v>PDR45294</v>
      </c>
      <c r="B1173" s="43" t="s">
        <v>56</v>
      </c>
      <c r="C1173" s="8">
        <v>45294</v>
      </c>
      <c r="D1173" s="44">
        <v>24844.93</v>
      </c>
      <c r="E1173">
        <v>8115871</v>
      </c>
    </row>
    <row r="1174" spans="1:5">
      <c r="A1174" s="8" t="str">
        <f t="shared" si="57"/>
        <v>PDR45293</v>
      </c>
      <c r="B1174" s="43" t="s">
        <v>56</v>
      </c>
      <c r="C1174" s="8">
        <v>45293</v>
      </c>
      <c r="D1174" s="44">
        <v>24393.204000000002</v>
      </c>
      <c r="E1174">
        <v>11019955</v>
      </c>
    </row>
    <row r="1175" spans="1:5">
      <c r="A1175" s="8" t="str">
        <f t="shared" si="57"/>
        <v>PDR45289</v>
      </c>
      <c r="B1175" s="43" t="s">
        <v>56</v>
      </c>
      <c r="C1175" s="8">
        <v>45289</v>
      </c>
      <c r="D1175" s="44">
        <v>25161.137999999999</v>
      </c>
      <c r="E1175">
        <v>8684247</v>
      </c>
    </row>
    <row r="1176" spans="1:5">
      <c r="A1176" s="8" t="str">
        <f t="shared" si="57"/>
        <v>PDR45288</v>
      </c>
      <c r="B1176" s="43" t="s">
        <v>56</v>
      </c>
      <c r="C1176" s="8">
        <v>45288</v>
      </c>
      <c r="D1176" s="44">
        <v>25025.62</v>
      </c>
      <c r="E1176">
        <v>10370335</v>
      </c>
    </row>
    <row r="1177" spans="1:5">
      <c r="A1177" s="8" t="str">
        <f t="shared" si="57"/>
        <v>PDR45287</v>
      </c>
      <c r="B1177" s="43" t="s">
        <v>56</v>
      </c>
      <c r="C1177" s="8">
        <v>45287</v>
      </c>
      <c r="D1177" s="44">
        <v>24980.448</v>
      </c>
      <c r="E1177">
        <v>9316488</v>
      </c>
    </row>
    <row r="1178" spans="1:5">
      <c r="A1178" s="8" t="str">
        <f t="shared" si="57"/>
        <v>PDR45286</v>
      </c>
      <c r="B1178" s="43" t="s">
        <v>56</v>
      </c>
      <c r="C1178" s="8">
        <v>45286</v>
      </c>
      <c r="D1178" s="44">
        <v>25115.966</v>
      </c>
      <c r="E1178">
        <v>7769422</v>
      </c>
    </row>
    <row r="1179" spans="1:5">
      <c r="A1179" s="8" t="str">
        <f t="shared" si="57"/>
        <v>PDR45285</v>
      </c>
      <c r="B1179" s="43" t="s">
        <v>56</v>
      </c>
      <c r="C1179" s="8">
        <v>45285</v>
      </c>
      <c r="D1179" s="44">
        <v>24890.102999999999</v>
      </c>
      <c r="E1179">
        <v>14356048</v>
      </c>
    </row>
    <row r="1180" spans="1:5">
      <c r="A1180" s="8" t="str">
        <f t="shared" si="57"/>
        <v>PDR45282</v>
      </c>
      <c r="B1180" s="43" t="s">
        <v>56</v>
      </c>
      <c r="C1180" s="8">
        <v>45282</v>
      </c>
      <c r="D1180" s="44">
        <v>24212.513999999999</v>
      </c>
      <c r="E1180">
        <v>9374709</v>
      </c>
    </row>
    <row r="1181" spans="1:5">
      <c r="A1181" s="8" t="str">
        <f t="shared" si="57"/>
        <v>PDR45281</v>
      </c>
      <c r="B1181" s="43" t="s">
        <v>56</v>
      </c>
      <c r="C1181" s="8">
        <v>45281</v>
      </c>
      <c r="D1181" s="44">
        <v>23851.133000000002</v>
      </c>
      <c r="E1181">
        <v>5705671</v>
      </c>
    </row>
    <row r="1182" spans="1:5">
      <c r="A1182" s="8" t="str">
        <f t="shared" si="57"/>
        <v>PDR45280</v>
      </c>
      <c r="B1182" s="43" t="s">
        <v>56</v>
      </c>
      <c r="C1182" s="8">
        <v>45280</v>
      </c>
      <c r="D1182" s="44">
        <v>23851.133000000002</v>
      </c>
      <c r="E1182">
        <v>6604999</v>
      </c>
    </row>
    <row r="1183" spans="1:5">
      <c r="A1183" s="8" t="str">
        <f t="shared" si="57"/>
        <v>PDR45279</v>
      </c>
      <c r="B1183" s="43" t="s">
        <v>56</v>
      </c>
      <c r="C1183" s="8">
        <v>45279</v>
      </c>
      <c r="D1183" s="44">
        <v>23941.477999999999</v>
      </c>
      <c r="E1183">
        <v>13055259</v>
      </c>
    </row>
    <row r="1184" spans="1:5">
      <c r="A1184" s="8" t="str">
        <f t="shared" si="57"/>
        <v>PDR45278</v>
      </c>
      <c r="B1184" s="43" t="s">
        <v>56</v>
      </c>
      <c r="C1184" s="8">
        <v>45278</v>
      </c>
      <c r="D1184" s="44">
        <v>23760.788</v>
      </c>
      <c r="E1184">
        <v>8447267</v>
      </c>
    </row>
    <row r="1185" spans="1:5">
      <c r="A1185" s="8" t="str">
        <f t="shared" si="57"/>
        <v>PDR45275</v>
      </c>
      <c r="B1185" s="43" t="s">
        <v>56</v>
      </c>
      <c r="C1185" s="8">
        <v>45275</v>
      </c>
      <c r="D1185" s="44">
        <v>23760.788</v>
      </c>
      <c r="E1185">
        <v>18541992</v>
      </c>
    </row>
    <row r="1186" spans="1:5">
      <c r="A1186" s="8" t="str">
        <f t="shared" si="57"/>
        <v>PDR45274</v>
      </c>
      <c r="B1186" s="43" t="s">
        <v>56</v>
      </c>
      <c r="C1186" s="8">
        <v>45274</v>
      </c>
      <c r="D1186" s="44">
        <v>23580.097000000002</v>
      </c>
      <c r="E1186">
        <v>13474872</v>
      </c>
    </row>
    <row r="1187" spans="1:5">
      <c r="A1187" s="8" t="str">
        <f t="shared" si="57"/>
        <v>PDR45273</v>
      </c>
      <c r="B1187" s="43" t="s">
        <v>56</v>
      </c>
      <c r="C1187" s="8">
        <v>45273</v>
      </c>
      <c r="D1187" s="44">
        <v>23805.96</v>
      </c>
      <c r="E1187">
        <v>17484936</v>
      </c>
    </row>
    <row r="1188" spans="1:5">
      <c r="A1188" s="8" t="str">
        <f t="shared" si="57"/>
        <v>PDR45272</v>
      </c>
      <c r="B1188" s="43" t="s">
        <v>56</v>
      </c>
      <c r="C1188" s="8">
        <v>45272</v>
      </c>
      <c r="D1188" s="44">
        <v>24438.377</v>
      </c>
      <c r="E1188">
        <v>14238388</v>
      </c>
    </row>
    <row r="1189" spans="1:5">
      <c r="A1189" s="8" t="str">
        <f t="shared" si="57"/>
        <v>PDR45271</v>
      </c>
      <c r="B1189" s="43" t="s">
        <v>56</v>
      </c>
      <c r="C1189" s="8">
        <v>45271</v>
      </c>
      <c r="D1189" s="44">
        <v>25115.966</v>
      </c>
      <c r="E1189">
        <v>10486999</v>
      </c>
    </row>
    <row r="1190" spans="1:5">
      <c r="A1190" s="8" t="str">
        <f t="shared" si="57"/>
        <v>PDR45268</v>
      </c>
      <c r="B1190" s="43" t="s">
        <v>56</v>
      </c>
      <c r="C1190" s="8">
        <v>45268</v>
      </c>
      <c r="D1190" s="44">
        <v>25929.072</v>
      </c>
      <c r="E1190">
        <v>14464631</v>
      </c>
    </row>
    <row r="1191" spans="1:5">
      <c r="A1191" s="8" t="str">
        <f t="shared" si="57"/>
        <v>PDR45267</v>
      </c>
      <c r="B1191" s="43" t="s">
        <v>56</v>
      </c>
      <c r="C1191" s="8">
        <v>45267</v>
      </c>
      <c r="D1191" s="44">
        <v>25883.9</v>
      </c>
      <c r="E1191">
        <v>24379159</v>
      </c>
    </row>
    <row r="1192" spans="1:5">
      <c r="A1192" s="8" t="str">
        <f t="shared" si="57"/>
        <v>PDR45266</v>
      </c>
      <c r="B1192" s="43" t="s">
        <v>56</v>
      </c>
      <c r="C1192" s="8">
        <v>45266</v>
      </c>
      <c r="D1192" s="44">
        <v>26019.418000000001</v>
      </c>
      <c r="E1192">
        <v>18273245</v>
      </c>
    </row>
    <row r="1193" spans="1:5">
      <c r="A1193" s="8" t="str">
        <f t="shared" si="57"/>
        <v>PDR45265</v>
      </c>
      <c r="B1193" s="43" t="s">
        <v>56</v>
      </c>
      <c r="C1193" s="8">
        <v>45265</v>
      </c>
      <c r="D1193" s="44">
        <v>25251.483</v>
      </c>
      <c r="E1193">
        <v>11260809</v>
      </c>
    </row>
    <row r="1194" spans="1:5">
      <c r="A1194" s="8" t="str">
        <f t="shared" si="57"/>
        <v>PDR45264</v>
      </c>
      <c r="B1194" s="43" t="s">
        <v>56</v>
      </c>
      <c r="C1194" s="8">
        <v>45264</v>
      </c>
      <c r="D1194" s="44">
        <v>25612.864000000001</v>
      </c>
      <c r="E1194">
        <v>18278780</v>
      </c>
    </row>
    <row r="1195" spans="1:5">
      <c r="A1195" s="8" t="str">
        <f t="shared" si="57"/>
        <v>PDR45261</v>
      </c>
      <c r="B1195" s="43" t="s">
        <v>56</v>
      </c>
      <c r="C1195" s="8">
        <v>45261</v>
      </c>
      <c r="D1195" s="44">
        <v>24393.204000000002</v>
      </c>
      <c r="E1195">
        <v>10580197</v>
      </c>
    </row>
    <row r="1196" spans="1:5">
      <c r="A1196" s="8" t="str">
        <f t="shared" si="57"/>
        <v>PDR45260</v>
      </c>
      <c r="B1196" s="43" t="s">
        <v>56</v>
      </c>
      <c r="C1196" s="8">
        <v>45260</v>
      </c>
      <c r="D1196" s="44">
        <v>24573.894</v>
      </c>
      <c r="E1196">
        <v>11150343</v>
      </c>
    </row>
    <row r="1197" spans="1:5">
      <c r="A1197" s="8" t="str">
        <f t="shared" si="57"/>
        <v>PDR45259</v>
      </c>
      <c r="B1197" s="43" t="s">
        <v>56</v>
      </c>
      <c r="C1197" s="8">
        <v>45259</v>
      </c>
      <c r="D1197" s="44">
        <v>24664.240000000002</v>
      </c>
      <c r="E1197">
        <v>9598296</v>
      </c>
    </row>
    <row r="1198" spans="1:5">
      <c r="A1198" s="8" t="str">
        <f t="shared" si="57"/>
        <v>PDR45258</v>
      </c>
      <c r="B1198" s="43" t="s">
        <v>56</v>
      </c>
      <c r="C1198" s="8">
        <v>45258</v>
      </c>
      <c r="D1198" s="44">
        <v>24393.204000000002</v>
      </c>
      <c r="E1198">
        <v>15407791</v>
      </c>
    </row>
    <row r="1199" spans="1:5">
      <c r="A1199" s="8" t="str">
        <f t="shared" si="57"/>
        <v>PDR45257</v>
      </c>
      <c r="B1199" s="43" t="s">
        <v>56</v>
      </c>
      <c r="C1199" s="8">
        <v>45257</v>
      </c>
      <c r="D1199" s="44">
        <v>24031.823</v>
      </c>
      <c r="E1199">
        <v>8995055</v>
      </c>
    </row>
    <row r="1200" spans="1:5">
      <c r="A1200" s="8" t="str">
        <f t="shared" si="57"/>
        <v>PDR45254</v>
      </c>
      <c r="B1200" s="43" t="s">
        <v>56</v>
      </c>
      <c r="C1200" s="8">
        <v>45254</v>
      </c>
      <c r="D1200" s="44">
        <v>24799.757000000001</v>
      </c>
      <c r="E1200">
        <v>22335000</v>
      </c>
    </row>
    <row r="1201" spans="1:5">
      <c r="A1201" s="8" t="str">
        <f t="shared" si="57"/>
        <v>PDR45253</v>
      </c>
      <c r="B1201" s="43" t="s">
        <v>56</v>
      </c>
      <c r="C1201" s="8">
        <v>45253</v>
      </c>
      <c r="D1201" s="44">
        <v>24031.823</v>
      </c>
      <c r="E1201">
        <v>27505390</v>
      </c>
    </row>
    <row r="1202" spans="1:5">
      <c r="A1202" s="8" t="str">
        <f t="shared" si="57"/>
        <v>PDR45252</v>
      </c>
      <c r="B1202" s="43" t="s">
        <v>56</v>
      </c>
      <c r="C1202" s="8">
        <v>45252</v>
      </c>
      <c r="D1202" s="44">
        <v>25838.726999999999</v>
      </c>
      <c r="E1202">
        <v>14698512</v>
      </c>
    </row>
    <row r="1203" spans="1:5">
      <c r="A1203" s="8" t="str">
        <f t="shared" si="57"/>
        <v>PDR45251</v>
      </c>
      <c r="B1203" s="43" t="s">
        <v>56</v>
      </c>
      <c r="C1203" s="8">
        <v>45251</v>
      </c>
      <c r="D1203" s="44">
        <v>25612.864000000001</v>
      </c>
      <c r="E1203">
        <v>14817500</v>
      </c>
    </row>
    <row r="1204" spans="1:5">
      <c r="A1204" s="8" t="str">
        <f t="shared" si="57"/>
        <v>PDR45250</v>
      </c>
      <c r="B1204" s="43" t="s">
        <v>56</v>
      </c>
      <c r="C1204" s="8">
        <v>45250</v>
      </c>
      <c r="D1204" s="44">
        <v>25748.382000000001</v>
      </c>
      <c r="E1204">
        <v>17914621</v>
      </c>
    </row>
    <row r="1205" spans="1:5">
      <c r="A1205" s="8" t="str">
        <f t="shared" si="57"/>
        <v>PDR45247</v>
      </c>
      <c r="B1205" s="43" t="s">
        <v>56</v>
      </c>
      <c r="C1205" s="8">
        <v>45247</v>
      </c>
      <c r="D1205" s="44">
        <v>25432.173999999999</v>
      </c>
      <c r="E1205">
        <v>36387323</v>
      </c>
    </row>
    <row r="1206" spans="1:5">
      <c r="A1206" s="8" t="str">
        <f t="shared" si="57"/>
        <v>PDR45246</v>
      </c>
      <c r="B1206" s="43" t="s">
        <v>56</v>
      </c>
      <c r="C1206" s="8">
        <v>45246</v>
      </c>
      <c r="D1206" s="44">
        <v>24754.584999999999</v>
      </c>
      <c r="E1206">
        <v>18736137</v>
      </c>
    </row>
    <row r="1207" spans="1:5">
      <c r="A1207" s="8" t="str">
        <f t="shared" si="57"/>
        <v>PDR45245</v>
      </c>
      <c r="B1207" s="43" t="s">
        <v>56</v>
      </c>
      <c r="C1207" s="8">
        <v>45245</v>
      </c>
      <c r="D1207" s="44">
        <v>23896.305</v>
      </c>
      <c r="E1207">
        <v>20161115</v>
      </c>
    </row>
    <row r="1208" spans="1:5">
      <c r="A1208" s="8" t="str">
        <f t="shared" si="57"/>
        <v>PDR45244</v>
      </c>
      <c r="B1208" s="43" t="s">
        <v>56</v>
      </c>
      <c r="C1208" s="8">
        <v>45244</v>
      </c>
      <c r="D1208" s="44">
        <v>23851.133000000002</v>
      </c>
      <c r="E1208">
        <v>18640503</v>
      </c>
    </row>
    <row r="1209" spans="1:5">
      <c r="A1209" s="8" t="str">
        <f t="shared" si="57"/>
        <v>PDR45243</v>
      </c>
      <c r="B1209" s="43" t="s">
        <v>56</v>
      </c>
      <c r="C1209" s="8">
        <v>45243</v>
      </c>
      <c r="D1209" s="44">
        <v>23851.133000000002</v>
      </c>
      <c r="E1209">
        <v>18431748</v>
      </c>
    </row>
    <row r="1210" spans="1:5">
      <c r="A1210" s="8" t="str">
        <f t="shared" si="57"/>
        <v>PDR45240</v>
      </c>
      <c r="B1210" s="43" t="s">
        <v>56</v>
      </c>
      <c r="C1210" s="8">
        <v>45240</v>
      </c>
      <c r="D1210" s="44">
        <v>23173.544000000002</v>
      </c>
      <c r="E1210">
        <v>27798710</v>
      </c>
    </row>
    <row r="1211" spans="1:5">
      <c r="A1211" s="8" t="str">
        <f t="shared" si="57"/>
        <v>PDR45239</v>
      </c>
      <c r="B1211" s="43" t="s">
        <v>56</v>
      </c>
      <c r="C1211" s="8">
        <v>45239</v>
      </c>
      <c r="D1211" s="44">
        <v>22992.852999999999</v>
      </c>
      <c r="E1211">
        <v>34668693</v>
      </c>
    </row>
    <row r="1212" spans="1:5">
      <c r="A1212" s="8" t="str">
        <f t="shared" si="57"/>
        <v>PDR45238</v>
      </c>
      <c r="B1212" s="43" t="s">
        <v>56</v>
      </c>
      <c r="C1212" s="8">
        <v>45238</v>
      </c>
      <c r="D1212" s="44">
        <v>21502.157999999999</v>
      </c>
      <c r="E1212">
        <v>15341269</v>
      </c>
    </row>
    <row r="1213" spans="1:5">
      <c r="A1213" s="8" t="str">
        <f t="shared" si="57"/>
        <v>PDR45237</v>
      </c>
      <c r="B1213" s="43" t="s">
        <v>56</v>
      </c>
      <c r="C1213" s="8">
        <v>45237</v>
      </c>
      <c r="D1213" s="44">
        <v>20101.807000000001</v>
      </c>
      <c r="E1213">
        <v>6068391</v>
      </c>
    </row>
    <row r="1214" spans="1:5">
      <c r="A1214" s="8" t="str">
        <f t="shared" si="57"/>
        <v>PDR45236</v>
      </c>
      <c r="B1214" s="43" t="s">
        <v>56</v>
      </c>
      <c r="C1214" s="8">
        <v>45236</v>
      </c>
      <c r="D1214" s="44">
        <v>20598.705999999998</v>
      </c>
      <c r="E1214">
        <v>6614297</v>
      </c>
    </row>
    <row r="1215" spans="1:5">
      <c r="A1215" s="8" t="str">
        <f t="shared" si="57"/>
        <v>PDR45233</v>
      </c>
      <c r="B1215" s="43" t="s">
        <v>56</v>
      </c>
      <c r="C1215" s="8">
        <v>45233</v>
      </c>
      <c r="D1215" s="44">
        <v>20372.843000000001</v>
      </c>
      <c r="E1215">
        <v>12087305</v>
      </c>
    </row>
    <row r="1216" spans="1:5">
      <c r="A1216" s="8" t="str">
        <f t="shared" si="57"/>
        <v>PDR45232</v>
      </c>
      <c r="B1216" s="43" t="s">
        <v>56</v>
      </c>
      <c r="C1216" s="8">
        <v>45232</v>
      </c>
      <c r="D1216" s="44">
        <v>20282.496999999999</v>
      </c>
      <c r="E1216">
        <v>12679478</v>
      </c>
    </row>
    <row r="1217" spans="1:5">
      <c r="A1217" s="8" t="str">
        <f t="shared" si="57"/>
        <v>PDR45231</v>
      </c>
      <c r="B1217" s="43" t="s">
        <v>56</v>
      </c>
      <c r="C1217" s="8">
        <v>45231</v>
      </c>
      <c r="D1217" s="44">
        <v>18972.491999999998</v>
      </c>
      <c r="E1217">
        <v>19904876</v>
      </c>
    </row>
    <row r="1218" spans="1:5">
      <c r="A1218" s="8" t="str">
        <f t="shared" si="57"/>
        <v>PDR45230</v>
      </c>
      <c r="B1218" s="43" t="s">
        <v>56</v>
      </c>
      <c r="C1218" s="8">
        <v>45230</v>
      </c>
      <c r="D1218" s="44">
        <v>18927.319</v>
      </c>
      <c r="E1218">
        <v>16914457</v>
      </c>
    </row>
    <row r="1219" spans="1:5">
      <c r="A1219" s="8" t="str">
        <f t="shared" ref="A1219:A1282" si="58">B1219&amp;C1219</f>
        <v>PDR45229</v>
      </c>
      <c r="B1219" s="43" t="s">
        <v>56</v>
      </c>
      <c r="C1219" s="8">
        <v>45229</v>
      </c>
      <c r="D1219" s="44">
        <v>20327.669999999998</v>
      </c>
      <c r="E1219">
        <v>7704117</v>
      </c>
    </row>
    <row r="1220" spans="1:5">
      <c r="A1220" s="8" t="str">
        <f t="shared" si="58"/>
        <v>PDR45226</v>
      </c>
      <c r="B1220" s="43" t="s">
        <v>56</v>
      </c>
      <c r="C1220" s="8">
        <v>45226</v>
      </c>
      <c r="D1220" s="44">
        <v>21185.949000000001</v>
      </c>
      <c r="E1220">
        <v>15601714</v>
      </c>
    </row>
    <row r="1221" spans="1:5">
      <c r="A1221" s="8" t="str">
        <f t="shared" si="58"/>
        <v>PDR45225</v>
      </c>
      <c r="B1221" s="43" t="s">
        <v>56</v>
      </c>
      <c r="C1221" s="8">
        <v>45225</v>
      </c>
      <c r="D1221" s="44">
        <v>20418.014999999999</v>
      </c>
      <c r="E1221">
        <v>20630980</v>
      </c>
    </row>
    <row r="1222" spans="1:5">
      <c r="A1222" s="8" t="str">
        <f t="shared" si="58"/>
        <v>PDR45224</v>
      </c>
      <c r="B1222" s="43" t="s">
        <v>56</v>
      </c>
      <c r="C1222" s="8">
        <v>45224</v>
      </c>
      <c r="D1222" s="44">
        <v>21953.883999999998</v>
      </c>
      <c r="E1222">
        <v>14439727</v>
      </c>
    </row>
    <row r="1223" spans="1:5">
      <c r="A1223" s="8" t="str">
        <f t="shared" si="58"/>
        <v>PDR45223</v>
      </c>
      <c r="B1223" s="43" t="s">
        <v>56</v>
      </c>
      <c r="C1223" s="8">
        <v>45223</v>
      </c>
      <c r="D1223" s="44">
        <v>21502.157999999999</v>
      </c>
      <c r="E1223">
        <v>6688900</v>
      </c>
    </row>
    <row r="1224" spans="1:5">
      <c r="A1224" s="8" t="str">
        <f t="shared" si="58"/>
        <v>PDR45222</v>
      </c>
      <c r="B1224" s="43" t="s">
        <v>56</v>
      </c>
      <c r="C1224" s="8">
        <v>45222</v>
      </c>
      <c r="D1224" s="44">
        <v>21050.432000000001</v>
      </c>
      <c r="E1224">
        <v>7478095</v>
      </c>
    </row>
    <row r="1225" spans="1:5">
      <c r="A1225" s="8" t="str">
        <f t="shared" si="58"/>
        <v>PDR45219</v>
      </c>
      <c r="B1225" s="43" t="s">
        <v>56</v>
      </c>
      <c r="C1225" s="8">
        <v>45219</v>
      </c>
      <c r="D1225" s="44">
        <v>21185.949000000001</v>
      </c>
      <c r="E1225">
        <v>9327446</v>
      </c>
    </row>
    <row r="1226" spans="1:5">
      <c r="A1226" s="8" t="str">
        <f t="shared" si="58"/>
        <v>PDR45218</v>
      </c>
      <c r="B1226" s="43" t="s">
        <v>56</v>
      </c>
      <c r="C1226" s="8">
        <v>45218</v>
      </c>
      <c r="D1226" s="44">
        <v>20327.669999999998</v>
      </c>
      <c r="E1226">
        <v>13935439</v>
      </c>
    </row>
    <row r="1227" spans="1:5">
      <c r="A1227" s="8" t="str">
        <f t="shared" si="58"/>
        <v>PDR45217</v>
      </c>
      <c r="B1227" s="43" t="s">
        <v>56</v>
      </c>
      <c r="C1227" s="8">
        <v>45217</v>
      </c>
      <c r="D1227" s="44">
        <v>20779.396000000001</v>
      </c>
      <c r="E1227">
        <v>18356371</v>
      </c>
    </row>
    <row r="1228" spans="1:5">
      <c r="A1228" s="8" t="str">
        <f t="shared" si="58"/>
        <v>PDR45216</v>
      </c>
      <c r="B1228" s="43" t="s">
        <v>56</v>
      </c>
      <c r="C1228" s="8">
        <v>45216</v>
      </c>
      <c r="D1228" s="44">
        <v>21637.674999999999</v>
      </c>
      <c r="E1228">
        <v>13771623</v>
      </c>
    </row>
    <row r="1229" spans="1:5">
      <c r="A1229" s="8" t="str">
        <f t="shared" si="58"/>
        <v>PDR45215</v>
      </c>
      <c r="B1229" s="43" t="s">
        <v>56</v>
      </c>
      <c r="C1229" s="8">
        <v>45215</v>
      </c>
      <c r="D1229" s="44">
        <v>22586.3</v>
      </c>
      <c r="E1229">
        <v>10308019</v>
      </c>
    </row>
    <row r="1230" spans="1:5">
      <c r="A1230" s="8" t="str">
        <f t="shared" si="58"/>
        <v>PDR45212</v>
      </c>
      <c r="B1230" s="43" t="s">
        <v>56</v>
      </c>
      <c r="C1230" s="8">
        <v>45212</v>
      </c>
      <c r="D1230" s="44">
        <v>23534.924999999999</v>
      </c>
      <c r="E1230">
        <v>17498439</v>
      </c>
    </row>
    <row r="1231" spans="1:5">
      <c r="A1231" s="8" t="str">
        <f t="shared" si="58"/>
        <v>PDR45211</v>
      </c>
      <c r="B1231" s="43" t="s">
        <v>56</v>
      </c>
      <c r="C1231" s="8">
        <v>45211</v>
      </c>
      <c r="D1231" s="44">
        <v>21999.056</v>
      </c>
      <c r="E1231">
        <v>15614886</v>
      </c>
    </row>
    <row r="1232" spans="1:5">
      <c r="A1232" s="8" t="str">
        <f t="shared" si="58"/>
        <v>PDR45210</v>
      </c>
      <c r="B1232" s="43" t="s">
        <v>56</v>
      </c>
      <c r="C1232" s="8">
        <v>45210</v>
      </c>
      <c r="D1232" s="44">
        <v>21185.949000000001</v>
      </c>
      <c r="E1232">
        <v>5935014</v>
      </c>
    </row>
    <row r="1233" spans="1:5">
      <c r="A1233" s="8" t="str">
        <f t="shared" si="58"/>
        <v>PDR45209</v>
      </c>
      <c r="B1233" s="43" t="s">
        <v>56</v>
      </c>
      <c r="C1233" s="8">
        <v>45209</v>
      </c>
      <c r="D1233" s="44">
        <v>20960.085999999999</v>
      </c>
      <c r="E1233">
        <v>6888911</v>
      </c>
    </row>
    <row r="1234" spans="1:5">
      <c r="A1234" s="8" t="str">
        <f t="shared" si="58"/>
        <v>PDR45208</v>
      </c>
      <c r="B1234" s="43" t="s">
        <v>56</v>
      </c>
      <c r="C1234" s="8">
        <v>45208</v>
      </c>
      <c r="D1234" s="44">
        <v>21321.467000000001</v>
      </c>
      <c r="E1234">
        <v>6743026</v>
      </c>
    </row>
    <row r="1235" spans="1:5">
      <c r="A1235" s="8" t="str">
        <f t="shared" si="58"/>
        <v>PDR45205</v>
      </c>
      <c r="B1235" s="43" t="s">
        <v>56</v>
      </c>
      <c r="C1235" s="8">
        <v>45205</v>
      </c>
      <c r="D1235" s="44">
        <v>20869.741000000002</v>
      </c>
      <c r="E1235">
        <v>10387602</v>
      </c>
    </row>
    <row r="1236" spans="1:5">
      <c r="A1236" s="8" t="str">
        <f t="shared" si="58"/>
        <v>PDR45204</v>
      </c>
      <c r="B1236" s="43" t="s">
        <v>56</v>
      </c>
      <c r="C1236" s="8">
        <v>45204</v>
      </c>
      <c r="D1236" s="44">
        <v>20418.014999999999</v>
      </c>
      <c r="E1236">
        <v>7240230</v>
      </c>
    </row>
    <row r="1237" spans="1:5">
      <c r="A1237" s="8" t="str">
        <f t="shared" si="58"/>
        <v>PDR45203</v>
      </c>
      <c r="B1237" s="43" t="s">
        <v>56</v>
      </c>
      <c r="C1237" s="8">
        <v>45203</v>
      </c>
      <c r="D1237" s="44">
        <v>21140.776999999998</v>
      </c>
      <c r="E1237">
        <v>11641017</v>
      </c>
    </row>
    <row r="1238" spans="1:5">
      <c r="A1238" s="8" t="str">
        <f t="shared" si="58"/>
        <v>PDR45202</v>
      </c>
      <c r="B1238" s="43" t="s">
        <v>56</v>
      </c>
      <c r="C1238" s="8">
        <v>45202</v>
      </c>
      <c r="D1238" s="44">
        <v>20418.014999999999</v>
      </c>
      <c r="E1238">
        <v>15863709</v>
      </c>
    </row>
    <row r="1239" spans="1:5">
      <c r="A1239" s="8" t="str">
        <f t="shared" si="58"/>
        <v>PDR45201</v>
      </c>
      <c r="B1239" s="43" t="s">
        <v>56</v>
      </c>
      <c r="C1239" s="8">
        <v>45201</v>
      </c>
      <c r="D1239" s="44">
        <v>21953.883999999998</v>
      </c>
      <c r="E1239">
        <v>5223520</v>
      </c>
    </row>
    <row r="1240" spans="1:5">
      <c r="A1240" s="8" t="str">
        <f t="shared" si="58"/>
        <v>PDR45198</v>
      </c>
      <c r="B1240" s="43" t="s">
        <v>56</v>
      </c>
      <c r="C1240" s="8">
        <v>45198</v>
      </c>
      <c r="D1240" s="44">
        <v>21637.674999999999</v>
      </c>
      <c r="E1240">
        <v>13304747</v>
      </c>
    </row>
    <row r="1241" spans="1:5">
      <c r="A1241" s="8" t="str">
        <f t="shared" si="58"/>
        <v>PDR45197</v>
      </c>
      <c r="B1241" s="43" t="s">
        <v>56</v>
      </c>
      <c r="C1241" s="8">
        <v>45197</v>
      </c>
      <c r="D1241" s="44">
        <v>21366.639999999999</v>
      </c>
      <c r="E1241">
        <v>8501392</v>
      </c>
    </row>
    <row r="1242" spans="1:5">
      <c r="A1242" s="8" t="str">
        <f t="shared" si="58"/>
        <v>PDR45196</v>
      </c>
      <c r="B1242" s="43" t="s">
        <v>56</v>
      </c>
      <c r="C1242" s="8">
        <v>45196</v>
      </c>
      <c r="D1242" s="44">
        <v>21185.949000000001</v>
      </c>
      <c r="E1242">
        <v>12382506</v>
      </c>
    </row>
    <row r="1243" spans="1:5">
      <c r="A1243" s="8" t="str">
        <f t="shared" si="58"/>
        <v>PDR45195</v>
      </c>
      <c r="B1243" s="43" t="s">
        <v>56</v>
      </c>
      <c r="C1243" s="8">
        <v>45195</v>
      </c>
      <c r="D1243" s="44">
        <v>19830.771000000001</v>
      </c>
      <c r="E1243">
        <v>16332135</v>
      </c>
    </row>
    <row r="1244" spans="1:5">
      <c r="A1244" s="8" t="str">
        <f t="shared" si="58"/>
        <v>PDR45194</v>
      </c>
      <c r="B1244" s="43" t="s">
        <v>56</v>
      </c>
      <c r="C1244" s="8">
        <v>45194</v>
      </c>
      <c r="D1244" s="44">
        <v>20598.705999999998</v>
      </c>
      <c r="E1244">
        <v>20022314</v>
      </c>
    </row>
    <row r="1245" spans="1:5">
      <c r="A1245" s="8" t="str">
        <f t="shared" si="58"/>
        <v>PDR45191</v>
      </c>
      <c r="B1245" s="43" t="s">
        <v>56</v>
      </c>
      <c r="C1245" s="8">
        <v>45191</v>
      </c>
      <c r="D1245" s="44">
        <v>22134.574000000001</v>
      </c>
      <c r="E1245">
        <v>19360519</v>
      </c>
    </row>
    <row r="1246" spans="1:5">
      <c r="A1246" s="8" t="str">
        <f t="shared" si="58"/>
        <v>PDR45190</v>
      </c>
      <c r="B1246" s="43" t="s">
        <v>56</v>
      </c>
      <c r="C1246" s="8">
        <v>45190</v>
      </c>
      <c r="D1246" s="44">
        <v>23715.615000000002</v>
      </c>
      <c r="E1246">
        <v>8364916</v>
      </c>
    </row>
    <row r="1247" spans="1:5">
      <c r="A1247" s="8" t="str">
        <f t="shared" si="58"/>
        <v>PDR45189</v>
      </c>
      <c r="B1247" s="43" t="s">
        <v>56</v>
      </c>
      <c r="C1247" s="8">
        <v>45189</v>
      </c>
      <c r="D1247" s="44">
        <v>24393.204000000002</v>
      </c>
      <c r="E1247">
        <v>14577310</v>
      </c>
    </row>
    <row r="1248" spans="1:5">
      <c r="A1248" s="8" t="str">
        <f t="shared" si="58"/>
        <v>PDR45188</v>
      </c>
      <c r="B1248" s="43" t="s">
        <v>56</v>
      </c>
      <c r="C1248" s="8">
        <v>45188</v>
      </c>
      <c r="D1248" s="44">
        <v>23309.062000000002</v>
      </c>
      <c r="E1248">
        <v>14556058</v>
      </c>
    </row>
    <row r="1249" spans="1:5">
      <c r="A1249" s="8" t="str">
        <f t="shared" si="58"/>
        <v>PDR45187</v>
      </c>
      <c r="B1249" s="43" t="s">
        <v>56</v>
      </c>
      <c r="C1249" s="8">
        <v>45187</v>
      </c>
      <c r="D1249" s="44">
        <v>23218.716</v>
      </c>
      <c r="E1249">
        <v>8850941</v>
      </c>
    </row>
    <row r="1250" spans="1:5">
      <c r="A1250" s="8" t="str">
        <f t="shared" si="58"/>
        <v>PDR45184</v>
      </c>
      <c r="B1250" s="43" t="s">
        <v>56</v>
      </c>
      <c r="C1250" s="8">
        <v>45184</v>
      </c>
      <c r="D1250" s="44">
        <v>23625.27</v>
      </c>
      <c r="E1250">
        <v>21780128</v>
      </c>
    </row>
    <row r="1251" spans="1:5">
      <c r="A1251" s="8" t="str">
        <f t="shared" si="58"/>
        <v>PDR45183</v>
      </c>
      <c r="B1251" s="43" t="s">
        <v>56</v>
      </c>
      <c r="C1251" s="8">
        <v>45183</v>
      </c>
      <c r="D1251" s="44">
        <v>22947.681</v>
      </c>
      <c r="E1251">
        <v>20241474</v>
      </c>
    </row>
    <row r="1252" spans="1:5">
      <c r="A1252" s="8" t="str">
        <f t="shared" si="58"/>
        <v>PDR45182</v>
      </c>
      <c r="B1252" s="43" t="s">
        <v>56</v>
      </c>
      <c r="C1252" s="8">
        <v>45182</v>
      </c>
      <c r="D1252" s="44">
        <v>23715.615000000002</v>
      </c>
      <c r="E1252">
        <v>16537016</v>
      </c>
    </row>
    <row r="1253" spans="1:5">
      <c r="A1253" s="8" t="str">
        <f t="shared" si="58"/>
        <v>PDR45181</v>
      </c>
      <c r="B1253" s="43" t="s">
        <v>56</v>
      </c>
      <c r="C1253" s="8">
        <v>45181</v>
      </c>
      <c r="D1253" s="44">
        <v>23760.788</v>
      </c>
      <c r="E1253">
        <v>20492954</v>
      </c>
    </row>
    <row r="1254" spans="1:5">
      <c r="A1254" s="8" t="str">
        <f t="shared" si="58"/>
        <v>PDR45180</v>
      </c>
      <c r="B1254" s="43" t="s">
        <v>56</v>
      </c>
      <c r="C1254" s="8">
        <v>45180</v>
      </c>
      <c r="D1254" s="44">
        <v>22315.263999999999</v>
      </c>
      <c r="E1254">
        <v>17083807</v>
      </c>
    </row>
    <row r="1255" spans="1:5">
      <c r="A1255" s="8" t="str">
        <f t="shared" si="58"/>
        <v>PDR45177</v>
      </c>
      <c r="B1255" s="43" t="s">
        <v>56</v>
      </c>
      <c r="C1255" s="8">
        <v>45177</v>
      </c>
      <c r="D1255" s="44">
        <v>23128.370999999999</v>
      </c>
      <c r="E1255">
        <v>8604220</v>
      </c>
    </row>
    <row r="1256" spans="1:5">
      <c r="A1256" s="8" t="str">
        <f t="shared" si="58"/>
        <v>PDR45176</v>
      </c>
      <c r="B1256" s="43" t="s">
        <v>56</v>
      </c>
      <c r="C1256" s="8">
        <v>45176</v>
      </c>
      <c r="D1256" s="44">
        <v>23128.370999999999</v>
      </c>
      <c r="E1256">
        <v>10150180</v>
      </c>
    </row>
    <row r="1257" spans="1:5">
      <c r="A1257" s="8" t="str">
        <f t="shared" si="58"/>
        <v>PDR45175</v>
      </c>
      <c r="B1257" s="43" t="s">
        <v>56</v>
      </c>
      <c r="C1257" s="8">
        <v>45175</v>
      </c>
      <c r="D1257" s="44">
        <v>23083.199000000001</v>
      </c>
      <c r="E1257">
        <v>14410173</v>
      </c>
    </row>
    <row r="1258" spans="1:5">
      <c r="A1258" s="8" t="str">
        <f t="shared" si="58"/>
        <v>PDR45174</v>
      </c>
      <c r="B1258" s="43" t="s">
        <v>56</v>
      </c>
      <c r="C1258" s="8">
        <v>45174</v>
      </c>
      <c r="D1258" s="44">
        <v>22495.955000000002</v>
      </c>
      <c r="E1258">
        <v>11815348</v>
      </c>
    </row>
    <row r="1259" spans="1:5">
      <c r="A1259" s="8" t="str">
        <f t="shared" si="58"/>
        <v>PDR45169</v>
      </c>
      <c r="B1259" s="43" t="s">
        <v>56</v>
      </c>
      <c r="C1259" s="8">
        <v>45169</v>
      </c>
      <c r="D1259" s="44">
        <v>22405.61</v>
      </c>
      <c r="E1259">
        <v>14535692</v>
      </c>
    </row>
    <row r="1260" spans="1:5">
      <c r="A1260" s="8" t="str">
        <f t="shared" si="58"/>
        <v>PDR45168</v>
      </c>
      <c r="B1260" s="43" t="s">
        <v>56</v>
      </c>
      <c r="C1260" s="8">
        <v>45168</v>
      </c>
      <c r="D1260" s="44">
        <v>21863.538</v>
      </c>
      <c r="E1260">
        <v>13728566</v>
      </c>
    </row>
    <row r="1261" spans="1:5">
      <c r="A1261" s="8" t="str">
        <f t="shared" si="58"/>
        <v>PDR45167</v>
      </c>
      <c r="B1261" s="43" t="s">
        <v>56</v>
      </c>
      <c r="C1261" s="8">
        <v>45167</v>
      </c>
      <c r="D1261" s="44">
        <v>21682.848000000002</v>
      </c>
      <c r="E1261">
        <v>36238561</v>
      </c>
    </row>
    <row r="1262" spans="1:5">
      <c r="A1262" s="8" t="str">
        <f t="shared" si="58"/>
        <v>PDR45166</v>
      </c>
      <c r="B1262" s="43" t="s">
        <v>56</v>
      </c>
      <c r="C1262" s="8">
        <v>45166</v>
      </c>
      <c r="D1262" s="44">
        <v>20327.669999999998</v>
      </c>
      <c r="E1262">
        <v>12117855</v>
      </c>
    </row>
    <row r="1263" spans="1:5">
      <c r="A1263" s="8" t="str">
        <f t="shared" si="58"/>
        <v>PDR45163</v>
      </c>
      <c r="B1263" s="43" t="s">
        <v>56</v>
      </c>
      <c r="C1263" s="8">
        <v>45163</v>
      </c>
      <c r="D1263" s="44">
        <v>19966.289000000001</v>
      </c>
      <c r="E1263">
        <v>12758066</v>
      </c>
    </row>
    <row r="1264" spans="1:5">
      <c r="A1264" s="8" t="str">
        <f t="shared" si="58"/>
        <v>PDR45162</v>
      </c>
      <c r="B1264" s="43" t="s">
        <v>56</v>
      </c>
      <c r="C1264" s="8">
        <v>45162</v>
      </c>
      <c r="D1264" s="44">
        <v>19966.289000000001</v>
      </c>
      <c r="E1264">
        <v>19874769</v>
      </c>
    </row>
    <row r="1265" spans="1:5">
      <c r="A1265" s="8" t="str">
        <f t="shared" si="58"/>
        <v>PDR45161</v>
      </c>
      <c r="B1265" s="43" t="s">
        <v>56</v>
      </c>
      <c r="C1265" s="8">
        <v>45161</v>
      </c>
      <c r="D1265" s="44">
        <v>18972.491999999998</v>
      </c>
      <c r="E1265">
        <v>12151614</v>
      </c>
    </row>
    <row r="1266" spans="1:5">
      <c r="A1266" s="8" t="str">
        <f t="shared" si="58"/>
        <v>PDR45160</v>
      </c>
      <c r="B1266" s="43" t="s">
        <v>56</v>
      </c>
      <c r="C1266" s="8">
        <v>45160</v>
      </c>
      <c r="D1266" s="44">
        <v>18701.455999999998</v>
      </c>
      <c r="E1266">
        <v>20373191</v>
      </c>
    </row>
    <row r="1267" spans="1:5">
      <c r="A1267" s="8" t="str">
        <f t="shared" si="58"/>
        <v>PDR45159</v>
      </c>
      <c r="B1267" s="43" t="s">
        <v>56</v>
      </c>
      <c r="C1267" s="8">
        <v>45159</v>
      </c>
      <c r="D1267" s="44">
        <v>18520.766</v>
      </c>
      <c r="E1267">
        <v>17877098</v>
      </c>
    </row>
    <row r="1268" spans="1:5">
      <c r="A1268" s="8" t="str">
        <f t="shared" si="58"/>
        <v>PDR45156</v>
      </c>
      <c r="B1268" s="43" t="s">
        <v>56</v>
      </c>
      <c r="C1268" s="8">
        <v>45156</v>
      </c>
      <c r="D1268" s="44">
        <v>19243.527999999998</v>
      </c>
      <c r="E1268">
        <v>22854673</v>
      </c>
    </row>
    <row r="1269" spans="1:5">
      <c r="A1269" s="8" t="str">
        <f t="shared" si="58"/>
        <v>PDR45155</v>
      </c>
      <c r="B1269" s="43" t="s">
        <v>56</v>
      </c>
      <c r="C1269" s="8">
        <v>45155</v>
      </c>
      <c r="D1269" s="44">
        <v>20643.878000000001</v>
      </c>
      <c r="E1269">
        <v>18077662</v>
      </c>
    </row>
    <row r="1270" spans="1:5">
      <c r="A1270" s="8" t="str">
        <f t="shared" si="58"/>
        <v>PDR45154</v>
      </c>
      <c r="B1270" s="43" t="s">
        <v>56</v>
      </c>
      <c r="C1270" s="8">
        <v>45154</v>
      </c>
      <c r="D1270" s="44">
        <v>20598.705999999998</v>
      </c>
      <c r="E1270">
        <v>14040370</v>
      </c>
    </row>
    <row r="1271" spans="1:5">
      <c r="A1271" s="8" t="str">
        <f t="shared" si="58"/>
        <v>PDR45153</v>
      </c>
      <c r="B1271" s="43" t="s">
        <v>56</v>
      </c>
      <c r="C1271" s="8">
        <v>45153</v>
      </c>
      <c r="D1271" s="44">
        <v>20237.325000000001</v>
      </c>
      <c r="E1271">
        <v>9915745</v>
      </c>
    </row>
    <row r="1272" spans="1:5">
      <c r="A1272" s="8" t="str">
        <f t="shared" si="58"/>
        <v>PDR45152</v>
      </c>
      <c r="B1272" s="43" t="s">
        <v>56</v>
      </c>
      <c r="C1272" s="8">
        <v>45152</v>
      </c>
      <c r="D1272" s="44">
        <v>20598.705999999998</v>
      </c>
      <c r="E1272">
        <v>20729712</v>
      </c>
    </row>
    <row r="1273" spans="1:5">
      <c r="A1273" s="8" t="str">
        <f t="shared" si="58"/>
        <v>PDR45149</v>
      </c>
      <c r="B1273" s="43" t="s">
        <v>56</v>
      </c>
      <c r="C1273" s="8">
        <v>45149</v>
      </c>
      <c r="D1273" s="44">
        <v>19830.771000000001</v>
      </c>
      <c r="E1273">
        <v>10927753</v>
      </c>
    </row>
    <row r="1274" spans="1:5">
      <c r="A1274" s="8" t="str">
        <f t="shared" si="58"/>
        <v>PDR45148</v>
      </c>
      <c r="B1274" s="43" t="s">
        <v>56</v>
      </c>
      <c r="C1274" s="8">
        <v>45148</v>
      </c>
      <c r="D1274" s="44">
        <v>19424.218000000001</v>
      </c>
      <c r="E1274">
        <v>14971797</v>
      </c>
    </row>
    <row r="1275" spans="1:5">
      <c r="A1275" s="8" t="str">
        <f t="shared" si="58"/>
        <v>PDR45147</v>
      </c>
      <c r="B1275" s="43" t="s">
        <v>56</v>
      </c>
      <c r="C1275" s="8">
        <v>45147</v>
      </c>
      <c r="D1275" s="44">
        <v>19424.218000000001</v>
      </c>
      <c r="E1275">
        <v>17243860</v>
      </c>
    </row>
    <row r="1276" spans="1:5">
      <c r="A1276" s="8" t="str">
        <f t="shared" si="58"/>
        <v>PDR45146</v>
      </c>
      <c r="B1276" s="43" t="s">
        <v>56</v>
      </c>
      <c r="C1276" s="8">
        <v>45146</v>
      </c>
      <c r="D1276" s="44">
        <v>19875.944</v>
      </c>
      <c r="E1276">
        <v>12206404</v>
      </c>
    </row>
    <row r="1277" spans="1:5">
      <c r="A1277" s="8" t="str">
        <f t="shared" si="58"/>
        <v>PDR45145</v>
      </c>
      <c r="B1277" s="43" t="s">
        <v>56</v>
      </c>
      <c r="C1277" s="8">
        <v>45145</v>
      </c>
      <c r="D1277" s="44">
        <v>20327.669999999998</v>
      </c>
      <c r="E1277">
        <v>13941305</v>
      </c>
    </row>
    <row r="1278" spans="1:5">
      <c r="A1278" s="8" t="str">
        <f t="shared" si="58"/>
        <v>PDR45142</v>
      </c>
      <c r="B1278" s="43" t="s">
        <v>56</v>
      </c>
      <c r="C1278" s="8">
        <v>45142</v>
      </c>
      <c r="D1278" s="44">
        <v>20282.496999999999</v>
      </c>
      <c r="E1278">
        <v>31940380</v>
      </c>
    </row>
    <row r="1279" spans="1:5">
      <c r="A1279" s="8" t="str">
        <f t="shared" si="58"/>
        <v>PDR45141</v>
      </c>
      <c r="B1279" s="43" t="s">
        <v>56</v>
      </c>
      <c r="C1279" s="8">
        <v>45141</v>
      </c>
      <c r="D1279" s="44">
        <v>19333.873</v>
      </c>
      <c r="E1279">
        <v>11172481</v>
      </c>
    </row>
    <row r="1280" spans="1:5">
      <c r="A1280" s="8" t="str">
        <f t="shared" si="58"/>
        <v>PDR45140</v>
      </c>
      <c r="B1280" s="43" t="s">
        <v>56</v>
      </c>
      <c r="C1280" s="8">
        <v>45140</v>
      </c>
      <c r="D1280" s="44">
        <v>19333.873</v>
      </c>
      <c r="E1280">
        <v>9563762</v>
      </c>
    </row>
    <row r="1281" spans="1:5">
      <c r="A1281" s="8" t="str">
        <f t="shared" si="58"/>
        <v>PDR45139</v>
      </c>
      <c r="B1281" s="43" t="s">
        <v>56</v>
      </c>
      <c r="C1281" s="8">
        <v>45139</v>
      </c>
      <c r="D1281" s="44">
        <v>18836.973999999998</v>
      </c>
      <c r="E1281">
        <v>17036212</v>
      </c>
    </row>
    <row r="1282" spans="1:5">
      <c r="A1282" s="8" t="str">
        <f t="shared" si="58"/>
        <v>PDR45138</v>
      </c>
      <c r="B1282" s="43" t="s">
        <v>56</v>
      </c>
      <c r="C1282" s="8">
        <v>45138</v>
      </c>
      <c r="D1282" s="44">
        <v>19604.907999999999</v>
      </c>
      <c r="E1282">
        <v>12497952</v>
      </c>
    </row>
    <row r="1283" spans="1:5">
      <c r="A1283" s="8" t="str">
        <f t="shared" ref="A1283:A1346" si="59">B1283&amp;C1283</f>
        <v>PDR45135</v>
      </c>
      <c r="B1283" s="43" t="s">
        <v>56</v>
      </c>
      <c r="C1283" s="8">
        <v>45135</v>
      </c>
      <c r="D1283" s="44">
        <v>19740.425999999999</v>
      </c>
      <c r="E1283">
        <v>16114747</v>
      </c>
    </row>
    <row r="1284" spans="1:5">
      <c r="A1284" s="8" t="str">
        <f t="shared" si="59"/>
        <v>PDR45134</v>
      </c>
      <c r="B1284" s="43" t="s">
        <v>56</v>
      </c>
      <c r="C1284" s="8">
        <v>45134</v>
      </c>
      <c r="D1284" s="44">
        <v>19875.944</v>
      </c>
      <c r="E1284">
        <v>19121547</v>
      </c>
    </row>
    <row r="1285" spans="1:5">
      <c r="A1285" s="8" t="str">
        <f t="shared" si="59"/>
        <v>PDR45133</v>
      </c>
      <c r="B1285" s="43" t="s">
        <v>56</v>
      </c>
      <c r="C1285" s="8">
        <v>45133</v>
      </c>
      <c r="D1285" s="44">
        <v>19469.391</v>
      </c>
      <c r="E1285">
        <v>18815499</v>
      </c>
    </row>
    <row r="1286" spans="1:5">
      <c r="A1286" s="8" t="str">
        <f t="shared" si="59"/>
        <v>PDR45132</v>
      </c>
      <c r="B1286" s="43" t="s">
        <v>56</v>
      </c>
      <c r="C1286" s="8">
        <v>45132</v>
      </c>
      <c r="D1286" s="44">
        <v>19288.7</v>
      </c>
      <c r="E1286">
        <v>18339436</v>
      </c>
    </row>
    <row r="1287" spans="1:5">
      <c r="A1287" s="8" t="str">
        <f t="shared" si="59"/>
        <v>PDR45131</v>
      </c>
      <c r="B1287" s="43" t="s">
        <v>56</v>
      </c>
      <c r="C1287" s="8">
        <v>45131</v>
      </c>
      <c r="D1287" s="44">
        <v>19288.7</v>
      </c>
      <c r="E1287">
        <v>17066098</v>
      </c>
    </row>
    <row r="1288" spans="1:5">
      <c r="A1288" s="8" t="str">
        <f t="shared" si="59"/>
        <v>PDR45128</v>
      </c>
      <c r="B1288" s="43" t="s">
        <v>56</v>
      </c>
      <c r="C1288" s="8">
        <v>45128</v>
      </c>
      <c r="D1288" s="44">
        <v>18791.802</v>
      </c>
      <c r="E1288">
        <v>27825385</v>
      </c>
    </row>
    <row r="1289" spans="1:5">
      <c r="A1289" s="8" t="str">
        <f t="shared" si="59"/>
        <v>PDR45127</v>
      </c>
      <c r="B1289" s="43" t="s">
        <v>56</v>
      </c>
      <c r="C1289" s="8">
        <v>45127</v>
      </c>
      <c r="D1289" s="44">
        <v>17572.141</v>
      </c>
      <c r="E1289">
        <v>14670287</v>
      </c>
    </row>
    <row r="1290" spans="1:5">
      <c r="A1290" s="8" t="str">
        <f t="shared" si="59"/>
        <v>PDR45126</v>
      </c>
      <c r="B1290" s="43" t="s">
        <v>56</v>
      </c>
      <c r="C1290" s="8">
        <v>45126</v>
      </c>
      <c r="D1290" s="44">
        <v>16984.898000000001</v>
      </c>
      <c r="E1290">
        <v>16995812</v>
      </c>
    </row>
    <row r="1291" spans="1:5">
      <c r="A1291" s="8" t="str">
        <f t="shared" si="59"/>
        <v>PDR45125</v>
      </c>
      <c r="B1291" s="43" t="s">
        <v>56</v>
      </c>
      <c r="C1291" s="8">
        <v>45125</v>
      </c>
      <c r="D1291" s="44">
        <v>17391.451000000001</v>
      </c>
      <c r="E1291">
        <v>12559051</v>
      </c>
    </row>
    <row r="1292" spans="1:5">
      <c r="A1292" s="8" t="str">
        <f t="shared" si="59"/>
        <v>PDR45124</v>
      </c>
      <c r="B1292" s="43" t="s">
        <v>56</v>
      </c>
      <c r="C1292" s="8">
        <v>45124</v>
      </c>
      <c r="D1292" s="44">
        <v>17617.313999999998</v>
      </c>
      <c r="E1292">
        <v>18925411</v>
      </c>
    </row>
    <row r="1293" spans="1:5">
      <c r="A1293" s="8" t="str">
        <f t="shared" si="59"/>
        <v>PDR45121</v>
      </c>
      <c r="B1293" s="43" t="s">
        <v>56</v>
      </c>
      <c r="C1293" s="8">
        <v>45121</v>
      </c>
      <c r="D1293" s="44">
        <v>17075.242999999999</v>
      </c>
      <c r="E1293">
        <v>20239814</v>
      </c>
    </row>
    <row r="1294" spans="1:5">
      <c r="A1294" s="8" t="str">
        <f t="shared" si="59"/>
        <v>PDR45120</v>
      </c>
      <c r="B1294" s="43" t="s">
        <v>56</v>
      </c>
      <c r="C1294" s="8">
        <v>45120</v>
      </c>
      <c r="D1294" s="44">
        <v>17346.277999999998</v>
      </c>
      <c r="E1294">
        <v>11268889</v>
      </c>
    </row>
    <row r="1295" spans="1:5">
      <c r="A1295" s="8" t="str">
        <f t="shared" si="59"/>
        <v>PDR45119</v>
      </c>
      <c r="B1295" s="43" t="s">
        <v>56</v>
      </c>
      <c r="C1295" s="8">
        <v>45119</v>
      </c>
      <c r="D1295" s="44">
        <v>17255.933000000001</v>
      </c>
      <c r="E1295">
        <v>19967967</v>
      </c>
    </row>
    <row r="1296" spans="1:5">
      <c r="A1296" s="8" t="str">
        <f t="shared" si="59"/>
        <v>PDR45118</v>
      </c>
      <c r="B1296" s="43" t="s">
        <v>56</v>
      </c>
      <c r="C1296" s="8">
        <v>45118</v>
      </c>
      <c r="D1296" s="44">
        <v>16623.517</v>
      </c>
      <c r="E1296">
        <v>14273476</v>
      </c>
    </row>
    <row r="1297" spans="1:5">
      <c r="A1297" s="8" t="str">
        <f t="shared" si="59"/>
        <v>PDR45117</v>
      </c>
      <c r="B1297" s="43" t="s">
        <v>56</v>
      </c>
      <c r="C1297" s="8">
        <v>45117</v>
      </c>
      <c r="D1297" s="44">
        <v>16713.862000000001</v>
      </c>
      <c r="E1297">
        <v>31178413</v>
      </c>
    </row>
    <row r="1298" spans="1:5">
      <c r="A1298" s="8" t="str">
        <f t="shared" si="59"/>
        <v>PDR45114</v>
      </c>
      <c r="B1298" s="43" t="s">
        <v>56</v>
      </c>
      <c r="C1298" s="8">
        <v>45114</v>
      </c>
      <c r="D1298" s="44">
        <v>15629.72</v>
      </c>
      <c r="E1298">
        <v>10008279</v>
      </c>
    </row>
    <row r="1299" spans="1:5">
      <c r="A1299" s="8" t="str">
        <f t="shared" si="59"/>
        <v>PDR45113</v>
      </c>
      <c r="B1299" s="43" t="s">
        <v>56</v>
      </c>
      <c r="C1299" s="8">
        <v>45113</v>
      </c>
      <c r="D1299" s="44">
        <v>15268.339</v>
      </c>
      <c r="E1299">
        <v>12830233</v>
      </c>
    </row>
    <row r="1300" spans="1:5">
      <c r="A1300" s="8" t="str">
        <f t="shared" si="59"/>
        <v>PDR45112</v>
      </c>
      <c r="B1300" s="43" t="s">
        <v>56</v>
      </c>
      <c r="C1300" s="8">
        <v>45112</v>
      </c>
      <c r="D1300" s="44">
        <v>15674.892</v>
      </c>
      <c r="E1300">
        <v>20744102</v>
      </c>
    </row>
    <row r="1301" spans="1:5">
      <c r="A1301" s="8" t="str">
        <f t="shared" si="59"/>
        <v>PDR45111</v>
      </c>
      <c r="B1301" s="43" t="s">
        <v>56</v>
      </c>
      <c r="C1301" s="8">
        <v>45111</v>
      </c>
      <c r="D1301" s="44">
        <v>15358.683999999999</v>
      </c>
      <c r="E1301">
        <v>12676711</v>
      </c>
    </row>
    <row r="1302" spans="1:5">
      <c r="A1302" s="8" t="str">
        <f t="shared" si="59"/>
        <v>PDR45110</v>
      </c>
      <c r="B1302" s="43" t="s">
        <v>56</v>
      </c>
      <c r="C1302" s="8">
        <v>45110</v>
      </c>
      <c r="D1302" s="44">
        <v>15087.647999999999</v>
      </c>
      <c r="E1302">
        <v>6568030</v>
      </c>
    </row>
    <row r="1303" spans="1:5">
      <c r="A1303" s="8" t="str">
        <f t="shared" si="59"/>
        <v>PDR45107</v>
      </c>
      <c r="B1303" s="43" t="s">
        <v>56</v>
      </c>
      <c r="C1303" s="8">
        <v>45107</v>
      </c>
      <c r="D1303" s="44">
        <v>15177.994000000001</v>
      </c>
      <c r="E1303">
        <v>15385433</v>
      </c>
    </row>
    <row r="1304" spans="1:5">
      <c r="A1304" s="8" t="str">
        <f t="shared" si="59"/>
        <v>PDR45106</v>
      </c>
      <c r="B1304" s="43" t="s">
        <v>56</v>
      </c>
      <c r="C1304" s="8">
        <v>45106</v>
      </c>
      <c r="D1304" s="44">
        <v>14906.958000000001</v>
      </c>
      <c r="E1304">
        <v>11201259</v>
      </c>
    </row>
    <row r="1305" spans="1:5">
      <c r="A1305" s="8" t="str">
        <f t="shared" si="59"/>
        <v>PDR45105</v>
      </c>
      <c r="B1305" s="43" t="s">
        <v>56</v>
      </c>
      <c r="C1305" s="8">
        <v>45105</v>
      </c>
      <c r="D1305" s="44">
        <v>15358.683999999999</v>
      </c>
      <c r="E1305">
        <v>20266378</v>
      </c>
    </row>
    <row r="1306" spans="1:5">
      <c r="A1306" s="8" t="str">
        <f t="shared" si="59"/>
        <v>PDR45104</v>
      </c>
      <c r="B1306" s="43" t="s">
        <v>56</v>
      </c>
      <c r="C1306" s="8">
        <v>45104</v>
      </c>
      <c r="D1306" s="44">
        <v>15358.683999999999</v>
      </c>
      <c r="E1306">
        <v>10675277</v>
      </c>
    </row>
    <row r="1307" spans="1:5">
      <c r="A1307" s="8" t="str">
        <f t="shared" si="59"/>
        <v>PDR45103</v>
      </c>
      <c r="B1307" s="43" t="s">
        <v>56</v>
      </c>
      <c r="C1307" s="8">
        <v>45103</v>
      </c>
      <c r="D1307" s="44">
        <v>15584.547</v>
      </c>
      <c r="E1307">
        <v>17233788</v>
      </c>
    </row>
    <row r="1308" spans="1:5">
      <c r="A1308" s="8" t="str">
        <f t="shared" si="59"/>
        <v>PDR45100</v>
      </c>
      <c r="B1308" s="43" t="s">
        <v>56</v>
      </c>
      <c r="C1308" s="8">
        <v>45100</v>
      </c>
      <c r="D1308" s="44">
        <v>15494.201999999999</v>
      </c>
      <c r="E1308">
        <v>14545543</v>
      </c>
    </row>
    <row r="1309" spans="1:5">
      <c r="A1309" s="8" t="str">
        <f t="shared" si="59"/>
        <v>PDR45099</v>
      </c>
      <c r="B1309" s="43" t="s">
        <v>56</v>
      </c>
      <c r="C1309" s="8">
        <v>45099</v>
      </c>
      <c r="D1309" s="44">
        <v>15674.892</v>
      </c>
      <c r="E1309">
        <v>14262960</v>
      </c>
    </row>
    <row r="1310" spans="1:5">
      <c r="A1310" s="8" t="str">
        <f t="shared" si="59"/>
        <v>PDR45098</v>
      </c>
      <c r="B1310" s="43" t="s">
        <v>56</v>
      </c>
      <c r="C1310" s="8">
        <v>45098</v>
      </c>
      <c r="D1310" s="44">
        <v>15629.72</v>
      </c>
      <c r="E1310">
        <v>12857352</v>
      </c>
    </row>
    <row r="1311" spans="1:5">
      <c r="A1311" s="8" t="str">
        <f t="shared" si="59"/>
        <v>PDR45097</v>
      </c>
      <c r="B1311" s="43" t="s">
        <v>56</v>
      </c>
      <c r="C1311" s="8">
        <v>45097</v>
      </c>
      <c r="D1311" s="44">
        <v>15539.374</v>
      </c>
      <c r="E1311">
        <v>14277239</v>
      </c>
    </row>
    <row r="1312" spans="1:5">
      <c r="A1312" s="8" t="str">
        <f t="shared" si="59"/>
        <v>PDR45096</v>
      </c>
      <c r="B1312" s="43" t="s">
        <v>56</v>
      </c>
      <c r="C1312" s="8">
        <v>45096</v>
      </c>
      <c r="D1312" s="44">
        <v>14590.75</v>
      </c>
      <c r="E1312">
        <v>28132319</v>
      </c>
    </row>
    <row r="1313" spans="1:5">
      <c r="A1313" s="8" t="str">
        <f t="shared" si="59"/>
        <v>PDR45093</v>
      </c>
      <c r="B1313" s="43" t="s">
        <v>56</v>
      </c>
      <c r="C1313" s="8">
        <v>45093</v>
      </c>
      <c r="D1313" s="44">
        <v>15223.165999999999</v>
      </c>
      <c r="E1313">
        <v>21258241</v>
      </c>
    </row>
    <row r="1314" spans="1:5">
      <c r="A1314" s="8" t="str">
        <f t="shared" si="59"/>
        <v>PDR45092</v>
      </c>
      <c r="B1314" s="43" t="s">
        <v>56</v>
      </c>
      <c r="C1314" s="8">
        <v>45092</v>
      </c>
      <c r="D1314" s="44">
        <v>15629.72</v>
      </c>
      <c r="E1314">
        <v>19451725</v>
      </c>
    </row>
    <row r="1315" spans="1:5">
      <c r="A1315" s="8" t="str">
        <f t="shared" si="59"/>
        <v>PDR45091</v>
      </c>
      <c r="B1315" s="43" t="s">
        <v>56</v>
      </c>
      <c r="C1315" s="8">
        <v>45091</v>
      </c>
      <c r="D1315" s="44">
        <v>15313.511</v>
      </c>
      <c r="E1315">
        <v>18990162</v>
      </c>
    </row>
    <row r="1316" spans="1:5">
      <c r="A1316" s="8" t="str">
        <f t="shared" si="59"/>
        <v>PDR45090</v>
      </c>
      <c r="B1316" s="43" t="s">
        <v>56</v>
      </c>
      <c r="C1316" s="8">
        <v>45090</v>
      </c>
      <c r="D1316" s="44">
        <v>15991.1</v>
      </c>
      <c r="E1316">
        <v>19217180</v>
      </c>
    </row>
    <row r="1317" spans="1:5">
      <c r="A1317" s="8" t="str">
        <f t="shared" si="59"/>
        <v>PDR45089</v>
      </c>
      <c r="B1317" s="43" t="s">
        <v>56</v>
      </c>
      <c r="C1317" s="8">
        <v>45089</v>
      </c>
      <c r="D1317" s="44">
        <v>15991.1</v>
      </c>
      <c r="E1317">
        <v>22357469</v>
      </c>
    </row>
    <row r="1318" spans="1:5">
      <c r="A1318" s="8" t="str">
        <f t="shared" si="59"/>
        <v>PDR45086</v>
      </c>
      <c r="B1318" s="43" t="s">
        <v>56</v>
      </c>
      <c r="C1318" s="8">
        <v>45086</v>
      </c>
      <c r="D1318" s="44">
        <v>15268.339</v>
      </c>
      <c r="E1318">
        <v>22872161</v>
      </c>
    </row>
    <row r="1319" spans="1:5">
      <c r="A1319" s="8" t="str">
        <f t="shared" si="59"/>
        <v>PDR45085</v>
      </c>
      <c r="B1319" s="43" t="s">
        <v>56</v>
      </c>
      <c r="C1319" s="8">
        <v>45085</v>
      </c>
      <c r="D1319" s="44">
        <v>14726.268</v>
      </c>
      <c r="E1319">
        <v>25353422</v>
      </c>
    </row>
    <row r="1320" spans="1:5">
      <c r="A1320" s="8" t="str">
        <f t="shared" si="59"/>
        <v>PDR45084</v>
      </c>
      <c r="B1320" s="43" t="s">
        <v>56</v>
      </c>
      <c r="C1320" s="8">
        <v>45084</v>
      </c>
      <c r="D1320" s="44">
        <v>14410.058999999999</v>
      </c>
      <c r="E1320">
        <v>24682772</v>
      </c>
    </row>
    <row r="1321" spans="1:5">
      <c r="A1321" s="8" t="str">
        <f t="shared" si="59"/>
        <v>PDR45083</v>
      </c>
      <c r="B1321" s="43" t="s">
        <v>56</v>
      </c>
      <c r="C1321" s="8">
        <v>45083</v>
      </c>
      <c r="D1321" s="44">
        <v>13506.607</v>
      </c>
      <c r="E1321">
        <v>10052001</v>
      </c>
    </row>
    <row r="1322" spans="1:5">
      <c r="A1322" s="8" t="str">
        <f t="shared" si="59"/>
        <v>PDR45082</v>
      </c>
      <c r="B1322" s="43" t="s">
        <v>56</v>
      </c>
      <c r="C1322" s="8">
        <v>45082</v>
      </c>
      <c r="D1322" s="44">
        <v>13280.744000000001</v>
      </c>
      <c r="E1322">
        <v>11907107</v>
      </c>
    </row>
    <row r="1323" spans="1:5">
      <c r="A1323" s="8" t="str">
        <f t="shared" si="59"/>
        <v>TV245598</v>
      </c>
      <c r="B1323" s="43" t="s">
        <v>21</v>
      </c>
      <c r="C1323" s="8">
        <v>45598</v>
      </c>
      <c r="D1323" s="44">
        <v>28600</v>
      </c>
      <c r="E1323">
        <v>267000</v>
      </c>
    </row>
    <row r="1324" spans="1:5">
      <c r="A1324" s="8" t="str">
        <f t="shared" si="59"/>
        <v>TV245597</v>
      </c>
      <c r="B1324" s="43" t="s">
        <v>21</v>
      </c>
      <c r="C1324" s="8">
        <v>45597</v>
      </c>
      <c r="D1324" s="44">
        <v>27900</v>
      </c>
      <c r="E1324">
        <v>106200</v>
      </c>
    </row>
    <row r="1325" spans="1:5">
      <c r="A1325" s="8" t="str">
        <f t="shared" si="59"/>
        <v>TV245596</v>
      </c>
      <c r="B1325" s="43" t="s">
        <v>21</v>
      </c>
      <c r="C1325" s="8">
        <v>45596</v>
      </c>
      <c r="D1325" s="44">
        <v>28200</v>
      </c>
      <c r="E1325">
        <v>88500</v>
      </c>
    </row>
    <row r="1326" spans="1:5">
      <c r="A1326" s="8" t="str">
        <f t="shared" si="59"/>
        <v>TV245595</v>
      </c>
      <c r="B1326" s="43" t="s">
        <v>21</v>
      </c>
      <c r="C1326" s="8">
        <v>45595</v>
      </c>
      <c r="D1326" s="44">
        <v>28200</v>
      </c>
      <c r="E1326">
        <v>92300</v>
      </c>
    </row>
    <row r="1327" spans="1:5">
      <c r="A1327" s="8" t="str">
        <f t="shared" si="59"/>
        <v>TV245594</v>
      </c>
      <c r="B1327" s="43" t="s">
        <v>21</v>
      </c>
      <c r="C1327" s="8">
        <v>45594</v>
      </c>
      <c r="D1327" s="44">
        <v>28450</v>
      </c>
      <c r="E1327">
        <v>140800</v>
      </c>
    </row>
    <row r="1328" spans="1:5">
      <c r="A1328" s="8" t="str">
        <f t="shared" si="59"/>
        <v>TV245593</v>
      </c>
      <c r="B1328" s="43" t="s">
        <v>21</v>
      </c>
      <c r="C1328" s="8">
        <v>45593</v>
      </c>
      <c r="D1328" s="44">
        <v>28400</v>
      </c>
      <c r="E1328">
        <v>76200</v>
      </c>
    </row>
    <row r="1329" spans="1:5">
      <c r="A1329" s="8" t="str">
        <f t="shared" si="59"/>
        <v>TV245590</v>
      </c>
      <c r="B1329" s="43" t="s">
        <v>21</v>
      </c>
      <c r="C1329" s="8">
        <v>45590</v>
      </c>
      <c r="D1329" s="44">
        <v>28500</v>
      </c>
      <c r="E1329">
        <v>84700</v>
      </c>
    </row>
    <row r="1330" spans="1:5">
      <c r="A1330" s="8" t="str">
        <f t="shared" si="59"/>
        <v>TV245589</v>
      </c>
      <c r="B1330" s="43" t="s">
        <v>21</v>
      </c>
      <c r="C1330" s="8">
        <v>45589</v>
      </c>
      <c r="D1330" s="44">
        <v>28550</v>
      </c>
      <c r="E1330">
        <v>124600</v>
      </c>
    </row>
    <row r="1331" spans="1:5">
      <c r="A1331" s="8" t="str">
        <f t="shared" si="59"/>
        <v>TV245588</v>
      </c>
      <c r="B1331" s="43" t="s">
        <v>21</v>
      </c>
      <c r="C1331" s="8">
        <v>45588</v>
      </c>
      <c r="D1331" s="44">
        <v>28600</v>
      </c>
      <c r="E1331">
        <v>303000</v>
      </c>
    </row>
    <row r="1332" spans="1:5">
      <c r="A1332" s="8" t="str">
        <f t="shared" si="59"/>
        <v>TV245587</v>
      </c>
      <c r="B1332" s="43" t="s">
        <v>21</v>
      </c>
      <c r="C1332" s="8">
        <v>45587</v>
      </c>
      <c r="D1332" s="44">
        <v>27300</v>
      </c>
      <c r="E1332">
        <v>374300</v>
      </c>
    </row>
    <row r="1333" spans="1:5">
      <c r="A1333" s="8" t="str">
        <f t="shared" si="59"/>
        <v>TV245586</v>
      </c>
      <c r="B1333" s="43" t="s">
        <v>21</v>
      </c>
      <c r="C1333" s="8">
        <v>45586</v>
      </c>
      <c r="D1333" s="44">
        <v>28100</v>
      </c>
      <c r="E1333">
        <v>302400</v>
      </c>
    </row>
    <row r="1334" spans="1:5">
      <c r="A1334" s="8" t="str">
        <f t="shared" si="59"/>
        <v>TV245583</v>
      </c>
      <c r="B1334" s="43" t="s">
        <v>21</v>
      </c>
      <c r="C1334" s="8">
        <v>45583</v>
      </c>
      <c r="D1334" s="44">
        <v>28700</v>
      </c>
      <c r="E1334">
        <v>89500</v>
      </c>
    </row>
    <row r="1335" spans="1:5">
      <c r="A1335" s="8" t="str">
        <f t="shared" si="59"/>
        <v>TV245582</v>
      </c>
      <c r="B1335" s="43" t="s">
        <v>21</v>
      </c>
      <c r="C1335" s="8">
        <v>45582</v>
      </c>
      <c r="D1335" s="44">
        <v>28950</v>
      </c>
      <c r="E1335">
        <v>104600</v>
      </c>
    </row>
    <row r="1336" spans="1:5">
      <c r="A1336" s="8" t="str">
        <f t="shared" si="59"/>
        <v>TV245581</v>
      </c>
      <c r="B1336" s="43" t="s">
        <v>21</v>
      </c>
      <c r="C1336" s="8">
        <v>45581</v>
      </c>
      <c r="D1336" s="44">
        <v>28800</v>
      </c>
      <c r="E1336">
        <v>208400</v>
      </c>
    </row>
    <row r="1337" spans="1:5">
      <c r="A1337" s="8" t="str">
        <f t="shared" si="59"/>
        <v>TV245580</v>
      </c>
      <c r="B1337" s="43" t="s">
        <v>21</v>
      </c>
      <c r="C1337" s="8">
        <v>45580</v>
      </c>
      <c r="D1337" s="44">
        <v>29650</v>
      </c>
      <c r="E1337">
        <v>114800</v>
      </c>
    </row>
    <row r="1338" spans="1:5">
      <c r="A1338" s="8" t="str">
        <f t="shared" si="59"/>
        <v>TV245579</v>
      </c>
      <c r="B1338" s="43" t="s">
        <v>21</v>
      </c>
      <c r="C1338" s="8">
        <v>45579</v>
      </c>
      <c r="D1338" s="44">
        <v>29950</v>
      </c>
      <c r="E1338">
        <v>157000</v>
      </c>
    </row>
    <row r="1339" spans="1:5">
      <c r="A1339" s="8" t="str">
        <f t="shared" si="59"/>
        <v>TV245576</v>
      </c>
      <c r="B1339" s="43" t="s">
        <v>21</v>
      </c>
      <c r="C1339" s="8">
        <v>45576</v>
      </c>
      <c r="D1339" s="44">
        <v>29600</v>
      </c>
      <c r="E1339">
        <v>92900</v>
      </c>
    </row>
    <row r="1340" spans="1:5">
      <c r="A1340" s="8" t="str">
        <f t="shared" si="59"/>
        <v>TV245575</v>
      </c>
      <c r="B1340" s="43" t="s">
        <v>21</v>
      </c>
      <c r="C1340" s="8">
        <v>45575</v>
      </c>
      <c r="D1340" s="44">
        <v>29800</v>
      </c>
      <c r="E1340">
        <v>211800</v>
      </c>
    </row>
    <row r="1341" spans="1:5">
      <c r="A1341" s="8" t="str">
        <f t="shared" si="59"/>
        <v>TV245574</v>
      </c>
      <c r="B1341" s="43" t="s">
        <v>21</v>
      </c>
      <c r="C1341" s="8">
        <v>45574</v>
      </c>
      <c r="D1341" s="44">
        <v>29850</v>
      </c>
      <c r="E1341">
        <v>177300</v>
      </c>
    </row>
    <row r="1342" spans="1:5">
      <c r="A1342" s="8" t="str">
        <f t="shared" si="59"/>
        <v>TV245573</v>
      </c>
      <c r="B1342" s="43" t="s">
        <v>21</v>
      </c>
      <c r="C1342" s="8">
        <v>45573</v>
      </c>
      <c r="D1342" s="44">
        <v>29900</v>
      </c>
      <c r="E1342">
        <v>152100</v>
      </c>
    </row>
    <row r="1343" spans="1:5">
      <c r="A1343" s="8" t="str">
        <f t="shared" si="59"/>
        <v>TV245572</v>
      </c>
      <c r="B1343" s="43" t="s">
        <v>21</v>
      </c>
      <c r="C1343" s="8">
        <v>45572</v>
      </c>
      <c r="D1343" s="44">
        <v>29950</v>
      </c>
      <c r="E1343">
        <v>112800</v>
      </c>
    </row>
    <row r="1344" spans="1:5">
      <c r="A1344" s="8" t="str">
        <f t="shared" si="59"/>
        <v>TV245569</v>
      </c>
      <c r="B1344" s="43" t="s">
        <v>21</v>
      </c>
      <c r="C1344" s="8">
        <v>45569</v>
      </c>
      <c r="D1344" s="44">
        <v>30000</v>
      </c>
      <c r="E1344">
        <v>155600</v>
      </c>
    </row>
    <row r="1345" spans="1:5">
      <c r="A1345" s="8" t="str">
        <f t="shared" si="59"/>
        <v>TV245568</v>
      </c>
      <c r="B1345" s="43" t="s">
        <v>21</v>
      </c>
      <c r="C1345" s="8">
        <v>45568</v>
      </c>
      <c r="D1345" s="44">
        <v>30300</v>
      </c>
      <c r="E1345">
        <v>224200</v>
      </c>
    </row>
    <row r="1346" spans="1:5">
      <c r="A1346" s="8" t="str">
        <f t="shared" si="59"/>
        <v>TV245567</v>
      </c>
      <c r="B1346" s="43" t="s">
        <v>21</v>
      </c>
      <c r="C1346" s="8">
        <v>45567</v>
      </c>
      <c r="D1346" s="44">
        <v>30750</v>
      </c>
      <c r="E1346">
        <v>194200</v>
      </c>
    </row>
    <row r="1347" spans="1:5">
      <c r="A1347" s="8" t="str">
        <f t="shared" ref="A1347:A1410" si="60">B1347&amp;C1347</f>
        <v>TV245566</v>
      </c>
      <c r="B1347" s="43" t="s">
        <v>21</v>
      </c>
      <c r="C1347" s="8">
        <v>45566</v>
      </c>
      <c r="D1347" s="44">
        <v>31150</v>
      </c>
      <c r="E1347">
        <v>254100</v>
      </c>
    </row>
    <row r="1348" spans="1:5">
      <c r="A1348" s="8" t="str">
        <f t="shared" si="60"/>
        <v>TV245565</v>
      </c>
      <c r="B1348" s="43" t="s">
        <v>21</v>
      </c>
      <c r="C1348" s="8">
        <v>45565</v>
      </c>
      <c r="D1348" s="44">
        <v>31400</v>
      </c>
      <c r="E1348">
        <v>188200</v>
      </c>
    </row>
    <row r="1349" spans="1:5">
      <c r="A1349" s="8" t="str">
        <f t="shared" si="60"/>
        <v>TV245562</v>
      </c>
      <c r="B1349" s="43" t="s">
        <v>21</v>
      </c>
      <c r="C1349" s="8">
        <v>45562</v>
      </c>
      <c r="D1349" s="44">
        <v>31750</v>
      </c>
      <c r="E1349">
        <v>172200</v>
      </c>
    </row>
    <row r="1350" spans="1:5">
      <c r="A1350" s="8" t="str">
        <f t="shared" si="60"/>
        <v>TV245561</v>
      </c>
      <c r="B1350" s="43" t="s">
        <v>21</v>
      </c>
      <c r="C1350" s="8">
        <v>45561</v>
      </c>
      <c r="D1350" s="44">
        <v>31750</v>
      </c>
      <c r="E1350">
        <v>361200</v>
      </c>
    </row>
    <row r="1351" spans="1:5">
      <c r="A1351" s="8" t="str">
        <f t="shared" si="60"/>
        <v>TV245560</v>
      </c>
      <c r="B1351" s="43" t="s">
        <v>21</v>
      </c>
      <c r="C1351" s="8">
        <v>45560</v>
      </c>
      <c r="D1351" s="44">
        <v>31500</v>
      </c>
      <c r="E1351">
        <v>338900</v>
      </c>
    </row>
    <row r="1352" spans="1:5">
      <c r="A1352" s="8" t="str">
        <f t="shared" si="60"/>
        <v>TV245559</v>
      </c>
      <c r="B1352" s="43" t="s">
        <v>21</v>
      </c>
      <c r="C1352" s="8">
        <v>45559</v>
      </c>
      <c r="D1352" s="44">
        <v>31200</v>
      </c>
      <c r="E1352">
        <v>100700</v>
      </c>
    </row>
    <row r="1353" spans="1:5">
      <c r="A1353" s="8" t="str">
        <f t="shared" si="60"/>
        <v>TV245558</v>
      </c>
      <c r="B1353" s="43" t="s">
        <v>21</v>
      </c>
      <c r="C1353" s="8">
        <v>45558</v>
      </c>
      <c r="D1353" s="44">
        <v>31500</v>
      </c>
      <c r="E1353">
        <v>110200</v>
      </c>
    </row>
    <row r="1354" spans="1:5">
      <c r="A1354" s="8" t="str">
        <f t="shared" si="60"/>
        <v>TV245555</v>
      </c>
      <c r="B1354" s="43" t="s">
        <v>21</v>
      </c>
      <c r="C1354" s="8">
        <v>45555</v>
      </c>
      <c r="D1354" s="44">
        <v>31500</v>
      </c>
      <c r="E1354">
        <v>122100</v>
      </c>
    </row>
    <row r="1355" spans="1:5">
      <c r="A1355" s="8" t="str">
        <f t="shared" si="60"/>
        <v>TV245554</v>
      </c>
      <c r="B1355" s="43" t="s">
        <v>21</v>
      </c>
      <c r="C1355" s="8">
        <v>45554</v>
      </c>
      <c r="D1355" s="44">
        <v>31700</v>
      </c>
      <c r="E1355">
        <v>291700</v>
      </c>
    </row>
    <row r="1356" spans="1:5">
      <c r="A1356" s="8" t="str">
        <f t="shared" si="60"/>
        <v>TV245553</v>
      </c>
      <c r="B1356" s="43" t="s">
        <v>21</v>
      </c>
      <c r="C1356" s="8">
        <v>45553</v>
      </c>
      <c r="D1356" s="44">
        <v>31000</v>
      </c>
      <c r="E1356">
        <v>172400</v>
      </c>
    </row>
    <row r="1357" spans="1:5">
      <c r="A1357" s="8" t="str">
        <f t="shared" si="60"/>
        <v>TV245552</v>
      </c>
      <c r="B1357" s="43" t="s">
        <v>21</v>
      </c>
      <c r="C1357" s="8">
        <v>45552</v>
      </c>
      <c r="D1357" s="44">
        <v>30800</v>
      </c>
      <c r="E1357">
        <v>104600</v>
      </c>
    </row>
    <row r="1358" spans="1:5">
      <c r="A1358" s="8" t="str">
        <f t="shared" si="60"/>
        <v>TV245551</v>
      </c>
      <c r="B1358" s="43" t="s">
        <v>21</v>
      </c>
      <c r="C1358" s="8">
        <v>45551</v>
      </c>
      <c r="D1358" s="44">
        <v>30650</v>
      </c>
      <c r="E1358">
        <v>126400</v>
      </c>
    </row>
    <row r="1359" spans="1:5">
      <c r="A1359" s="8" t="str">
        <f t="shared" si="60"/>
        <v>TV245548</v>
      </c>
      <c r="B1359" s="43" t="s">
        <v>21</v>
      </c>
      <c r="C1359" s="8">
        <v>45548</v>
      </c>
      <c r="D1359" s="44">
        <v>30800</v>
      </c>
      <c r="E1359">
        <v>54600</v>
      </c>
    </row>
    <row r="1360" spans="1:5">
      <c r="A1360" s="8" t="str">
        <f t="shared" si="60"/>
        <v>TV245547</v>
      </c>
      <c r="B1360" s="43" t="s">
        <v>21</v>
      </c>
      <c r="C1360" s="8">
        <v>45547</v>
      </c>
      <c r="D1360" s="44">
        <v>31000</v>
      </c>
      <c r="E1360">
        <v>116600</v>
      </c>
    </row>
    <row r="1361" spans="1:5">
      <c r="A1361" s="8" t="str">
        <f t="shared" si="60"/>
        <v>TV245546</v>
      </c>
      <c r="B1361" s="43" t="s">
        <v>21</v>
      </c>
      <c r="C1361" s="8">
        <v>45546</v>
      </c>
      <c r="D1361" s="44">
        <v>30650</v>
      </c>
      <c r="E1361">
        <v>96400</v>
      </c>
    </row>
    <row r="1362" spans="1:5">
      <c r="A1362" s="8" t="str">
        <f t="shared" si="60"/>
        <v>TV245545</v>
      </c>
      <c r="B1362" s="43" t="s">
        <v>21</v>
      </c>
      <c r="C1362" s="8">
        <v>45545</v>
      </c>
      <c r="D1362" s="44">
        <v>30700</v>
      </c>
      <c r="E1362">
        <v>122800</v>
      </c>
    </row>
    <row r="1363" spans="1:5">
      <c r="A1363" s="8" t="str">
        <f t="shared" si="60"/>
        <v>TV245544</v>
      </c>
      <c r="B1363" s="43" t="s">
        <v>21</v>
      </c>
      <c r="C1363" s="8">
        <v>45544</v>
      </c>
      <c r="D1363" s="44">
        <v>30800</v>
      </c>
      <c r="E1363">
        <v>75400</v>
      </c>
    </row>
    <row r="1364" spans="1:5">
      <c r="A1364" s="8" t="str">
        <f t="shared" si="60"/>
        <v>TV245541</v>
      </c>
      <c r="B1364" s="43" t="s">
        <v>21</v>
      </c>
      <c r="C1364" s="8">
        <v>45541</v>
      </c>
      <c r="D1364" s="44">
        <v>31000</v>
      </c>
      <c r="E1364">
        <v>212700</v>
      </c>
    </row>
    <row r="1365" spans="1:5">
      <c r="A1365" s="8" t="str">
        <f t="shared" si="60"/>
        <v>TV245540</v>
      </c>
      <c r="B1365" s="43" t="s">
        <v>21</v>
      </c>
      <c r="C1365" s="8">
        <v>45540</v>
      </c>
      <c r="D1365" s="44">
        <v>30750</v>
      </c>
      <c r="E1365">
        <v>247000</v>
      </c>
    </row>
    <row r="1366" spans="1:5">
      <c r="A1366" s="8" t="str">
        <f t="shared" si="60"/>
        <v>TV245539</v>
      </c>
      <c r="B1366" s="43" t="s">
        <v>21</v>
      </c>
      <c r="C1366" s="8">
        <v>45539</v>
      </c>
      <c r="D1366" s="44">
        <v>31450</v>
      </c>
      <c r="E1366">
        <v>221000</v>
      </c>
    </row>
    <row r="1367" spans="1:5">
      <c r="A1367" s="8" t="str">
        <f t="shared" si="60"/>
        <v>TV245534</v>
      </c>
      <c r="B1367" s="43" t="s">
        <v>21</v>
      </c>
      <c r="C1367" s="8">
        <v>45534</v>
      </c>
      <c r="D1367" s="44">
        <v>32100</v>
      </c>
      <c r="E1367">
        <v>143200</v>
      </c>
    </row>
    <row r="1368" spans="1:5">
      <c r="A1368" s="8" t="str">
        <f t="shared" si="60"/>
        <v>TV245533</v>
      </c>
      <c r="B1368" s="43" t="s">
        <v>21</v>
      </c>
      <c r="C1368" s="8">
        <v>45533</v>
      </c>
      <c r="D1368" s="44">
        <v>32100</v>
      </c>
      <c r="E1368">
        <v>161600</v>
      </c>
    </row>
    <row r="1369" spans="1:5">
      <c r="A1369" s="8" t="str">
        <f t="shared" si="60"/>
        <v>TV245532</v>
      </c>
      <c r="B1369" s="43" t="s">
        <v>21</v>
      </c>
      <c r="C1369" s="8">
        <v>45532</v>
      </c>
      <c r="D1369" s="44">
        <v>32450</v>
      </c>
      <c r="E1369">
        <v>188100</v>
      </c>
    </row>
    <row r="1370" spans="1:5">
      <c r="A1370" s="8" t="str">
        <f t="shared" si="60"/>
        <v>TV245531</v>
      </c>
      <c r="B1370" s="43" t="s">
        <v>21</v>
      </c>
      <c r="C1370" s="8">
        <v>45531</v>
      </c>
      <c r="D1370" s="44">
        <v>32150</v>
      </c>
      <c r="E1370">
        <v>313700</v>
      </c>
    </row>
    <row r="1371" spans="1:5">
      <c r="A1371" s="8" t="str">
        <f t="shared" si="60"/>
        <v>TV245530</v>
      </c>
      <c r="B1371" s="43" t="s">
        <v>21</v>
      </c>
      <c r="C1371" s="8">
        <v>45530</v>
      </c>
      <c r="D1371" s="44">
        <v>32750</v>
      </c>
      <c r="E1371">
        <v>298600</v>
      </c>
    </row>
    <row r="1372" spans="1:5">
      <c r="A1372" s="8" t="str">
        <f t="shared" si="60"/>
        <v>TV245527</v>
      </c>
      <c r="B1372" s="43" t="s">
        <v>21</v>
      </c>
      <c r="C1372" s="8">
        <v>45527</v>
      </c>
      <c r="D1372" s="44">
        <v>33300</v>
      </c>
      <c r="E1372">
        <v>339900</v>
      </c>
    </row>
    <row r="1373" spans="1:5">
      <c r="A1373" s="8" t="str">
        <f t="shared" si="60"/>
        <v>TV245526</v>
      </c>
      <c r="B1373" s="43" t="s">
        <v>21</v>
      </c>
      <c r="C1373" s="8">
        <v>45526</v>
      </c>
      <c r="D1373" s="44">
        <v>33300</v>
      </c>
      <c r="E1373">
        <v>217000</v>
      </c>
    </row>
    <row r="1374" spans="1:5">
      <c r="A1374" s="8" t="str">
        <f t="shared" si="60"/>
        <v>TV245525</v>
      </c>
      <c r="B1374" s="43" t="s">
        <v>21</v>
      </c>
      <c r="C1374" s="8">
        <v>45525</v>
      </c>
      <c r="D1374" s="44">
        <v>33400</v>
      </c>
      <c r="E1374">
        <v>309800</v>
      </c>
    </row>
    <row r="1375" spans="1:5">
      <c r="A1375" s="8" t="str">
        <f t="shared" si="60"/>
        <v>TV245524</v>
      </c>
      <c r="B1375" s="43" t="s">
        <v>21</v>
      </c>
      <c r="C1375" s="8">
        <v>45524</v>
      </c>
      <c r="D1375" s="44">
        <v>34000</v>
      </c>
      <c r="E1375">
        <v>343000</v>
      </c>
    </row>
    <row r="1376" spans="1:5">
      <c r="A1376" s="8" t="str">
        <f t="shared" si="60"/>
        <v>TV245523</v>
      </c>
      <c r="B1376" s="43" t="s">
        <v>21</v>
      </c>
      <c r="C1376" s="8">
        <v>45523</v>
      </c>
      <c r="D1376" s="44">
        <v>34000</v>
      </c>
      <c r="E1376">
        <v>591000</v>
      </c>
    </row>
    <row r="1377" spans="1:5">
      <c r="A1377" s="8" t="str">
        <f t="shared" si="60"/>
        <v>TV245520</v>
      </c>
      <c r="B1377" s="43" t="s">
        <v>21</v>
      </c>
      <c r="C1377" s="8">
        <v>45520</v>
      </c>
      <c r="D1377" s="44">
        <v>32800</v>
      </c>
      <c r="E1377">
        <v>404000</v>
      </c>
    </row>
    <row r="1378" spans="1:5">
      <c r="A1378" s="8" t="str">
        <f t="shared" si="60"/>
        <v>TV245519</v>
      </c>
      <c r="B1378" s="43" t="s">
        <v>21</v>
      </c>
      <c r="C1378" s="8">
        <v>45519</v>
      </c>
      <c r="D1378" s="44">
        <v>31200</v>
      </c>
      <c r="E1378">
        <v>479300</v>
      </c>
    </row>
    <row r="1379" spans="1:5">
      <c r="A1379" s="8" t="str">
        <f t="shared" si="60"/>
        <v>TV245518</v>
      </c>
      <c r="B1379" s="43" t="s">
        <v>21</v>
      </c>
      <c r="C1379" s="8">
        <v>45518</v>
      </c>
      <c r="D1379" s="44">
        <v>32500</v>
      </c>
      <c r="E1379">
        <v>323400</v>
      </c>
    </row>
    <row r="1380" spans="1:5">
      <c r="A1380" s="8" t="str">
        <f t="shared" si="60"/>
        <v>TV245517</v>
      </c>
      <c r="B1380" s="43" t="s">
        <v>21</v>
      </c>
      <c r="C1380" s="8">
        <v>45517</v>
      </c>
      <c r="D1380" s="44">
        <v>32900</v>
      </c>
      <c r="E1380">
        <v>854900</v>
      </c>
    </row>
    <row r="1381" spans="1:5">
      <c r="A1381" s="8" t="str">
        <f t="shared" si="60"/>
        <v>TV245516</v>
      </c>
      <c r="B1381" s="43" t="s">
        <v>21</v>
      </c>
      <c r="C1381" s="8">
        <v>45516</v>
      </c>
      <c r="D1381" s="44">
        <v>31200</v>
      </c>
      <c r="E1381">
        <v>440300</v>
      </c>
    </row>
    <row r="1382" spans="1:5">
      <c r="A1382" s="8" t="str">
        <f t="shared" si="60"/>
        <v>TV245513</v>
      </c>
      <c r="B1382" s="43" t="s">
        <v>21</v>
      </c>
      <c r="C1382" s="8">
        <v>45513</v>
      </c>
      <c r="D1382" s="44">
        <v>30200</v>
      </c>
      <c r="E1382">
        <v>277700</v>
      </c>
    </row>
    <row r="1383" spans="1:5">
      <c r="A1383" s="8" t="str">
        <f t="shared" si="60"/>
        <v>TV245512</v>
      </c>
      <c r="B1383" s="43" t="s">
        <v>21</v>
      </c>
      <c r="C1383" s="8">
        <v>45512</v>
      </c>
      <c r="D1383" s="44">
        <v>29200</v>
      </c>
      <c r="E1383">
        <v>304700</v>
      </c>
    </row>
    <row r="1384" spans="1:5">
      <c r="A1384" s="8" t="str">
        <f t="shared" si="60"/>
        <v>TV245511</v>
      </c>
      <c r="B1384" s="43" t="s">
        <v>21</v>
      </c>
      <c r="C1384" s="8">
        <v>45511</v>
      </c>
      <c r="D1384" s="44">
        <v>29800</v>
      </c>
      <c r="E1384">
        <v>265400</v>
      </c>
    </row>
    <row r="1385" spans="1:5">
      <c r="A1385" s="8" t="str">
        <f t="shared" si="60"/>
        <v>TV245510</v>
      </c>
      <c r="B1385" s="43" t="s">
        <v>21</v>
      </c>
      <c r="C1385" s="8">
        <v>45510</v>
      </c>
      <c r="D1385" s="44">
        <v>30200</v>
      </c>
      <c r="E1385">
        <v>390100</v>
      </c>
    </row>
    <row r="1386" spans="1:5">
      <c r="A1386" s="8" t="str">
        <f t="shared" si="60"/>
        <v>TV245509</v>
      </c>
      <c r="B1386" s="43" t="s">
        <v>21</v>
      </c>
      <c r="C1386" s="8">
        <v>45509</v>
      </c>
      <c r="D1386" s="44">
        <v>29800</v>
      </c>
      <c r="E1386">
        <v>647600</v>
      </c>
    </row>
    <row r="1387" spans="1:5">
      <c r="A1387" s="8" t="str">
        <f t="shared" si="60"/>
        <v>TV245506</v>
      </c>
      <c r="B1387" s="43" t="s">
        <v>21</v>
      </c>
      <c r="C1387" s="8">
        <v>45506</v>
      </c>
      <c r="D1387" s="44">
        <v>32000</v>
      </c>
      <c r="E1387">
        <v>356600</v>
      </c>
    </row>
    <row r="1388" spans="1:5">
      <c r="A1388" s="8" t="str">
        <f t="shared" si="60"/>
        <v>TV245505</v>
      </c>
      <c r="B1388" s="43" t="s">
        <v>21</v>
      </c>
      <c r="C1388" s="8">
        <v>45505</v>
      </c>
      <c r="D1388" s="44">
        <v>31400</v>
      </c>
      <c r="E1388">
        <v>776500</v>
      </c>
    </row>
    <row r="1389" spans="1:5">
      <c r="A1389" s="8" t="str">
        <f t="shared" si="60"/>
        <v>TV245504</v>
      </c>
      <c r="B1389" s="43" t="s">
        <v>21</v>
      </c>
      <c r="C1389" s="8">
        <v>45504</v>
      </c>
      <c r="D1389" s="44">
        <v>33500</v>
      </c>
      <c r="E1389">
        <v>458700</v>
      </c>
    </row>
    <row r="1390" spans="1:5">
      <c r="A1390" s="8" t="str">
        <f t="shared" si="60"/>
        <v>TV245503</v>
      </c>
      <c r="B1390" s="43" t="s">
        <v>21</v>
      </c>
      <c r="C1390" s="8">
        <v>45503</v>
      </c>
      <c r="D1390" s="44">
        <v>33150</v>
      </c>
      <c r="E1390">
        <v>552300</v>
      </c>
    </row>
    <row r="1391" spans="1:5">
      <c r="A1391" s="8" t="str">
        <f t="shared" si="60"/>
        <v>TV245502</v>
      </c>
      <c r="B1391" s="43" t="s">
        <v>21</v>
      </c>
      <c r="C1391" s="8">
        <v>45502</v>
      </c>
      <c r="D1391" s="44">
        <v>34000</v>
      </c>
      <c r="E1391">
        <v>409600</v>
      </c>
    </row>
    <row r="1392" spans="1:5">
      <c r="A1392" s="8" t="str">
        <f t="shared" si="60"/>
        <v>TV245499</v>
      </c>
      <c r="B1392" s="43" t="s">
        <v>21</v>
      </c>
      <c r="C1392" s="8">
        <v>45499</v>
      </c>
      <c r="D1392" s="44">
        <v>34600</v>
      </c>
      <c r="E1392">
        <v>574400</v>
      </c>
    </row>
    <row r="1393" spans="1:5">
      <c r="A1393" s="8" t="str">
        <f t="shared" si="60"/>
        <v>TV245498</v>
      </c>
      <c r="B1393" s="43" t="s">
        <v>21</v>
      </c>
      <c r="C1393" s="8">
        <v>45498</v>
      </c>
      <c r="D1393" s="44">
        <v>32900</v>
      </c>
      <c r="E1393">
        <v>415200</v>
      </c>
    </row>
    <row r="1394" spans="1:5">
      <c r="A1394" s="8" t="str">
        <f t="shared" si="60"/>
        <v>TV245497</v>
      </c>
      <c r="B1394" s="43" t="s">
        <v>21</v>
      </c>
      <c r="C1394" s="8">
        <v>45497</v>
      </c>
      <c r="D1394" s="44">
        <v>32500</v>
      </c>
      <c r="E1394">
        <v>449100</v>
      </c>
    </row>
    <row r="1395" spans="1:5">
      <c r="A1395" s="8" t="str">
        <f t="shared" si="60"/>
        <v>TV245496</v>
      </c>
      <c r="B1395" s="43" t="s">
        <v>21</v>
      </c>
      <c r="C1395" s="8">
        <v>45496</v>
      </c>
      <c r="D1395" s="44">
        <v>32500</v>
      </c>
      <c r="E1395">
        <v>560100</v>
      </c>
    </row>
    <row r="1396" spans="1:5">
      <c r="A1396" s="8" t="str">
        <f t="shared" si="60"/>
        <v>TV245495</v>
      </c>
      <c r="B1396" s="43" t="s">
        <v>21</v>
      </c>
      <c r="C1396" s="8">
        <v>45495</v>
      </c>
      <c r="D1396" s="44">
        <v>33600</v>
      </c>
      <c r="E1396">
        <v>980200</v>
      </c>
    </row>
    <row r="1397" spans="1:5">
      <c r="A1397" s="8" t="str">
        <f t="shared" si="60"/>
        <v>TV245492</v>
      </c>
      <c r="B1397" s="43" t="s">
        <v>21</v>
      </c>
      <c r="C1397" s="8">
        <v>45492</v>
      </c>
      <c r="D1397" s="44">
        <v>35200</v>
      </c>
      <c r="E1397">
        <v>484100</v>
      </c>
    </row>
    <row r="1398" spans="1:5">
      <c r="A1398" s="8" t="str">
        <f t="shared" si="60"/>
        <v>TV245491</v>
      </c>
      <c r="B1398" s="43" t="s">
        <v>21</v>
      </c>
      <c r="C1398" s="8">
        <v>45491</v>
      </c>
      <c r="D1398" s="44">
        <v>36150</v>
      </c>
      <c r="E1398">
        <v>520100</v>
      </c>
    </row>
    <row r="1399" spans="1:5">
      <c r="A1399" s="8" t="str">
        <f t="shared" si="60"/>
        <v>TV245490</v>
      </c>
      <c r="B1399" s="43" t="s">
        <v>21</v>
      </c>
      <c r="C1399" s="8">
        <v>45490</v>
      </c>
      <c r="D1399" s="44">
        <v>35600</v>
      </c>
      <c r="E1399">
        <v>1113100</v>
      </c>
    </row>
    <row r="1400" spans="1:5">
      <c r="A1400" s="8" t="str">
        <f t="shared" si="60"/>
        <v>TV245489</v>
      </c>
      <c r="B1400" s="43" t="s">
        <v>21</v>
      </c>
      <c r="C1400" s="8">
        <v>45489</v>
      </c>
      <c r="D1400" s="44">
        <v>36900</v>
      </c>
      <c r="E1400">
        <v>569100</v>
      </c>
    </row>
    <row r="1401" spans="1:5">
      <c r="A1401" s="8" t="str">
        <f t="shared" si="60"/>
        <v>TV245488</v>
      </c>
      <c r="B1401" s="43" t="s">
        <v>21</v>
      </c>
      <c r="C1401" s="8">
        <v>45488</v>
      </c>
      <c r="D1401" s="44">
        <v>36900</v>
      </c>
      <c r="E1401">
        <v>534500</v>
      </c>
    </row>
    <row r="1402" spans="1:5">
      <c r="A1402" s="8" t="str">
        <f t="shared" si="60"/>
        <v>TV245485</v>
      </c>
      <c r="B1402" s="43" t="s">
        <v>21</v>
      </c>
      <c r="C1402" s="8">
        <v>45485</v>
      </c>
      <c r="D1402" s="44">
        <v>37800</v>
      </c>
      <c r="E1402">
        <v>1697900</v>
      </c>
    </row>
    <row r="1403" spans="1:5">
      <c r="A1403" s="8" t="str">
        <f t="shared" si="60"/>
        <v>TV245484</v>
      </c>
      <c r="B1403" s="43" t="s">
        <v>21</v>
      </c>
      <c r="C1403" s="8">
        <v>45484</v>
      </c>
      <c r="D1403" s="44">
        <v>35650</v>
      </c>
      <c r="E1403">
        <v>1546700</v>
      </c>
    </row>
    <row r="1404" spans="1:5">
      <c r="A1404" s="8" t="str">
        <f t="shared" si="60"/>
        <v>TV245483</v>
      </c>
      <c r="B1404" s="43" t="s">
        <v>21</v>
      </c>
      <c r="C1404" s="8">
        <v>45483</v>
      </c>
      <c r="D1404" s="44">
        <v>36700</v>
      </c>
      <c r="E1404">
        <v>1180900</v>
      </c>
    </row>
    <row r="1405" spans="1:5">
      <c r="A1405" s="8" t="str">
        <f t="shared" si="60"/>
        <v>TV245482</v>
      </c>
      <c r="B1405" s="43" t="s">
        <v>21</v>
      </c>
      <c r="C1405" s="8">
        <v>45482</v>
      </c>
      <c r="D1405" s="44">
        <v>37950</v>
      </c>
      <c r="E1405">
        <v>4793500</v>
      </c>
    </row>
    <row r="1406" spans="1:5">
      <c r="A1406" s="8" t="str">
        <f t="shared" si="60"/>
        <v>TV245481</v>
      </c>
      <c r="B1406" s="43" t="s">
        <v>21</v>
      </c>
      <c r="C1406" s="8">
        <v>45481</v>
      </c>
      <c r="D1406" s="44">
        <v>37650</v>
      </c>
      <c r="E1406">
        <v>367700</v>
      </c>
    </row>
    <row r="1407" spans="1:5">
      <c r="A1407" s="8" t="str">
        <f t="shared" si="60"/>
        <v>TV245478</v>
      </c>
      <c r="B1407" s="43" t="s">
        <v>21</v>
      </c>
      <c r="C1407" s="8">
        <v>45478</v>
      </c>
      <c r="D1407" s="44">
        <v>40450</v>
      </c>
      <c r="E1407">
        <v>94600</v>
      </c>
    </row>
    <row r="1408" spans="1:5">
      <c r="A1408" s="8" t="str">
        <f t="shared" si="60"/>
        <v>TV245477</v>
      </c>
      <c r="B1408" s="43" t="s">
        <v>21</v>
      </c>
      <c r="C1408" s="8">
        <v>45477</v>
      </c>
      <c r="D1408" s="44">
        <v>43450</v>
      </c>
      <c r="E1408">
        <v>257400</v>
      </c>
    </row>
    <row r="1409" spans="1:5">
      <c r="A1409" s="8" t="str">
        <f t="shared" si="60"/>
        <v>TV245476</v>
      </c>
      <c r="B1409" s="43" t="s">
        <v>21</v>
      </c>
      <c r="C1409" s="8">
        <v>45476</v>
      </c>
      <c r="D1409" s="44">
        <v>46700</v>
      </c>
      <c r="E1409">
        <v>641600</v>
      </c>
    </row>
    <row r="1410" spans="1:5">
      <c r="A1410" s="8" t="str">
        <f t="shared" si="60"/>
        <v>TV245475</v>
      </c>
      <c r="B1410" s="43" t="s">
        <v>21</v>
      </c>
      <c r="C1410" s="8">
        <v>45475</v>
      </c>
      <c r="D1410" s="44">
        <v>47400</v>
      </c>
      <c r="E1410">
        <v>407200</v>
      </c>
    </row>
    <row r="1411" spans="1:5">
      <c r="A1411" s="8" t="str">
        <f t="shared" ref="A1411:A1474" si="61">B1411&amp;C1411</f>
        <v>TV245474</v>
      </c>
      <c r="B1411" s="43" t="s">
        <v>21</v>
      </c>
      <c r="C1411" s="8">
        <v>45474</v>
      </c>
      <c r="D1411" s="44">
        <v>47950</v>
      </c>
      <c r="E1411">
        <v>798600</v>
      </c>
    </row>
    <row r="1412" spans="1:5">
      <c r="A1412" s="8" t="str">
        <f t="shared" si="61"/>
        <v>TV245471</v>
      </c>
      <c r="B1412" s="43" t="s">
        <v>21</v>
      </c>
      <c r="C1412" s="8">
        <v>45471</v>
      </c>
      <c r="D1412" s="44">
        <v>45000</v>
      </c>
      <c r="E1412">
        <v>1283400</v>
      </c>
    </row>
    <row r="1413" spans="1:5">
      <c r="A1413" s="8" t="str">
        <f t="shared" si="61"/>
        <v>TV245470</v>
      </c>
      <c r="B1413" s="43" t="s">
        <v>21</v>
      </c>
      <c r="C1413" s="8">
        <v>45470</v>
      </c>
      <c r="D1413" s="44">
        <v>46950</v>
      </c>
      <c r="E1413">
        <v>540400</v>
      </c>
    </row>
    <row r="1414" spans="1:5">
      <c r="A1414" s="8" t="str">
        <f t="shared" si="61"/>
        <v>TV245469</v>
      </c>
      <c r="B1414" s="43" t="s">
        <v>21</v>
      </c>
      <c r="C1414" s="8">
        <v>45469</v>
      </c>
      <c r="D1414" s="44">
        <v>47200</v>
      </c>
      <c r="E1414">
        <v>824500</v>
      </c>
    </row>
    <row r="1415" spans="1:5">
      <c r="A1415" s="8" t="str">
        <f t="shared" si="61"/>
        <v>TV245468</v>
      </c>
      <c r="B1415" s="43" t="s">
        <v>21</v>
      </c>
      <c r="C1415" s="8">
        <v>45468</v>
      </c>
      <c r="D1415" s="44">
        <v>48150</v>
      </c>
      <c r="E1415">
        <v>754900</v>
      </c>
    </row>
    <row r="1416" spans="1:5">
      <c r="A1416" s="8" t="str">
        <f t="shared" si="61"/>
        <v>TV245467</v>
      </c>
      <c r="B1416" s="43" t="s">
        <v>21</v>
      </c>
      <c r="C1416" s="8">
        <v>45467</v>
      </c>
      <c r="D1416" s="44">
        <v>48600</v>
      </c>
      <c r="E1416">
        <v>1336500</v>
      </c>
    </row>
    <row r="1417" spans="1:5">
      <c r="A1417" s="8" t="str">
        <f t="shared" si="61"/>
        <v>TV245464</v>
      </c>
      <c r="B1417" s="43" t="s">
        <v>21</v>
      </c>
      <c r="C1417" s="8">
        <v>45464</v>
      </c>
      <c r="D1417" s="44">
        <v>51200</v>
      </c>
      <c r="E1417">
        <v>837100</v>
      </c>
    </row>
    <row r="1418" spans="1:5">
      <c r="A1418" s="8" t="str">
        <f t="shared" si="61"/>
        <v>TV245463</v>
      </c>
      <c r="B1418" s="43" t="s">
        <v>21</v>
      </c>
      <c r="C1418" s="8">
        <v>45463</v>
      </c>
      <c r="D1418" s="44">
        <v>51500</v>
      </c>
      <c r="E1418">
        <v>1124400</v>
      </c>
    </row>
    <row r="1419" spans="1:5">
      <c r="A1419" s="8" t="str">
        <f t="shared" si="61"/>
        <v>TV245462</v>
      </c>
      <c r="B1419" s="43" t="s">
        <v>21</v>
      </c>
      <c r="C1419" s="8">
        <v>45462</v>
      </c>
      <c r="D1419" s="44">
        <v>49800</v>
      </c>
      <c r="E1419">
        <v>430200</v>
      </c>
    </row>
    <row r="1420" spans="1:5">
      <c r="A1420" s="8" t="str">
        <f t="shared" si="61"/>
        <v>TV245461</v>
      </c>
      <c r="B1420" s="43" t="s">
        <v>21</v>
      </c>
      <c r="C1420" s="8">
        <v>45461</v>
      </c>
      <c r="D1420" s="44">
        <v>50400</v>
      </c>
      <c r="E1420">
        <v>638800</v>
      </c>
    </row>
    <row r="1421" spans="1:5">
      <c r="A1421" s="8" t="str">
        <f t="shared" si="61"/>
        <v>TV245460</v>
      </c>
      <c r="B1421" s="43" t="s">
        <v>21</v>
      </c>
      <c r="C1421" s="8">
        <v>45460</v>
      </c>
      <c r="D1421" s="44">
        <v>49700</v>
      </c>
      <c r="E1421">
        <v>772800</v>
      </c>
    </row>
    <row r="1422" spans="1:5">
      <c r="A1422" s="8" t="str">
        <f t="shared" si="61"/>
        <v>TV245457</v>
      </c>
      <c r="B1422" s="43" t="s">
        <v>21</v>
      </c>
      <c r="C1422" s="8">
        <v>45457</v>
      </c>
      <c r="D1422" s="44">
        <v>50100</v>
      </c>
      <c r="E1422">
        <v>797000</v>
      </c>
    </row>
    <row r="1423" spans="1:5">
      <c r="A1423" s="8" t="str">
        <f t="shared" si="61"/>
        <v>TV245456</v>
      </c>
      <c r="B1423" s="43" t="s">
        <v>21</v>
      </c>
      <c r="C1423" s="8">
        <v>45456</v>
      </c>
      <c r="D1423" s="44">
        <v>51900</v>
      </c>
      <c r="E1423">
        <v>416900</v>
      </c>
    </row>
    <row r="1424" spans="1:5">
      <c r="A1424" s="8" t="str">
        <f t="shared" si="61"/>
        <v>TV245455</v>
      </c>
      <c r="B1424" s="43" t="s">
        <v>21</v>
      </c>
      <c r="C1424" s="8">
        <v>45455</v>
      </c>
      <c r="D1424" s="44">
        <v>51200</v>
      </c>
      <c r="E1424">
        <v>831600</v>
      </c>
    </row>
    <row r="1425" spans="1:5">
      <c r="A1425" s="8" t="str">
        <f t="shared" si="61"/>
        <v>TV245454</v>
      </c>
      <c r="B1425" s="43" t="s">
        <v>21</v>
      </c>
      <c r="C1425" s="8">
        <v>45454</v>
      </c>
      <c r="D1425" s="44">
        <v>51700</v>
      </c>
      <c r="E1425">
        <v>588200</v>
      </c>
    </row>
    <row r="1426" spans="1:5">
      <c r="A1426" s="8" t="str">
        <f t="shared" si="61"/>
        <v>TV245453</v>
      </c>
      <c r="B1426" s="43" t="s">
        <v>21</v>
      </c>
      <c r="C1426" s="8">
        <v>45453</v>
      </c>
      <c r="D1426" s="44">
        <v>53100</v>
      </c>
      <c r="E1426">
        <v>2306200</v>
      </c>
    </row>
    <row r="1427" spans="1:5">
      <c r="A1427" s="8" t="str">
        <f t="shared" si="61"/>
        <v>TV245450</v>
      </c>
      <c r="B1427" s="43" t="s">
        <v>21</v>
      </c>
      <c r="C1427" s="8">
        <v>45450</v>
      </c>
      <c r="D1427" s="44">
        <v>49800</v>
      </c>
      <c r="E1427">
        <v>1365800</v>
      </c>
    </row>
    <row r="1428" spans="1:5">
      <c r="A1428" s="8" t="str">
        <f t="shared" si="61"/>
        <v>TV245449</v>
      </c>
      <c r="B1428" s="43" t="s">
        <v>21</v>
      </c>
      <c r="C1428" s="8">
        <v>45449</v>
      </c>
      <c r="D1428" s="44">
        <v>48200</v>
      </c>
      <c r="E1428">
        <v>1484700</v>
      </c>
    </row>
    <row r="1429" spans="1:5">
      <c r="A1429" s="8" t="str">
        <f t="shared" si="61"/>
        <v>TV245448</v>
      </c>
      <c r="B1429" s="43" t="s">
        <v>21</v>
      </c>
      <c r="C1429" s="8">
        <v>45448</v>
      </c>
      <c r="D1429" s="44">
        <v>46700</v>
      </c>
      <c r="E1429">
        <v>774900</v>
      </c>
    </row>
    <row r="1430" spans="1:5">
      <c r="A1430" s="8" t="str">
        <f t="shared" si="61"/>
        <v>TV245447</v>
      </c>
      <c r="B1430" s="43" t="s">
        <v>21</v>
      </c>
      <c r="C1430" s="8">
        <v>45447</v>
      </c>
      <c r="D1430" s="44">
        <v>47150</v>
      </c>
      <c r="E1430">
        <v>916700</v>
      </c>
    </row>
    <row r="1431" spans="1:5">
      <c r="A1431" s="8" t="str">
        <f t="shared" si="61"/>
        <v>TV245446</v>
      </c>
      <c r="B1431" s="43" t="s">
        <v>21</v>
      </c>
      <c r="C1431" s="8">
        <v>45446</v>
      </c>
      <c r="D1431" s="44">
        <v>46800</v>
      </c>
      <c r="E1431">
        <v>762200</v>
      </c>
    </row>
    <row r="1432" spans="1:5">
      <c r="A1432" s="8" t="str">
        <f t="shared" si="61"/>
        <v>TV245443</v>
      </c>
      <c r="B1432" s="43" t="s">
        <v>21</v>
      </c>
      <c r="C1432" s="8">
        <v>45443</v>
      </c>
      <c r="D1432" s="44">
        <v>46800</v>
      </c>
      <c r="E1432">
        <v>916400</v>
      </c>
    </row>
    <row r="1433" spans="1:5">
      <c r="A1433" s="8" t="str">
        <f t="shared" si="61"/>
        <v>TV245442</v>
      </c>
      <c r="B1433" s="43" t="s">
        <v>21</v>
      </c>
      <c r="C1433" s="8">
        <v>45442</v>
      </c>
      <c r="D1433" s="44">
        <v>46850</v>
      </c>
      <c r="E1433">
        <v>1320300</v>
      </c>
    </row>
    <row r="1434" spans="1:5">
      <c r="A1434" s="8" t="str">
        <f t="shared" si="61"/>
        <v>TV245441</v>
      </c>
      <c r="B1434" s="43" t="s">
        <v>21</v>
      </c>
      <c r="C1434" s="8">
        <v>45441</v>
      </c>
      <c r="D1434" s="44">
        <v>48000</v>
      </c>
      <c r="E1434">
        <v>767600</v>
      </c>
    </row>
    <row r="1435" spans="1:5">
      <c r="A1435" s="8" t="str">
        <f t="shared" si="61"/>
        <v>TV245440</v>
      </c>
      <c r="B1435" s="43" t="s">
        <v>21</v>
      </c>
      <c r="C1435" s="8">
        <v>45440</v>
      </c>
      <c r="D1435" s="44">
        <v>47900</v>
      </c>
      <c r="E1435">
        <v>1986900</v>
      </c>
    </row>
    <row r="1436" spans="1:5">
      <c r="A1436" s="8" t="str">
        <f t="shared" si="61"/>
        <v>TV245439</v>
      </c>
      <c r="B1436" s="43" t="s">
        <v>21</v>
      </c>
      <c r="C1436" s="8">
        <v>45439</v>
      </c>
      <c r="D1436" s="44">
        <v>44850</v>
      </c>
      <c r="E1436">
        <v>1584100</v>
      </c>
    </row>
    <row r="1437" spans="1:5">
      <c r="A1437" s="8" t="str">
        <f t="shared" si="61"/>
        <v>TV245436</v>
      </c>
      <c r="B1437" s="43" t="s">
        <v>21</v>
      </c>
      <c r="C1437" s="8">
        <v>45436</v>
      </c>
      <c r="D1437" s="44">
        <v>42500</v>
      </c>
      <c r="E1437">
        <v>1579800</v>
      </c>
    </row>
    <row r="1438" spans="1:5">
      <c r="A1438" s="8" t="str">
        <f t="shared" si="61"/>
        <v>TV245435</v>
      </c>
      <c r="B1438" s="43" t="s">
        <v>21</v>
      </c>
      <c r="C1438" s="8">
        <v>45435</v>
      </c>
      <c r="D1438" s="44">
        <v>43750</v>
      </c>
      <c r="E1438">
        <v>988900</v>
      </c>
    </row>
    <row r="1439" spans="1:5">
      <c r="A1439" s="8" t="str">
        <f t="shared" si="61"/>
        <v>TV245434</v>
      </c>
      <c r="B1439" s="43" t="s">
        <v>21</v>
      </c>
      <c r="C1439" s="8">
        <v>45434</v>
      </c>
      <c r="D1439" s="44">
        <v>42600</v>
      </c>
      <c r="E1439">
        <v>1141300</v>
      </c>
    </row>
    <row r="1440" spans="1:5">
      <c r="A1440" s="8" t="str">
        <f t="shared" si="61"/>
        <v>TV245433</v>
      </c>
      <c r="B1440" s="43" t="s">
        <v>21</v>
      </c>
      <c r="C1440" s="8">
        <v>45433</v>
      </c>
      <c r="D1440" s="44">
        <v>40550</v>
      </c>
      <c r="E1440">
        <v>886100</v>
      </c>
    </row>
    <row r="1441" spans="1:5">
      <c r="A1441" s="8" t="str">
        <f t="shared" si="61"/>
        <v>TV245432</v>
      </c>
      <c r="B1441" s="43" t="s">
        <v>21</v>
      </c>
      <c r="C1441" s="8">
        <v>45432</v>
      </c>
      <c r="D1441" s="44">
        <v>40700</v>
      </c>
      <c r="E1441">
        <v>1428000</v>
      </c>
    </row>
    <row r="1442" spans="1:5">
      <c r="A1442" s="8" t="str">
        <f t="shared" si="61"/>
        <v>TV245429</v>
      </c>
      <c r="B1442" s="43" t="s">
        <v>21</v>
      </c>
      <c r="C1442" s="8">
        <v>45429</v>
      </c>
      <c r="D1442" s="44">
        <v>39350</v>
      </c>
      <c r="E1442">
        <v>652100</v>
      </c>
    </row>
    <row r="1443" spans="1:5">
      <c r="A1443" s="8" t="str">
        <f t="shared" si="61"/>
        <v>TV245428</v>
      </c>
      <c r="B1443" s="43" t="s">
        <v>21</v>
      </c>
      <c r="C1443" s="8">
        <v>45428</v>
      </c>
      <c r="D1443" s="44">
        <v>39250</v>
      </c>
      <c r="E1443">
        <v>1641100</v>
      </c>
    </row>
    <row r="1444" spans="1:5">
      <c r="A1444" s="8" t="str">
        <f t="shared" si="61"/>
        <v>TV245427</v>
      </c>
      <c r="B1444" s="43" t="s">
        <v>21</v>
      </c>
      <c r="C1444" s="8">
        <v>45427</v>
      </c>
      <c r="D1444" s="44">
        <v>36700</v>
      </c>
      <c r="E1444">
        <v>333300</v>
      </c>
    </row>
    <row r="1445" spans="1:5">
      <c r="A1445" s="8" t="str">
        <f t="shared" si="61"/>
        <v>TV245426</v>
      </c>
      <c r="B1445" s="43" t="s">
        <v>21</v>
      </c>
      <c r="C1445" s="8">
        <v>45426</v>
      </c>
      <c r="D1445" s="44">
        <v>36300</v>
      </c>
      <c r="E1445">
        <v>384400</v>
      </c>
    </row>
    <row r="1446" spans="1:5">
      <c r="A1446" s="8" t="str">
        <f t="shared" si="61"/>
        <v>TV245425</v>
      </c>
      <c r="B1446" s="43" t="s">
        <v>21</v>
      </c>
      <c r="C1446" s="8">
        <v>45425</v>
      </c>
      <c r="D1446" s="44">
        <v>36650</v>
      </c>
      <c r="E1446">
        <v>416000</v>
      </c>
    </row>
    <row r="1447" spans="1:5">
      <c r="A1447" s="8" t="str">
        <f t="shared" si="61"/>
        <v>TV245422</v>
      </c>
      <c r="B1447" s="43" t="s">
        <v>21</v>
      </c>
      <c r="C1447" s="8">
        <v>45422</v>
      </c>
      <c r="D1447" s="44">
        <v>36800</v>
      </c>
      <c r="E1447">
        <v>371600</v>
      </c>
    </row>
    <row r="1448" spans="1:5">
      <c r="A1448" s="8" t="str">
        <f t="shared" si="61"/>
        <v>TV245421</v>
      </c>
      <c r="B1448" s="43" t="s">
        <v>21</v>
      </c>
      <c r="C1448" s="8">
        <v>45421</v>
      </c>
      <c r="D1448" s="44">
        <v>37200</v>
      </c>
      <c r="E1448">
        <v>727600</v>
      </c>
    </row>
    <row r="1449" spans="1:5">
      <c r="A1449" s="8" t="str">
        <f t="shared" si="61"/>
        <v>TV245420</v>
      </c>
      <c r="B1449" s="43" t="s">
        <v>21</v>
      </c>
      <c r="C1449" s="8">
        <v>45420</v>
      </c>
      <c r="D1449" s="44">
        <v>36150</v>
      </c>
      <c r="E1449">
        <v>294300</v>
      </c>
    </row>
    <row r="1450" spans="1:5">
      <c r="A1450" s="8" t="str">
        <f t="shared" si="61"/>
        <v>TV245419</v>
      </c>
      <c r="B1450" s="43" t="s">
        <v>21</v>
      </c>
      <c r="C1450" s="8">
        <v>45419</v>
      </c>
      <c r="D1450" s="44">
        <v>36200</v>
      </c>
      <c r="E1450">
        <v>266800</v>
      </c>
    </row>
    <row r="1451" spans="1:5">
      <c r="A1451" s="8" t="str">
        <f t="shared" si="61"/>
        <v>TV245418</v>
      </c>
      <c r="B1451" s="43" t="s">
        <v>21</v>
      </c>
      <c r="C1451" s="8">
        <v>45418</v>
      </c>
      <c r="D1451" s="44">
        <v>36400</v>
      </c>
      <c r="E1451">
        <v>381200</v>
      </c>
    </row>
    <row r="1452" spans="1:5">
      <c r="A1452" s="8" t="str">
        <f t="shared" si="61"/>
        <v>TV245415</v>
      </c>
      <c r="B1452" s="43" t="s">
        <v>21</v>
      </c>
      <c r="C1452" s="8">
        <v>45415</v>
      </c>
      <c r="D1452" s="44">
        <v>35750</v>
      </c>
      <c r="E1452">
        <v>251000</v>
      </c>
    </row>
    <row r="1453" spans="1:5">
      <c r="A1453" s="8" t="str">
        <f t="shared" si="61"/>
        <v>TV245414</v>
      </c>
      <c r="B1453" s="43" t="s">
        <v>21</v>
      </c>
      <c r="C1453" s="8">
        <v>45414</v>
      </c>
      <c r="D1453" s="44">
        <v>35900</v>
      </c>
      <c r="E1453">
        <v>236800</v>
      </c>
    </row>
    <row r="1454" spans="1:5">
      <c r="A1454" s="8" t="str">
        <f t="shared" si="61"/>
        <v>TV245408</v>
      </c>
      <c r="B1454" s="43" t="s">
        <v>21</v>
      </c>
      <c r="C1454" s="8">
        <v>45408</v>
      </c>
      <c r="D1454" s="44">
        <v>35250</v>
      </c>
      <c r="E1454">
        <v>444300</v>
      </c>
    </row>
    <row r="1455" spans="1:5">
      <c r="A1455" s="8" t="str">
        <f t="shared" si="61"/>
        <v>TV245407</v>
      </c>
      <c r="B1455" s="43" t="s">
        <v>21</v>
      </c>
      <c r="C1455" s="8">
        <v>45407</v>
      </c>
      <c r="D1455" s="44">
        <v>35050</v>
      </c>
      <c r="E1455">
        <v>474500</v>
      </c>
    </row>
    <row r="1456" spans="1:5">
      <c r="A1456" s="8" t="str">
        <f t="shared" si="61"/>
        <v>TV245406</v>
      </c>
      <c r="B1456" s="43" t="s">
        <v>21</v>
      </c>
      <c r="C1456" s="8">
        <v>45406</v>
      </c>
      <c r="D1456" s="44">
        <v>36150</v>
      </c>
      <c r="E1456">
        <v>431900</v>
      </c>
    </row>
    <row r="1457" spans="1:5">
      <c r="A1457" s="8" t="str">
        <f t="shared" si="61"/>
        <v>TV245405</v>
      </c>
      <c r="B1457" s="43" t="s">
        <v>21</v>
      </c>
      <c r="C1457" s="8">
        <v>45405</v>
      </c>
      <c r="D1457" s="44">
        <v>35750</v>
      </c>
      <c r="E1457">
        <v>411000</v>
      </c>
    </row>
    <row r="1458" spans="1:5">
      <c r="A1458" s="8" t="str">
        <f t="shared" si="61"/>
        <v>TV245404</v>
      </c>
      <c r="B1458" s="43" t="s">
        <v>21</v>
      </c>
      <c r="C1458" s="8">
        <v>45404</v>
      </c>
      <c r="D1458" s="44">
        <v>36250</v>
      </c>
      <c r="E1458">
        <v>253000</v>
      </c>
    </row>
    <row r="1459" spans="1:5">
      <c r="A1459" s="8" t="str">
        <f t="shared" si="61"/>
        <v>TV245401</v>
      </c>
      <c r="B1459" s="43" t="s">
        <v>21</v>
      </c>
      <c r="C1459" s="8">
        <v>45401</v>
      </c>
      <c r="D1459" s="44">
        <v>36250</v>
      </c>
      <c r="E1459">
        <v>613700</v>
      </c>
    </row>
    <row r="1460" spans="1:5">
      <c r="A1460" s="8" t="str">
        <f t="shared" si="61"/>
        <v>TV245399</v>
      </c>
      <c r="B1460" s="43" t="s">
        <v>21</v>
      </c>
      <c r="C1460" s="8">
        <v>45399</v>
      </c>
      <c r="D1460" s="44">
        <v>37500</v>
      </c>
      <c r="E1460">
        <v>746100</v>
      </c>
    </row>
    <row r="1461" spans="1:5">
      <c r="A1461" s="8" t="str">
        <f t="shared" si="61"/>
        <v>TV245398</v>
      </c>
      <c r="B1461" s="43" t="s">
        <v>21</v>
      </c>
      <c r="C1461" s="8">
        <v>45398</v>
      </c>
      <c r="D1461" s="44">
        <v>36950</v>
      </c>
      <c r="E1461">
        <v>903600</v>
      </c>
    </row>
    <row r="1462" spans="1:5">
      <c r="A1462" s="8" t="str">
        <f t="shared" si="61"/>
        <v>TV245397</v>
      </c>
      <c r="B1462" s="43" t="s">
        <v>21</v>
      </c>
      <c r="C1462" s="8">
        <v>45397</v>
      </c>
      <c r="D1462" s="44">
        <v>36000</v>
      </c>
      <c r="E1462">
        <v>1041000</v>
      </c>
    </row>
    <row r="1463" spans="1:5">
      <c r="A1463" s="8" t="str">
        <f t="shared" si="61"/>
        <v>TV245394</v>
      </c>
      <c r="B1463" s="43" t="s">
        <v>21</v>
      </c>
      <c r="C1463" s="8">
        <v>45394</v>
      </c>
      <c r="D1463" s="44">
        <v>36600</v>
      </c>
      <c r="E1463">
        <v>869500</v>
      </c>
    </row>
    <row r="1464" spans="1:5">
      <c r="A1464" s="8" t="str">
        <f t="shared" si="61"/>
        <v>TV245393</v>
      </c>
      <c r="B1464" s="43" t="s">
        <v>21</v>
      </c>
      <c r="C1464" s="8">
        <v>45393</v>
      </c>
      <c r="D1464" s="44">
        <v>36900</v>
      </c>
      <c r="E1464">
        <v>465500</v>
      </c>
    </row>
    <row r="1465" spans="1:5">
      <c r="A1465" s="8" t="str">
        <f t="shared" si="61"/>
        <v>TV245392</v>
      </c>
      <c r="B1465" s="43" t="s">
        <v>21</v>
      </c>
      <c r="C1465" s="8">
        <v>45392</v>
      </c>
      <c r="D1465" s="44">
        <v>37600</v>
      </c>
      <c r="E1465">
        <v>838900</v>
      </c>
    </row>
    <row r="1466" spans="1:5">
      <c r="A1466" s="8" t="str">
        <f t="shared" si="61"/>
        <v>TV245391</v>
      </c>
      <c r="B1466" s="43" t="s">
        <v>21</v>
      </c>
      <c r="C1466" s="8">
        <v>45391</v>
      </c>
      <c r="D1466" s="44">
        <v>36300</v>
      </c>
      <c r="E1466">
        <v>2067900</v>
      </c>
    </row>
    <row r="1467" spans="1:5">
      <c r="A1467" s="8" t="str">
        <f t="shared" si="61"/>
        <v>TV245390</v>
      </c>
      <c r="B1467" s="43" t="s">
        <v>21</v>
      </c>
      <c r="C1467" s="8">
        <v>45390</v>
      </c>
      <c r="D1467" s="44">
        <v>37200</v>
      </c>
      <c r="E1467">
        <v>1516200</v>
      </c>
    </row>
    <row r="1468" spans="1:5">
      <c r="A1468" s="8" t="str">
        <f t="shared" si="61"/>
        <v>TV245387</v>
      </c>
      <c r="B1468" s="43" t="s">
        <v>21</v>
      </c>
      <c r="C1468" s="8">
        <v>45387</v>
      </c>
      <c r="D1468" s="44">
        <v>40000</v>
      </c>
      <c r="E1468">
        <v>1940400</v>
      </c>
    </row>
    <row r="1469" spans="1:5">
      <c r="A1469" s="8" t="str">
        <f t="shared" si="61"/>
        <v>TV245386</v>
      </c>
      <c r="B1469" s="43" t="s">
        <v>21</v>
      </c>
      <c r="C1469" s="8">
        <v>45386</v>
      </c>
      <c r="D1469" s="44">
        <v>43000</v>
      </c>
      <c r="E1469">
        <v>759700</v>
      </c>
    </row>
    <row r="1470" spans="1:5">
      <c r="A1470" s="8" t="str">
        <f t="shared" si="61"/>
        <v>TV245385</v>
      </c>
      <c r="B1470" s="43" t="s">
        <v>21</v>
      </c>
      <c r="C1470" s="8">
        <v>45385</v>
      </c>
      <c r="D1470" s="44">
        <v>43700</v>
      </c>
      <c r="E1470">
        <v>540700</v>
      </c>
    </row>
    <row r="1471" spans="1:5">
      <c r="A1471" s="8" t="str">
        <f t="shared" si="61"/>
        <v>TV245384</v>
      </c>
      <c r="B1471" s="43" t="s">
        <v>21</v>
      </c>
      <c r="C1471" s="8">
        <v>45384</v>
      </c>
      <c r="D1471" s="44">
        <v>44600</v>
      </c>
      <c r="E1471">
        <v>1294000</v>
      </c>
    </row>
    <row r="1472" spans="1:5">
      <c r="A1472" s="8" t="str">
        <f t="shared" si="61"/>
        <v>TV245383</v>
      </c>
      <c r="B1472" s="43" t="s">
        <v>21</v>
      </c>
      <c r="C1472" s="8">
        <v>45383</v>
      </c>
      <c r="D1472" s="44">
        <v>43400</v>
      </c>
      <c r="E1472">
        <v>511800</v>
      </c>
    </row>
    <row r="1473" spans="1:5">
      <c r="A1473" s="8" t="str">
        <f t="shared" si="61"/>
        <v>TV245380</v>
      </c>
      <c r="B1473" s="43" t="s">
        <v>21</v>
      </c>
      <c r="C1473" s="8">
        <v>45380</v>
      </c>
      <c r="D1473" s="44">
        <v>43650</v>
      </c>
      <c r="E1473">
        <v>363900</v>
      </c>
    </row>
    <row r="1474" spans="1:5">
      <c r="A1474" s="8" t="str">
        <f t="shared" si="61"/>
        <v>TV245379</v>
      </c>
      <c r="B1474" s="43" t="s">
        <v>21</v>
      </c>
      <c r="C1474" s="8">
        <v>45379</v>
      </c>
      <c r="D1474" s="44">
        <v>43850</v>
      </c>
      <c r="E1474">
        <v>517400</v>
      </c>
    </row>
    <row r="1475" spans="1:5">
      <c r="A1475" s="8" t="str">
        <f t="shared" ref="A1475:A1538" si="62">B1475&amp;C1475</f>
        <v>TV245378</v>
      </c>
      <c r="B1475" s="43" t="s">
        <v>21</v>
      </c>
      <c r="C1475" s="8">
        <v>45378</v>
      </c>
      <c r="D1475" s="44">
        <v>43600</v>
      </c>
      <c r="E1475">
        <v>513800</v>
      </c>
    </row>
    <row r="1476" spans="1:5">
      <c r="A1476" s="8" t="str">
        <f t="shared" si="62"/>
        <v>TV245377</v>
      </c>
      <c r="B1476" s="43" t="s">
        <v>21</v>
      </c>
      <c r="C1476" s="8">
        <v>45377</v>
      </c>
      <c r="D1476" s="44">
        <v>44000</v>
      </c>
      <c r="E1476">
        <v>565800</v>
      </c>
    </row>
    <row r="1477" spans="1:5">
      <c r="A1477" s="8" t="str">
        <f t="shared" si="62"/>
        <v>TV245376</v>
      </c>
      <c r="B1477" s="43" t="s">
        <v>21</v>
      </c>
      <c r="C1477" s="8">
        <v>45376</v>
      </c>
      <c r="D1477" s="44">
        <v>42900</v>
      </c>
      <c r="E1477">
        <v>1023700</v>
      </c>
    </row>
    <row r="1478" spans="1:5">
      <c r="A1478" s="8" t="str">
        <f t="shared" si="62"/>
        <v>TV245373</v>
      </c>
      <c r="B1478" s="43" t="s">
        <v>21</v>
      </c>
      <c r="C1478" s="8">
        <v>45373</v>
      </c>
      <c r="D1478" s="44">
        <v>44000</v>
      </c>
      <c r="E1478">
        <v>905300</v>
      </c>
    </row>
    <row r="1479" spans="1:5">
      <c r="A1479" s="8" t="str">
        <f t="shared" si="62"/>
        <v>TV245372</v>
      </c>
      <c r="B1479" s="43" t="s">
        <v>21</v>
      </c>
      <c r="C1479" s="8">
        <v>45372</v>
      </c>
      <c r="D1479" s="44">
        <v>44500</v>
      </c>
      <c r="E1479">
        <v>1417300</v>
      </c>
    </row>
    <row r="1480" spans="1:5">
      <c r="A1480" s="8" t="str">
        <f t="shared" si="62"/>
        <v>TV245371</v>
      </c>
      <c r="B1480" s="43" t="s">
        <v>21</v>
      </c>
      <c r="C1480" s="8">
        <v>45371</v>
      </c>
      <c r="D1480" s="44">
        <v>45300</v>
      </c>
      <c r="E1480">
        <v>687800</v>
      </c>
    </row>
    <row r="1481" spans="1:5">
      <c r="A1481" s="8" t="str">
        <f t="shared" si="62"/>
        <v>TV245370</v>
      </c>
      <c r="B1481" s="43" t="s">
        <v>21</v>
      </c>
      <c r="C1481" s="8">
        <v>45370</v>
      </c>
      <c r="D1481" s="44">
        <v>46000</v>
      </c>
      <c r="E1481">
        <v>1322300</v>
      </c>
    </row>
    <row r="1482" spans="1:5">
      <c r="A1482" s="8" t="str">
        <f t="shared" si="62"/>
        <v>TV245369</v>
      </c>
      <c r="B1482" s="43" t="s">
        <v>21</v>
      </c>
      <c r="C1482" s="8">
        <v>45369</v>
      </c>
      <c r="D1482" s="44">
        <v>43900</v>
      </c>
      <c r="E1482">
        <v>1429100</v>
      </c>
    </row>
    <row r="1483" spans="1:5">
      <c r="A1483" s="8" t="str">
        <f t="shared" si="62"/>
        <v>TV245366</v>
      </c>
      <c r="B1483" s="43" t="s">
        <v>21</v>
      </c>
      <c r="C1483" s="8">
        <v>45366</v>
      </c>
      <c r="D1483" s="44">
        <v>45050</v>
      </c>
      <c r="E1483">
        <v>1378700</v>
      </c>
    </row>
    <row r="1484" spans="1:5">
      <c r="A1484" s="8" t="str">
        <f t="shared" si="62"/>
        <v>TV245365</v>
      </c>
      <c r="B1484" s="43" t="s">
        <v>21</v>
      </c>
      <c r="C1484" s="8">
        <v>45365</v>
      </c>
      <c r="D1484" s="44">
        <v>43500</v>
      </c>
      <c r="E1484">
        <v>1819900</v>
      </c>
    </row>
    <row r="1485" spans="1:5">
      <c r="A1485" s="8" t="str">
        <f t="shared" si="62"/>
        <v>TV245364</v>
      </c>
      <c r="B1485" s="43" t="s">
        <v>21</v>
      </c>
      <c r="C1485" s="8">
        <v>45364</v>
      </c>
      <c r="D1485" s="44">
        <v>42250</v>
      </c>
      <c r="E1485">
        <v>2151000</v>
      </c>
    </row>
    <row r="1486" spans="1:5">
      <c r="A1486" s="8" t="str">
        <f t="shared" si="62"/>
        <v>TV245363</v>
      </c>
      <c r="B1486" s="43" t="s">
        <v>21</v>
      </c>
      <c r="C1486" s="8">
        <v>45363</v>
      </c>
      <c r="D1486" s="44">
        <v>39500</v>
      </c>
      <c r="E1486">
        <v>448300</v>
      </c>
    </row>
    <row r="1487" spans="1:5">
      <c r="A1487" s="8" t="str">
        <f t="shared" si="62"/>
        <v>TV245362</v>
      </c>
      <c r="B1487" s="43" t="s">
        <v>21</v>
      </c>
      <c r="C1487" s="8">
        <v>45362</v>
      </c>
      <c r="D1487" s="44">
        <v>39500</v>
      </c>
      <c r="E1487">
        <v>400900</v>
      </c>
    </row>
    <row r="1488" spans="1:5">
      <c r="A1488" s="8" t="str">
        <f t="shared" si="62"/>
        <v>TV245359</v>
      </c>
      <c r="B1488" s="43" t="s">
        <v>21</v>
      </c>
      <c r="C1488" s="8">
        <v>45359</v>
      </c>
      <c r="D1488" s="44">
        <v>39900</v>
      </c>
      <c r="E1488">
        <v>778900</v>
      </c>
    </row>
    <row r="1489" spans="1:5">
      <c r="A1489" s="8" t="str">
        <f t="shared" si="62"/>
        <v>TV245358</v>
      </c>
      <c r="B1489" s="43" t="s">
        <v>21</v>
      </c>
      <c r="C1489" s="8">
        <v>45358</v>
      </c>
      <c r="D1489" s="44">
        <v>39800</v>
      </c>
      <c r="E1489">
        <v>529300</v>
      </c>
    </row>
    <row r="1490" spans="1:5">
      <c r="A1490" s="8" t="str">
        <f t="shared" si="62"/>
        <v>TV245357</v>
      </c>
      <c r="B1490" s="43" t="s">
        <v>21</v>
      </c>
      <c r="C1490" s="8">
        <v>45357</v>
      </c>
      <c r="D1490" s="44">
        <v>40300</v>
      </c>
      <c r="E1490">
        <v>738900</v>
      </c>
    </row>
    <row r="1491" spans="1:5">
      <c r="A1491" s="8" t="str">
        <f t="shared" si="62"/>
        <v>TV245356</v>
      </c>
      <c r="B1491" s="43" t="s">
        <v>21</v>
      </c>
      <c r="C1491" s="8">
        <v>45356</v>
      </c>
      <c r="D1491" s="44">
        <v>40800</v>
      </c>
      <c r="E1491">
        <v>571200</v>
      </c>
    </row>
    <row r="1492" spans="1:5">
      <c r="A1492" s="8" t="str">
        <f t="shared" si="62"/>
        <v>TV245355</v>
      </c>
      <c r="B1492" s="43" t="s">
        <v>21</v>
      </c>
      <c r="C1492" s="8">
        <v>45355</v>
      </c>
      <c r="D1492" s="44">
        <v>41050</v>
      </c>
      <c r="E1492">
        <v>782200</v>
      </c>
    </row>
    <row r="1493" spans="1:5">
      <c r="A1493" s="8" t="str">
        <f t="shared" si="62"/>
        <v>TV245352</v>
      </c>
      <c r="B1493" s="43" t="s">
        <v>21</v>
      </c>
      <c r="C1493" s="8">
        <v>45352</v>
      </c>
      <c r="D1493" s="44">
        <v>40900</v>
      </c>
      <c r="E1493">
        <v>792400</v>
      </c>
    </row>
    <row r="1494" spans="1:5">
      <c r="A1494" s="8" t="str">
        <f t="shared" si="62"/>
        <v>TV245351</v>
      </c>
      <c r="B1494" s="43" t="s">
        <v>21</v>
      </c>
      <c r="C1494" s="8">
        <v>45351</v>
      </c>
      <c r="D1494" s="44">
        <v>39600</v>
      </c>
      <c r="E1494">
        <v>364900</v>
      </c>
    </row>
    <row r="1495" spans="1:5">
      <c r="A1495" s="8" t="str">
        <f t="shared" si="62"/>
        <v>TV245350</v>
      </c>
      <c r="B1495" s="43" t="s">
        <v>21</v>
      </c>
      <c r="C1495" s="8">
        <v>45350</v>
      </c>
      <c r="D1495" s="44">
        <v>39600</v>
      </c>
      <c r="E1495">
        <v>334000</v>
      </c>
    </row>
    <row r="1496" spans="1:5">
      <c r="A1496" s="8" t="str">
        <f t="shared" si="62"/>
        <v>TV245349</v>
      </c>
      <c r="B1496" s="43" t="s">
        <v>21</v>
      </c>
      <c r="C1496" s="8">
        <v>45349</v>
      </c>
      <c r="D1496" s="44">
        <v>39950</v>
      </c>
      <c r="E1496">
        <v>338200</v>
      </c>
    </row>
    <row r="1497" spans="1:5">
      <c r="A1497" s="8" t="str">
        <f t="shared" si="62"/>
        <v>TV245348</v>
      </c>
      <c r="B1497" s="43" t="s">
        <v>21</v>
      </c>
      <c r="C1497" s="8">
        <v>45348</v>
      </c>
      <c r="D1497" s="44">
        <v>39450</v>
      </c>
      <c r="E1497">
        <v>394000</v>
      </c>
    </row>
    <row r="1498" spans="1:5">
      <c r="A1498" s="8" t="str">
        <f t="shared" si="62"/>
        <v>TV245345</v>
      </c>
      <c r="B1498" s="43" t="s">
        <v>21</v>
      </c>
      <c r="C1498" s="8">
        <v>45345</v>
      </c>
      <c r="D1498" s="44">
        <v>39000</v>
      </c>
      <c r="E1498">
        <v>1043000</v>
      </c>
    </row>
    <row r="1499" spans="1:5">
      <c r="A1499" s="8" t="str">
        <f t="shared" si="62"/>
        <v>TV245344</v>
      </c>
      <c r="B1499" s="43" t="s">
        <v>21</v>
      </c>
      <c r="C1499" s="8">
        <v>45344</v>
      </c>
      <c r="D1499" s="44">
        <v>40700</v>
      </c>
      <c r="E1499">
        <v>495500</v>
      </c>
    </row>
    <row r="1500" spans="1:5">
      <c r="A1500" s="8" t="str">
        <f t="shared" si="62"/>
        <v>TV245343</v>
      </c>
      <c r="B1500" s="43" t="s">
        <v>21</v>
      </c>
      <c r="C1500" s="8">
        <v>45343</v>
      </c>
      <c r="D1500" s="44">
        <v>40800</v>
      </c>
      <c r="E1500">
        <v>706200</v>
      </c>
    </row>
    <row r="1501" spans="1:5">
      <c r="A1501" s="8" t="str">
        <f t="shared" si="62"/>
        <v>TV245342</v>
      </c>
      <c r="B1501" s="43" t="s">
        <v>21</v>
      </c>
      <c r="C1501" s="8">
        <v>45342</v>
      </c>
      <c r="D1501" s="44">
        <v>40650</v>
      </c>
      <c r="E1501">
        <v>525700</v>
      </c>
    </row>
    <row r="1502" spans="1:5">
      <c r="A1502" s="8" t="str">
        <f t="shared" si="62"/>
        <v>TV245341</v>
      </c>
      <c r="B1502" s="43" t="s">
        <v>21</v>
      </c>
      <c r="C1502" s="8">
        <v>45341</v>
      </c>
      <c r="D1502" s="44">
        <v>40500</v>
      </c>
      <c r="E1502">
        <v>959000</v>
      </c>
    </row>
    <row r="1503" spans="1:5">
      <c r="A1503" s="8" t="str">
        <f t="shared" si="62"/>
        <v>TV245338</v>
      </c>
      <c r="B1503" s="43" t="s">
        <v>21</v>
      </c>
      <c r="C1503" s="8">
        <v>45338</v>
      </c>
      <c r="D1503" s="44">
        <v>41600</v>
      </c>
      <c r="E1503">
        <v>518100</v>
      </c>
    </row>
    <row r="1504" spans="1:5">
      <c r="A1504" s="8" t="str">
        <f t="shared" si="62"/>
        <v>TV245337</v>
      </c>
      <c r="B1504" s="43" t="s">
        <v>21</v>
      </c>
      <c r="C1504" s="8">
        <v>45337</v>
      </c>
      <c r="D1504" s="44">
        <v>41900</v>
      </c>
      <c r="E1504">
        <v>311900</v>
      </c>
    </row>
    <row r="1505" spans="1:5">
      <c r="A1505" s="8" t="str">
        <f t="shared" si="62"/>
        <v>TV245329</v>
      </c>
      <c r="B1505" s="43" t="s">
        <v>21</v>
      </c>
      <c r="C1505" s="8">
        <v>45329</v>
      </c>
      <c r="D1505" s="44">
        <v>42300</v>
      </c>
      <c r="E1505">
        <v>911800</v>
      </c>
    </row>
    <row r="1506" spans="1:5">
      <c r="A1506" s="8" t="str">
        <f t="shared" si="62"/>
        <v>TV245328</v>
      </c>
      <c r="B1506" s="43" t="s">
        <v>21</v>
      </c>
      <c r="C1506" s="8">
        <v>45328</v>
      </c>
      <c r="D1506" s="44">
        <v>41000</v>
      </c>
      <c r="E1506">
        <v>427200</v>
      </c>
    </row>
    <row r="1507" spans="1:5">
      <c r="A1507" s="8" t="str">
        <f t="shared" si="62"/>
        <v>TV245327</v>
      </c>
      <c r="B1507" s="43" t="s">
        <v>21</v>
      </c>
      <c r="C1507" s="8">
        <v>45327</v>
      </c>
      <c r="D1507" s="44">
        <v>40950</v>
      </c>
      <c r="E1507">
        <v>417000</v>
      </c>
    </row>
    <row r="1508" spans="1:5">
      <c r="A1508" s="8" t="str">
        <f t="shared" si="62"/>
        <v>TV245324</v>
      </c>
      <c r="B1508" s="43" t="s">
        <v>21</v>
      </c>
      <c r="C1508" s="8">
        <v>45324</v>
      </c>
      <c r="D1508" s="44">
        <v>42000</v>
      </c>
      <c r="E1508">
        <v>829500</v>
      </c>
    </row>
    <row r="1509" spans="1:5">
      <c r="A1509" s="8" t="str">
        <f t="shared" si="62"/>
        <v>TV245323</v>
      </c>
      <c r="B1509" s="43" t="s">
        <v>21</v>
      </c>
      <c r="C1509" s="8">
        <v>45323</v>
      </c>
      <c r="D1509" s="44">
        <v>41400</v>
      </c>
      <c r="E1509">
        <v>488600</v>
      </c>
    </row>
    <row r="1510" spans="1:5">
      <c r="A1510" s="8" t="str">
        <f t="shared" si="62"/>
        <v>TV245322</v>
      </c>
      <c r="B1510" s="43" t="s">
        <v>21</v>
      </c>
      <c r="C1510" s="8">
        <v>45322</v>
      </c>
      <c r="D1510" s="44">
        <v>40950</v>
      </c>
      <c r="E1510">
        <v>685200</v>
      </c>
    </row>
    <row r="1511" spans="1:5">
      <c r="A1511" s="8" t="str">
        <f t="shared" si="62"/>
        <v>TV245321</v>
      </c>
      <c r="B1511" s="43" t="s">
        <v>21</v>
      </c>
      <c r="C1511" s="8">
        <v>45321</v>
      </c>
      <c r="D1511" s="44">
        <v>41700</v>
      </c>
      <c r="E1511">
        <v>1933800</v>
      </c>
    </row>
    <row r="1512" spans="1:5">
      <c r="A1512" s="8" t="str">
        <f t="shared" si="62"/>
        <v>TV245320</v>
      </c>
      <c r="B1512" s="43" t="s">
        <v>21</v>
      </c>
      <c r="C1512" s="8">
        <v>45320</v>
      </c>
      <c r="D1512" s="44">
        <v>39000</v>
      </c>
      <c r="E1512">
        <v>608800</v>
      </c>
    </row>
    <row r="1513" spans="1:5">
      <c r="A1513" s="8" t="str">
        <f t="shared" si="62"/>
        <v>TV245317</v>
      </c>
      <c r="B1513" s="43" t="s">
        <v>21</v>
      </c>
      <c r="C1513" s="8">
        <v>45317</v>
      </c>
      <c r="D1513" s="44">
        <v>37800</v>
      </c>
      <c r="E1513">
        <v>84900</v>
      </c>
    </row>
    <row r="1514" spans="1:5">
      <c r="A1514" s="8" t="str">
        <f t="shared" si="62"/>
        <v>TV245316</v>
      </c>
      <c r="B1514" s="43" t="s">
        <v>21</v>
      </c>
      <c r="C1514" s="8">
        <v>45316</v>
      </c>
      <c r="D1514" s="44">
        <v>37800</v>
      </c>
      <c r="E1514">
        <v>56200</v>
      </c>
    </row>
    <row r="1515" spans="1:5">
      <c r="A1515" s="8" t="str">
        <f t="shared" si="62"/>
        <v>TV245315</v>
      </c>
      <c r="B1515" s="43" t="s">
        <v>21</v>
      </c>
      <c r="C1515" s="8">
        <v>45315</v>
      </c>
      <c r="D1515" s="44">
        <v>37650</v>
      </c>
      <c r="E1515">
        <v>273100</v>
      </c>
    </row>
    <row r="1516" spans="1:5">
      <c r="A1516" s="8" t="str">
        <f t="shared" si="62"/>
        <v>TV245314</v>
      </c>
      <c r="B1516" s="43" t="s">
        <v>21</v>
      </c>
      <c r="C1516" s="8">
        <v>45314</v>
      </c>
      <c r="D1516" s="44">
        <v>37900</v>
      </c>
      <c r="E1516">
        <v>256600</v>
      </c>
    </row>
    <row r="1517" spans="1:5">
      <c r="A1517" s="8" t="str">
        <f t="shared" si="62"/>
        <v>TV245313</v>
      </c>
      <c r="B1517" s="43" t="s">
        <v>21</v>
      </c>
      <c r="C1517" s="8">
        <v>45313</v>
      </c>
      <c r="D1517" s="44">
        <v>37250</v>
      </c>
      <c r="E1517">
        <v>114500</v>
      </c>
    </row>
    <row r="1518" spans="1:5">
      <c r="A1518" s="8" t="str">
        <f t="shared" si="62"/>
        <v>TV245310</v>
      </c>
      <c r="B1518" s="43" t="s">
        <v>21</v>
      </c>
      <c r="C1518" s="8">
        <v>45310</v>
      </c>
      <c r="D1518" s="44">
        <v>37400</v>
      </c>
      <c r="E1518">
        <v>141100</v>
      </c>
    </row>
    <row r="1519" spans="1:5">
      <c r="A1519" s="8" t="str">
        <f t="shared" si="62"/>
        <v>TV245309</v>
      </c>
      <c r="B1519" s="43" t="s">
        <v>21</v>
      </c>
      <c r="C1519" s="8">
        <v>45309</v>
      </c>
      <c r="D1519" s="44">
        <v>37250</v>
      </c>
      <c r="E1519">
        <v>67900</v>
      </c>
    </row>
    <row r="1520" spans="1:5">
      <c r="A1520" s="8" t="str">
        <f t="shared" si="62"/>
        <v>TV245308</v>
      </c>
      <c r="B1520" s="43" t="s">
        <v>21</v>
      </c>
      <c r="C1520" s="8">
        <v>45308</v>
      </c>
      <c r="D1520" s="44">
        <v>37000</v>
      </c>
      <c r="E1520">
        <v>127200</v>
      </c>
    </row>
    <row r="1521" spans="1:5">
      <c r="A1521" s="8" t="str">
        <f t="shared" si="62"/>
        <v>TV245307</v>
      </c>
      <c r="B1521" s="43" t="s">
        <v>21</v>
      </c>
      <c r="C1521" s="8">
        <v>45307</v>
      </c>
      <c r="D1521" s="44">
        <v>37500</v>
      </c>
      <c r="E1521">
        <v>117000</v>
      </c>
    </row>
    <row r="1522" spans="1:5">
      <c r="A1522" s="8" t="str">
        <f t="shared" si="62"/>
        <v>TV245306</v>
      </c>
      <c r="B1522" s="43" t="s">
        <v>21</v>
      </c>
      <c r="C1522" s="8">
        <v>45306</v>
      </c>
      <c r="D1522" s="44">
        <v>36900</v>
      </c>
      <c r="E1522">
        <v>174500</v>
      </c>
    </row>
    <row r="1523" spans="1:5">
      <c r="A1523" s="8" t="str">
        <f t="shared" si="62"/>
        <v>TV245303</v>
      </c>
      <c r="B1523" s="43" t="s">
        <v>21</v>
      </c>
      <c r="C1523" s="8">
        <v>45303</v>
      </c>
      <c r="D1523" s="44">
        <v>37000</v>
      </c>
      <c r="E1523">
        <v>226700</v>
      </c>
    </row>
    <row r="1524" spans="1:5">
      <c r="A1524" s="8" t="str">
        <f t="shared" si="62"/>
        <v>TV245302</v>
      </c>
      <c r="B1524" s="43" t="s">
        <v>21</v>
      </c>
      <c r="C1524" s="8">
        <v>45302</v>
      </c>
      <c r="D1524" s="44">
        <v>37600</v>
      </c>
      <c r="E1524">
        <v>283200</v>
      </c>
    </row>
    <row r="1525" spans="1:5">
      <c r="A1525" s="8" t="str">
        <f t="shared" si="62"/>
        <v>TV245301</v>
      </c>
      <c r="B1525" s="43" t="s">
        <v>21</v>
      </c>
      <c r="C1525" s="8">
        <v>45301</v>
      </c>
      <c r="D1525" s="44">
        <v>37750</v>
      </c>
      <c r="E1525">
        <v>346900</v>
      </c>
    </row>
    <row r="1526" spans="1:5">
      <c r="A1526" s="8" t="str">
        <f t="shared" si="62"/>
        <v>TV245300</v>
      </c>
      <c r="B1526" s="43" t="s">
        <v>21</v>
      </c>
      <c r="C1526" s="8">
        <v>45300</v>
      </c>
      <c r="D1526" s="44">
        <v>38500</v>
      </c>
      <c r="E1526">
        <v>320100</v>
      </c>
    </row>
    <row r="1527" spans="1:5">
      <c r="A1527" s="8" t="str">
        <f t="shared" si="62"/>
        <v>TV245299</v>
      </c>
      <c r="B1527" s="43" t="s">
        <v>21</v>
      </c>
      <c r="C1527" s="8">
        <v>45299</v>
      </c>
      <c r="D1527" s="44">
        <v>39000</v>
      </c>
      <c r="E1527">
        <v>340100</v>
      </c>
    </row>
    <row r="1528" spans="1:5">
      <c r="A1528" s="8" t="str">
        <f t="shared" si="62"/>
        <v>TV245296</v>
      </c>
      <c r="B1528" s="43" t="s">
        <v>21</v>
      </c>
      <c r="C1528" s="8">
        <v>45296</v>
      </c>
      <c r="D1528" s="44">
        <v>39200</v>
      </c>
      <c r="E1528">
        <v>114200</v>
      </c>
    </row>
    <row r="1529" spans="1:5">
      <c r="A1529" s="8" t="str">
        <f t="shared" si="62"/>
        <v>TV245295</v>
      </c>
      <c r="B1529" s="43" t="s">
        <v>21</v>
      </c>
      <c r="C1529" s="8">
        <v>45295</v>
      </c>
      <c r="D1529" s="44">
        <v>38800</v>
      </c>
      <c r="E1529">
        <v>200000</v>
      </c>
    </row>
    <row r="1530" spans="1:5">
      <c r="A1530" s="8" t="str">
        <f t="shared" si="62"/>
        <v>TV245294</v>
      </c>
      <c r="B1530" s="43" t="s">
        <v>21</v>
      </c>
      <c r="C1530" s="8">
        <v>45294</v>
      </c>
      <c r="D1530" s="44">
        <v>39350</v>
      </c>
      <c r="E1530">
        <v>285700</v>
      </c>
    </row>
    <row r="1531" spans="1:5">
      <c r="A1531" s="8" t="str">
        <f t="shared" si="62"/>
        <v>TV245293</v>
      </c>
      <c r="B1531" s="43" t="s">
        <v>21</v>
      </c>
      <c r="C1531" s="8">
        <v>45293</v>
      </c>
      <c r="D1531" s="44">
        <v>39350</v>
      </c>
      <c r="E1531">
        <v>651000</v>
      </c>
    </row>
    <row r="1532" spans="1:5">
      <c r="A1532" s="8" t="str">
        <f t="shared" si="62"/>
        <v>TV245289</v>
      </c>
      <c r="B1532" s="43" t="s">
        <v>21</v>
      </c>
      <c r="C1532" s="8">
        <v>45289</v>
      </c>
      <c r="D1532" s="44">
        <v>37800</v>
      </c>
      <c r="E1532">
        <v>199300</v>
      </c>
    </row>
    <row r="1533" spans="1:5">
      <c r="A1533" s="8" t="str">
        <f t="shared" si="62"/>
        <v>TV245288</v>
      </c>
      <c r="B1533" s="43" t="s">
        <v>21</v>
      </c>
      <c r="C1533" s="8">
        <v>45288</v>
      </c>
      <c r="D1533" s="44">
        <v>38000</v>
      </c>
      <c r="E1533">
        <v>196600</v>
      </c>
    </row>
    <row r="1534" spans="1:5">
      <c r="A1534" s="8" t="str">
        <f t="shared" si="62"/>
        <v>TV245287</v>
      </c>
      <c r="B1534" s="43" t="s">
        <v>21</v>
      </c>
      <c r="C1534" s="8">
        <v>45287</v>
      </c>
      <c r="D1534" s="44">
        <v>38300</v>
      </c>
      <c r="E1534">
        <v>134200</v>
      </c>
    </row>
    <row r="1535" spans="1:5">
      <c r="A1535" s="8" t="str">
        <f t="shared" si="62"/>
        <v>TV245286</v>
      </c>
      <c r="B1535" s="43" t="s">
        <v>21</v>
      </c>
      <c r="C1535" s="8">
        <v>45286</v>
      </c>
      <c r="D1535" s="44">
        <v>38300</v>
      </c>
      <c r="E1535">
        <v>279400</v>
      </c>
    </row>
    <row r="1536" spans="1:5">
      <c r="A1536" s="8" t="str">
        <f t="shared" si="62"/>
        <v>TV245285</v>
      </c>
      <c r="B1536" s="43" t="s">
        <v>21</v>
      </c>
      <c r="C1536" s="8">
        <v>45285</v>
      </c>
      <c r="D1536" s="44">
        <v>38650</v>
      </c>
      <c r="E1536">
        <v>125500</v>
      </c>
    </row>
    <row r="1537" spans="1:5">
      <c r="A1537" s="8" t="str">
        <f t="shared" si="62"/>
        <v>TV245282</v>
      </c>
      <c r="B1537" s="43" t="s">
        <v>21</v>
      </c>
      <c r="C1537" s="8">
        <v>45282</v>
      </c>
      <c r="D1537" s="44">
        <v>38800</v>
      </c>
      <c r="E1537">
        <v>172500</v>
      </c>
    </row>
    <row r="1538" spans="1:5">
      <c r="A1538" s="8" t="str">
        <f t="shared" si="62"/>
        <v>TV245281</v>
      </c>
      <c r="B1538" s="43" t="s">
        <v>21</v>
      </c>
      <c r="C1538" s="8">
        <v>45281</v>
      </c>
      <c r="D1538" s="44">
        <v>38900</v>
      </c>
      <c r="E1538">
        <v>203100</v>
      </c>
    </row>
    <row r="1539" spans="1:5">
      <c r="A1539" s="8" t="str">
        <f t="shared" ref="A1539:A1602" si="63">B1539&amp;C1539</f>
        <v>TV245280</v>
      </c>
      <c r="B1539" s="43" t="s">
        <v>21</v>
      </c>
      <c r="C1539" s="8">
        <v>45280</v>
      </c>
      <c r="D1539" s="44">
        <v>38150</v>
      </c>
      <c r="E1539">
        <v>133300</v>
      </c>
    </row>
    <row r="1540" spans="1:5">
      <c r="A1540" s="8" t="str">
        <f t="shared" si="63"/>
        <v>TV245279</v>
      </c>
      <c r="B1540" s="43" t="s">
        <v>21</v>
      </c>
      <c r="C1540" s="8">
        <v>45279</v>
      </c>
      <c r="D1540" s="44">
        <v>38200</v>
      </c>
      <c r="E1540">
        <v>264800</v>
      </c>
    </row>
    <row r="1541" spans="1:5">
      <c r="A1541" s="8" t="str">
        <f t="shared" si="63"/>
        <v>TV245278</v>
      </c>
      <c r="B1541" s="43" t="s">
        <v>21</v>
      </c>
      <c r="C1541" s="8">
        <v>45278</v>
      </c>
      <c r="D1541" s="44">
        <v>38500</v>
      </c>
      <c r="E1541">
        <v>279700</v>
      </c>
    </row>
    <row r="1542" spans="1:5">
      <c r="A1542" s="8" t="str">
        <f t="shared" si="63"/>
        <v>TV245275</v>
      </c>
      <c r="B1542" s="43" t="s">
        <v>21</v>
      </c>
      <c r="C1542" s="8">
        <v>45275</v>
      </c>
      <c r="D1542" s="44">
        <v>38750</v>
      </c>
      <c r="E1542">
        <v>280900</v>
      </c>
    </row>
    <row r="1543" spans="1:5">
      <c r="A1543" s="8" t="str">
        <f t="shared" si="63"/>
        <v>TV245274</v>
      </c>
      <c r="B1543" s="43" t="s">
        <v>21</v>
      </c>
      <c r="C1543" s="8">
        <v>45274</v>
      </c>
      <c r="D1543" s="44">
        <v>38000</v>
      </c>
      <c r="E1543">
        <v>302000</v>
      </c>
    </row>
    <row r="1544" spans="1:5">
      <c r="A1544" s="8" t="str">
        <f t="shared" si="63"/>
        <v>TV245273</v>
      </c>
      <c r="B1544" s="43" t="s">
        <v>21</v>
      </c>
      <c r="C1544" s="8">
        <v>45273</v>
      </c>
      <c r="D1544" s="44">
        <v>37700</v>
      </c>
      <c r="E1544">
        <v>523400</v>
      </c>
    </row>
    <row r="1545" spans="1:5">
      <c r="A1545" s="8" t="str">
        <f t="shared" si="63"/>
        <v>TV245272</v>
      </c>
      <c r="B1545" s="43" t="s">
        <v>21</v>
      </c>
      <c r="C1545" s="8">
        <v>45272</v>
      </c>
      <c r="D1545" s="44">
        <v>38900</v>
      </c>
      <c r="E1545">
        <v>220000</v>
      </c>
    </row>
    <row r="1546" spans="1:5">
      <c r="A1546" s="8" t="str">
        <f t="shared" si="63"/>
        <v>TV245271</v>
      </c>
      <c r="B1546" s="43" t="s">
        <v>21</v>
      </c>
      <c r="C1546" s="8">
        <v>45271</v>
      </c>
      <c r="D1546" s="44">
        <v>39100</v>
      </c>
      <c r="E1546">
        <v>140700</v>
      </c>
    </row>
    <row r="1547" spans="1:5">
      <c r="A1547" s="8" t="str">
        <f t="shared" si="63"/>
        <v>TV245268</v>
      </c>
      <c r="B1547" s="43" t="s">
        <v>21</v>
      </c>
      <c r="C1547" s="8">
        <v>45268</v>
      </c>
      <c r="D1547" s="44">
        <v>40400</v>
      </c>
      <c r="E1547">
        <v>461500</v>
      </c>
    </row>
    <row r="1548" spans="1:5">
      <c r="A1548" s="8" t="str">
        <f t="shared" si="63"/>
        <v>TV245267</v>
      </c>
      <c r="B1548" s="43" t="s">
        <v>21</v>
      </c>
      <c r="C1548" s="8">
        <v>45267</v>
      </c>
      <c r="D1548" s="44">
        <v>40000</v>
      </c>
      <c r="E1548">
        <v>539100</v>
      </c>
    </row>
    <row r="1549" spans="1:5">
      <c r="A1549" s="8" t="str">
        <f t="shared" si="63"/>
        <v>TV245266</v>
      </c>
      <c r="B1549" s="43" t="s">
        <v>21</v>
      </c>
      <c r="C1549" s="8">
        <v>45266</v>
      </c>
      <c r="D1549" s="44">
        <v>40250</v>
      </c>
      <c r="E1549">
        <v>288000</v>
      </c>
    </row>
    <row r="1550" spans="1:5">
      <c r="A1550" s="8" t="str">
        <f t="shared" si="63"/>
        <v>TV245265</v>
      </c>
      <c r="B1550" s="43" t="s">
        <v>21</v>
      </c>
      <c r="C1550" s="8">
        <v>45265</v>
      </c>
      <c r="D1550" s="44">
        <v>39950</v>
      </c>
      <c r="E1550">
        <v>423800</v>
      </c>
    </row>
    <row r="1551" spans="1:5">
      <c r="A1551" s="8" t="str">
        <f t="shared" si="63"/>
        <v>TV245264</v>
      </c>
      <c r="B1551" s="43" t="s">
        <v>21</v>
      </c>
      <c r="C1551" s="8">
        <v>45264</v>
      </c>
      <c r="D1551" s="44">
        <v>40000</v>
      </c>
      <c r="E1551">
        <v>573900</v>
      </c>
    </row>
    <row r="1552" spans="1:5">
      <c r="A1552" s="8" t="str">
        <f t="shared" si="63"/>
        <v>TV245261</v>
      </c>
      <c r="B1552" s="43" t="s">
        <v>21</v>
      </c>
      <c r="C1552" s="8">
        <v>45261</v>
      </c>
      <c r="D1552" s="44">
        <v>40100</v>
      </c>
      <c r="E1552">
        <v>434600</v>
      </c>
    </row>
    <row r="1553" spans="1:5">
      <c r="A1553" s="8" t="str">
        <f t="shared" si="63"/>
        <v>TV245260</v>
      </c>
      <c r="B1553" s="43" t="s">
        <v>21</v>
      </c>
      <c r="C1553" s="8">
        <v>45260</v>
      </c>
      <c r="D1553" s="44">
        <v>39500</v>
      </c>
      <c r="E1553">
        <v>483400</v>
      </c>
    </row>
    <row r="1554" spans="1:5">
      <c r="A1554" s="8" t="str">
        <f t="shared" si="63"/>
        <v>TV245259</v>
      </c>
      <c r="B1554" s="43" t="s">
        <v>21</v>
      </c>
      <c r="C1554" s="8">
        <v>45259</v>
      </c>
      <c r="D1554" s="44">
        <v>39850</v>
      </c>
      <c r="E1554">
        <v>1235200</v>
      </c>
    </row>
    <row r="1555" spans="1:5">
      <c r="A1555" s="8" t="str">
        <f t="shared" si="63"/>
        <v>TV245258</v>
      </c>
      <c r="B1555" s="43" t="s">
        <v>21</v>
      </c>
      <c r="C1555" s="8">
        <v>45258</v>
      </c>
      <c r="D1555" s="44">
        <v>37250</v>
      </c>
      <c r="E1555">
        <v>561300</v>
      </c>
    </row>
    <row r="1556" spans="1:5">
      <c r="A1556" s="8" t="str">
        <f t="shared" si="63"/>
        <v>TV245257</v>
      </c>
      <c r="B1556" s="43" t="s">
        <v>21</v>
      </c>
      <c r="C1556" s="8">
        <v>45257</v>
      </c>
      <c r="D1556" s="44">
        <v>36850</v>
      </c>
      <c r="E1556">
        <v>182800</v>
      </c>
    </row>
    <row r="1557" spans="1:5">
      <c r="A1557" s="8" t="str">
        <f t="shared" si="63"/>
        <v>TV245254</v>
      </c>
      <c r="B1557" s="43" t="s">
        <v>21</v>
      </c>
      <c r="C1557" s="8">
        <v>45254</v>
      </c>
      <c r="D1557" s="44">
        <v>36900</v>
      </c>
      <c r="E1557">
        <v>402700</v>
      </c>
    </row>
    <row r="1558" spans="1:5">
      <c r="A1558" s="8" t="str">
        <f t="shared" si="63"/>
        <v>TV245253</v>
      </c>
      <c r="B1558" s="43" t="s">
        <v>21</v>
      </c>
      <c r="C1558" s="8">
        <v>45253</v>
      </c>
      <c r="D1558" s="44">
        <v>37500</v>
      </c>
      <c r="E1558">
        <v>590600</v>
      </c>
    </row>
    <row r="1559" spans="1:5">
      <c r="A1559" s="8" t="str">
        <f t="shared" si="63"/>
        <v>TV245252</v>
      </c>
      <c r="B1559" s="43" t="s">
        <v>21</v>
      </c>
      <c r="C1559" s="8">
        <v>45252</v>
      </c>
      <c r="D1559" s="44">
        <v>37250</v>
      </c>
      <c r="E1559">
        <v>258000</v>
      </c>
    </row>
    <row r="1560" spans="1:5">
      <c r="A1560" s="8" t="str">
        <f t="shared" si="63"/>
        <v>TV245251</v>
      </c>
      <c r="B1560" s="43" t="s">
        <v>21</v>
      </c>
      <c r="C1560" s="8">
        <v>45251</v>
      </c>
      <c r="D1560" s="44">
        <v>36900</v>
      </c>
      <c r="E1560">
        <v>591900</v>
      </c>
    </row>
    <row r="1561" spans="1:5">
      <c r="A1561" s="8" t="str">
        <f t="shared" si="63"/>
        <v>TV245250</v>
      </c>
      <c r="B1561" s="43" t="s">
        <v>21</v>
      </c>
      <c r="C1561" s="8">
        <v>45250</v>
      </c>
      <c r="D1561" s="44">
        <v>34500</v>
      </c>
      <c r="E1561">
        <v>243100</v>
      </c>
    </row>
    <row r="1562" spans="1:5">
      <c r="A1562" s="8" t="str">
        <f t="shared" si="63"/>
        <v>TV245247</v>
      </c>
      <c r="B1562" s="43" t="s">
        <v>21</v>
      </c>
      <c r="C1562" s="8">
        <v>45247</v>
      </c>
      <c r="D1562" s="44">
        <v>34500</v>
      </c>
      <c r="E1562">
        <v>363100</v>
      </c>
    </row>
    <row r="1563" spans="1:5">
      <c r="A1563" s="8" t="str">
        <f t="shared" si="63"/>
        <v>TV245246</v>
      </c>
      <c r="B1563" s="43" t="s">
        <v>21</v>
      </c>
      <c r="C1563" s="8">
        <v>45246</v>
      </c>
      <c r="D1563" s="44">
        <v>34950</v>
      </c>
      <c r="E1563">
        <v>229000</v>
      </c>
    </row>
    <row r="1564" spans="1:5">
      <c r="A1564" s="8" t="str">
        <f t="shared" si="63"/>
        <v>TV245245</v>
      </c>
      <c r="B1564" s="43" t="s">
        <v>21</v>
      </c>
      <c r="C1564" s="8">
        <v>45245</v>
      </c>
      <c r="D1564" s="44">
        <v>34250</v>
      </c>
      <c r="E1564">
        <v>263100</v>
      </c>
    </row>
    <row r="1565" spans="1:5">
      <c r="A1565" s="8" t="str">
        <f t="shared" si="63"/>
        <v>TV245244</v>
      </c>
      <c r="B1565" s="43" t="s">
        <v>21</v>
      </c>
      <c r="C1565" s="8">
        <v>45244</v>
      </c>
      <c r="D1565" s="44">
        <v>34650</v>
      </c>
      <c r="E1565">
        <v>179300</v>
      </c>
    </row>
    <row r="1566" spans="1:5">
      <c r="A1566" s="8" t="str">
        <f t="shared" si="63"/>
        <v>TV245243</v>
      </c>
      <c r="B1566" s="43" t="s">
        <v>21</v>
      </c>
      <c r="C1566" s="8">
        <v>45243</v>
      </c>
      <c r="D1566" s="44">
        <v>34000</v>
      </c>
      <c r="E1566">
        <v>195500</v>
      </c>
    </row>
    <row r="1567" spans="1:5">
      <c r="A1567" s="8" t="str">
        <f t="shared" si="63"/>
        <v>TV245240</v>
      </c>
      <c r="B1567" s="43" t="s">
        <v>21</v>
      </c>
      <c r="C1567" s="8">
        <v>45240</v>
      </c>
      <c r="D1567" s="44">
        <v>34900</v>
      </c>
      <c r="E1567">
        <v>409300</v>
      </c>
    </row>
    <row r="1568" spans="1:5">
      <c r="A1568" s="8" t="str">
        <f t="shared" si="63"/>
        <v>TV245239</v>
      </c>
      <c r="B1568" s="43" t="s">
        <v>21</v>
      </c>
      <c r="C1568" s="8">
        <v>45239</v>
      </c>
      <c r="D1568" s="44">
        <v>34800</v>
      </c>
      <c r="E1568">
        <v>428500</v>
      </c>
    </row>
    <row r="1569" spans="1:5">
      <c r="A1569" s="8" t="str">
        <f t="shared" si="63"/>
        <v>TV245238</v>
      </c>
      <c r="B1569" s="43" t="s">
        <v>21</v>
      </c>
      <c r="C1569" s="8">
        <v>45238</v>
      </c>
      <c r="D1569" s="44">
        <v>34500</v>
      </c>
      <c r="E1569">
        <v>289100</v>
      </c>
    </row>
    <row r="1570" spans="1:5">
      <c r="A1570" s="8" t="str">
        <f t="shared" si="63"/>
        <v>TV245237</v>
      </c>
      <c r="B1570" s="43" t="s">
        <v>21</v>
      </c>
      <c r="C1570" s="8">
        <v>45237</v>
      </c>
      <c r="D1570" s="44">
        <v>33100</v>
      </c>
      <c r="E1570">
        <v>350000</v>
      </c>
    </row>
    <row r="1571" spans="1:5">
      <c r="A1571" s="8" t="str">
        <f t="shared" si="63"/>
        <v>TV245236</v>
      </c>
      <c r="B1571" s="43" t="s">
        <v>21</v>
      </c>
      <c r="C1571" s="8">
        <v>45236</v>
      </c>
      <c r="D1571" s="44">
        <v>32950</v>
      </c>
      <c r="E1571">
        <v>305200</v>
      </c>
    </row>
    <row r="1572" spans="1:5">
      <c r="A1572" s="8" t="str">
        <f t="shared" si="63"/>
        <v>TV245233</v>
      </c>
      <c r="B1572" s="43" t="s">
        <v>21</v>
      </c>
      <c r="C1572" s="8">
        <v>45233</v>
      </c>
      <c r="D1572" s="44">
        <v>31700</v>
      </c>
      <c r="E1572">
        <v>155400</v>
      </c>
    </row>
    <row r="1573" spans="1:5">
      <c r="A1573" s="8" t="str">
        <f t="shared" si="63"/>
        <v>TV245232</v>
      </c>
      <c r="B1573" s="43" t="s">
        <v>21</v>
      </c>
      <c r="C1573" s="8">
        <v>45232</v>
      </c>
      <c r="D1573" s="44">
        <v>31900</v>
      </c>
      <c r="E1573">
        <v>403300</v>
      </c>
    </row>
    <row r="1574" spans="1:5">
      <c r="A1574" s="8" t="str">
        <f t="shared" si="63"/>
        <v>TV245231</v>
      </c>
      <c r="B1574" s="43" t="s">
        <v>21</v>
      </c>
      <c r="C1574" s="8">
        <v>45231</v>
      </c>
      <c r="D1574" s="44">
        <v>29850</v>
      </c>
      <c r="E1574">
        <v>291400</v>
      </c>
    </row>
    <row r="1575" spans="1:5">
      <c r="A1575" s="8" t="str">
        <f t="shared" si="63"/>
        <v>TV245230</v>
      </c>
      <c r="B1575" s="43" t="s">
        <v>21</v>
      </c>
      <c r="C1575" s="8">
        <v>45230</v>
      </c>
      <c r="D1575" s="44">
        <v>28750</v>
      </c>
      <c r="E1575">
        <v>566000</v>
      </c>
    </row>
    <row r="1576" spans="1:5">
      <c r="A1576" s="8" t="str">
        <f t="shared" si="63"/>
        <v>TV245229</v>
      </c>
      <c r="B1576" s="43" t="s">
        <v>21</v>
      </c>
      <c r="C1576" s="8">
        <v>45229</v>
      </c>
      <c r="D1576" s="44">
        <v>30900</v>
      </c>
      <c r="E1576">
        <v>224300</v>
      </c>
    </row>
    <row r="1577" spans="1:5">
      <c r="A1577" s="8" t="str">
        <f t="shared" si="63"/>
        <v>TV245226</v>
      </c>
      <c r="B1577" s="43" t="s">
        <v>21</v>
      </c>
      <c r="C1577" s="8">
        <v>45226</v>
      </c>
      <c r="D1577" s="44">
        <v>32350</v>
      </c>
      <c r="E1577">
        <v>267400</v>
      </c>
    </row>
    <row r="1578" spans="1:5">
      <c r="A1578" s="8" t="str">
        <f t="shared" si="63"/>
        <v>TV245225</v>
      </c>
      <c r="B1578" s="43" t="s">
        <v>21</v>
      </c>
      <c r="C1578" s="8">
        <v>45225</v>
      </c>
      <c r="D1578" s="44">
        <v>32350</v>
      </c>
      <c r="E1578">
        <v>628000</v>
      </c>
    </row>
    <row r="1579" spans="1:5">
      <c r="A1579" s="8" t="str">
        <f t="shared" si="63"/>
        <v>TV245224</v>
      </c>
      <c r="B1579" s="43" t="s">
        <v>21</v>
      </c>
      <c r="C1579" s="8">
        <v>45224</v>
      </c>
      <c r="D1579" s="44">
        <v>34750</v>
      </c>
      <c r="E1579">
        <v>442400</v>
      </c>
    </row>
    <row r="1580" spans="1:5">
      <c r="A1580" s="8" t="str">
        <f t="shared" si="63"/>
        <v>TV245223</v>
      </c>
      <c r="B1580" s="43" t="s">
        <v>21</v>
      </c>
      <c r="C1580" s="8">
        <v>45223</v>
      </c>
      <c r="D1580" s="44">
        <v>34750</v>
      </c>
      <c r="E1580">
        <v>182700</v>
      </c>
    </row>
    <row r="1581" spans="1:5">
      <c r="A1581" s="8" t="str">
        <f t="shared" si="63"/>
        <v>TV245222</v>
      </c>
      <c r="B1581" s="43" t="s">
        <v>21</v>
      </c>
      <c r="C1581" s="8">
        <v>45222</v>
      </c>
      <c r="D1581" s="44">
        <v>33950</v>
      </c>
      <c r="E1581">
        <v>271800</v>
      </c>
    </row>
    <row r="1582" spans="1:5">
      <c r="A1582" s="8" t="str">
        <f t="shared" si="63"/>
        <v>TV245219</v>
      </c>
      <c r="B1582" s="43" t="s">
        <v>21</v>
      </c>
      <c r="C1582" s="8">
        <v>45219</v>
      </c>
      <c r="D1582" s="44">
        <v>35500</v>
      </c>
      <c r="E1582">
        <v>630500</v>
      </c>
    </row>
    <row r="1583" spans="1:5">
      <c r="A1583" s="8" t="str">
        <f t="shared" si="63"/>
        <v>TV245218</v>
      </c>
      <c r="B1583" s="43" t="s">
        <v>21</v>
      </c>
      <c r="C1583" s="8">
        <v>45218</v>
      </c>
      <c r="D1583" s="44">
        <v>34800</v>
      </c>
      <c r="E1583">
        <v>558200</v>
      </c>
    </row>
    <row r="1584" spans="1:5">
      <c r="A1584" s="8" t="str">
        <f t="shared" si="63"/>
        <v>TV245217</v>
      </c>
      <c r="B1584" s="43" t="s">
        <v>21</v>
      </c>
      <c r="C1584" s="8">
        <v>45217</v>
      </c>
      <c r="D1584" s="44">
        <v>36800</v>
      </c>
      <c r="E1584">
        <v>951300</v>
      </c>
    </row>
    <row r="1585" spans="1:5">
      <c r="A1585" s="8" t="str">
        <f t="shared" si="63"/>
        <v>TV245216</v>
      </c>
      <c r="B1585" s="43" t="s">
        <v>21</v>
      </c>
      <c r="C1585" s="8">
        <v>45216</v>
      </c>
      <c r="D1585" s="44">
        <v>38100</v>
      </c>
      <c r="E1585">
        <v>733900</v>
      </c>
    </row>
    <row r="1586" spans="1:5">
      <c r="A1586" s="8" t="str">
        <f t="shared" si="63"/>
        <v>TV245215</v>
      </c>
      <c r="B1586" s="43" t="s">
        <v>21</v>
      </c>
      <c r="C1586" s="8">
        <v>45215</v>
      </c>
      <c r="D1586" s="44">
        <v>40800</v>
      </c>
      <c r="E1586">
        <v>827600</v>
      </c>
    </row>
    <row r="1587" spans="1:5">
      <c r="A1587" s="8" t="str">
        <f t="shared" si="63"/>
        <v>TV245212</v>
      </c>
      <c r="B1587" s="43" t="s">
        <v>21</v>
      </c>
      <c r="C1587" s="8">
        <v>45212</v>
      </c>
      <c r="D1587" s="44">
        <v>41000</v>
      </c>
      <c r="E1587">
        <v>575800</v>
      </c>
    </row>
    <row r="1588" spans="1:5">
      <c r="A1588" s="8" t="str">
        <f t="shared" si="63"/>
        <v>TV245211</v>
      </c>
      <c r="B1588" s="43" t="s">
        <v>21</v>
      </c>
      <c r="C1588" s="8">
        <v>45211</v>
      </c>
      <c r="D1588" s="44">
        <v>41050</v>
      </c>
      <c r="E1588">
        <v>825200</v>
      </c>
    </row>
    <row r="1589" spans="1:5">
      <c r="A1589" s="8" t="str">
        <f t="shared" si="63"/>
        <v>TV245210</v>
      </c>
      <c r="B1589" s="43" t="s">
        <v>21</v>
      </c>
      <c r="C1589" s="8">
        <v>45210</v>
      </c>
      <c r="D1589" s="44">
        <v>40300</v>
      </c>
      <c r="E1589">
        <v>358800</v>
      </c>
    </row>
    <row r="1590" spans="1:5">
      <c r="A1590" s="8" t="str">
        <f t="shared" si="63"/>
        <v>TV245209</v>
      </c>
      <c r="B1590" s="43" t="s">
        <v>21</v>
      </c>
      <c r="C1590" s="8">
        <v>45209</v>
      </c>
      <c r="D1590" s="44">
        <v>40300</v>
      </c>
      <c r="E1590">
        <v>1147700</v>
      </c>
    </row>
    <row r="1591" spans="1:5">
      <c r="A1591" s="8" t="str">
        <f t="shared" si="63"/>
        <v>TV245208</v>
      </c>
      <c r="B1591" s="43" t="s">
        <v>21</v>
      </c>
      <c r="C1591" s="8">
        <v>45208</v>
      </c>
      <c r="D1591" s="44">
        <v>38250</v>
      </c>
      <c r="E1591">
        <v>143200</v>
      </c>
    </row>
    <row r="1592" spans="1:5">
      <c r="A1592" s="8" t="str">
        <f t="shared" si="63"/>
        <v>TV245205</v>
      </c>
      <c r="B1592" s="43" t="s">
        <v>21</v>
      </c>
      <c r="C1592" s="8">
        <v>45205</v>
      </c>
      <c r="D1592" s="44">
        <v>38200</v>
      </c>
      <c r="E1592">
        <v>119500</v>
      </c>
    </row>
    <row r="1593" spans="1:5">
      <c r="A1593" s="8" t="str">
        <f t="shared" si="63"/>
        <v>TV245204</v>
      </c>
      <c r="B1593" s="43" t="s">
        <v>21</v>
      </c>
      <c r="C1593" s="8">
        <v>45204</v>
      </c>
      <c r="D1593" s="44">
        <v>37800</v>
      </c>
      <c r="E1593">
        <v>208100</v>
      </c>
    </row>
    <row r="1594" spans="1:5">
      <c r="A1594" s="8" t="str">
        <f t="shared" si="63"/>
        <v>TV245203</v>
      </c>
      <c r="B1594" s="43" t="s">
        <v>21</v>
      </c>
      <c r="C1594" s="8">
        <v>45203</v>
      </c>
      <c r="D1594" s="44">
        <v>37900</v>
      </c>
      <c r="E1594">
        <v>178200</v>
      </c>
    </row>
    <row r="1595" spans="1:5">
      <c r="A1595" s="8" t="str">
        <f t="shared" si="63"/>
        <v>TV245202</v>
      </c>
      <c r="B1595" s="43" t="s">
        <v>21</v>
      </c>
      <c r="C1595" s="8">
        <v>45202</v>
      </c>
      <c r="D1595" s="44">
        <v>37200</v>
      </c>
      <c r="E1595">
        <v>339700</v>
      </c>
    </row>
    <row r="1596" spans="1:5">
      <c r="A1596" s="8" t="str">
        <f t="shared" si="63"/>
        <v>TV245201</v>
      </c>
      <c r="B1596" s="43" t="s">
        <v>21</v>
      </c>
      <c r="C1596" s="8">
        <v>45201</v>
      </c>
      <c r="D1596" s="44">
        <v>37800</v>
      </c>
      <c r="E1596">
        <v>145700</v>
      </c>
    </row>
    <row r="1597" spans="1:5">
      <c r="A1597" s="8" t="str">
        <f t="shared" si="63"/>
        <v>TV245198</v>
      </c>
      <c r="B1597" s="43" t="s">
        <v>21</v>
      </c>
      <c r="C1597" s="8">
        <v>45198</v>
      </c>
      <c r="D1597" s="44">
        <v>37800</v>
      </c>
      <c r="E1597">
        <v>140800</v>
      </c>
    </row>
    <row r="1598" spans="1:5">
      <c r="A1598" s="8" t="str">
        <f t="shared" si="63"/>
        <v>TV245197</v>
      </c>
      <c r="B1598" s="43" t="s">
        <v>21</v>
      </c>
      <c r="C1598" s="8">
        <v>45197</v>
      </c>
      <c r="D1598" s="44">
        <v>38450</v>
      </c>
      <c r="E1598">
        <v>264500</v>
      </c>
    </row>
    <row r="1599" spans="1:5">
      <c r="A1599" s="8" t="str">
        <f t="shared" si="63"/>
        <v>TV245196</v>
      </c>
      <c r="B1599" s="43" t="s">
        <v>21</v>
      </c>
      <c r="C1599" s="8">
        <v>45196</v>
      </c>
      <c r="D1599" s="44">
        <v>38600</v>
      </c>
      <c r="E1599">
        <v>262500</v>
      </c>
    </row>
    <row r="1600" spans="1:5">
      <c r="A1600" s="8" t="str">
        <f t="shared" si="63"/>
        <v>TV245195</v>
      </c>
      <c r="B1600" s="43" t="s">
        <v>21</v>
      </c>
      <c r="C1600" s="8">
        <v>45195</v>
      </c>
      <c r="D1600" s="44">
        <v>37000</v>
      </c>
      <c r="E1600">
        <v>442800</v>
      </c>
    </row>
    <row r="1601" spans="1:5">
      <c r="A1601" s="8" t="str">
        <f t="shared" si="63"/>
        <v>TV245194</v>
      </c>
      <c r="B1601" s="43" t="s">
        <v>21</v>
      </c>
      <c r="C1601" s="8">
        <v>45194</v>
      </c>
      <c r="D1601" s="44">
        <v>36800</v>
      </c>
      <c r="E1601">
        <v>323400</v>
      </c>
    </row>
    <row r="1602" spans="1:5">
      <c r="A1602" s="8" t="str">
        <f t="shared" si="63"/>
        <v>TV245191</v>
      </c>
      <c r="B1602" s="43" t="s">
        <v>21</v>
      </c>
      <c r="C1602" s="8">
        <v>45191</v>
      </c>
      <c r="D1602" s="44">
        <v>39100</v>
      </c>
      <c r="E1602">
        <v>679000</v>
      </c>
    </row>
    <row r="1603" spans="1:5">
      <c r="A1603" s="8" t="str">
        <f t="shared" ref="A1603:A1666" si="64">B1603&amp;C1603</f>
        <v>TV245190</v>
      </c>
      <c r="B1603" s="43" t="s">
        <v>21</v>
      </c>
      <c r="C1603" s="8">
        <v>45190</v>
      </c>
      <c r="D1603" s="44">
        <v>40500</v>
      </c>
      <c r="E1603">
        <v>388400</v>
      </c>
    </row>
    <row r="1604" spans="1:5">
      <c r="A1604" s="8" t="str">
        <f t="shared" si="64"/>
        <v>TV245189</v>
      </c>
      <c r="B1604" s="43" t="s">
        <v>21</v>
      </c>
      <c r="C1604" s="8">
        <v>45189</v>
      </c>
      <c r="D1604" s="44">
        <v>41550</v>
      </c>
      <c r="E1604">
        <v>240900</v>
      </c>
    </row>
    <row r="1605" spans="1:5">
      <c r="A1605" s="8" t="str">
        <f t="shared" si="64"/>
        <v>TV245188</v>
      </c>
      <c r="B1605" s="43" t="s">
        <v>21</v>
      </c>
      <c r="C1605" s="8">
        <v>45188</v>
      </c>
      <c r="D1605" s="44">
        <v>41550</v>
      </c>
      <c r="E1605">
        <v>722500</v>
      </c>
    </row>
    <row r="1606" spans="1:5">
      <c r="A1606" s="8" t="str">
        <f t="shared" si="64"/>
        <v>TV245187</v>
      </c>
      <c r="B1606" s="43" t="s">
        <v>21</v>
      </c>
      <c r="C1606" s="8">
        <v>45187</v>
      </c>
      <c r="D1606" s="44">
        <v>40700</v>
      </c>
      <c r="E1606">
        <v>197900</v>
      </c>
    </row>
    <row r="1607" spans="1:5">
      <c r="A1607" s="8" t="str">
        <f t="shared" si="64"/>
        <v>TV245184</v>
      </c>
      <c r="B1607" s="43" t="s">
        <v>21</v>
      </c>
      <c r="C1607" s="8">
        <v>45184</v>
      </c>
      <c r="D1607" s="44">
        <v>40600</v>
      </c>
      <c r="E1607">
        <v>302400</v>
      </c>
    </row>
    <row r="1608" spans="1:5">
      <c r="A1608" s="8" t="str">
        <f t="shared" si="64"/>
        <v>TV245183</v>
      </c>
      <c r="B1608" s="43" t="s">
        <v>21</v>
      </c>
      <c r="C1608" s="8">
        <v>45183</v>
      </c>
      <c r="D1608" s="44">
        <v>41000</v>
      </c>
      <c r="E1608">
        <v>458600</v>
      </c>
    </row>
    <row r="1609" spans="1:5">
      <c r="A1609" s="8" t="str">
        <f t="shared" si="64"/>
        <v>TV245182</v>
      </c>
      <c r="B1609" s="43" t="s">
        <v>21</v>
      </c>
      <c r="C1609" s="8">
        <v>45182</v>
      </c>
      <c r="D1609" s="44">
        <v>41550</v>
      </c>
      <c r="E1609">
        <v>731600</v>
      </c>
    </row>
    <row r="1610" spans="1:5">
      <c r="A1610" s="8" t="str">
        <f t="shared" si="64"/>
        <v>TV245181</v>
      </c>
      <c r="B1610" s="43" t="s">
        <v>21</v>
      </c>
      <c r="C1610" s="8">
        <v>45181</v>
      </c>
      <c r="D1610" s="44">
        <v>42300</v>
      </c>
      <c r="E1610">
        <v>266600</v>
      </c>
    </row>
    <row r="1611" spans="1:5">
      <c r="A1611" s="8" t="str">
        <f t="shared" si="64"/>
        <v>TV245180</v>
      </c>
      <c r="B1611" s="43" t="s">
        <v>21</v>
      </c>
      <c r="C1611" s="8">
        <v>45180</v>
      </c>
      <c r="D1611" s="44">
        <v>41550</v>
      </c>
      <c r="E1611">
        <v>440400</v>
      </c>
    </row>
    <row r="1612" spans="1:5">
      <c r="A1612" s="8" t="str">
        <f t="shared" si="64"/>
        <v>TV245177</v>
      </c>
      <c r="B1612" s="43" t="s">
        <v>21</v>
      </c>
      <c r="C1612" s="8">
        <v>45177</v>
      </c>
      <c r="D1612" s="44">
        <v>42650</v>
      </c>
      <c r="E1612">
        <v>547900</v>
      </c>
    </row>
    <row r="1613" spans="1:5">
      <c r="A1613" s="8" t="str">
        <f t="shared" si="64"/>
        <v>TV245176</v>
      </c>
      <c r="B1613" s="43" t="s">
        <v>21</v>
      </c>
      <c r="C1613" s="8">
        <v>45176</v>
      </c>
      <c r="D1613" s="44">
        <v>41900</v>
      </c>
      <c r="E1613">
        <v>376500</v>
      </c>
    </row>
    <row r="1614" spans="1:5">
      <c r="A1614" s="8" t="str">
        <f t="shared" si="64"/>
        <v>TV245175</v>
      </c>
      <c r="B1614" s="43" t="s">
        <v>21</v>
      </c>
      <c r="C1614" s="8">
        <v>45175</v>
      </c>
      <c r="D1614" s="44">
        <v>41500</v>
      </c>
      <c r="E1614">
        <v>339900</v>
      </c>
    </row>
    <row r="1615" spans="1:5">
      <c r="A1615" s="8" t="str">
        <f t="shared" si="64"/>
        <v>TV245174</v>
      </c>
      <c r="B1615" s="43" t="s">
        <v>21</v>
      </c>
      <c r="C1615" s="8">
        <v>45174</v>
      </c>
      <c r="D1615" s="44">
        <v>41500</v>
      </c>
      <c r="E1615">
        <v>436500</v>
      </c>
    </row>
    <row r="1616" spans="1:5">
      <c r="A1616" s="8" t="str">
        <f t="shared" si="64"/>
        <v>TV245169</v>
      </c>
      <c r="B1616" s="43" t="s">
        <v>21</v>
      </c>
      <c r="C1616" s="8">
        <v>45169</v>
      </c>
      <c r="D1616" s="44">
        <v>40300</v>
      </c>
      <c r="E1616">
        <v>349200</v>
      </c>
    </row>
    <row r="1617" spans="1:5">
      <c r="A1617" s="8" t="str">
        <f t="shared" si="64"/>
        <v>TV245168</v>
      </c>
      <c r="B1617" s="43" t="s">
        <v>21</v>
      </c>
      <c r="C1617" s="8">
        <v>45168</v>
      </c>
      <c r="D1617" s="44">
        <v>40100</v>
      </c>
      <c r="E1617">
        <v>314100</v>
      </c>
    </row>
    <row r="1618" spans="1:5">
      <c r="A1618" s="8" t="str">
        <f t="shared" si="64"/>
        <v>TV245167</v>
      </c>
      <c r="B1618" s="43" t="s">
        <v>21</v>
      </c>
      <c r="C1618" s="8">
        <v>45167</v>
      </c>
      <c r="D1618" s="44">
        <v>40300</v>
      </c>
      <c r="E1618">
        <v>323500</v>
      </c>
    </row>
    <row r="1619" spans="1:5">
      <c r="A1619" s="8" t="str">
        <f t="shared" si="64"/>
        <v>TV245166</v>
      </c>
      <c r="B1619" s="43" t="s">
        <v>21</v>
      </c>
      <c r="C1619" s="8">
        <v>45166</v>
      </c>
      <c r="D1619" s="44">
        <v>39950</v>
      </c>
      <c r="E1619">
        <v>245700</v>
      </c>
    </row>
    <row r="1620" spans="1:5">
      <c r="A1620" s="8" t="str">
        <f t="shared" si="64"/>
        <v>TV245163</v>
      </c>
      <c r="B1620" s="43" t="s">
        <v>21</v>
      </c>
      <c r="C1620" s="8">
        <v>45163</v>
      </c>
      <c r="D1620" s="44">
        <v>39500</v>
      </c>
      <c r="E1620">
        <v>429100</v>
      </c>
    </row>
    <row r="1621" spans="1:5">
      <c r="A1621" s="8" t="str">
        <f t="shared" si="64"/>
        <v>TV245162</v>
      </c>
      <c r="B1621" s="43" t="s">
        <v>21</v>
      </c>
      <c r="C1621" s="8">
        <v>45162</v>
      </c>
      <c r="D1621" s="44">
        <v>40200</v>
      </c>
      <c r="E1621">
        <v>414300</v>
      </c>
    </row>
    <row r="1622" spans="1:5">
      <c r="A1622" s="8" t="str">
        <f t="shared" si="64"/>
        <v>TV245161</v>
      </c>
      <c r="B1622" s="43" t="s">
        <v>21</v>
      </c>
      <c r="C1622" s="8">
        <v>45161</v>
      </c>
      <c r="D1622" s="44">
        <v>40000</v>
      </c>
      <c r="E1622">
        <v>437800</v>
      </c>
    </row>
    <row r="1623" spans="1:5">
      <c r="A1623" s="8" t="str">
        <f t="shared" si="64"/>
        <v>TV245160</v>
      </c>
      <c r="B1623" s="43" t="s">
        <v>21</v>
      </c>
      <c r="C1623" s="8">
        <v>45160</v>
      </c>
      <c r="D1623" s="44">
        <v>40100</v>
      </c>
      <c r="E1623">
        <v>943900</v>
      </c>
    </row>
    <row r="1624" spans="1:5">
      <c r="A1624" s="8" t="str">
        <f t="shared" si="64"/>
        <v>TV245159</v>
      </c>
      <c r="B1624" s="43" t="s">
        <v>21</v>
      </c>
      <c r="C1624" s="8">
        <v>45159</v>
      </c>
      <c r="D1624" s="44">
        <v>37500</v>
      </c>
      <c r="E1624">
        <v>426600</v>
      </c>
    </row>
    <row r="1625" spans="1:5">
      <c r="A1625" s="8" t="str">
        <f t="shared" si="64"/>
        <v>TV245156</v>
      </c>
      <c r="B1625" s="43" t="s">
        <v>21</v>
      </c>
      <c r="C1625" s="8">
        <v>45156</v>
      </c>
      <c r="D1625" s="44">
        <v>36350</v>
      </c>
      <c r="E1625">
        <v>1060000</v>
      </c>
    </row>
    <row r="1626" spans="1:5">
      <c r="A1626" s="8" t="str">
        <f t="shared" si="64"/>
        <v>TV245155</v>
      </c>
      <c r="B1626" s="43" t="s">
        <v>21</v>
      </c>
      <c r="C1626" s="8">
        <v>45155</v>
      </c>
      <c r="D1626" s="44">
        <v>38200</v>
      </c>
      <c r="E1626">
        <v>264000</v>
      </c>
    </row>
    <row r="1627" spans="1:5">
      <c r="A1627" s="8" t="str">
        <f t="shared" si="64"/>
        <v>TV245154</v>
      </c>
      <c r="B1627" s="43" t="s">
        <v>21</v>
      </c>
      <c r="C1627" s="8">
        <v>45154</v>
      </c>
      <c r="D1627" s="44">
        <v>38150</v>
      </c>
      <c r="E1627">
        <v>260200</v>
      </c>
    </row>
    <row r="1628" spans="1:5">
      <c r="A1628" s="8" t="str">
        <f t="shared" si="64"/>
        <v>TV245153</v>
      </c>
      <c r="B1628" s="43" t="s">
        <v>21</v>
      </c>
      <c r="C1628" s="8">
        <v>45153</v>
      </c>
      <c r="D1628" s="44">
        <v>38550</v>
      </c>
      <c r="E1628">
        <v>396200</v>
      </c>
    </row>
    <row r="1629" spans="1:5">
      <c r="A1629" s="8" t="str">
        <f t="shared" si="64"/>
        <v>TV245152</v>
      </c>
      <c r="B1629" s="43" t="s">
        <v>21</v>
      </c>
      <c r="C1629" s="8">
        <v>45152</v>
      </c>
      <c r="D1629" s="44">
        <v>37900</v>
      </c>
      <c r="E1629">
        <v>257000</v>
      </c>
    </row>
    <row r="1630" spans="1:5">
      <c r="A1630" s="8" t="str">
        <f t="shared" si="64"/>
        <v>TV245149</v>
      </c>
      <c r="B1630" s="43" t="s">
        <v>21</v>
      </c>
      <c r="C1630" s="8">
        <v>45149</v>
      </c>
      <c r="D1630" s="44">
        <v>37650</v>
      </c>
      <c r="E1630">
        <v>254000</v>
      </c>
    </row>
    <row r="1631" spans="1:5">
      <c r="A1631" s="8" t="str">
        <f t="shared" si="64"/>
        <v>TV245148</v>
      </c>
      <c r="B1631" s="43" t="s">
        <v>21</v>
      </c>
      <c r="C1631" s="8">
        <v>45148</v>
      </c>
      <c r="D1631" s="44">
        <v>37900</v>
      </c>
      <c r="E1631">
        <v>446100</v>
      </c>
    </row>
    <row r="1632" spans="1:5">
      <c r="A1632" s="8" t="str">
        <f t="shared" si="64"/>
        <v>TV245147</v>
      </c>
      <c r="B1632" s="43" t="s">
        <v>21</v>
      </c>
      <c r="C1632" s="8">
        <v>45147</v>
      </c>
      <c r="D1632" s="44">
        <v>38600</v>
      </c>
      <c r="E1632">
        <v>323900</v>
      </c>
    </row>
    <row r="1633" spans="1:5">
      <c r="A1633" s="8" t="str">
        <f t="shared" si="64"/>
        <v>TV245146</v>
      </c>
      <c r="B1633" s="43" t="s">
        <v>21</v>
      </c>
      <c r="C1633" s="8">
        <v>45146</v>
      </c>
      <c r="D1633" s="44">
        <v>38350</v>
      </c>
      <c r="E1633">
        <v>322800</v>
      </c>
    </row>
    <row r="1634" spans="1:5">
      <c r="A1634" s="8" t="str">
        <f t="shared" si="64"/>
        <v>TV245145</v>
      </c>
      <c r="B1634" s="43" t="s">
        <v>21</v>
      </c>
      <c r="C1634" s="8">
        <v>45145</v>
      </c>
      <c r="D1634" s="44">
        <v>38300</v>
      </c>
      <c r="E1634">
        <v>381700</v>
      </c>
    </row>
    <row r="1635" spans="1:5">
      <c r="A1635" s="8" t="str">
        <f t="shared" si="64"/>
        <v>TV245142</v>
      </c>
      <c r="B1635" s="43" t="s">
        <v>21</v>
      </c>
      <c r="C1635" s="8">
        <v>45142</v>
      </c>
      <c r="D1635" s="44">
        <v>38300</v>
      </c>
      <c r="E1635">
        <v>268700</v>
      </c>
    </row>
    <row r="1636" spans="1:5">
      <c r="A1636" s="8" t="str">
        <f t="shared" si="64"/>
        <v>TV245141</v>
      </c>
      <c r="B1636" s="43" t="s">
        <v>21</v>
      </c>
      <c r="C1636" s="8">
        <v>45141</v>
      </c>
      <c r="D1636" s="44">
        <v>37300</v>
      </c>
      <c r="E1636">
        <v>386700</v>
      </c>
    </row>
    <row r="1637" spans="1:5">
      <c r="A1637" s="8" t="str">
        <f t="shared" si="64"/>
        <v>TV245140</v>
      </c>
      <c r="B1637" s="43" t="s">
        <v>21</v>
      </c>
      <c r="C1637" s="8">
        <v>45140</v>
      </c>
      <c r="D1637" s="44">
        <v>37800</v>
      </c>
      <c r="E1637">
        <v>451700</v>
      </c>
    </row>
    <row r="1638" spans="1:5">
      <c r="A1638" s="8" t="str">
        <f t="shared" si="64"/>
        <v>TV245139</v>
      </c>
      <c r="B1638" s="43" t="s">
        <v>21</v>
      </c>
      <c r="C1638" s="8">
        <v>45139</v>
      </c>
      <c r="D1638" s="44">
        <v>37600</v>
      </c>
      <c r="E1638">
        <v>1117100</v>
      </c>
    </row>
    <row r="1639" spans="1:5">
      <c r="A1639" s="8" t="str">
        <f t="shared" si="64"/>
        <v>TV245138</v>
      </c>
      <c r="B1639" s="43" t="s">
        <v>21</v>
      </c>
      <c r="C1639" s="8">
        <v>45138</v>
      </c>
      <c r="D1639" s="44">
        <v>35600</v>
      </c>
      <c r="E1639">
        <v>224800</v>
      </c>
    </row>
    <row r="1640" spans="1:5">
      <c r="A1640" s="8" t="str">
        <f t="shared" si="64"/>
        <v>DXS45601</v>
      </c>
      <c r="B1640" s="43" t="s">
        <v>19</v>
      </c>
      <c r="C1640" s="8">
        <v>45601</v>
      </c>
      <c r="D1640" s="44">
        <v>5790</v>
      </c>
      <c r="E1640">
        <v>2700</v>
      </c>
    </row>
    <row r="1641" spans="1:5">
      <c r="A1641" s="8" t="str">
        <f t="shared" si="64"/>
        <v>DXS45600</v>
      </c>
      <c r="B1641" s="43" t="s">
        <v>19</v>
      </c>
      <c r="C1641" s="8">
        <v>45600</v>
      </c>
      <c r="D1641" s="44">
        <v>5710</v>
      </c>
      <c r="E1641">
        <v>758100</v>
      </c>
    </row>
    <row r="1642" spans="1:5">
      <c r="A1642" s="8" t="str">
        <f t="shared" si="64"/>
        <v>DXS45597</v>
      </c>
      <c r="B1642" s="43" t="s">
        <v>19</v>
      </c>
      <c r="C1642" s="8">
        <v>45597</v>
      </c>
      <c r="D1642" s="44">
        <v>5770</v>
      </c>
      <c r="E1642">
        <v>379600</v>
      </c>
    </row>
    <row r="1643" spans="1:5">
      <c r="A1643" s="8" t="str">
        <f t="shared" si="64"/>
        <v>DXS45596</v>
      </c>
      <c r="B1643" s="43" t="s">
        <v>19</v>
      </c>
      <c r="C1643" s="8">
        <v>45596</v>
      </c>
      <c r="D1643" s="44">
        <v>5780</v>
      </c>
      <c r="E1643">
        <v>220700</v>
      </c>
    </row>
    <row r="1644" spans="1:5">
      <c r="A1644" s="8" t="str">
        <f t="shared" si="64"/>
        <v>DXS45595</v>
      </c>
      <c r="B1644" s="43" t="s">
        <v>19</v>
      </c>
      <c r="C1644" s="8">
        <v>45595</v>
      </c>
      <c r="D1644" s="44">
        <v>5800</v>
      </c>
      <c r="E1644">
        <v>264800</v>
      </c>
    </row>
    <row r="1645" spans="1:5">
      <c r="A1645" s="8" t="str">
        <f t="shared" si="64"/>
        <v>DXS45594</v>
      </c>
      <c r="B1645" s="43" t="s">
        <v>19</v>
      </c>
      <c r="C1645" s="8">
        <v>45594</v>
      </c>
      <c r="D1645" s="44">
        <v>5770</v>
      </c>
      <c r="E1645">
        <v>578500</v>
      </c>
    </row>
    <row r="1646" spans="1:5">
      <c r="A1646" s="8" t="str">
        <f t="shared" si="64"/>
        <v>DXS45593</v>
      </c>
      <c r="B1646" s="43" t="s">
        <v>19</v>
      </c>
      <c r="C1646" s="8">
        <v>45593</v>
      </c>
      <c r="D1646" s="44">
        <v>5810</v>
      </c>
      <c r="E1646">
        <v>703900</v>
      </c>
    </row>
    <row r="1647" spans="1:5">
      <c r="A1647" s="8" t="str">
        <f t="shared" si="64"/>
        <v>DXS45590</v>
      </c>
      <c r="B1647" s="43" t="s">
        <v>19</v>
      </c>
      <c r="C1647" s="8">
        <v>45590</v>
      </c>
      <c r="D1647" s="44">
        <v>5890</v>
      </c>
      <c r="E1647">
        <v>1351600</v>
      </c>
    </row>
    <row r="1648" spans="1:5">
      <c r="A1648" s="8" t="str">
        <f t="shared" si="64"/>
        <v>DXS45589</v>
      </c>
      <c r="B1648" s="43" t="s">
        <v>19</v>
      </c>
      <c r="C1648" s="8">
        <v>45589</v>
      </c>
      <c r="D1648" s="44">
        <v>5800</v>
      </c>
      <c r="E1648">
        <v>498300</v>
      </c>
    </row>
    <row r="1649" spans="1:5">
      <c r="A1649" s="8" t="str">
        <f t="shared" si="64"/>
        <v>DXS45588</v>
      </c>
      <c r="B1649" s="43" t="s">
        <v>19</v>
      </c>
      <c r="C1649" s="8">
        <v>45588</v>
      </c>
      <c r="D1649" s="44">
        <v>5900</v>
      </c>
      <c r="E1649">
        <v>746900</v>
      </c>
    </row>
    <row r="1650" spans="1:5">
      <c r="A1650" s="8" t="str">
        <f t="shared" si="64"/>
        <v>DXS45587</v>
      </c>
      <c r="B1650" s="43" t="s">
        <v>19</v>
      </c>
      <c r="C1650" s="8">
        <v>45587</v>
      </c>
      <c r="D1650" s="44">
        <v>5790</v>
      </c>
      <c r="E1650">
        <v>822700</v>
      </c>
    </row>
    <row r="1651" spans="1:5">
      <c r="A1651" s="8" t="str">
        <f t="shared" si="64"/>
        <v>DXS45586</v>
      </c>
      <c r="B1651" s="43" t="s">
        <v>19</v>
      </c>
      <c r="C1651" s="8">
        <v>45586</v>
      </c>
      <c r="D1651" s="44">
        <v>5700</v>
      </c>
      <c r="E1651">
        <v>523000</v>
      </c>
    </row>
    <row r="1652" spans="1:5">
      <c r="A1652" s="8" t="str">
        <f t="shared" si="64"/>
        <v>DXS45583</v>
      </c>
      <c r="B1652" s="43" t="s">
        <v>19</v>
      </c>
      <c r="C1652" s="8">
        <v>45583</v>
      </c>
      <c r="D1652" s="44">
        <v>5650</v>
      </c>
      <c r="E1652">
        <v>412100</v>
      </c>
    </row>
    <row r="1653" spans="1:5">
      <c r="A1653" s="8" t="str">
        <f t="shared" si="64"/>
        <v>DXS45582</v>
      </c>
      <c r="B1653" s="43" t="s">
        <v>19</v>
      </c>
      <c r="C1653" s="8">
        <v>45582</v>
      </c>
      <c r="D1653" s="44">
        <v>5750</v>
      </c>
      <c r="E1653">
        <v>985600</v>
      </c>
    </row>
    <row r="1654" spans="1:5">
      <c r="A1654" s="8" t="str">
        <f t="shared" si="64"/>
        <v>DXS45581</v>
      </c>
      <c r="B1654" s="43" t="s">
        <v>19</v>
      </c>
      <c r="C1654" s="8">
        <v>45581</v>
      </c>
      <c r="D1654" s="44">
        <v>5500</v>
      </c>
      <c r="E1654">
        <v>263300</v>
      </c>
    </row>
    <row r="1655" spans="1:5">
      <c r="A1655" s="8" t="str">
        <f t="shared" si="64"/>
        <v>DXS45580</v>
      </c>
      <c r="B1655" s="43" t="s">
        <v>19</v>
      </c>
      <c r="C1655" s="8">
        <v>45580</v>
      </c>
      <c r="D1655" s="44">
        <v>5500</v>
      </c>
      <c r="E1655">
        <v>709100</v>
      </c>
    </row>
    <row r="1656" spans="1:5">
      <c r="A1656" s="8" t="str">
        <f t="shared" si="64"/>
        <v>DXS45579</v>
      </c>
      <c r="B1656" s="43" t="s">
        <v>19</v>
      </c>
      <c r="C1656" s="8">
        <v>45579</v>
      </c>
      <c r="D1656" s="44">
        <v>5590</v>
      </c>
      <c r="E1656">
        <v>361000</v>
      </c>
    </row>
    <row r="1657" spans="1:5">
      <c r="A1657" s="8" t="str">
        <f t="shared" si="64"/>
        <v>DXS45576</v>
      </c>
      <c r="B1657" s="43" t="s">
        <v>19</v>
      </c>
      <c r="C1657" s="8">
        <v>45576</v>
      </c>
      <c r="D1657" s="44">
        <v>5640</v>
      </c>
      <c r="E1657">
        <v>403800</v>
      </c>
    </row>
    <row r="1658" spans="1:5">
      <c r="A1658" s="8" t="str">
        <f t="shared" si="64"/>
        <v>DXS45575</v>
      </c>
      <c r="B1658" s="43" t="s">
        <v>19</v>
      </c>
      <c r="C1658" s="8">
        <v>45575</v>
      </c>
      <c r="D1658" s="44">
        <v>5660</v>
      </c>
      <c r="E1658">
        <v>407700</v>
      </c>
    </row>
    <row r="1659" spans="1:5">
      <c r="A1659" s="8" t="str">
        <f t="shared" si="64"/>
        <v>DXS45574</v>
      </c>
      <c r="B1659" s="43" t="s">
        <v>19</v>
      </c>
      <c r="C1659" s="8">
        <v>45574</v>
      </c>
      <c r="D1659" s="44">
        <v>5660</v>
      </c>
      <c r="E1659">
        <v>196400</v>
      </c>
    </row>
    <row r="1660" spans="1:5">
      <c r="A1660" s="8" t="str">
        <f t="shared" si="64"/>
        <v>DXS45573</v>
      </c>
      <c r="B1660" s="43" t="s">
        <v>19</v>
      </c>
      <c r="C1660" s="8">
        <v>45573</v>
      </c>
      <c r="D1660" s="44">
        <v>5640</v>
      </c>
      <c r="E1660">
        <v>193300</v>
      </c>
    </row>
    <row r="1661" spans="1:5">
      <c r="A1661" s="8" t="str">
        <f t="shared" si="64"/>
        <v>DXS45572</v>
      </c>
      <c r="B1661" s="43" t="s">
        <v>19</v>
      </c>
      <c r="C1661" s="8">
        <v>45572</v>
      </c>
      <c r="D1661" s="44">
        <v>5660</v>
      </c>
      <c r="E1661">
        <v>153100</v>
      </c>
    </row>
    <row r="1662" spans="1:5">
      <c r="A1662" s="8" t="str">
        <f t="shared" si="64"/>
        <v>DXS45569</v>
      </c>
      <c r="B1662" s="43" t="s">
        <v>19</v>
      </c>
      <c r="C1662" s="8">
        <v>45569</v>
      </c>
      <c r="D1662" s="44">
        <v>5650</v>
      </c>
      <c r="E1662">
        <v>443300</v>
      </c>
    </row>
    <row r="1663" spans="1:5">
      <c r="A1663" s="8" t="str">
        <f t="shared" si="64"/>
        <v>DXS45568</v>
      </c>
      <c r="B1663" s="43" t="s">
        <v>19</v>
      </c>
      <c r="C1663" s="8">
        <v>45568</v>
      </c>
      <c r="D1663" s="44">
        <v>5700</v>
      </c>
      <c r="E1663">
        <v>1370200</v>
      </c>
    </row>
    <row r="1664" spans="1:5">
      <c r="A1664" s="8" t="str">
        <f t="shared" si="64"/>
        <v>DXS45567</v>
      </c>
      <c r="B1664" s="43" t="s">
        <v>19</v>
      </c>
      <c r="C1664" s="8">
        <v>45567</v>
      </c>
      <c r="D1664" s="44">
        <v>5830</v>
      </c>
      <c r="E1664">
        <v>614200</v>
      </c>
    </row>
    <row r="1665" spans="1:5">
      <c r="A1665" s="8" t="str">
        <f t="shared" si="64"/>
        <v>DXS45566</v>
      </c>
      <c r="B1665" s="43" t="s">
        <v>19</v>
      </c>
      <c r="C1665" s="8">
        <v>45566</v>
      </c>
      <c r="D1665" s="44">
        <v>5950</v>
      </c>
      <c r="E1665">
        <v>750200</v>
      </c>
    </row>
    <row r="1666" spans="1:5">
      <c r="A1666" s="8" t="str">
        <f t="shared" si="64"/>
        <v>DXS45565</v>
      </c>
      <c r="B1666" s="43" t="s">
        <v>19</v>
      </c>
      <c r="C1666" s="8">
        <v>45565</v>
      </c>
      <c r="D1666" s="44">
        <v>5930</v>
      </c>
      <c r="E1666">
        <v>521900</v>
      </c>
    </row>
    <row r="1667" spans="1:5">
      <c r="A1667" s="8" t="str">
        <f t="shared" ref="A1667:A1730" si="65">B1667&amp;C1667</f>
        <v>DXS45562</v>
      </c>
      <c r="B1667" s="43" t="s">
        <v>19</v>
      </c>
      <c r="C1667" s="8">
        <v>45562</v>
      </c>
      <c r="D1667" s="44">
        <v>5970</v>
      </c>
      <c r="E1667">
        <v>1126000</v>
      </c>
    </row>
    <row r="1668" spans="1:5">
      <c r="A1668" s="8" t="str">
        <f t="shared" si="65"/>
        <v>DXS45561</v>
      </c>
      <c r="B1668" s="43" t="s">
        <v>19</v>
      </c>
      <c r="C1668" s="8">
        <v>45561</v>
      </c>
      <c r="D1668" s="44">
        <v>5970</v>
      </c>
      <c r="E1668">
        <v>834900</v>
      </c>
    </row>
    <row r="1669" spans="1:5">
      <c r="A1669" s="8" t="str">
        <f t="shared" si="65"/>
        <v>DXS45560</v>
      </c>
      <c r="B1669" s="43" t="s">
        <v>19</v>
      </c>
      <c r="C1669" s="8">
        <v>45560</v>
      </c>
      <c r="D1669" s="44">
        <v>5960</v>
      </c>
      <c r="E1669">
        <v>1815200</v>
      </c>
    </row>
    <row r="1670" spans="1:5">
      <c r="A1670" s="8" t="str">
        <f t="shared" si="65"/>
        <v>DXS45559</v>
      </c>
      <c r="B1670" s="43" t="s">
        <v>19</v>
      </c>
      <c r="C1670" s="8">
        <v>45559</v>
      </c>
      <c r="D1670" s="44">
        <v>5870</v>
      </c>
      <c r="E1670">
        <v>519700</v>
      </c>
    </row>
    <row r="1671" spans="1:5">
      <c r="A1671" s="8" t="str">
        <f t="shared" si="65"/>
        <v>DXS45558</v>
      </c>
      <c r="B1671" s="43" t="s">
        <v>19</v>
      </c>
      <c r="C1671" s="8">
        <v>45558</v>
      </c>
      <c r="D1671" s="44">
        <v>5850</v>
      </c>
      <c r="E1671">
        <v>347000</v>
      </c>
    </row>
    <row r="1672" spans="1:5">
      <c r="A1672" s="8" t="str">
        <f t="shared" si="65"/>
        <v>DXS45555</v>
      </c>
      <c r="B1672" s="43" t="s">
        <v>19</v>
      </c>
      <c r="C1672" s="8">
        <v>45555</v>
      </c>
      <c r="D1672" s="44">
        <v>5900</v>
      </c>
      <c r="E1672">
        <v>393000</v>
      </c>
    </row>
    <row r="1673" spans="1:5">
      <c r="A1673" s="8" t="str">
        <f t="shared" si="65"/>
        <v>DXS45554</v>
      </c>
      <c r="B1673" s="43" t="s">
        <v>19</v>
      </c>
      <c r="C1673" s="8">
        <v>45554</v>
      </c>
      <c r="D1673" s="44">
        <v>5980</v>
      </c>
      <c r="E1673">
        <v>896100</v>
      </c>
    </row>
    <row r="1674" spans="1:5">
      <c r="A1674" s="8" t="str">
        <f t="shared" si="65"/>
        <v>DXS45553</v>
      </c>
      <c r="B1674" s="43" t="s">
        <v>19</v>
      </c>
      <c r="C1674" s="8">
        <v>45553</v>
      </c>
      <c r="D1674" s="44">
        <v>5800</v>
      </c>
      <c r="E1674">
        <v>320400</v>
      </c>
    </row>
    <row r="1675" spans="1:5">
      <c r="A1675" s="8" t="str">
        <f t="shared" si="65"/>
        <v>DXS45552</v>
      </c>
      <c r="B1675" s="43" t="s">
        <v>19</v>
      </c>
      <c r="C1675" s="8">
        <v>45552</v>
      </c>
      <c r="D1675" s="44">
        <v>5790</v>
      </c>
      <c r="E1675">
        <v>565300</v>
      </c>
    </row>
    <row r="1676" spans="1:5">
      <c r="A1676" s="8" t="str">
        <f t="shared" si="65"/>
        <v>DXS45551</v>
      </c>
      <c r="B1676" s="43" t="s">
        <v>19</v>
      </c>
      <c r="C1676" s="8">
        <v>45551</v>
      </c>
      <c r="D1676" s="44">
        <v>5700</v>
      </c>
      <c r="E1676">
        <v>308200</v>
      </c>
    </row>
    <row r="1677" spans="1:5">
      <c r="A1677" s="8" t="str">
        <f t="shared" si="65"/>
        <v>DXS45548</v>
      </c>
      <c r="B1677" s="43" t="s">
        <v>19</v>
      </c>
      <c r="C1677" s="8">
        <v>45548</v>
      </c>
      <c r="D1677" s="44">
        <v>5780</v>
      </c>
      <c r="E1677">
        <v>338300</v>
      </c>
    </row>
    <row r="1678" spans="1:5">
      <c r="A1678" s="8" t="str">
        <f t="shared" si="65"/>
        <v>DXS45547</v>
      </c>
      <c r="B1678" s="43" t="s">
        <v>19</v>
      </c>
      <c r="C1678" s="8">
        <v>45547</v>
      </c>
      <c r="D1678" s="44">
        <v>5690</v>
      </c>
      <c r="E1678">
        <v>339800</v>
      </c>
    </row>
    <row r="1679" spans="1:5">
      <c r="A1679" s="8" t="str">
        <f t="shared" si="65"/>
        <v>DXS45546</v>
      </c>
      <c r="B1679" s="43" t="s">
        <v>19</v>
      </c>
      <c r="C1679" s="8">
        <v>45546</v>
      </c>
      <c r="D1679" s="44">
        <v>5760</v>
      </c>
      <c r="E1679">
        <v>670300</v>
      </c>
    </row>
    <row r="1680" spans="1:5">
      <c r="A1680" s="8" t="str">
        <f t="shared" si="65"/>
        <v>DXS45545</v>
      </c>
      <c r="B1680" s="43" t="s">
        <v>19</v>
      </c>
      <c r="C1680" s="8">
        <v>45545</v>
      </c>
      <c r="D1680" s="44">
        <v>5760</v>
      </c>
      <c r="E1680">
        <v>605000</v>
      </c>
    </row>
    <row r="1681" spans="1:5">
      <c r="A1681" s="8" t="str">
        <f t="shared" si="65"/>
        <v>DXS45544</v>
      </c>
      <c r="B1681" s="43" t="s">
        <v>19</v>
      </c>
      <c r="C1681" s="8">
        <v>45544</v>
      </c>
      <c r="D1681" s="44">
        <v>5880</v>
      </c>
      <c r="E1681">
        <v>398900</v>
      </c>
    </row>
    <row r="1682" spans="1:5">
      <c r="A1682" s="8" t="str">
        <f t="shared" si="65"/>
        <v>DXS45541</v>
      </c>
      <c r="B1682" s="43" t="s">
        <v>19</v>
      </c>
      <c r="C1682" s="8">
        <v>45541</v>
      </c>
      <c r="D1682" s="44">
        <v>5940</v>
      </c>
      <c r="E1682">
        <v>531400</v>
      </c>
    </row>
    <row r="1683" spans="1:5">
      <c r="A1683" s="8" t="str">
        <f t="shared" si="65"/>
        <v>DXS45540</v>
      </c>
      <c r="B1683" s="43" t="s">
        <v>19</v>
      </c>
      <c r="C1683" s="8">
        <v>45540</v>
      </c>
      <c r="D1683" s="44">
        <v>5940</v>
      </c>
      <c r="E1683">
        <v>884100</v>
      </c>
    </row>
    <row r="1684" spans="1:5">
      <c r="A1684" s="8" t="str">
        <f t="shared" si="65"/>
        <v>DXS45539</v>
      </c>
      <c r="B1684" s="43" t="s">
        <v>19</v>
      </c>
      <c r="C1684" s="8">
        <v>45539</v>
      </c>
      <c r="D1684" s="44">
        <v>5940</v>
      </c>
      <c r="E1684">
        <v>654700</v>
      </c>
    </row>
    <row r="1685" spans="1:5">
      <c r="A1685" s="8" t="str">
        <f t="shared" si="65"/>
        <v>DXS45534</v>
      </c>
      <c r="B1685" s="43" t="s">
        <v>19</v>
      </c>
      <c r="C1685" s="8">
        <v>45534</v>
      </c>
      <c r="D1685" s="44">
        <v>5950</v>
      </c>
      <c r="E1685">
        <v>938600</v>
      </c>
    </row>
    <row r="1686" spans="1:5">
      <c r="A1686" s="8" t="str">
        <f t="shared" si="65"/>
        <v>DXS45533</v>
      </c>
      <c r="B1686" s="43" t="s">
        <v>19</v>
      </c>
      <c r="C1686" s="8">
        <v>45533</v>
      </c>
      <c r="D1686" s="44">
        <v>6020</v>
      </c>
      <c r="E1686">
        <v>596800</v>
      </c>
    </row>
    <row r="1687" spans="1:5">
      <c r="A1687" s="8" t="str">
        <f t="shared" si="65"/>
        <v>DXS45532</v>
      </c>
      <c r="B1687" s="43" t="s">
        <v>19</v>
      </c>
      <c r="C1687" s="8">
        <v>45532</v>
      </c>
      <c r="D1687" s="44">
        <v>6100</v>
      </c>
      <c r="E1687">
        <v>1193900</v>
      </c>
    </row>
    <row r="1688" spans="1:5">
      <c r="A1688" s="8" t="str">
        <f t="shared" si="65"/>
        <v>DXS45531</v>
      </c>
      <c r="B1688" s="43" t="s">
        <v>19</v>
      </c>
      <c r="C1688" s="8">
        <v>45531</v>
      </c>
      <c r="D1688" s="44">
        <v>6180</v>
      </c>
      <c r="E1688">
        <v>959400</v>
      </c>
    </row>
    <row r="1689" spans="1:5">
      <c r="A1689" s="8" t="str">
        <f t="shared" si="65"/>
        <v>DXS45530</v>
      </c>
      <c r="B1689" s="43" t="s">
        <v>19</v>
      </c>
      <c r="C1689" s="8">
        <v>45530</v>
      </c>
      <c r="D1689" s="44">
        <v>6110</v>
      </c>
      <c r="E1689">
        <v>1173500</v>
      </c>
    </row>
    <row r="1690" spans="1:5">
      <c r="A1690" s="8" t="str">
        <f t="shared" si="65"/>
        <v>DXS45527</v>
      </c>
      <c r="B1690" s="43" t="s">
        <v>19</v>
      </c>
      <c r="C1690" s="8">
        <v>45527</v>
      </c>
      <c r="D1690" s="44">
        <v>6110</v>
      </c>
      <c r="E1690">
        <v>1022500</v>
      </c>
    </row>
    <row r="1691" spans="1:5">
      <c r="A1691" s="8" t="str">
        <f t="shared" si="65"/>
        <v>DXS45526</v>
      </c>
      <c r="B1691" s="43" t="s">
        <v>19</v>
      </c>
      <c r="C1691" s="8">
        <v>45526</v>
      </c>
      <c r="D1691" s="44">
        <v>6100</v>
      </c>
      <c r="E1691">
        <v>763500</v>
      </c>
    </row>
    <row r="1692" spans="1:5">
      <c r="A1692" s="8" t="str">
        <f t="shared" si="65"/>
        <v>DXS45525</v>
      </c>
      <c r="B1692" s="43" t="s">
        <v>19</v>
      </c>
      <c r="C1692" s="8">
        <v>45525</v>
      </c>
      <c r="D1692" s="44">
        <v>6120</v>
      </c>
      <c r="E1692">
        <v>1597100</v>
      </c>
    </row>
    <row r="1693" spans="1:5">
      <c r="A1693" s="8" t="str">
        <f t="shared" si="65"/>
        <v>DXS45524</v>
      </c>
      <c r="B1693" s="43" t="s">
        <v>19</v>
      </c>
      <c r="C1693" s="8">
        <v>45524</v>
      </c>
      <c r="D1693" s="44">
        <v>6260</v>
      </c>
      <c r="E1693">
        <v>2878600</v>
      </c>
    </row>
    <row r="1694" spans="1:5">
      <c r="A1694" s="8" t="str">
        <f t="shared" si="65"/>
        <v>DXS45523</v>
      </c>
      <c r="B1694" s="43" t="s">
        <v>19</v>
      </c>
      <c r="C1694" s="8">
        <v>45523</v>
      </c>
      <c r="D1694" s="44">
        <v>6020</v>
      </c>
      <c r="E1694">
        <v>1441300</v>
      </c>
    </row>
    <row r="1695" spans="1:5">
      <c r="A1695" s="8" t="str">
        <f t="shared" si="65"/>
        <v>DXS45520</v>
      </c>
      <c r="B1695" s="43" t="s">
        <v>19</v>
      </c>
      <c r="C1695" s="8">
        <v>45520</v>
      </c>
      <c r="D1695" s="44">
        <v>5900</v>
      </c>
      <c r="E1695">
        <v>4129500</v>
      </c>
    </row>
    <row r="1696" spans="1:5">
      <c r="A1696" s="8" t="str">
        <f t="shared" si="65"/>
        <v>DXS45519</v>
      </c>
      <c r="B1696" s="43" t="s">
        <v>19</v>
      </c>
      <c r="C1696" s="8">
        <v>45519</v>
      </c>
      <c r="D1696" s="44">
        <v>5520</v>
      </c>
      <c r="E1696">
        <v>422100</v>
      </c>
    </row>
    <row r="1697" spans="1:5">
      <c r="A1697" s="8" t="str">
        <f t="shared" si="65"/>
        <v>DXS45518</v>
      </c>
      <c r="B1697" s="43" t="s">
        <v>19</v>
      </c>
      <c r="C1697" s="8">
        <v>45518</v>
      </c>
      <c r="D1697" s="44">
        <v>5560</v>
      </c>
      <c r="E1697">
        <v>432000</v>
      </c>
    </row>
    <row r="1698" spans="1:5">
      <c r="A1698" s="8" t="str">
        <f t="shared" si="65"/>
        <v>DXS45517</v>
      </c>
      <c r="B1698" s="43" t="s">
        <v>19</v>
      </c>
      <c r="C1698" s="8">
        <v>45517</v>
      </c>
      <c r="D1698" s="44">
        <v>5620</v>
      </c>
      <c r="E1698">
        <v>710500</v>
      </c>
    </row>
    <row r="1699" spans="1:5">
      <c r="A1699" s="8" t="str">
        <f t="shared" si="65"/>
        <v>DXS45516</v>
      </c>
      <c r="B1699" s="43" t="s">
        <v>19</v>
      </c>
      <c r="C1699" s="8">
        <v>45516</v>
      </c>
      <c r="D1699" s="44">
        <v>5530</v>
      </c>
      <c r="E1699">
        <v>333100</v>
      </c>
    </row>
    <row r="1700" spans="1:5">
      <c r="A1700" s="8" t="str">
        <f t="shared" si="65"/>
        <v>DXS45513</v>
      </c>
      <c r="B1700" s="43" t="s">
        <v>19</v>
      </c>
      <c r="C1700" s="8">
        <v>45513</v>
      </c>
      <c r="D1700" s="44">
        <v>5580</v>
      </c>
      <c r="E1700">
        <v>373500</v>
      </c>
    </row>
    <row r="1701" spans="1:5">
      <c r="A1701" s="8" t="str">
        <f t="shared" si="65"/>
        <v>DXS45512</v>
      </c>
      <c r="B1701" s="43" t="s">
        <v>19</v>
      </c>
      <c r="C1701" s="8">
        <v>45512</v>
      </c>
      <c r="D1701" s="44">
        <v>5500</v>
      </c>
      <c r="E1701">
        <v>570200</v>
      </c>
    </row>
    <row r="1702" spans="1:5">
      <c r="A1702" s="8" t="str">
        <f t="shared" si="65"/>
        <v>DXS45511</v>
      </c>
      <c r="B1702" s="43" t="s">
        <v>19</v>
      </c>
      <c r="C1702" s="8">
        <v>45511</v>
      </c>
      <c r="D1702" s="44">
        <v>5600</v>
      </c>
      <c r="E1702">
        <v>809300</v>
      </c>
    </row>
    <row r="1703" spans="1:5">
      <c r="A1703" s="8" t="str">
        <f t="shared" si="65"/>
        <v>DXS45510</v>
      </c>
      <c r="B1703" s="43" t="s">
        <v>19</v>
      </c>
      <c r="C1703" s="8">
        <v>45510</v>
      </c>
      <c r="D1703" s="44">
        <v>5400</v>
      </c>
      <c r="E1703">
        <v>727100</v>
      </c>
    </row>
    <row r="1704" spans="1:5">
      <c r="A1704" s="8" t="str">
        <f t="shared" si="65"/>
        <v>DXS45509</v>
      </c>
      <c r="B1704" s="43" t="s">
        <v>19</v>
      </c>
      <c r="C1704" s="8">
        <v>45509</v>
      </c>
      <c r="D1704" s="44">
        <v>5210</v>
      </c>
      <c r="E1704">
        <v>1826200</v>
      </c>
    </row>
    <row r="1705" spans="1:5">
      <c r="A1705" s="8" t="str">
        <f t="shared" si="65"/>
        <v>DXS45506</v>
      </c>
      <c r="B1705" s="43" t="s">
        <v>19</v>
      </c>
      <c r="C1705" s="8">
        <v>45506</v>
      </c>
      <c r="D1705" s="44">
        <v>5600</v>
      </c>
      <c r="E1705">
        <v>844400</v>
      </c>
    </row>
    <row r="1706" spans="1:5">
      <c r="A1706" s="8" t="str">
        <f t="shared" si="65"/>
        <v>DXS45505</v>
      </c>
      <c r="B1706" s="43" t="s">
        <v>19</v>
      </c>
      <c r="C1706" s="8">
        <v>45505</v>
      </c>
      <c r="D1706" s="44">
        <v>5600</v>
      </c>
      <c r="E1706">
        <v>1109600</v>
      </c>
    </row>
    <row r="1707" spans="1:5">
      <c r="A1707" s="8" t="str">
        <f t="shared" si="65"/>
        <v>DXS45504</v>
      </c>
      <c r="B1707" s="43" t="s">
        <v>19</v>
      </c>
      <c r="C1707" s="8">
        <v>45504</v>
      </c>
      <c r="D1707" s="44">
        <v>5850</v>
      </c>
      <c r="E1707">
        <v>1827800</v>
      </c>
    </row>
    <row r="1708" spans="1:5">
      <c r="A1708" s="8" t="str">
        <f t="shared" si="65"/>
        <v>DXS45503</v>
      </c>
      <c r="B1708" s="43" t="s">
        <v>19</v>
      </c>
      <c r="C1708" s="8">
        <v>45503</v>
      </c>
      <c r="D1708" s="44">
        <v>5600</v>
      </c>
      <c r="E1708">
        <v>978600</v>
      </c>
    </row>
    <row r="1709" spans="1:5">
      <c r="A1709" s="8" t="str">
        <f t="shared" si="65"/>
        <v>DXS45502</v>
      </c>
      <c r="B1709" s="43" t="s">
        <v>19</v>
      </c>
      <c r="C1709" s="8">
        <v>45502</v>
      </c>
      <c r="D1709" s="44">
        <v>5630</v>
      </c>
      <c r="E1709">
        <v>822600</v>
      </c>
    </row>
    <row r="1710" spans="1:5">
      <c r="A1710" s="8" t="str">
        <f t="shared" si="65"/>
        <v>DXS45499</v>
      </c>
      <c r="B1710" s="43" t="s">
        <v>19</v>
      </c>
      <c r="C1710" s="8">
        <v>45499</v>
      </c>
      <c r="D1710" s="44">
        <v>5600</v>
      </c>
      <c r="E1710">
        <v>630200</v>
      </c>
    </row>
    <row r="1711" spans="1:5">
      <c r="A1711" s="8" t="str">
        <f t="shared" si="65"/>
        <v>DXS45498</v>
      </c>
      <c r="B1711" s="43" t="s">
        <v>19</v>
      </c>
      <c r="C1711" s="8">
        <v>45498</v>
      </c>
      <c r="D1711" s="44">
        <v>5680</v>
      </c>
      <c r="E1711">
        <v>822200</v>
      </c>
    </row>
    <row r="1712" spans="1:5">
      <c r="A1712" s="8" t="str">
        <f t="shared" si="65"/>
        <v>DXS45497</v>
      </c>
      <c r="B1712" s="43" t="s">
        <v>19</v>
      </c>
      <c r="C1712" s="8">
        <v>45497</v>
      </c>
      <c r="D1712" s="44">
        <v>5700</v>
      </c>
      <c r="E1712">
        <v>1297900</v>
      </c>
    </row>
    <row r="1713" spans="1:5">
      <c r="A1713" s="8" t="str">
        <f t="shared" si="65"/>
        <v>DXS45496</v>
      </c>
      <c r="B1713" s="43" t="s">
        <v>19</v>
      </c>
      <c r="C1713" s="8">
        <v>45496</v>
      </c>
      <c r="D1713" s="44">
        <v>5560</v>
      </c>
      <c r="E1713">
        <v>875500</v>
      </c>
    </row>
    <row r="1714" spans="1:5">
      <c r="A1714" s="8" t="str">
        <f t="shared" si="65"/>
        <v>DXS45495</v>
      </c>
      <c r="B1714" s="43" t="s">
        <v>19</v>
      </c>
      <c r="C1714" s="8">
        <v>45495</v>
      </c>
      <c r="D1714" s="44">
        <v>5600</v>
      </c>
      <c r="E1714">
        <v>1549300</v>
      </c>
    </row>
    <row r="1715" spans="1:5">
      <c r="A1715" s="8" t="str">
        <f t="shared" si="65"/>
        <v>DXS45492</v>
      </c>
      <c r="B1715" s="43" t="s">
        <v>19</v>
      </c>
      <c r="C1715" s="8">
        <v>45492</v>
      </c>
      <c r="D1715" s="44">
        <v>5690</v>
      </c>
      <c r="E1715">
        <v>1149500</v>
      </c>
    </row>
    <row r="1716" spans="1:5">
      <c r="A1716" s="8" t="str">
        <f t="shared" si="65"/>
        <v>DXS45491</v>
      </c>
      <c r="B1716" s="43" t="s">
        <v>19</v>
      </c>
      <c r="C1716" s="8">
        <v>45491</v>
      </c>
      <c r="D1716" s="44">
        <v>5800</v>
      </c>
      <c r="E1716">
        <v>1548600</v>
      </c>
    </row>
    <row r="1717" spans="1:5">
      <c r="A1717" s="8" t="str">
        <f t="shared" si="65"/>
        <v>DXS45490</v>
      </c>
      <c r="B1717" s="43" t="s">
        <v>19</v>
      </c>
      <c r="C1717" s="8">
        <v>45490</v>
      </c>
      <c r="D1717" s="44">
        <v>5450</v>
      </c>
      <c r="E1717">
        <v>5914200</v>
      </c>
    </row>
    <row r="1718" spans="1:5">
      <c r="A1718" s="8" t="str">
        <f t="shared" si="65"/>
        <v>DXS45489</v>
      </c>
      <c r="B1718" s="43" t="s">
        <v>19</v>
      </c>
      <c r="C1718" s="8">
        <v>45489</v>
      </c>
      <c r="D1718" s="44">
        <v>5750</v>
      </c>
      <c r="E1718">
        <v>3128300</v>
      </c>
    </row>
    <row r="1719" spans="1:5">
      <c r="A1719" s="8" t="str">
        <f t="shared" si="65"/>
        <v>DXS45488</v>
      </c>
      <c r="B1719" s="43" t="s">
        <v>19</v>
      </c>
      <c r="C1719" s="8">
        <v>45488</v>
      </c>
      <c r="D1719" s="44">
        <v>5980</v>
      </c>
      <c r="E1719">
        <v>2645900</v>
      </c>
    </row>
    <row r="1720" spans="1:5">
      <c r="A1720" s="8" t="str">
        <f t="shared" si="65"/>
        <v>DXS45485</v>
      </c>
      <c r="B1720" s="43" t="s">
        <v>19</v>
      </c>
      <c r="C1720" s="8">
        <v>45485</v>
      </c>
      <c r="D1720" s="44">
        <v>6250</v>
      </c>
      <c r="E1720">
        <v>1559400</v>
      </c>
    </row>
    <row r="1721" spans="1:5">
      <c r="A1721" s="8" t="str">
        <f t="shared" si="65"/>
        <v>DXS45484</v>
      </c>
      <c r="B1721" s="43" t="s">
        <v>19</v>
      </c>
      <c r="C1721" s="8">
        <v>45484</v>
      </c>
      <c r="D1721" s="44">
        <v>6380</v>
      </c>
      <c r="E1721">
        <v>1426800</v>
      </c>
    </row>
    <row r="1722" spans="1:5">
      <c r="A1722" s="8" t="str">
        <f t="shared" si="65"/>
        <v>DXS45483</v>
      </c>
      <c r="B1722" s="43" t="s">
        <v>19</v>
      </c>
      <c r="C1722" s="8">
        <v>45483</v>
      </c>
      <c r="D1722" s="44">
        <v>6260</v>
      </c>
      <c r="E1722">
        <v>1591700</v>
      </c>
    </row>
    <row r="1723" spans="1:5">
      <c r="A1723" s="8" t="str">
        <f t="shared" si="65"/>
        <v>DXS45482</v>
      </c>
      <c r="B1723" s="43" t="s">
        <v>19</v>
      </c>
      <c r="C1723" s="8">
        <v>45482</v>
      </c>
      <c r="D1723" s="44">
        <v>6200</v>
      </c>
      <c r="E1723">
        <v>5806500</v>
      </c>
    </row>
    <row r="1724" spans="1:5">
      <c r="A1724" s="8" t="str">
        <f t="shared" si="65"/>
        <v>DXS45481</v>
      </c>
      <c r="B1724" s="43" t="s">
        <v>19</v>
      </c>
      <c r="C1724" s="8">
        <v>45481</v>
      </c>
      <c r="D1724" s="44">
        <v>6590</v>
      </c>
      <c r="E1724">
        <v>6810900</v>
      </c>
    </row>
    <row r="1725" spans="1:5">
      <c r="A1725" s="8" t="str">
        <f t="shared" si="65"/>
        <v>DXS45478</v>
      </c>
      <c r="B1725" s="43" t="s">
        <v>19</v>
      </c>
      <c r="C1725" s="8">
        <v>45478</v>
      </c>
      <c r="D1725" s="44">
        <v>7080</v>
      </c>
      <c r="E1725">
        <v>2033100</v>
      </c>
    </row>
    <row r="1726" spans="1:5">
      <c r="A1726" s="8" t="str">
        <f t="shared" si="65"/>
        <v>DXS45477</v>
      </c>
      <c r="B1726" s="43" t="s">
        <v>19</v>
      </c>
      <c r="C1726" s="8">
        <v>45477</v>
      </c>
      <c r="D1726" s="44">
        <v>7180</v>
      </c>
      <c r="E1726">
        <v>1423700</v>
      </c>
    </row>
    <row r="1727" spans="1:5">
      <c r="A1727" s="8" t="str">
        <f t="shared" si="65"/>
        <v>DXS45476</v>
      </c>
      <c r="B1727" s="43" t="s">
        <v>19</v>
      </c>
      <c r="C1727" s="8">
        <v>45476</v>
      </c>
      <c r="D1727" s="44">
        <v>7210</v>
      </c>
      <c r="E1727">
        <v>710100</v>
      </c>
    </row>
    <row r="1728" spans="1:5">
      <c r="A1728" s="8" t="str">
        <f t="shared" si="65"/>
        <v>DXS45475</v>
      </c>
      <c r="B1728" s="43" t="s">
        <v>19</v>
      </c>
      <c r="C1728" s="8">
        <v>45475</v>
      </c>
      <c r="D1728" s="44">
        <v>7250</v>
      </c>
      <c r="E1728">
        <v>955900</v>
      </c>
    </row>
    <row r="1729" spans="1:5">
      <c r="A1729" s="8" t="str">
        <f t="shared" si="65"/>
        <v>DXS45474</v>
      </c>
      <c r="B1729" s="43" t="s">
        <v>19</v>
      </c>
      <c r="C1729" s="8">
        <v>45474</v>
      </c>
      <c r="D1729" s="44">
        <v>7200</v>
      </c>
      <c r="E1729">
        <v>606700</v>
      </c>
    </row>
    <row r="1730" spans="1:5">
      <c r="A1730" s="8" t="str">
        <f t="shared" si="65"/>
        <v>DXS45471</v>
      </c>
      <c r="B1730" s="43" t="s">
        <v>19</v>
      </c>
      <c r="C1730" s="8">
        <v>45471</v>
      </c>
      <c r="D1730" s="44">
        <v>7080</v>
      </c>
      <c r="E1730">
        <v>1264300</v>
      </c>
    </row>
    <row r="1731" spans="1:5">
      <c r="A1731" s="8" t="str">
        <f t="shared" ref="A1731:A1794" si="66">B1731&amp;C1731</f>
        <v>DXS45470</v>
      </c>
      <c r="B1731" s="43" t="s">
        <v>19</v>
      </c>
      <c r="C1731" s="8">
        <v>45470</v>
      </c>
      <c r="D1731" s="44">
        <v>7290</v>
      </c>
      <c r="E1731">
        <v>957700</v>
      </c>
    </row>
    <row r="1732" spans="1:5">
      <c r="A1732" s="8" t="str">
        <f t="shared" si="66"/>
        <v>DXS45469</v>
      </c>
      <c r="B1732" s="43" t="s">
        <v>19</v>
      </c>
      <c r="C1732" s="8">
        <v>45469</v>
      </c>
      <c r="D1732" s="44">
        <v>7160</v>
      </c>
      <c r="E1732">
        <v>1156500</v>
      </c>
    </row>
    <row r="1733" spans="1:5">
      <c r="A1733" s="8" t="str">
        <f t="shared" si="66"/>
        <v>DXS45468</v>
      </c>
      <c r="B1733" s="43" t="s">
        <v>19</v>
      </c>
      <c r="C1733" s="8">
        <v>45468</v>
      </c>
      <c r="D1733" s="44">
        <v>7210</v>
      </c>
      <c r="E1733">
        <v>1447800</v>
      </c>
    </row>
    <row r="1734" spans="1:5">
      <c r="A1734" s="8" t="str">
        <f t="shared" si="66"/>
        <v>DXS45467</v>
      </c>
      <c r="B1734" s="43" t="s">
        <v>19</v>
      </c>
      <c r="C1734" s="8">
        <v>45467</v>
      </c>
      <c r="D1734" s="44">
        <v>7110</v>
      </c>
      <c r="E1734">
        <v>2342400</v>
      </c>
    </row>
    <row r="1735" spans="1:5">
      <c r="A1735" s="8" t="str">
        <f t="shared" si="66"/>
        <v>DXS45464</v>
      </c>
      <c r="B1735" s="43" t="s">
        <v>19</v>
      </c>
      <c r="C1735" s="8">
        <v>45464</v>
      </c>
      <c r="D1735" s="44">
        <v>7410</v>
      </c>
      <c r="E1735">
        <v>981300</v>
      </c>
    </row>
    <row r="1736" spans="1:5">
      <c r="A1736" s="8" t="str">
        <f t="shared" si="66"/>
        <v>DXS45463</v>
      </c>
      <c r="B1736" s="43" t="s">
        <v>19</v>
      </c>
      <c r="C1736" s="8">
        <v>45463</v>
      </c>
      <c r="D1736" s="44">
        <v>7440</v>
      </c>
      <c r="E1736">
        <v>1239600</v>
      </c>
    </row>
    <row r="1737" spans="1:5">
      <c r="A1737" s="8" t="str">
        <f t="shared" si="66"/>
        <v>DXS45462</v>
      </c>
      <c r="B1737" s="43" t="s">
        <v>19</v>
      </c>
      <c r="C1737" s="8">
        <v>45462</v>
      </c>
      <c r="D1737" s="44">
        <v>7560</v>
      </c>
      <c r="E1737">
        <v>2116200</v>
      </c>
    </row>
    <row r="1738" spans="1:5">
      <c r="A1738" s="8" t="str">
        <f t="shared" si="66"/>
        <v>DXS45461</v>
      </c>
      <c r="B1738" s="43" t="s">
        <v>19</v>
      </c>
      <c r="C1738" s="8">
        <v>45461</v>
      </c>
      <c r="D1738" s="44">
        <v>7500</v>
      </c>
      <c r="E1738">
        <v>1800200</v>
      </c>
    </row>
    <row r="1739" spans="1:5">
      <c r="A1739" s="8" t="str">
        <f t="shared" si="66"/>
        <v>DXS45460</v>
      </c>
      <c r="B1739" s="43" t="s">
        <v>19</v>
      </c>
      <c r="C1739" s="8">
        <v>45460</v>
      </c>
      <c r="D1739" s="44">
        <v>7550</v>
      </c>
      <c r="E1739">
        <v>3655100</v>
      </c>
    </row>
    <row r="1740" spans="1:5">
      <c r="A1740" s="8" t="str">
        <f t="shared" si="66"/>
        <v>DXS45457</v>
      </c>
      <c r="B1740" s="43" t="s">
        <v>19</v>
      </c>
      <c r="C1740" s="8">
        <v>45457</v>
      </c>
      <c r="D1740" s="44">
        <v>7680</v>
      </c>
      <c r="E1740">
        <v>2961700</v>
      </c>
    </row>
    <row r="1741" spans="1:5">
      <c r="A1741" s="8" t="str">
        <f t="shared" si="66"/>
        <v>DXS45456</v>
      </c>
      <c r="B1741" s="43" t="s">
        <v>19</v>
      </c>
      <c r="C1741" s="8">
        <v>45456</v>
      </c>
      <c r="D1741" s="44">
        <v>8200</v>
      </c>
      <c r="E1741">
        <v>1830800</v>
      </c>
    </row>
    <row r="1742" spans="1:5">
      <c r="A1742" s="8" t="str">
        <f t="shared" si="66"/>
        <v>DXS45455</v>
      </c>
      <c r="B1742" s="43" t="s">
        <v>19</v>
      </c>
      <c r="C1742" s="8">
        <v>45455</v>
      </c>
      <c r="D1742" s="44">
        <v>8140</v>
      </c>
      <c r="E1742">
        <v>1549200</v>
      </c>
    </row>
    <row r="1743" spans="1:5">
      <c r="A1743" s="8" t="str">
        <f t="shared" si="66"/>
        <v>DXS45454</v>
      </c>
      <c r="B1743" s="43" t="s">
        <v>19</v>
      </c>
      <c r="C1743" s="8">
        <v>45454</v>
      </c>
      <c r="D1743" s="44">
        <v>8100</v>
      </c>
      <c r="E1743">
        <v>3510100</v>
      </c>
    </row>
    <row r="1744" spans="1:5">
      <c r="A1744" s="8" t="str">
        <f t="shared" si="66"/>
        <v>DXS45453</v>
      </c>
      <c r="B1744" s="43" t="s">
        <v>19</v>
      </c>
      <c r="C1744" s="8">
        <v>45453</v>
      </c>
      <c r="D1744" s="44">
        <v>8300</v>
      </c>
      <c r="E1744">
        <v>3336200</v>
      </c>
    </row>
    <row r="1745" spans="1:5">
      <c r="A1745" s="8" t="str">
        <f t="shared" si="66"/>
        <v>DXS45450</v>
      </c>
      <c r="B1745" s="43" t="s">
        <v>19</v>
      </c>
      <c r="C1745" s="8">
        <v>45450</v>
      </c>
      <c r="D1745" s="44">
        <v>8170</v>
      </c>
      <c r="E1745">
        <v>2416500</v>
      </c>
    </row>
    <row r="1746" spans="1:5">
      <c r="A1746" s="8" t="str">
        <f t="shared" si="66"/>
        <v>DXS45449</v>
      </c>
      <c r="B1746" s="43" t="s">
        <v>19</v>
      </c>
      <c r="C1746" s="8">
        <v>45449</v>
      </c>
      <c r="D1746" s="44">
        <v>8170</v>
      </c>
      <c r="E1746">
        <v>1833600</v>
      </c>
    </row>
    <row r="1747" spans="1:5">
      <c r="A1747" s="8" t="str">
        <f t="shared" si="66"/>
        <v>DXS45448</v>
      </c>
      <c r="B1747" s="43" t="s">
        <v>19</v>
      </c>
      <c r="C1747" s="8">
        <v>45448</v>
      </c>
      <c r="D1747" s="44">
        <v>8330</v>
      </c>
      <c r="E1747">
        <v>4405100</v>
      </c>
    </row>
    <row r="1748" spans="1:5">
      <c r="A1748" s="8" t="str">
        <f t="shared" si="66"/>
        <v>DXS45447</v>
      </c>
      <c r="B1748" s="43" t="s">
        <v>19</v>
      </c>
      <c r="C1748" s="8">
        <v>45447</v>
      </c>
      <c r="D1748" s="44">
        <v>8240</v>
      </c>
      <c r="E1748">
        <v>2454700</v>
      </c>
    </row>
    <row r="1749" spans="1:5">
      <c r="A1749" s="8" t="str">
        <f t="shared" si="66"/>
        <v>DXS45446</v>
      </c>
      <c r="B1749" s="43" t="s">
        <v>19</v>
      </c>
      <c r="C1749" s="8">
        <v>45446</v>
      </c>
      <c r="D1749" s="44">
        <v>8220</v>
      </c>
      <c r="E1749">
        <v>2821400</v>
      </c>
    </row>
    <row r="1750" spans="1:5">
      <c r="A1750" s="8" t="str">
        <f t="shared" si="66"/>
        <v>DXS45443</v>
      </c>
      <c r="B1750" s="43" t="s">
        <v>19</v>
      </c>
      <c r="C1750" s="8">
        <v>45443</v>
      </c>
      <c r="D1750" s="44">
        <v>8300</v>
      </c>
      <c r="E1750">
        <v>4551700</v>
      </c>
    </row>
    <row r="1751" spans="1:5">
      <c r="A1751" s="8" t="str">
        <f t="shared" si="66"/>
        <v>DXS45442</v>
      </c>
      <c r="B1751" s="43" t="s">
        <v>19</v>
      </c>
      <c r="C1751" s="8">
        <v>45442</v>
      </c>
      <c r="D1751" s="44">
        <v>8490</v>
      </c>
      <c r="E1751">
        <v>4565000</v>
      </c>
    </row>
    <row r="1752" spans="1:5">
      <c r="A1752" s="8" t="str">
        <f t="shared" si="66"/>
        <v>DXS45441</v>
      </c>
      <c r="B1752" s="43" t="s">
        <v>19</v>
      </c>
      <c r="C1752" s="8">
        <v>45441</v>
      </c>
      <c r="D1752" s="44">
        <v>8390</v>
      </c>
      <c r="E1752">
        <v>13957900</v>
      </c>
    </row>
    <row r="1753" spans="1:5">
      <c r="A1753" s="8" t="str">
        <f t="shared" si="66"/>
        <v>DXS45440</v>
      </c>
      <c r="B1753" s="43" t="s">
        <v>19</v>
      </c>
      <c r="C1753" s="8">
        <v>45440</v>
      </c>
      <c r="D1753" s="44">
        <v>7900</v>
      </c>
      <c r="E1753">
        <v>4164900</v>
      </c>
    </row>
    <row r="1754" spans="1:5">
      <c r="A1754" s="8" t="str">
        <f t="shared" si="66"/>
        <v>DXS45439</v>
      </c>
      <c r="B1754" s="43" t="s">
        <v>19</v>
      </c>
      <c r="C1754" s="8">
        <v>45439</v>
      </c>
      <c r="D1754" s="44">
        <v>7680</v>
      </c>
      <c r="E1754">
        <v>988900</v>
      </c>
    </row>
    <row r="1755" spans="1:5">
      <c r="A1755" s="8" t="str">
        <f t="shared" si="66"/>
        <v>DXS45436</v>
      </c>
      <c r="B1755" s="43" t="s">
        <v>19</v>
      </c>
      <c r="C1755" s="8">
        <v>45436</v>
      </c>
      <c r="D1755" s="44">
        <v>7680</v>
      </c>
      <c r="E1755">
        <v>5172500</v>
      </c>
    </row>
    <row r="1756" spans="1:5">
      <c r="A1756" s="8" t="str">
        <f t="shared" si="66"/>
        <v>DXS45435</v>
      </c>
      <c r="B1756" s="43" t="s">
        <v>19</v>
      </c>
      <c r="C1756" s="8">
        <v>45435</v>
      </c>
      <c r="D1756" s="44">
        <v>7700</v>
      </c>
      <c r="E1756">
        <v>4837000</v>
      </c>
    </row>
    <row r="1757" spans="1:5">
      <c r="A1757" s="8" t="str">
        <f t="shared" si="66"/>
        <v>DXS45434</v>
      </c>
      <c r="B1757" s="43" t="s">
        <v>19</v>
      </c>
      <c r="C1757" s="8">
        <v>45434</v>
      </c>
      <c r="D1757" s="44">
        <v>7970</v>
      </c>
      <c r="E1757">
        <v>3921900</v>
      </c>
    </row>
    <row r="1758" spans="1:5">
      <c r="A1758" s="8" t="str">
        <f t="shared" si="66"/>
        <v>DXS45433</v>
      </c>
      <c r="B1758" s="43" t="s">
        <v>19</v>
      </c>
      <c r="C1758" s="8">
        <v>45433</v>
      </c>
      <c r="D1758" s="44">
        <v>7850</v>
      </c>
      <c r="E1758">
        <v>3176900</v>
      </c>
    </row>
    <row r="1759" spans="1:5">
      <c r="A1759" s="8" t="str">
        <f t="shared" si="66"/>
        <v>DXS45432</v>
      </c>
      <c r="B1759" s="43" t="s">
        <v>19</v>
      </c>
      <c r="C1759" s="8">
        <v>45432</v>
      </c>
      <c r="D1759" s="44">
        <v>7810</v>
      </c>
      <c r="E1759">
        <v>8977800</v>
      </c>
    </row>
    <row r="1760" spans="1:5">
      <c r="A1760" s="8" t="str">
        <f t="shared" si="66"/>
        <v>DXS45429</v>
      </c>
      <c r="B1760" s="43" t="s">
        <v>19</v>
      </c>
      <c r="C1760" s="8">
        <v>45429</v>
      </c>
      <c r="D1760" s="44">
        <v>7300</v>
      </c>
      <c r="E1760">
        <v>1650700</v>
      </c>
    </row>
    <row r="1761" spans="1:5">
      <c r="A1761" s="8" t="str">
        <f t="shared" si="66"/>
        <v>DXS45428</v>
      </c>
      <c r="B1761" s="43" t="s">
        <v>19</v>
      </c>
      <c r="C1761" s="8">
        <v>45428</v>
      </c>
      <c r="D1761" s="44">
        <v>7250</v>
      </c>
      <c r="E1761">
        <v>836200</v>
      </c>
    </row>
    <row r="1762" spans="1:5">
      <c r="A1762" s="8" t="str">
        <f t="shared" si="66"/>
        <v>DXS45427</v>
      </c>
      <c r="B1762" s="43" t="s">
        <v>19</v>
      </c>
      <c r="C1762" s="8">
        <v>45427</v>
      </c>
      <c r="D1762" s="44">
        <v>7220</v>
      </c>
      <c r="E1762">
        <v>1678400</v>
      </c>
    </row>
    <row r="1763" spans="1:5">
      <c r="A1763" s="8" t="str">
        <f t="shared" si="66"/>
        <v>DXS45426</v>
      </c>
      <c r="B1763" s="43" t="s">
        <v>19</v>
      </c>
      <c r="C1763" s="8">
        <v>45426</v>
      </c>
      <c r="D1763" s="44">
        <v>7310</v>
      </c>
      <c r="E1763">
        <v>715600</v>
      </c>
    </row>
    <row r="1764" spans="1:5">
      <c r="A1764" s="8" t="str">
        <f t="shared" si="66"/>
        <v>DXS45425</v>
      </c>
      <c r="B1764" s="43" t="s">
        <v>19</v>
      </c>
      <c r="C1764" s="8">
        <v>45425</v>
      </c>
      <c r="D1764" s="44">
        <v>7300</v>
      </c>
      <c r="E1764">
        <v>2345500</v>
      </c>
    </row>
    <row r="1765" spans="1:5">
      <c r="A1765" s="8" t="str">
        <f t="shared" si="66"/>
        <v>DXS45422</v>
      </c>
      <c r="B1765" s="43" t="s">
        <v>19</v>
      </c>
      <c r="C1765" s="8">
        <v>45422</v>
      </c>
      <c r="D1765" s="44">
        <v>7110</v>
      </c>
      <c r="E1765">
        <v>919100</v>
      </c>
    </row>
    <row r="1766" spans="1:5">
      <c r="A1766" s="8" t="str">
        <f t="shared" si="66"/>
        <v>DXS45421</v>
      </c>
      <c r="B1766" s="43" t="s">
        <v>19</v>
      </c>
      <c r="C1766" s="8">
        <v>45421</v>
      </c>
      <c r="D1766" s="44">
        <v>7110</v>
      </c>
      <c r="E1766">
        <v>614700</v>
      </c>
    </row>
    <row r="1767" spans="1:5">
      <c r="A1767" s="8" t="str">
        <f t="shared" si="66"/>
        <v>DXS45420</v>
      </c>
      <c r="B1767" s="43" t="s">
        <v>19</v>
      </c>
      <c r="C1767" s="8">
        <v>45420</v>
      </c>
      <c r="D1767" s="44">
        <v>7110</v>
      </c>
      <c r="E1767">
        <v>789700</v>
      </c>
    </row>
    <row r="1768" spans="1:5">
      <c r="A1768" s="8" t="str">
        <f t="shared" si="66"/>
        <v>DXS45419</v>
      </c>
      <c r="B1768" s="43" t="s">
        <v>19</v>
      </c>
      <c r="C1768" s="8">
        <v>45419</v>
      </c>
      <c r="D1768" s="44">
        <v>7200</v>
      </c>
      <c r="E1768">
        <v>859400</v>
      </c>
    </row>
    <row r="1769" spans="1:5">
      <c r="A1769" s="8" t="str">
        <f t="shared" si="66"/>
        <v>DXS45418</v>
      </c>
      <c r="B1769" s="43" t="s">
        <v>19</v>
      </c>
      <c r="C1769" s="8">
        <v>45418</v>
      </c>
      <c r="D1769" s="44">
        <v>7220</v>
      </c>
      <c r="E1769">
        <v>976900</v>
      </c>
    </row>
    <row r="1770" spans="1:5">
      <c r="A1770" s="8" t="str">
        <f t="shared" si="66"/>
        <v>DXS45415</v>
      </c>
      <c r="B1770" s="43" t="s">
        <v>19</v>
      </c>
      <c r="C1770" s="8">
        <v>45415</v>
      </c>
      <c r="D1770" s="44">
        <v>7150</v>
      </c>
      <c r="E1770">
        <v>1002400</v>
      </c>
    </row>
    <row r="1771" spans="1:5">
      <c r="A1771" s="8" t="str">
        <f t="shared" si="66"/>
        <v>DXS45414</v>
      </c>
      <c r="B1771" s="43" t="s">
        <v>19</v>
      </c>
      <c r="C1771" s="8">
        <v>45414</v>
      </c>
      <c r="D1771" s="44">
        <v>7150</v>
      </c>
      <c r="E1771">
        <v>607300</v>
      </c>
    </row>
    <row r="1772" spans="1:5">
      <c r="A1772" s="8" t="str">
        <f t="shared" si="66"/>
        <v>DXS45408</v>
      </c>
      <c r="B1772" s="43" t="s">
        <v>19</v>
      </c>
      <c r="C1772" s="8">
        <v>45408</v>
      </c>
      <c r="D1772" s="44">
        <v>7040</v>
      </c>
      <c r="E1772">
        <v>776800</v>
      </c>
    </row>
    <row r="1773" spans="1:5">
      <c r="A1773" s="8" t="str">
        <f t="shared" si="66"/>
        <v>DXS45407</v>
      </c>
      <c r="B1773" s="43" t="s">
        <v>19</v>
      </c>
      <c r="C1773" s="8">
        <v>45407</v>
      </c>
      <c r="D1773" s="44">
        <v>7100</v>
      </c>
      <c r="E1773">
        <v>587000</v>
      </c>
    </row>
    <row r="1774" spans="1:5">
      <c r="A1774" s="8" t="str">
        <f t="shared" si="66"/>
        <v>DXS45406</v>
      </c>
      <c r="B1774" s="43" t="s">
        <v>19</v>
      </c>
      <c r="C1774" s="8">
        <v>45406</v>
      </c>
      <c r="D1774" s="44">
        <v>7200</v>
      </c>
      <c r="E1774">
        <v>1478400</v>
      </c>
    </row>
    <row r="1775" spans="1:5">
      <c r="A1775" s="8" t="str">
        <f t="shared" si="66"/>
        <v>DXS45405</v>
      </c>
      <c r="B1775" s="43" t="s">
        <v>19</v>
      </c>
      <c r="C1775" s="8">
        <v>45405</v>
      </c>
      <c r="D1775" s="44">
        <v>6900</v>
      </c>
      <c r="E1775">
        <v>1000800</v>
      </c>
    </row>
    <row r="1776" spans="1:5">
      <c r="A1776" s="8" t="str">
        <f t="shared" si="66"/>
        <v>DXS45404</v>
      </c>
      <c r="B1776" s="43" t="s">
        <v>19</v>
      </c>
      <c r="C1776" s="8">
        <v>45404</v>
      </c>
      <c r="D1776" s="44">
        <v>6900</v>
      </c>
      <c r="E1776">
        <v>709700</v>
      </c>
    </row>
    <row r="1777" spans="1:5">
      <c r="A1777" s="8" t="str">
        <f t="shared" si="66"/>
        <v>DXS45401</v>
      </c>
      <c r="B1777" s="43" t="s">
        <v>19</v>
      </c>
      <c r="C1777" s="8">
        <v>45401</v>
      </c>
      <c r="D1777" s="44">
        <v>6660</v>
      </c>
      <c r="E1777">
        <v>2171600</v>
      </c>
    </row>
    <row r="1778" spans="1:5">
      <c r="A1778" s="8" t="str">
        <f t="shared" si="66"/>
        <v>DXS45399</v>
      </c>
      <c r="B1778" s="43" t="s">
        <v>19</v>
      </c>
      <c r="C1778" s="8">
        <v>45399</v>
      </c>
      <c r="D1778" s="44">
        <v>6650</v>
      </c>
      <c r="E1778">
        <v>1260700</v>
      </c>
    </row>
    <row r="1779" spans="1:5">
      <c r="A1779" s="8" t="str">
        <f t="shared" si="66"/>
        <v>DXS45398</v>
      </c>
      <c r="B1779" s="43" t="s">
        <v>19</v>
      </c>
      <c r="C1779" s="8">
        <v>45398</v>
      </c>
      <c r="D1779" s="44">
        <v>6750</v>
      </c>
      <c r="E1779">
        <v>3217800</v>
      </c>
    </row>
    <row r="1780" spans="1:5">
      <c r="A1780" s="8" t="str">
        <f t="shared" si="66"/>
        <v>DXS45397</v>
      </c>
      <c r="B1780" s="43" t="s">
        <v>19</v>
      </c>
      <c r="C1780" s="8">
        <v>45397</v>
      </c>
      <c r="D1780" s="44">
        <v>7180</v>
      </c>
      <c r="E1780">
        <v>2346500</v>
      </c>
    </row>
    <row r="1781" spans="1:5">
      <c r="A1781" s="8" t="str">
        <f t="shared" si="66"/>
        <v>DXS45394</v>
      </c>
      <c r="B1781" s="43" t="s">
        <v>19</v>
      </c>
      <c r="C1781" s="8">
        <v>45394</v>
      </c>
      <c r="D1781" s="44">
        <v>7720</v>
      </c>
      <c r="E1781">
        <v>870100</v>
      </c>
    </row>
    <row r="1782" spans="1:5">
      <c r="A1782" s="8" t="str">
        <f t="shared" si="66"/>
        <v>DXS45393</v>
      </c>
      <c r="B1782" s="43" t="s">
        <v>19</v>
      </c>
      <c r="C1782" s="8">
        <v>45393</v>
      </c>
      <c r="D1782" s="44">
        <v>7690</v>
      </c>
      <c r="E1782">
        <v>1664500</v>
      </c>
    </row>
    <row r="1783" spans="1:5">
      <c r="A1783" s="8" t="str">
        <f t="shared" si="66"/>
        <v>DXS45392</v>
      </c>
      <c r="B1783" s="43" t="s">
        <v>19</v>
      </c>
      <c r="C1783" s="8">
        <v>45392</v>
      </c>
      <c r="D1783" s="44">
        <v>7760</v>
      </c>
      <c r="E1783">
        <v>1858400</v>
      </c>
    </row>
    <row r="1784" spans="1:5">
      <c r="A1784" s="8" t="str">
        <f t="shared" si="66"/>
        <v>DXS45391</v>
      </c>
      <c r="B1784" s="43" t="s">
        <v>19</v>
      </c>
      <c r="C1784" s="8">
        <v>45391</v>
      </c>
      <c r="D1784" s="44">
        <v>7990</v>
      </c>
      <c r="E1784">
        <v>1543100</v>
      </c>
    </row>
    <row r="1785" spans="1:5">
      <c r="A1785" s="8" t="str">
        <f t="shared" si="66"/>
        <v>DXS45390</v>
      </c>
      <c r="B1785" s="43" t="s">
        <v>19</v>
      </c>
      <c r="C1785" s="8">
        <v>45390</v>
      </c>
      <c r="D1785" s="44">
        <v>7800</v>
      </c>
      <c r="E1785">
        <v>2664600</v>
      </c>
    </row>
    <row r="1786" spans="1:5">
      <c r="A1786" s="8" t="str">
        <f t="shared" si="66"/>
        <v>DXS45387</v>
      </c>
      <c r="B1786" s="43" t="s">
        <v>19</v>
      </c>
      <c r="C1786" s="8">
        <v>45387</v>
      </c>
      <c r="D1786" s="44">
        <v>7770</v>
      </c>
      <c r="E1786">
        <v>2608600</v>
      </c>
    </row>
    <row r="1787" spans="1:5">
      <c r="A1787" s="8" t="str">
        <f t="shared" si="66"/>
        <v>DXS45386</v>
      </c>
      <c r="B1787" s="43" t="s">
        <v>19</v>
      </c>
      <c r="C1787" s="8">
        <v>45386</v>
      </c>
      <c r="D1787" s="44">
        <v>7990</v>
      </c>
      <c r="E1787">
        <v>4111000</v>
      </c>
    </row>
    <row r="1788" spans="1:5">
      <c r="A1788" s="8" t="str">
        <f t="shared" si="66"/>
        <v>DXS45385</v>
      </c>
      <c r="B1788" s="43" t="s">
        <v>19</v>
      </c>
      <c r="C1788" s="8">
        <v>45385</v>
      </c>
      <c r="D1788" s="44">
        <v>8110</v>
      </c>
      <c r="E1788">
        <v>4194300</v>
      </c>
    </row>
    <row r="1789" spans="1:5">
      <c r="A1789" s="8" t="str">
        <f t="shared" si="66"/>
        <v>DXS45384</v>
      </c>
      <c r="B1789" s="43" t="s">
        <v>19</v>
      </c>
      <c r="C1789" s="8">
        <v>45384</v>
      </c>
      <c r="D1789" s="44">
        <v>7960</v>
      </c>
      <c r="E1789">
        <v>6416500</v>
      </c>
    </row>
    <row r="1790" spans="1:5">
      <c r="A1790" s="8" t="str">
        <f t="shared" si="66"/>
        <v>DXS45383</v>
      </c>
      <c r="B1790" s="43" t="s">
        <v>19</v>
      </c>
      <c r="C1790" s="8">
        <v>45383</v>
      </c>
      <c r="D1790" s="44">
        <v>7810</v>
      </c>
      <c r="E1790">
        <v>3949800</v>
      </c>
    </row>
    <row r="1791" spans="1:5">
      <c r="A1791" s="8" t="str">
        <f t="shared" si="66"/>
        <v>DXS45380</v>
      </c>
      <c r="B1791" s="43" t="s">
        <v>19</v>
      </c>
      <c r="C1791" s="8">
        <v>45380</v>
      </c>
      <c r="D1791" s="44">
        <v>7300</v>
      </c>
      <c r="E1791">
        <v>1595600</v>
      </c>
    </row>
    <row r="1792" spans="1:5">
      <c r="A1792" s="8" t="str">
        <f t="shared" si="66"/>
        <v>DXS45379</v>
      </c>
      <c r="B1792" s="43" t="s">
        <v>19</v>
      </c>
      <c r="C1792" s="8">
        <v>45379</v>
      </c>
      <c r="D1792" s="44">
        <v>7450</v>
      </c>
      <c r="E1792">
        <v>2856400</v>
      </c>
    </row>
    <row r="1793" spans="1:5">
      <c r="A1793" s="8" t="str">
        <f t="shared" si="66"/>
        <v>DXS45378</v>
      </c>
      <c r="B1793" s="43" t="s">
        <v>19</v>
      </c>
      <c r="C1793" s="8">
        <v>45378</v>
      </c>
      <c r="D1793" s="44">
        <v>7450</v>
      </c>
      <c r="E1793">
        <v>2361900</v>
      </c>
    </row>
    <row r="1794" spans="1:5">
      <c r="A1794" s="8" t="str">
        <f t="shared" si="66"/>
        <v>DXS45377</v>
      </c>
      <c r="B1794" s="43" t="s">
        <v>19</v>
      </c>
      <c r="C1794" s="8">
        <v>45377</v>
      </c>
      <c r="D1794" s="44">
        <v>7380</v>
      </c>
      <c r="E1794">
        <v>1604700</v>
      </c>
    </row>
    <row r="1795" spans="1:5">
      <c r="A1795" s="8" t="str">
        <f t="shared" ref="A1795:A1858" si="67">B1795&amp;C1795</f>
        <v>DXS45376</v>
      </c>
      <c r="B1795" s="43" t="s">
        <v>19</v>
      </c>
      <c r="C1795" s="8">
        <v>45376</v>
      </c>
      <c r="D1795" s="44">
        <v>7310</v>
      </c>
      <c r="E1795">
        <v>3169100</v>
      </c>
    </row>
    <row r="1796" spans="1:5">
      <c r="A1796" s="8" t="str">
        <f t="shared" si="67"/>
        <v>DXS45373</v>
      </c>
      <c r="B1796" s="43" t="s">
        <v>19</v>
      </c>
      <c r="C1796" s="8">
        <v>45373</v>
      </c>
      <c r="D1796" s="44">
        <v>7390</v>
      </c>
      <c r="E1796">
        <v>2210500</v>
      </c>
    </row>
    <row r="1797" spans="1:5">
      <c r="A1797" s="8" t="str">
        <f t="shared" si="67"/>
        <v>DXS45372</v>
      </c>
      <c r="B1797" s="43" t="s">
        <v>19</v>
      </c>
      <c r="C1797" s="8">
        <v>45372</v>
      </c>
      <c r="D1797" s="44">
        <v>7400</v>
      </c>
      <c r="E1797">
        <v>5412600</v>
      </c>
    </row>
    <row r="1798" spans="1:5">
      <c r="A1798" s="8" t="str">
        <f t="shared" si="67"/>
        <v>DXS45371</v>
      </c>
      <c r="B1798" s="43" t="s">
        <v>19</v>
      </c>
      <c r="C1798" s="8">
        <v>45371</v>
      </c>
      <c r="D1798" s="44">
        <v>7100</v>
      </c>
      <c r="E1798">
        <v>880000</v>
      </c>
    </row>
    <row r="1799" spans="1:5">
      <c r="A1799" s="8" t="str">
        <f t="shared" si="67"/>
        <v>DXS45370</v>
      </c>
      <c r="B1799" s="43" t="s">
        <v>19</v>
      </c>
      <c r="C1799" s="8">
        <v>45370</v>
      </c>
      <c r="D1799" s="44">
        <v>7100</v>
      </c>
      <c r="E1799">
        <v>1373100</v>
      </c>
    </row>
    <row r="1800" spans="1:5">
      <c r="A1800" s="8" t="str">
        <f t="shared" si="67"/>
        <v>DXS45369</v>
      </c>
      <c r="B1800" s="43" t="s">
        <v>19</v>
      </c>
      <c r="C1800" s="8">
        <v>45369</v>
      </c>
      <c r="D1800" s="44">
        <v>7180</v>
      </c>
      <c r="E1800">
        <v>3858300</v>
      </c>
    </row>
    <row r="1801" spans="1:5">
      <c r="A1801" s="8" t="str">
        <f t="shared" si="67"/>
        <v>DXS45366</v>
      </c>
      <c r="B1801" s="43" t="s">
        <v>19</v>
      </c>
      <c r="C1801" s="8">
        <v>45366</v>
      </c>
      <c r="D1801" s="44">
        <v>7020</v>
      </c>
      <c r="E1801">
        <v>2272100</v>
      </c>
    </row>
    <row r="1802" spans="1:5">
      <c r="A1802" s="8" t="str">
        <f t="shared" si="67"/>
        <v>DXS45365</v>
      </c>
      <c r="B1802" s="43" t="s">
        <v>19</v>
      </c>
      <c r="C1802" s="8">
        <v>45365</v>
      </c>
      <c r="D1802" s="44">
        <v>6980</v>
      </c>
      <c r="E1802">
        <v>1522300</v>
      </c>
    </row>
    <row r="1803" spans="1:5">
      <c r="A1803" s="8" t="str">
        <f t="shared" si="67"/>
        <v>DXS45364</v>
      </c>
      <c r="B1803" s="43" t="s">
        <v>19</v>
      </c>
      <c r="C1803" s="8">
        <v>45364</v>
      </c>
      <c r="D1803" s="44">
        <v>6980</v>
      </c>
      <c r="E1803">
        <v>1054400</v>
      </c>
    </row>
    <row r="1804" spans="1:5">
      <c r="A1804" s="8" t="str">
        <f t="shared" si="67"/>
        <v>DXS45363</v>
      </c>
      <c r="B1804" s="43" t="s">
        <v>19</v>
      </c>
      <c r="C1804" s="8">
        <v>45363</v>
      </c>
      <c r="D1804" s="44">
        <v>6900</v>
      </c>
      <c r="E1804">
        <v>1188000</v>
      </c>
    </row>
    <row r="1805" spans="1:5">
      <c r="A1805" s="8" t="str">
        <f t="shared" si="67"/>
        <v>DXS45362</v>
      </c>
      <c r="B1805" s="43" t="s">
        <v>19</v>
      </c>
      <c r="C1805" s="8">
        <v>45362</v>
      </c>
      <c r="D1805" s="44">
        <v>6970</v>
      </c>
      <c r="E1805">
        <v>1619200</v>
      </c>
    </row>
    <row r="1806" spans="1:5">
      <c r="A1806" s="8" t="str">
        <f t="shared" si="67"/>
        <v>DXS45359</v>
      </c>
      <c r="B1806" s="43" t="s">
        <v>19</v>
      </c>
      <c r="C1806" s="8">
        <v>45359</v>
      </c>
      <c r="D1806" s="44">
        <v>7050</v>
      </c>
      <c r="E1806">
        <v>1777600</v>
      </c>
    </row>
    <row r="1807" spans="1:5">
      <c r="A1807" s="8" t="str">
        <f t="shared" si="67"/>
        <v>DXS45358</v>
      </c>
      <c r="B1807" s="43" t="s">
        <v>19</v>
      </c>
      <c r="C1807" s="8">
        <v>45358</v>
      </c>
      <c r="D1807" s="44">
        <v>7180</v>
      </c>
      <c r="E1807">
        <v>1552000</v>
      </c>
    </row>
    <row r="1808" spans="1:5">
      <c r="A1808" s="8" t="str">
        <f t="shared" si="67"/>
        <v>DXS45357</v>
      </c>
      <c r="B1808" s="43" t="s">
        <v>19</v>
      </c>
      <c r="C1808" s="8">
        <v>45357</v>
      </c>
      <c r="D1808" s="44">
        <v>7140</v>
      </c>
      <c r="E1808">
        <v>3752200</v>
      </c>
    </row>
    <row r="1809" spans="1:5">
      <c r="A1809" s="8" t="str">
        <f t="shared" si="67"/>
        <v>DXS45356</v>
      </c>
      <c r="B1809" s="43" t="s">
        <v>19</v>
      </c>
      <c r="C1809" s="8">
        <v>45356</v>
      </c>
      <c r="D1809" s="44">
        <v>7070</v>
      </c>
      <c r="E1809">
        <v>1201100</v>
      </c>
    </row>
    <row r="1810" spans="1:5">
      <c r="A1810" s="8" t="str">
        <f t="shared" si="67"/>
        <v>DXS45355</v>
      </c>
      <c r="B1810" s="43" t="s">
        <v>19</v>
      </c>
      <c r="C1810" s="8">
        <v>45355</v>
      </c>
      <c r="D1810" s="44">
        <v>7140</v>
      </c>
      <c r="E1810">
        <v>2427800</v>
      </c>
    </row>
    <row r="1811" spans="1:5">
      <c r="A1811" s="8" t="str">
        <f t="shared" si="67"/>
        <v>DXS45352</v>
      </c>
      <c r="B1811" s="43" t="s">
        <v>19</v>
      </c>
      <c r="C1811" s="8">
        <v>45352</v>
      </c>
      <c r="D1811" s="44">
        <v>7010</v>
      </c>
      <c r="E1811">
        <v>947100</v>
      </c>
    </row>
    <row r="1812" spans="1:5">
      <c r="A1812" s="8" t="str">
        <f t="shared" si="67"/>
        <v>DXS45351</v>
      </c>
      <c r="B1812" s="43" t="s">
        <v>19</v>
      </c>
      <c r="C1812" s="8">
        <v>45351</v>
      </c>
      <c r="D1812" s="44">
        <v>7000</v>
      </c>
      <c r="E1812">
        <v>1201500</v>
      </c>
    </row>
    <row r="1813" spans="1:5">
      <c r="A1813" s="8" t="str">
        <f t="shared" si="67"/>
        <v>DXS45350</v>
      </c>
      <c r="B1813" s="43" t="s">
        <v>19</v>
      </c>
      <c r="C1813" s="8">
        <v>45350</v>
      </c>
      <c r="D1813" s="44">
        <v>7000</v>
      </c>
      <c r="E1813">
        <v>1272300</v>
      </c>
    </row>
    <row r="1814" spans="1:5">
      <c r="A1814" s="8" t="str">
        <f t="shared" si="67"/>
        <v>DXS45349</v>
      </c>
      <c r="B1814" s="43" t="s">
        <v>19</v>
      </c>
      <c r="C1814" s="8">
        <v>45349</v>
      </c>
      <c r="D1814" s="44">
        <v>6990</v>
      </c>
      <c r="E1814">
        <v>1865600</v>
      </c>
    </row>
    <row r="1815" spans="1:5">
      <c r="A1815" s="8" t="str">
        <f t="shared" si="67"/>
        <v>DXS45348</v>
      </c>
      <c r="B1815" s="43" t="s">
        <v>19</v>
      </c>
      <c r="C1815" s="8">
        <v>45348</v>
      </c>
      <c r="D1815" s="44">
        <v>6950</v>
      </c>
      <c r="E1815">
        <v>1167200</v>
      </c>
    </row>
    <row r="1816" spans="1:5">
      <c r="A1816" s="8" t="str">
        <f t="shared" si="67"/>
        <v>DXS45345</v>
      </c>
      <c r="B1816" s="43" t="s">
        <v>19</v>
      </c>
      <c r="C1816" s="8">
        <v>45345</v>
      </c>
      <c r="D1816" s="44">
        <v>6960</v>
      </c>
      <c r="E1816">
        <v>2049000</v>
      </c>
    </row>
    <row r="1817" spans="1:5">
      <c r="A1817" s="8" t="str">
        <f t="shared" si="67"/>
        <v>MWG45600</v>
      </c>
      <c r="B1817" s="43" t="s">
        <v>22</v>
      </c>
      <c r="C1817" s="8">
        <v>45600</v>
      </c>
      <c r="D1817" s="44">
        <v>65100</v>
      </c>
      <c r="E1817">
        <v>9363400</v>
      </c>
    </row>
    <row r="1818" spans="1:5">
      <c r="A1818" s="8" t="str">
        <f t="shared" si="67"/>
        <v>MWG45597</v>
      </c>
      <c r="B1818" s="43" t="s">
        <v>22</v>
      </c>
      <c r="C1818" s="8">
        <v>45597</v>
      </c>
      <c r="D1818" s="44">
        <v>66000</v>
      </c>
      <c r="E1818">
        <v>21332900</v>
      </c>
    </row>
    <row r="1819" spans="1:5">
      <c r="A1819" s="8" t="str">
        <f t="shared" si="67"/>
        <v>MWG45596</v>
      </c>
      <c r="B1819" s="43" t="s">
        <v>22</v>
      </c>
      <c r="C1819" s="8">
        <v>45596</v>
      </c>
      <c r="D1819" s="44">
        <v>66500</v>
      </c>
      <c r="E1819">
        <v>6146200</v>
      </c>
    </row>
    <row r="1820" spans="1:5">
      <c r="A1820" s="8" t="str">
        <f t="shared" si="67"/>
        <v>MWG45595</v>
      </c>
      <c r="B1820" s="43" t="s">
        <v>22</v>
      </c>
      <c r="C1820" s="8">
        <v>45595</v>
      </c>
      <c r="D1820" s="44">
        <v>66000</v>
      </c>
      <c r="E1820">
        <v>8927400</v>
      </c>
    </row>
    <row r="1821" spans="1:5">
      <c r="A1821" s="8" t="str">
        <f t="shared" si="67"/>
        <v>MWG45594</v>
      </c>
      <c r="B1821" s="43" t="s">
        <v>22</v>
      </c>
      <c r="C1821" s="8">
        <v>45594</v>
      </c>
      <c r="D1821" s="44">
        <v>66500</v>
      </c>
      <c r="E1821">
        <v>9538500</v>
      </c>
    </row>
    <row r="1822" spans="1:5">
      <c r="A1822" s="8" t="str">
        <f t="shared" si="67"/>
        <v>MWG45593</v>
      </c>
      <c r="B1822" s="43" t="s">
        <v>22</v>
      </c>
      <c r="C1822" s="8">
        <v>45593</v>
      </c>
      <c r="D1822" s="44">
        <v>65500</v>
      </c>
      <c r="E1822">
        <v>3958700</v>
      </c>
    </row>
    <row r="1823" spans="1:5">
      <c r="A1823" s="8" t="str">
        <f t="shared" si="67"/>
        <v>MWG45590</v>
      </c>
      <c r="B1823" s="43" t="s">
        <v>22</v>
      </c>
      <c r="C1823" s="8">
        <v>45590</v>
      </c>
      <c r="D1823" s="44">
        <v>65500</v>
      </c>
      <c r="E1823">
        <v>4951300</v>
      </c>
    </row>
    <row r="1824" spans="1:5">
      <c r="A1824" s="8" t="str">
        <f t="shared" si="67"/>
        <v>MWG45589</v>
      </c>
      <c r="B1824" s="43" t="s">
        <v>22</v>
      </c>
      <c r="C1824" s="8">
        <v>45589</v>
      </c>
      <c r="D1824" s="44">
        <v>65400</v>
      </c>
      <c r="E1824">
        <v>4641700</v>
      </c>
    </row>
    <row r="1825" spans="1:5">
      <c r="A1825" s="8" t="str">
        <f t="shared" si="67"/>
        <v>MWG45588</v>
      </c>
      <c r="B1825" s="43" t="s">
        <v>22</v>
      </c>
      <c r="C1825" s="8">
        <v>45588</v>
      </c>
      <c r="D1825" s="44">
        <v>65700</v>
      </c>
      <c r="E1825">
        <v>6100300</v>
      </c>
    </row>
    <row r="1826" spans="1:5">
      <c r="A1826" s="8" t="str">
        <f t="shared" si="67"/>
        <v>MWG45587</v>
      </c>
      <c r="B1826" s="43" t="s">
        <v>22</v>
      </c>
      <c r="C1826" s="8">
        <v>45587</v>
      </c>
      <c r="D1826" s="44">
        <v>66300</v>
      </c>
      <c r="E1826">
        <v>9781100</v>
      </c>
    </row>
    <row r="1827" spans="1:5">
      <c r="A1827" s="8" t="str">
        <f t="shared" si="67"/>
        <v>MWG45586</v>
      </c>
      <c r="B1827" s="43" t="s">
        <v>22</v>
      </c>
      <c r="C1827" s="8">
        <v>45586</v>
      </c>
      <c r="D1827" s="44">
        <v>65800</v>
      </c>
      <c r="E1827">
        <v>4333000</v>
      </c>
    </row>
    <row r="1828" spans="1:5">
      <c r="A1828" s="8" t="str">
        <f t="shared" si="67"/>
        <v>MWG45583</v>
      </c>
      <c r="B1828" s="43" t="s">
        <v>22</v>
      </c>
      <c r="C1828" s="8">
        <v>45583</v>
      </c>
      <c r="D1828" s="44">
        <v>65700</v>
      </c>
      <c r="E1828">
        <v>6162200</v>
      </c>
    </row>
    <row r="1829" spans="1:5">
      <c r="A1829" s="8" t="str">
        <f t="shared" si="67"/>
        <v>MWG45582</v>
      </c>
      <c r="B1829" s="43" t="s">
        <v>22</v>
      </c>
      <c r="C1829" s="8">
        <v>45582</v>
      </c>
      <c r="D1829" s="44">
        <v>65800</v>
      </c>
      <c r="E1829">
        <v>6628300</v>
      </c>
    </row>
    <row r="1830" spans="1:5">
      <c r="A1830" s="8" t="str">
        <f t="shared" si="67"/>
        <v>MWG45581</v>
      </c>
      <c r="B1830" s="43" t="s">
        <v>22</v>
      </c>
      <c r="C1830" s="8">
        <v>45581</v>
      </c>
      <c r="D1830" s="44">
        <v>65500</v>
      </c>
      <c r="E1830">
        <v>13710200</v>
      </c>
    </row>
    <row r="1831" spans="1:5">
      <c r="A1831" s="8" t="str">
        <f t="shared" si="67"/>
        <v>MWG45580</v>
      </c>
      <c r="B1831" s="43" t="s">
        <v>22</v>
      </c>
      <c r="C1831" s="8">
        <v>45580</v>
      </c>
      <c r="D1831" s="44">
        <v>64400</v>
      </c>
      <c r="E1831">
        <v>12469800</v>
      </c>
    </row>
    <row r="1832" spans="1:5">
      <c r="A1832" s="8" t="str">
        <f t="shared" si="67"/>
        <v>MWG45579</v>
      </c>
      <c r="B1832" s="43" t="s">
        <v>22</v>
      </c>
      <c r="C1832" s="8">
        <v>45579</v>
      </c>
      <c r="D1832" s="44">
        <v>63600</v>
      </c>
      <c r="E1832">
        <v>8405400</v>
      </c>
    </row>
    <row r="1833" spans="1:5">
      <c r="A1833" s="8" t="str">
        <f t="shared" si="67"/>
        <v>MWG45576</v>
      </c>
      <c r="B1833" s="43" t="s">
        <v>22</v>
      </c>
      <c r="C1833" s="8">
        <v>45576</v>
      </c>
      <c r="D1833" s="44">
        <v>64500</v>
      </c>
      <c r="E1833">
        <v>10009100</v>
      </c>
    </row>
    <row r="1834" spans="1:5">
      <c r="A1834" s="8" t="str">
        <f t="shared" si="67"/>
        <v>MWG45575</v>
      </c>
      <c r="B1834" s="43" t="s">
        <v>22</v>
      </c>
      <c r="C1834" s="8">
        <v>45575</v>
      </c>
      <c r="D1834" s="44">
        <v>65000</v>
      </c>
      <c r="E1834">
        <v>8668600</v>
      </c>
    </row>
    <row r="1835" spans="1:5">
      <c r="A1835" s="8" t="str">
        <f t="shared" si="67"/>
        <v>MWG45574</v>
      </c>
      <c r="B1835" s="43" t="s">
        <v>22</v>
      </c>
      <c r="C1835" s="8">
        <v>45574</v>
      </c>
      <c r="D1835" s="44">
        <v>64200</v>
      </c>
      <c r="E1835">
        <v>20847000</v>
      </c>
    </row>
    <row r="1836" spans="1:5">
      <c r="A1836" s="8" t="str">
        <f t="shared" si="67"/>
        <v>MWG45573</v>
      </c>
      <c r="B1836" s="43" t="s">
        <v>22</v>
      </c>
      <c r="C1836" s="8">
        <v>45573</v>
      </c>
      <c r="D1836" s="44">
        <v>65200</v>
      </c>
      <c r="E1836">
        <v>11008100</v>
      </c>
    </row>
    <row r="1837" spans="1:5">
      <c r="A1837" s="8" t="str">
        <f t="shared" si="67"/>
        <v>MWG45572</v>
      </c>
      <c r="B1837" s="43" t="s">
        <v>22</v>
      </c>
      <c r="C1837" s="8">
        <v>45572</v>
      </c>
      <c r="D1837" s="44">
        <v>66300</v>
      </c>
      <c r="E1837">
        <v>5548200</v>
      </c>
    </row>
    <row r="1838" spans="1:5">
      <c r="A1838" s="8" t="str">
        <f t="shared" si="67"/>
        <v>MWG45569</v>
      </c>
      <c r="B1838" s="43" t="s">
        <v>22</v>
      </c>
      <c r="C1838" s="8">
        <v>45569</v>
      </c>
      <c r="D1838" s="44">
        <v>66400</v>
      </c>
      <c r="E1838">
        <v>5272300</v>
      </c>
    </row>
    <row r="1839" spans="1:5">
      <c r="A1839" s="8" t="str">
        <f t="shared" si="67"/>
        <v>MWG45568</v>
      </c>
      <c r="B1839" s="43" t="s">
        <v>22</v>
      </c>
      <c r="C1839" s="8">
        <v>45568</v>
      </c>
      <c r="D1839" s="44">
        <v>66300</v>
      </c>
      <c r="E1839">
        <v>14743000</v>
      </c>
    </row>
    <row r="1840" spans="1:5">
      <c r="A1840" s="8" t="str">
        <f t="shared" si="67"/>
        <v>MWG45567</v>
      </c>
      <c r="B1840" s="43" t="s">
        <v>22</v>
      </c>
      <c r="C1840" s="8">
        <v>45567</v>
      </c>
      <c r="D1840" s="44">
        <v>67400</v>
      </c>
      <c r="E1840">
        <v>7157400</v>
      </c>
    </row>
    <row r="1841" spans="1:5">
      <c r="A1841" s="8" t="str">
        <f t="shared" si="67"/>
        <v>MWG45566</v>
      </c>
      <c r="B1841" s="43" t="s">
        <v>22</v>
      </c>
      <c r="C1841" s="8">
        <v>45566</v>
      </c>
      <c r="D1841" s="44">
        <v>67800</v>
      </c>
      <c r="E1841">
        <v>9995700</v>
      </c>
    </row>
    <row r="1842" spans="1:5">
      <c r="A1842" s="8" t="str">
        <f t="shared" si="67"/>
        <v>MWG45565</v>
      </c>
      <c r="B1842" s="43" t="s">
        <v>22</v>
      </c>
      <c r="C1842" s="8">
        <v>45565</v>
      </c>
      <c r="D1842" s="44">
        <v>68100</v>
      </c>
      <c r="E1842">
        <v>5927100</v>
      </c>
    </row>
    <row r="1843" spans="1:5">
      <c r="A1843" s="8" t="str">
        <f t="shared" si="67"/>
        <v>MWG45562</v>
      </c>
      <c r="B1843" s="43" t="s">
        <v>22</v>
      </c>
      <c r="C1843" s="8">
        <v>45562</v>
      </c>
      <c r="D1843" s="44">
        <v>67500</v>
      </c>
      <c r="E1843">
        <v>13131500</v>
      </c>
    </row>
    <row r="1844" spans="1:5">
      <c r="A1844" s="8" t="str">
        <f t="shared" si="67"/>
        <v>MWG45561</v>
      </c>
      <c r="B1844" s="43" t="s">
        <v>22</v>
      </c>
      <c r="C1844" s="8">
        <v>45561</v>
      </c>
      <c r="D1844" s="44">
        <v>68300</v>
      </c>
      <c r="E1844">
        <v>7182600</v>
      </c>
    </row>
    <row r="1845" spans="1:5">
      <c r="A1845" s="8" t="str">
        <f t="shared" si="67"/>
        <v>MWG45560</v>
      </c>
      <c r="B1845" s="43" t="s">
        <v>22</v>
      </c>
      <c r="C1845" s="8">
        <v>45560</v>
      </c>
      <c r="D1845" s="44">
        <v>68700</v>
      </c>
      <c r="E1845">
        <v>5446300</v>
      </c>
    </row>
    <row r="1846" spans="1:5">
      <c r="A1846" s="8" t="str">
        <f t="shared" si="67"/>
        <v>MWG45559</v>
      </c>
      <c r="B1846" s="43" t="s">
        <v>22</v>
      </c>
      <c r="C1846" s="8">
        <v>45559</v>
      </c>
      <c r="D1846" s="44">
        <v>68100</v>
      </c>
      <c r="E1846">
        <v>6640500</v>
      </c>
    </row>
    <row r="1847" spans="1:5">
      <c r="A1847" s="8" t="str">
        <f t="shared" si="67"/>
        <v>MWG45558</v>
      </c>
      <c r="B1847" s="43" t="s">
        <v>22</v>
      </c>
      <c r="C1847" s="8">
        <v>45558</v>
      </c>
      <c r="D1847" s="44">
        <v>67300</v>
      </c>
      <c r="E1847">
        <v>5047700</v>
      </c>
    </row>
    <row r="1848" spans="1:5">
      <c r="A1848" s="8" t="str">
        <f t="shared" si="67"/>
        <v>MWG45555</v>
      </c>
      <c r="B1848" s="43" t="s">
        <v>22</v>
      </c>
      <c r="C1848" s="8">
        <v>45555</v>
      </c>
      <c r="D1848" s="44">
        <v>68000</v>
      </c>
      <c r="E1848">
        <v>5016600</v>
      </c>
    </row>
    <row r="1849" spans="1:5">
      <c r="A1849" s="8" t="str">
        <f t="shared" si="67"/>
        <v>MWG45554</v>
      </c>
      <c r="B1849" s="43" t="s">
        <v>22</v>
      </c>
      <c r="C1849" s="8">
        <v>45554</v>
      </c>
      <c r="D1849" s="44">
        <v>68200</v>
      </c>
      <c r="E1849">
        <v>5280600</v>
      </c>
    </row>
    <row r="1850" spans="1:5">
      <c r="A1850" s="8" t="str">
        <f t="shared" si="67"/>
        <v>MWG45553</v>
      </c>
      <c r="B1850" s="43" t="s">
        <v>22</v>
      </c>
      <c r="C1850" s="8">
        <v>45553</v>
      </c>
      <c r="D1850" s="44">
        <v>68200</v>
      </c>
      <c r="E1850">
        <v>10676700</v>
      </c>
    </row>
    <row r="1851" spans="1:5">
      <c r="A1851" s="8" t="str">
        <f t="shared" si="67"/>
        <v>MWG45552</v>
      </c>
      <c r="B1851" s="43" t="s">
        <v>22</v>
      </c>
      <c r="C1851" s="8">
        <v>45552</v>
      </c>
      <c r="D1851" s="44">
        <v>66800</v>
      </c>
      <c r="E1851">
        <v>8761200</v>
      </c>
    </row>
    <row r="1852" spans="1:5">
      <c r="A1852" s="8" t="str">
        <f t="shared" si="67"/>
        <v>MWG45551</v>
      </c>
      <c r="B1852" s="43" t="s">
        <v>22</v>
      </c>
      <c r="C1852" s="8">
        <v>45551</v>
      </c>
      <c r="D1852" s="44">
        <v>66100</v>
      </c>
      <c r="E1852">
        <v>5295500</v>
      </c>
    </row>
    <row r="1853" spans="1:5">
      <c r="A1853" s="8" t="str">
        <f t="shared" si="67"/>
        <v>MWG45548</v>
      </c>
      <c r="B1853" s="43" t="s">
        <v>22</v>
      </c>
      <c r="C1853" s="8">
        <v>45548</v>
      </c>
      <c r="D1853" s="44">
        <v>67200</v>
      </c>
      <c r="E1853">
        <v>7126500</v>
      </c>
    </row>
    <row r="1854" spans="1:5">
      <c r="A1854" s="8" t="str">
        <f t="shared" si="67"/>
        <v>MWG45547</v>
      </c>
      <c r="B1854" s="43" t="s">
        <v>22</v>
      </c>
      <c r="C1854" s="8">
        <v>45547</v>
      </c>
      <c r="D1854" s="44">
        <v>67500</v>
      </c>
      <c r="E1854">
        <v>3872500</v>
      </c>
    </row>
    <row r="1855" spans="1:5">
      <c r="A1855" s="8" t="str">
        <f t="shared" si="67"/>
        <v>MWG45546</v>
      </c>
      <c r="B1855" s="43" t="s">
        <v>22</v>
      </c>
      <c r="C1855" s="8">
        <v>45546</v>
      </c>
      <c r="D1855" s="44">
        <v>67800</v>
      </c>
      <c r="E1855">
        <v>6804000</v>
      </c>
    </row>
    <row r="1856" spans="1:5">
      <c r="A1856" s="8" t="str">
        <f t="shared" si="67"/>
        <v>MWG45545</v>
      </c>
      <c r="B1856" s="43" t="s">
        <v>22</v>
      </c>
      <c r="C1856" s="8">
        <v>45545</v>
      </c>
      <c r="D1856" s="44">
        <v>67800</v>
      </c>
      <c r="E1856">
        <v>6456200</v>
      </c>
    </row>
    <row r="1857" spans="1:5">
      <c r="A1857" s="8" t="str">
        <f t="shared" si="67"/>
        <v>MWG45544</v>
      </c>
      <c r="B1857" s="43" t="s">
        <v>22</v>
      </c>
      <c r="C1857" s="8">
        <v>45544</v>
      </c>
      <c r="D1857" s="44">
        <v>67500</v>
      </c>
      <c r="E1857">
        <v>3677000</v>
      </c>
    </row>
    <row r="1858" spans="1:5">
      <c r="A1858" s="8" t="str">
        <f t="shared" si="67"/>
        <v>MWG45541</v>
      </c>
      <c r="B1858" s="43" t="s">
        <v>22</v>
      </c>
      <c r="C1858" s="8">
        <v>45541</v>
      </c>
      <c r="D1858" s="44">
        <v>68000</v>
      </c>
      <c r="E1858">
        <v>8345500</v>
      </c>
    </row>
    <row r="1859" spans="1:5">
      <c r="A1859" s="8" t="str">
        <f t="shared" ref="A1859:A1922" si="68">B1859&amp;C1859</f>
        <v>MWG45540</v>
      </c>
      <c r="B1859" s="43" t="s">
        <v>22</v>
      </c>
      <c r="C1859" s="8">
        <v>45540</v>
      </c>
      <c r="D1859" s="44">
        <v>67900</v>
      </c>
      <c r="E1859">
        <v>8478300</v>
      </c>
    </row>
    <row r="1860" spans="1:5">
      <c r="A1860" s="8" t="str">
        <f t="shared" si="68"/>
        <v>MWG45539</v>
      </c>
      <c r="B1860" s="43" t="s">
        <v>22</v>
      </c>
      <c r="C1860" s="8">
        <v>45539</v>
      </c>
      <c r="D1860" s="44">
        <v>69100</v>
      </c>
      <c r="E1860">
        <v>4462400</v>
      </c>
    </row>
    <row r="1861" spans="1:5">
      <c r="A1861" s="8" t="str">
        <f t="shared" si="68"/>
        <v>MWG45534</v>
      </c>
      <c r="B1861" s="43" t="s">
        <v>22</v>
      </c>
      <c r="C1861" s="8">
        <v>45534</v>
      </c>
      <c r="D1861" s="44">
        <v>69800</v>
      </c>
      <c r="E1861">
        <v>5295100</v>
      </c>
    </row>
    <row r="1862" spans="1:5">
      <c r="A1862" s="8" t="str">
        <f t="shared" si="68"/>
        <v>MWG45533</v>
      </c>
      <c r="B1862" s="43" t="s">
        <v>22</v>
      </c>
      <c r="C1862" s="8">
        <v>45533</v>
      </c>
      <c r="D1862" s="44">
        <v>69100</v>
      </c>
      <c r="E1862">
        <v>4226000</v>
      </c>
    </row>
    <row r="1863" spans="1:5">
      <c r="A1863" s="8" t="str">
        <f t="shared" si="68"/>
        <v>MWG45532</v>
      </c>
      <c r="B1863" s="43" t="s">
        <v>22</v>
      </c>
      <c r="C1863" s="8">
        <v>45532</v>
      </c>
      <c r="D1863" s="44">
        <v>69400</v>
      </c>
      <c r="E1863">
        <v>6602000</v>
      </c>
    </row>
    <row r="1864" spans="1:5">
      <c r="A1864" s="8" t="str">
        <f t="shared" si="68"/>
        <v>MWG45531</v>
      </c>
      <c r="B1864" s="43" t="s">
        <v>22</v>
      </c>
      <c r="C1864" s="8">
        <v>45531</v>
      </c>
      <c r="D1864" s="44">
        <v>69800</v>
      </c>
      <c r="E1864">
        <v>14475100</v>
      </c>
    </row>
    <row r="1865" spans="1:5">
      <c r="A1865" s="8" t="str">
        <f t="shared" si="68"/>
        <v>MWG45530</v>
      </c>
      <c r="B1865" s="43" t="s">
        <v>22</v>
      </c>
      <c r="C1865" s="8">
        <v>45530</v>
      </c>
      <c r="D1865" s="44">
        <v>69800</v>
      </c>
      <c r="E1865">
        <v>5961000</v>
      </c>
    </row>
    <row r="1866" spans="1:5">
      <c r="A1866" s="8" t="str">
        <f t="shared" si="68"/>
        <v>MWG45527</v>
      </c>
      <c r="B1866" s="43" t="s">
        <v>22</v>
      </c>
      <c r="C1866" s="8">
        <v>45527</v>
      </c>
      <c r="D1866" s="44">
        <v>70000</v>
      </c>
      <c r="E1866">
        <v>4425700</v>
      </c>
    </row>
    <row r="1867" spans="1:5">
      <c r="A1867" s="8" t="str">
        <f t="shared" si="68"/>
        <v>MWG45526</v>
      </c>
      <c r="B1867" s="43" t="s">
        <v>22</v>
      </c>
      <c r="C1867" s="8">
        <v>45526</v>
      </c>
      <c r="D1867" s="44">
        <v>70000</v>
      </c>
      <c r="E1867">
        <v>5281400</v>
      </c>
    </row>
    <row r="1868" spans="1:5">
      <c r="A1868" s="8" t="str">
        <f t="shared" si="68"/>
        <v>MWG45525</v>
      </c>
      <c r="B1868" s="43" t="s">
        <v>22</v>
      </c>
      <c r="C1868" s="8">
        <v>45525</v>
      </c>
      <c r="D1868" s="44">
        <v>69800</v>
      </c>
      <c r="E1868">
        <v>8947700</v>
      </c>
    </row>
    <row r="1869" spans="1:5">
      <c r="A1869" s="8" t="str">
        <f t="shared" si="68"/>
        <v>MWG45524</v>
      </c>
      <c r="B1869" s="43" t="s">
        <v>22</v>
      </c>
      <c r="C1869" s="8">
        <v>45524</v>
      </c>
      <c r="D1869" s="44">
        <v>69500</v>
      </c>
      <c r="E1869">
        <v>8137200</v>
      </c>
    </row>
    <row r="1870" spans="1:5">
      <c r="A1870" s="8" t="str">
        <f t="shared" si="68"/>
        <v>MWG45523</v>
      </c>
      <c r="B1870" s="43" t="s">
        <v>22</v>
      </c>
      <c r="C1870" s="8">
        <v>45523</v>
      </c>
      <c r="D1870" s="44">
        <v>69000</v>
      </c>
      <c r="E1870">
        <v>6418900</v>
      </c>
    </row>
    <row r="1871" spans="1:5">
      <c r="A1871" s="8" t="str">
        <f t="shared" si="68"/>
        <v>MWG45520</v>
      </c>
      <c r="B1871" s="43" t="s">
        <v>22</v>
      </c>
      <c r="C1871" s="8">
        <v>45520</v>
      </c>
      <c r="D1871" s="44">
        <v>69000</v>
      </c>
      <c r="E1871">
        <v>18518500</v>
      </c>
    </row>
    <row r="1872" spans="1:5">
      <c r="A1872" s="8" t="str">
        <f t="shared" si="68"/>
        <v>MWG45519</v>
      </c>
      <c r="B1872" s="43" t="s">
        <v>22</v>
      </c>
      <c r="C1872" s="8">
        <v>45519</v>
      </c>
      <c r="D1872" s="44">
        <v>65900</v>
      </c>
      <c r="E1872">
        <v>7146900</v>
      </c>
    </row>
    <row r="1873" spans="1:5">
      <c r="A1873" s="8" t="str">
        <f t="shared" si="68"/>
        <v>MWG45518</v>
      </c>
      <c r="B1873" s="43" t="s">
        <v>22</v>
      </c>
      <c r="C1873" s="8">
        <v>45518</v>
      </c>
      <c r="D1873" s="44">
        <v>66600</v>
      </c>
      <c r="E1873">
        <v>6293000</v>
      </c>
    </row>
    <row r="1874" spans="1:5">
      <c r="A1874" s="8" t="str">
        <f t="shared" si="68"/>
        <v>MWG45517</v>
      </c>
      <c r="B1874" s="43" t="s">
        <v>22</v>
      </c>
      <c r="C1874" s="8">
        <v>45517</v>
      </c>
      <c r="D1874" s="44">
        <v>66700</v>
      </c>
      <c r="E1874">
        <v>9391000</v>
      </c>
    </row>
    <row r="1875" spans="1:5">
      <c r="A1875" s="8" t="str">
        <f t="shared" si="68"/>
        <v>MWG45516</v>
      </c>
      <c r="B1875" s="43" t="s">
        <v>22</v>
      </c>
      <c r="C1875" s="8">
        <v>45516</v>
      </c>
      <c r="D1875" s="44">
        <v>66600</v>
      </c>
      <c r="E1875">
        <v>11011200</v>
      </c>
    </row>
    <row r="1876" spans="1:5">
      <c r="A1876" s="8" t="str">
        <f t="shared" si="68"/>
        <v>MWG45513</v>
      </c>
      <c r="B1876" s="43" t="s">
        <v>22</v>
      </c>
      <c r="C1876" s="8">
        <v>45513</v>
      </c>
      <c r="D1876" s="44">
        <v>65600</v>
      </c>
      <c r="E1876">
        <v>17518100</v>
      </c>
    </row>
    <row r="1877" spans="1:5">
      <c r="A1877" s="8" t="str">
        <f t="shared" si="68"/>
        <v>MWG45512</v>
      </c>
      <c r="B1877" s="43" t="s">
        <v>22</v>
      </c>
      <c r="C1877" s="8">
        <v>45512</v>
      </c>
      <c r="D1877" s="44">
        <v>62400</v>
      </c>
      <c r="E1877">
        <v>5791600</v>
      </c>
    </row>
    <row r="1878" spans="1:5">
      <c r="A1878" s="8" t="str">
        <f t="shared" si="68"/>
        <v>MWG45511</v>
      </c>
      <c r="B1878" s="43" t="s">
        <v>22</v>
      </c>
      <c r="C1878" s="8">
        <v>45511</v>
      </c>
      <c r="D1878" s="44">
        <v>62300</v>
      </c>
      <c r="E1878">
        <v>4794900</v>
      </c>
    </row>
    <row r="1879" spans="1:5">
      <c r="A1879" s="8" t="str">
        <f t="shared" si="68"/>
        <v>MWG45510</v>
      </c>
      <c r="B1879" s="43" t="s">
        <v>22</v>
      </c>
      <c r="C1879" s="8">
        <v>45510</v>
      </c>
      <c r="D1879" s="44">
        <v>62300</v>
      </c>
      <c r="E1879">
        <v>6419700</v>
      </c>
    </row>
    <row r="1880" spans="1:5">
      <c r="A1880" s="8" t="str">
        <f t="shared" si="68"/>
        <v>MWG45509</v>
      </c>
      <c r="B1880" s="43" t="s">
        <v>22</v>
      </c>
      <c r="C1880" s="8">
        <v>45509</v>
      </c>
      <c r="D1880" s="44">
        <v>61600</v>
      </c>
      <c r="E1880">
        <v>11577700</v>
      </c>
    </row>
    <row r="1881" spans="1:5">
      <c r="A1881" s="8" t="str">
        <f t="shared" si="68"/>
        <v>MWG45506</v>
      </c>
      <c r="B1881" s="43" t="s">
        <v>22</v>
      </c>
      <c r="C1881" s="8">
        <v>45506</v>
      </c>
      <c r="D1881" s="44">
        <v>62900</v>
      </c>
      <c r="E1881">
        <v>7605200</v>
      </c>
    </row>
    <row r="1882" spans="1:5">
      <c r="A1882" s="8" t="str">
        <f t="shared" si="68"/>
        <v>MWG45505</v>
      </c>
      <c r="B1882" s="43" t="s">
        <v>22</v>
      </c>
      <c r="C1882" s="8">
        <v>45505</v>
      </c>
      <c r="D1882" s="44">
        <v>62100</v>
      </c>
      <c r="E1882">
        <v>10605900</v>
      </c>
    </row>
    <row r="1883" spans="1:5">
      <c r="A1883" s="8" t="str">
        <f t="shared" si="68"/>
        <v>MWG45504</v>
      </c>
      <c r="B1883" s="43" t="s">
        <v>22</v>
      </c>
      <c r="C1883" s="8">
        <v>45504</v>
      </c>
      <c r="D1883" s="44">
        <v>63800</v>
      </c>
      <c r="E1883">
        <v>10333100</v>
      </c>
    </row>
    <row r="1884" spans="1:5">
      <c r="A1884" s="8" t="str">
        <f t="shared" si="68"/>
        <v>MWG45503</v>
      </c>
      <c r="B1884" s="43" t="s">
        <v>22</v>
      </c>
      <c r="C1884" s="8">
        <v>45503</v>
      </c>
      <c r="D1884" s="44">
        <v>63000</v>
      </c>
      <c r="E1884">
        <v>5470300</v>
      </c>
    </row>
    <row r="1885" spans="1:5">
      <c r="A1885" s="8" t="str">
        <f t="shared" si="68"/>
        <v>MWG45502</v>
      </c>
      <c r="B1885" s="43" t="s">
        <v>22</v>
      </c>
      <c r="C1885" s="8">
        <v>45502</v>
      </c>
      <c r="D1885" s="44">
        <v>62000</v>
      </c>
      <c r="E1885">
        <v>5340200</v>
      </c>
    </row>
    <row r="1886" spans="1:5">
      <c r="A1886" s="8" t="str">
        <f t="shared" si="68"/>
        <v>MWG45499</v>
      </c>
      <c r="B1886" s="43" t="s">
        <v>22</v>
      </c>
      <c r="C1886" s="8">
        <v>45499</v>
      </c>
      <c r="D1886" s="44">
        <v>61000</v>
      </c>
      <c r="E1886">
        <v>4384000</v>
      </c>
    </row>
    <row r="1887" spans="1:5">
      <c r="A1887" s="8" t="str">
        <f t="shared" si="68"/>
        <v>MWG45498</v>
      </c>
      <c r="B1887" s="43" t="s">
        <v>22</v>
      </c>
      <c r="C1887" s="8">
        <v>45498</v>
      </c>
      <c r="D1887" s="44">
        <v>61000</v>
      </c>
      <c r="E1887">
        <v>4903300</v>
      </c>
    </row>
    <row r="1888" spans="1:5">
      <c r="A1888" s="8" t="str">
        <f t="shared" si="68"/>
        <v>MWG45497</v>
      </c>
      <c r="B1888" s="43" t="s">
        <v>22</v>
      </c>
      <c r="C1888" s="8">
        <v>45497</v>
      </c>
      <c r="D1888" s="44">
        <v>61400</v>
      </c>
      <c r="E1888">
        <v>15062500</v>
      </c>
    </row>
    <row r="1889" spans="1:5">
      <c r="A1889" s="8" t="str">
        <f t="shared" si="68"/>
        <v>MWG45496</v>
      </c>
      <c r="B1889" s="43" t="s">
        <v>22</v>
      </c>
      <c r="C1889" s="8">
        <v>45496</v>
      </c>
      <c r="D1889" s="44">
        <v>62500</v>
      </c>
      <c r="E1889">
        <v>9198000</v>
      </c>
    </row>
    <row r="1890" spans="1:5">
      <c r="A1890" s="8" t="str">
        <f t="shared" si="68"/>
        <v>MWG45495</v>
      </c>
      <c r="B1890" s="43" t="s">
        <v>22</v>
      </c>
      <c r="C1890" s="8">
        <v>45495</v>
      </c>
      <c r="D1890" s="44">
        <v>65300</v>
      </c>
      <c r="E1890">
        <v>5883400</v>
      </c>
    </row>
    <row r="1891" spans="1:5">
      <c r="A1891" s="8" t="str">
        <f t="shared" si="68"/>
        <v>MWG45492</v>
      </c>
      <c r="B1891" s="43" t="s">
        <v>22</v>
      </c>
      <c r="C1891" s="8">
        <v>45492</v>
      </c>
      <c r="D1891" s="44">
        <v>65600</v>
      </c>
      <c r="E1891">
        <v>12007200</v>
      </c>
    </row>
    <row r="1892" spans="1:5">
      <c r="A1892" s="8" t="str">
        <f t="shared" si="68"/>
        <v>MWG45491</v>
      </c>
      <c r="B1892" s="43" t="s">
        <v>22</v>
      </c>
      <c r="C1892" s="8">
        <v>45491</v>
      </c>
      <c r="D1892" s="44">
        <v>65000</v>
      </c>
      <c r="E1892">
        <v>7938100</v>
      </c>
    </row>
    <row r="1893" spans="1:5">
      <c r="A1893" s="8" t="str">
        <f t="shared" si="68"/>
        <v>MWG45490</v>
      </c>
      <c r="B1893" s="43" t="s">
        <v>22</v>
      </c>
      <c r="C1893" s="8">
        <v>45490</v>
      </c>
      <c r="D1893" s="44">
        <v>63500</v>
      </c>
      <c r="E1893">
        <v>16982000</v>
      </c>
    </row>
    <row r="1894" spans="1:5">
      <c r="A1894" s="8" t="str">
        <f t="shared" si="68"/>
        <v>MWG45489</v>
      </c>
      <c r="B1894" s="43" t="s">
        <v>22</v>
      </c>
      <c r="C1894" s="8">
        <v>45489</v>
      </c>
      <c r="D1894" s="44">
        <v>64100</v>
      </c>
      <c r="E1894">
        <v>7680700</v>
      </c>
    </row>
    <row r="1895" spans="1:5">
      <c r="A1895" s="8" t="str">
        <f t="shared" si="68"/>
        <v>MWG45488</v>
      </c>
      <c r="B1895" s="43" t="s">
        <v>22</v>
      </c>
      <c r="C1895" s="8">
        <v>45488</v>
      </c>
      <c r="D1895" s="44">
        <v>64300</v>
      </c>
      <c r="E1895">
        <v>3694800</v>
      </c>
    </row>
    <row r="1896" spans="1:5">
      <c r="A1896" s="8" t="str">
        <f t="shared" si="68"/>
        <v>MWG45485</v>
      </c>
      <c r="B1896" s="43" t="s">
        <v>22</v>
      </c>
      <c r="C1896" s="8">
        <v>45485</v>
      </c>
      <c r="D1896" s="44">
        <v>64800</v>
      </c>
      <c r="E1896">
        <v>8736600</v>
      </c>
    </row>
    <row r="1897" spans="1:5">
      <c r="A1897" s="8" t="str">
        <f t="shared" si="68"/>
        <v>MWG45484</v>
      </c>
      <c r="B1897" s="43" t="s">
        <v>22</v>
      </c>
      <c r="C1897" s="8">
        <v>45484</v>
      </c>
      <c r="D1897" s="44">
        <v>64800</v>
      </c>
      <c r="E1897">
        <v>8302000</v>
      </c>
    </row>
    <row r="1898" spans="1:5">
      <c r="A1898" s="8" t="str">
        <f t="shared" si="68"/>
        <v>MWG45483</v>
      </c>
      <c r="B1898" s="43" t="s">
        <v>22</v>
      </c>
      <c r="C1898" s="8">
        <v>45483</v>
      </c>
      <c r="D1898" s="44">
        <v>65200</v>
      </c>
      <c r="E1898">
        <v>10907100</v>
      </c>
    </row>
    <row r="1899" spans="1:5">
      <c r="A1899" s="8" t="str">
        <f t="shared" si="68"/>
        <v>MWG45482</v>
      </c>
      <c r="B1899" s="43" t="s">
        <v>22</v>
      </c>
      <c r="C1899" s="8">
        <v>45482</v>
      </c>
      <c r="D1899" s="44">
        <v>66800</v>
      </c>
      <c r="E1899">
        <v>7977800</v>
      </c>
    </row>
    <row r="1900" spans="1:5">
      <c r="A1900" s="8" t="str">
        <f t="shared" si="68"/>
        <v>MWG45481</v>
      </c>
      <c r="B1900" s="43" t="s">
        <v>22</v>
      </c>
      <c r="C1900" s="8">
        <v>45481</v>
      </c>
      <c r="D1900" s="44">
        <v>67000</v>
      </c>
      <c r="E1900">
        <v>10448700</v>
      </c>
    </row>
    <row r="1901" spans="1:5">
      <c r="A1901" s="8" t="str">
        <f t="shared" si="68"/>
        <v>MWG45478</v>
      </c>
      <c r="B1901" s="43" t="s">
        <v>22</v>
      </c>
      <c r="C1901" s="8">
        <v>45478</v>
      </c>
      <c r="D1901" s="44">
        <v>65600</v>
      </c>
      <c r="E1901">
        <v>7939400</v>
      </c>
    </row>
    <row r="1902" spans="1:5">
      <c r="A1902" s="8" t="str">
        <f t="shared" si="68"/>
        <v>MWG45477</v>
      </c>
      <c r="B1902" s="43" t="s">
        <v>22</v>
      </c>
      <c r="C1902" s="8">
        <v>45477</v>
      </c>
      <c r="D1902" s="44">
        <v>65100</v>
      </c>
      <c r="E1902">
        <v>5861500</v>
      </c>
    </row>
    <row r="1903" spans="1:5">
      <c r="A1903" s="8" t="str">
        <f t="shared" si="68"/>
        <v>MWG45476</v>
      </c>
      <c r="B1903" s="43" t="s">
        <v>22</v>
      </c>
      <c r="C1903" s="8">
        <v>45476</v>
      </c>
      <c r="D1903" s="44">
        <v>65500</v>
      </c>
      <c r="E1903">
        <v>7436000</v>
      </c>
    </row>
    <row r="1904" spans="1:5">
      <c r="A1904" s="8" t="str">
        <f t="shared" si="68"/>
        <v>MWG45475</v>
      </c>
      <c r="B1904" s="43" t="s">
        <v>22</v>
      </c>
      <c r="C1904" s="8">
        <v>45475</v>
      </c>
      <c r="D1904" s="44">
        <v>66000</v>
      </c>
      <c r="E1904">
        <v>9245500</v>
      </c>
    </row>
    <row r="1905" spans="1:5">
      <c r="A1905" s="8" t="str">
        <f t="shared" si="68"/>
        <v>MWG45474</v>
      </c>
      <c r="B1905" s="43" t="s">
        <v>22</v>
      </c>
      <c r="C1905" s="8">
        <v>45474</v>
      </c>
      <c r="D1905" s="44">
        <v>65800</v>
      </c>
      <c r="E1905">
        <v>21785800</v>
      </c>
    </row>
    <row r="1906" spans="1:5">
      <c r="A1906" s="8" t="str">
        <f t="shared" si="68"/>
        <v>MWG45471</v>
      </c>
      <c r="B1906" s="43" t="s">
        <v>22</v>
      </c>
      <c r="C1906" s="8">
        <v>45471</v>
      </c>
      <c r="D1906" s="44">
        <v>62400</v>
      </c>
      <c r="E1906">
        <v>6187200</v>
      </c>
    </row>
    <row r="1907" spans="1:5">
      <c r="A1907" s="8" t="str">
        <f t="shared" si="68"/>
        <v>MWG45470</v>
      </c>
      <c r="B1907" s="43" t="s">
        <v>22</v>
      </c>
      <c r="C1907" s="8">
        <v>45470</v>
      </c>
      <c r="D1907" s="44">
        <v>63400</v>
      </c>
      <c r="E1907">
        <v>8297600</v>
      </c>
    </row>
    <row r="1908" spans="1:5">
      <c r="A1908" s="8" t="str">
        <f t="shared" si="68"/>
        <v>MWG45469</v>
      </c>
      <c r="B1908" s="43" t="s">
        <v>22</v>
      </c>
      <c r="C1908" s="8">
        <v>45469</v>
      </c>
      <c r="D1908" s="44">
        <v>62600</v>
      </c>
      <c r="E1908">
        <v>8185600</v>
      </c>
    </row>
    <row r="1909" spans="1:5">
      <c r="A1909" s="8" t="str">
        <f t="shared" si="68"/>
        <v>MWG45468</v>
      </c>
      <c r="B1909" s="43" t="s">
        <v>22</v>
      </c>
      <c r="C1909" s="8">
        <v>45468</v>
      </c>
      <c r="D1909" s="44">
        <v>62000</v>
      </c>
      <c r="E1909">
        <v>6381000</v>
      </c>
    </row>
    <row r="1910" spans="1:5">
      <c r="A1910" s="8" t="str">
        <f t="shared" si="68"/>
        <v>MWG45467</v>
      </c>
      <c r="B1910" s="43" t="s">
        <v>22</v>
      </c>
      <c r="C1910" s="8">
        <v>45467</v>
      </c>
      <c r="D1910" s="44">
        <v>62000</v>
      </c>
      <c r="E1910">
        <v>11379200</v>
      </c>
    </row>
    <row r="1911" spans="1:5">
      <c r="A1911" s="8" t="str">
        <f t="shared" si="68"/>
        <v>MWG45464</v>
      </c>
      <c r="B1911" s="43" t="s">
        <v>22</v>
      </c>
      <c r="C1911" s="8">
        <v>45464</v>
      </c>
      <c r="D1911" s="44">
        <v>63500</v>
      </c>
      <c r="E1911">
        <v>7135200</v>
      </c>
    </row>
    <row r="1912" spans="1:5">
      <c r="A1912" s="8" t="str">
        <f t="shared" si="68"/>
        <v>MWG45463</v>
      </c>
      <c r="B1912" s="43" t="s">
        <v>22</v>
      </c>
      <c r="C1912" s="8">
        <v>45463</v>
      </c>
      <c r="D1912" s="44">
        <v>63500</v>
      </c>
      <c r="E1912">
        <v>5638200</v>
      </c>
    </row>
    <row r="1913" spans="1:5">
      <c r="A1913" s="8" t="str">
        <f t="shared" si="68"/>
        <v>MWG45462</v>
      </c>
      <c r="B1913" s="43" t="s">
        <v>22</v>
      </c>
      <c r="C1913" s="8">
        <v>45462</v>
      </c>
      <c r="D1913" s="44">
        <v>63300</v>
      </c>
      <c r="E1913">
        <v>7686100</v>
      </c>
    </row>
    <row r="1914" spans="1:5">
      <c r="A1914" s="8" t="str">
        <f t="shared" si="68"/>
        <v>MWG45461</v>
      </c>
      <c r="B1914" s="43" t="s">
        <v>22</v>
      </c>
      <c r="C1914" s="8">
        <v>45461</v>
      </c>
      <c r="D1914" s="44">
        <v>62200</v>
      </c>
      <c r="E1914">
        <v>7174700</v>
      </c>
    </row>
    <row r="1915" spans="1:5">
      <c r="A1915" s="8" t="str">
        <f t="shared" si="68"/>
        <v>MWG45460</v>
      </c>
      <c r="B1915" s="43" t="s">
        <v>22</v>
      </c>
      <c r="C1915" s="8">
        <v>45460</v>
      </c>
      <c r="D1915" s="44">
        <v>62000</v>
      </c>
      <c r="E1915">
        <v>9503600</v>
      </c>
    </row>
    <row r="1916" spans="1:5">
      <c r="A1916" s="8" t="str">
        <f t="shared" si="68"/>
        <v>MWG45457</v>
      </c>
      <c r="B1916" s="43" t="s">
        <v>22</v>
      </c>
      <c r="C1916" s="8">
        <v>45457</v>
      </c>
      <c r="D1916" s="44">
        <v>63000</v>
      </c>
      <c r="E1916">
        <v>8119800</v>
      </c>
    </row>
    <row r="1917" spans="1:5">
      <c r="A1917" s="8" t="str">
        <f t="shared" si="68"/>
        <v>MWG45456</v>
      </c>
      <c r="B1917" s="43" t="s">
        <v>22</v>
      </c>
      <c r="C1917" s="8">
        <v>45456</v>
      </c>
      <c r="D1917" s="44">
        <v>64000</v>
      </c>
      <c r="E1917">
        <v>7862300</v>
      </c>
    </row>
    <row r="1918" spans="1:5">
      <c r="A1918" s="8" t="str">
        <f t="shared" si="68"/>
        <v>MWG45455</v>
      </c>
      <c r="B1918" s="43" t="s">
        <v>22</v>
      </c>
      <c r="C1918" s="8">
        <v>45455</v>
      </c>
      <c r="D1918" s="44">
        <v>63400</v>
      </c>
      <c r="E1918">
        <v>5024800</v>
      </c>
    </row>
    <row r="1919" spans="1:5">
      <c r="A1919" s="8" t="str">
        <f t="shared" si="68"/>
        <v>MWG45454</v>
      </c>
      <c r="B1919" s="43" t="s">
        <v>22</v>
      </c>
      <c r="C1919" s="8">
        <v>45454</v>
      </c>
      <c r="D1919" s="44">
        <v>62300</v>
      </c>
      <c r="E1919">
        <v>6438600</v>
      </c>
    </row>
    <row r="1920" spans="1:5">
      <c r="A1920" s="8" t="str">
        <f t="shared" si="68"/>
        <v>MWG45453</v>
      </c>
      <c r="B1920" s="43" t="s">
        <v>22</v>
      </c>
      <c r="C1920" s="8">
        <v>45453</v>
      </c>
      <c r="D1920" s="44">
        <v>63000</v>
      </c>
      <c r="E1920">
        <v>4849000</v>
      </c>
    </row>
    <row r="1921" spans="1:5">
      <c r="A1921" s="8" t="str">
        <f t="shared" si="68"/>
        <v>MWG45450</v>
      </c>
      <c r="B1921" s="43" t="s">
        <v>22</v>
      </c>
      <c r="C1921" s="8">
        <v>45450</v>
      </c>
      <c r="D1921" s="44">
        <v>62100</v>
      </c>
      <c r="E1921">
        <v>4298200</v>
      </c>
    </row>
    <row r="1922" spans="1:5">
      <c r="A1922" s="8" t="str">
        <f t="shared" si="68"/>
        <v>MWG45449</v>
      </c>
      <c r="B1922" s="43" t="s">
        <v>22</v>
      </c>
      <c r="C1922" s="8">
        <v>45449</v>
      </c>
      <c r="D1922" s="44">
        <v>61900</v>
      </c>
      <c r="E1922">
        <v>7071800</v>
      </c>
    </row>
    <row r="1923" spans="1:5">
      <c r="A1923" s="8" t="str">
        <f t="shared" ref="A1923:A1986" si="69">B1923&amp;C1923</f>
        <v>MWG45448</v>
      </c>
      <c r="B1923" s="43" t="s">
        <v>22</v>
      </c>
      <c r="C1923" s="8">
        <v>45448</v>
      </c>
      <c r="D1923" s="44">
        <v>62000</v>
      </c>
      <c r="E1923">
        <v>13778200</v>
      </c>
    </row>
    <row r="1924" spans="1:5">
      <c r="A1924" s="8" t="str">
        <f t="shared" si="69"/>
        <v>MWG45447</v>
      </c>
      <c r="B1924" s="43" t="s">
        <v>22</v>
      </c>
      <c r="C1924" s="8">
        <v>45447</v>
      </c>
      <c r="D1924" s="44">
        <v>63800</v>
      </c>
      <c r="E1924">
        <v>6569500</v>
      </c>
    </row>
    <row r="1925" spans="1:5">
      <c r="A1925" s="8" t="str">
        <f t="shared" si="69"/>
        <v>MWG45446</v>
      </c>
      <c r="B1925" s="43" t="s">
        <v>22</v>
      </c>
      <c r="C1925" s="8">
        <v>45446</v>
      </c>
      <c r="D1925" s="44">
        <v>64000</v>
      </c>
      <c r="E1925">
        <v>8257800</v>
      </c>
    </row>
    <row r="1926" spans="1:5">
      <c r="A1926" s="8" t="str">
        <f t="shared" si="69"/>
        <v>MWG45443</v>
      </c>
      <c r="B1926" s="43" t="s">
        <v>22</v>
      </c>
      <c r="C1926" s="8">
        <v>45443</v>
      </c>
      <c r="D1926" s="44">
        <v>63600</v>
      </c>
      <c r="E1926">
        <v>10260200</v>
      </c>
    </row>
    <row r="1927" spans="1:5">
      <c r="A1927" s="8" t="str">
        <f t="shared" si="69"/>
        <v>MWG45442</v>
      </c>
      <c r="B1927" s="43" t="s">
        <v>22</v>
      </c>
      <c r="C1927" s="8">
        <v>45442</v>
      </c>
      <c r="D1927" s="44">
        <v>62800</v>
      </c>
      <c r="E1927">
        <v>14761100</v>
      </c>
    </row>
    <row r="1928" spans="1:5">
      <c r="A1928" s="8" t="str">
        <f t="shared" si="69"/>
        <v>MWG45441</v>
      </c>
      <c r="B1928" s="43" t="s">
        <v>22</v>
      </c>
      <c r="C1928" s="8">
        <v>45441</v>
      </c>
      <c r="D1928" s="44">
        <v>60500</v>
      </c>
      <c r="E1928">
        <v>6883200</v>
      </c>
    </row>
    <row r="1929" spans="1:5">
      <c r="A1929" s="8" t="str">
        <f t="shared" si="69"/>
        <v>MWG45440</v>
      </c>
      <c r="B1929" s="43" t="s">
        <v>22</v>
      </c>
      <c r="C1929" s="8">
        <v>45440</v>
      </c>
      <c r="D1929" s="44">
        <v>61500</v>
      </c>
      <c r="E1929">
        <v>9931000</v>
      </c>
    </row>
    <row r="1930" spans="1:5">
      <c r="A1930" s="8" t="str">
        <f t="shared" si="69"/>
        <v>MWG45439</v>
      </c>
      <c r="B1930" s="43" t="s">
        <v>22</v>
      </c>
      <c r="C1930" s="8">
        <v>45439</v>
      </c>
      <c r="D1930" s="44">
        <v>60000</v>
      </c>
      <c r="E1930">
        <v>6367800</v>
      </c>
    </row>
    <row r="1931" spans="1:5">
      <c r="A1931" s="8" t="str">
        <f t="shared" si="69"/>
        <v>MWG45436</v>
      </c>
      <c r="B1931" s="43" t="s">
        <v>22</v>
      </c>
      <c r="C1931" s="8">
        <v>45436</v>
      </c>
      <c r="D1931" s="44">
        <v>60500</v>
      </c>
      <c r="E1931">
        <v>13646200</v>
      </c>
    </row>
    <row r="1932" spans="1:5">
      <c r="A1932" s="8" t="str">
        <f t="shared" si="69"/>
        <v>MWG45435</v>
      </c>
      <c r="B1932" s="43" t="s">
        <v>22</v>
      </c>
      <c r="C1932" s="8">
        <v>45435</v>
      </c>
      <c r="D1932" s="44">
        <v>62000</v>
      </c>
      <c r="E1932">
        <v>8859900</v>
      </c>
    </row>
    <row r="1933" spans="1:5">
      <c r="A1933" s="8" t="str">
        <f t="shared" si="69"/>
        <v>MWG45434</v>
      </c>
      <c r="B1933" s="43" t="s">
        <v>22</v>
      </c>
      <c r="C1933" s="8">
        <v>45434</v>
      </c>
      <c r="D1933" s="44">
        <v>61000</v>
      </c>
      <c r="E1933">
        <v>8945300</v>
      </c>
    </row>
    <row r="1934" spans="1:5">
      <c r="A1934" s="8" t="str">
        <f t="shared" si="69"/>
        <v>MWG45433</v>
      </c>
      <c r="B1934" s="43" t="s">
        <v>22</v>
      </c>
      <c r="C1934" s="8">
        <v>45433</v>
      </c>
      <c r="D1934" s="44">
        <v>60500</v>
      </c>
      <c r="E1934">
        <v>4730800</v>
      </c>
    </row>
    <row r="1935" spans="1:5">
      <c r="A1935" s="8" t="str">
        <f t="shared" si="69"/>
        <v>MWG45432</v>
      </c>
      <c r="B1935" s="43" t="s">
        <v>22</v>
      </c>
      <c r="C1935" s="8">
        <v>45432</v>
      </c>
      <c r="D1935" s="44">
        <v>60000</v>
      </c>
      <c r="E1935">
        <v>9202200</v>
      </c>
    </row>
    <row r="1936" spans="1:5">
      <c r="A1936" s="8" t="str">
        <f t="shared" si="69"/>
        <v>MWG45429</v>
      </c>
      <c r="B1936" s="43" t="s">
        <v>22</v>
      </c>
      <c r="C1936" s="8">
        <v>45429</v>
      </c>
      <c r="D1936" s="44">
        <v>59600</v>
      </c>
      <c r="E1936">
        <v>8962800</v>
      </c>
    </row>
    <row r="1937" spans="1:5">
      <c r="A1937" s="8" t="str">
        <f t="shared" si="69"/>
        <v>MWG45428</v>
      </c>
      <c r="B1937" s="43" t="s">
        <v>22</v>
      </c>
      <c r="C1937" s="8">
        <v>45428</v>
      </c>
      <c r="D1937" s="44">
        <v>59900</v>
      </c>
      <c r="E1937">
        <v>12942100</v>
      </c>
    </row>
    <row r="1938" spans="1:5">
      <c r="A1938" s="8" t="str">
        <f t="shared" si="69"/>
        <v>MWG45427</v>
      </c>
      <c r="B1938" s="43" t="s">
        <v>22</v>
      </c>
      <c r="C1938" s="8">
        <v>45427</v>
      </c>
      <c r="D1938" s="44">
        <v>60800</v>
      </c>
      <c r="E1938">
        <v>13069600</v>
      </c>
    </row>
    <row r="1939" spans="1:5">
      <c r="A1939" s="8" t="str">
        <f t="shared" si="69"/>
        <v>MWG45426</v>
      </c>
      <c r="B1939" s="43" t="s">
        <v>22</v>
      </c>
      <c r="C1939" s="8">
        <v>45426</v>
      </c>
      <c r="D1939" s="44">
        <v>60100</v>
      </c>
      <c r="E1939">
        <v>16222000</v>
      </c>
    </row>
    <row r="1940" spans="1:5">
      <c r="A1940" s="8" t="str">
        <f t="shared" si="69"/>
        <v>MWG45425</v>
      </c>
      <c r="B1940" s="43" t="s">
        <v>22</v>
      </c>
      <c r="C1940" s="8">
        <v>45425</v>
      </c>
      <c r="D1940" s="44">
        <v>58300</v>
      </c>
      <c r="E1940">
        <v>7241900</v>
      </c>
    </row>
    <row r="1941" spans="1:5">
      <c r="A1941" s="8" t="str">
        <f t="shared" si="69"/>
        <v>MWG45422</v>
      </c>
      <c r="B1941" s="43" t="s">
        <v>22</v>
      </c>
      <c r="C1941" s="8">
        <v>45422</v>
      </c>
      <c r="D1941" s="44">
        <v>58900</v>
      </c>
      <c r="E1941">
        <v>9750700</v>
      </c>
    </row>
    <row r="1942" spans="1:5">
      <c r="A1942" s="8" t="str">
        <f t="shared" si="69"/>
        <v>MWG45421</v>
      </c>
      <c r="B1942" s="43" t="s">
        <v>22</v>
      </c>
      <c r="C1942" s="8">
        <v>45421</v>
      </c>
      <c r="D1942" s="44">
        <v>58900</v>
      </c>
      <c r="E1942">
        <v>10475400</v>
      </c>
    </row>
    <row r="1943" spans="1:5">
      <c r="A1943" s="8" t="str">
        <f t="shared" si="69"/>
        <v>MWG45420</v>
      </c>
      <c r="B1943" s="43" t="s">
        <v>22</v>
      </c>
      <c r="C1943" s="8">
        <v>45420</v>
      </c>
      <c r="D1943" s="44">
        <v>59100</v>
      </c>
      <c r="E1943">
        <v>8126500</v>
      </c>
    </row>
    <row r="1944" spans="1:5">
      <c r="A1944" s="8" t="str">
        <f t="shared" si="69"/>
        <v>MWG45419</v>
      </c>
      <c r="B1944" s="43" t="s">
        <v>22</v>
      </c>
      <c r="C1944" s="8">
        <v>45419</v>
      </c>
      <c r="D1944" s="44">
        <v>59300</v>
      </c>
      <c r="E1944">
        <v>9460000</v>
      </c>
    </row>
    <row r="1945" spans="1:5">
      <c r="A1945" s="8" t="str">
        <f t="shared" si="69"/>
        <v>MWG45418</v>
      </c>
      <c r="B1945" s="43" t="s">
        <v>22</v>
      </c>
      <c r="C1945" s="8">
        <v>45418</v>
      </c>
      <c r="D1945" s="44">
        <v>58300</v>
      </c>
      <c r="E1945">
        <v>11257200</v>
      </c>
    </row>
    <row r="1946" spans="1:5">
      <c r="A1946" s="8" t="str">
        <f t="shared" si="69"/>
        <v>MWG45415</v>
      </c>
      <c r="B1946" s="43" t="s">
        <v>22</v>
      </c>
      <c r="C1946" s="8">
        <v>45415</v>
      </c>
      <c r="D1946" s="44">
        <v>55700</v>
      </c>
      <c r="E1946">
        <v>29616700</v>
      </c>
    </row>
    <row r="1947" spans="1:5">
      <c r="A1947" s="8" t="str">
        <f t="shared" si="69"/>
        <v>MWG45414</v>
      </c>
      <c r="B1947" s="43" t="s">
        <v>22</v>
      </c>
      <c r="C1947" s="8">
        <v>45414</v>
      </c>
      <c r="D1947" s="44">
        <v>55600</v>
      </c>
      <c r="E1947">
        <v>21954900</v>
      </c>
    </row>
    <row r="1948" spans="1:5">
      <c r="A1948" s="8" t="str">
        <f t="shared" si="69"/>
        <v>MWG45408</v>
      </c>
      <c r="B1948" s="43" t="s">
        <v>22</v>
      </c>
      <c r="C1948" s="8">
        <v>45408</v>
      </c>
      <c r="D1948" s="44">
        <v>54900</v>
      </c>
      <c r="E1948">
        <v>11864700</v>
      </c>
    </row>
    <row r="1949" spans="1:5">
      <c r="A1949" s="8" t="str">
        <f t="shared" si="69"/>
        <v>MWG45407</v>
      </c>
      <c r="B1949" s="43" t="s">
        <v>22</v>
      </c>
      <c r="C1949" s="8">
        <v>45407</v>
      </c>
      <c r="D1949" s="44">
        <v>53800</v>
      </c>
      <c r="E1949">
        <v>19317400</v>
      </c>
    </row>
    <row r="1950" spans="1:5">
      <c r="A1950" s="8" t="str">
        <f t="shared" si="69"/>
        <v>MWG45406</v>
      </c>
      <c r="B1950" s="43" t="s">
        <v>22</v>
      </c>
      <c r="C1950" s="8">
        <v>45406</v>
      </c>
      <c r="D1950" s="44">
        <v>52300</v>
      </c>
      <c r="E1950">
        <v>11530800</v>
      </c>
    </row>
    <row r="1951" spans="1:5">
      <c r="A1951" s="8" t="str">
        <f t="shared" si="69"/>
        <v>MWG45405</v>
      </c>
      <c r="B1951" s="43" t="s">
        <v>22</v>
      </c>
      <c r="C1951" s="8">
        <v>45405</v>
      </c>
      <c r="D1951" s="44">
        <v>49800</v>
      </c>
      <c r="E1951">
        <v>18043000</v>
      </c>
    </row>
    <row r="1952" spans="1:5">
      <c r="A1952" s="8" t="str">
        <f t="shared" si="69"/>
        <v>MWG45404</v>
      </c>
      <c r="B1952" s="43" t="s">
        <v>22</v>
      </c>
      <c r="C1952" s="8">
        <v>45404</v>
      </c>
      <c r="D1952" s="44">
        <v>48600</v>
      </c>
      <c r="E1952">
        <v>12292300</v>
      </c>
    </row>
    <row r="1953" spans="1:5">
      <c r="A1953" s="8" t="str">
        <f t="shared" si="69"/>
        <v>MWG45401</v>
      </c>
      <c r="B1953" s="43" t="s">
        <v>22</v>
      </c>
      <c r="C1953" s="8">
        <v>45401</v>
      </c>
      <c r="D1953" s="44">
        <v>48200</v>
      </c>
      <c r="E1953">
        <v>9473100</v>
      </c>
    </row>
    <row r="1954" spans="1:5">
      <c r="A1954" s="8" t="str">
        <f t="shared" si="69"/>
        <v>MWG45399</v>
      </c>
      <c r="B1954" s="43" t="s">
        <v>22</v>
      </c>
      <c r="C1954" s="8">
        <v>45399</v>
      </c>
      <c r="D1954" s="44">
        <v>49400</v>
      </c>
      <c r="E1954">
        <v>6951200</v>
      </c>
    </row>
    <row r="1955" spans="1:5">
      <c r="A1955" s="8" t="str">
        <f t="shared" si="69"/>
        <v>MWG45398</v>
      </c>
      <c r="B1955" s="43" t="s">
        <v>22</v>
      </c>
      <c r="C1955" s="8">
        <v>45398</v>
      </c>
      <c r="D1955" s="44">
        <v>49900</v>
      </c>
      <c r="E1955">
        <v>11616300</v>
      </c>
    </row>
    <row r="1956" spans="1:5">
      <c r="A1956" s="8" t="str">
        <f t="shared" si="69"/>
        <v>MWG45397</v>
      </c>
      <c r="B1956" s="43" t="s">
        <v>22</v>
      </c>
      <c r="C1956" s="8">
        <v>45397</v>
      </c>
      <c r="D1956" s="44">
        <v>49900</v>
      </c>
      <c r="E1956">
        <v>16505200</v>
      </c>
    </row>
    <row r="1957" spans="1:5">
      <c r="A1957" s="8" t="str">
        <f t="shared" si="69"/>
        <v>MWG45394</v>
      </c>
      <c r="B1957" s="43" t="s">
        <v>22</v>
      </c>
      <c r="C1957" s="8">
        <v>45394</v>
      </c>
      <c r="D1957" s="44">
        <v>52000</v>
      </c>
      <c r="E1957">
        <v>6665600</v>
      </c>
    </row>
    <row r="1958" spans="1:5">
      <c r="A1958" s="8" t="str">
        <f t="shared" si="69"/>
        <v>MWG45393</v>
      </c>
      <c r="B1958" s="43" t="s">
        <v>22</v>
      </c>
      <c r="C1958" s="8">
        <v>45393</v>
      </c>
      <c r="D1958" s="44">
        <v>52300</v>
      </c>
      <c r="E1958">
        <v>6968900</v>
      </c>
    </row>
    <row r="1959" spans="1:5">
      <c r="A1959" s="8" t="str">
        <f t="shared" si="69"/>
        <v>MWG45392</v>
      </c>
      <c r="B1959" s="43" t="s">
        <v>22</v>
      </c>
      <c r="C1959" s="8">
        <v>45392</v>
      </c>
      <c r="D1959" s="44">
        <v>52000</v>
      </c>
      <c r="E1959">
        <v>10159900</v>
      </c>
    </row>
    <row r="1960" spans="1:5">
      <c r="A1960" s="8" t="str">
        <f t="shared" si="69"/>
        <v>MWG45391</v>
      </c>
      <c r="B1960" s="43" t="s">
        <v>22</v>
      </c>
      <c r="C1960" s="8">
        <v>45391</v>
      </c>
      <c r="D1960" s="44">
        <v>52800</v>
      </c>
      <c r="E1960">
        <v>19487100</v>
      </c>
    </row>
    <row r="1961" spans="1:5">
      <c r="A1961" s="8" t="str">
        <f t="shared" si="69"/>
        <v>MWG45390</v>
      </c>
      <c r="B1961" s="43" t="s">
        <v>22</v>
      </c>
      <c r="C1961" s="8">
        <v>45390</v>
      </c>
      <c r="D1961" s="44">
        <v>50000</v>
      </c>
      <c r="E1961">
        <v>6085000</v>
      </c>
    </row>
    <row r="1962" spans="1:5">
      <c r="A1962" s="8" t="str">
        <f t="shared" si="69"/>
        <v>MWG45387</v>
      </c>
      <c r="B1962" s="43" t="s">
        <v>22</v>
      </c>
      <c r="C1962" s="8">
        <v>45387</v>
      </c>
      <c r="D1962" s="44">
        <v>51000</v>
      </c>
      <c r="E1962">
        <v>8145300</v>
      </c>
    </row>
    <row r="1963" spans="1:5">
      <c r="A1963" s="8" t="str">
        <f t="shared" si="69"/>
        <v>MWG45386</v>
      </c>
      <c r="B1963" s="43" t="s">
        <v>22</v>
      </c>
      <c r="C1963" s="8">
        <v>45386</v>
      </c>
      <c r="D1963" s="44">
        <v>50700</v>
      </c>
      <c r="E1963">
        <v>13048500</v>
      </c>
    </row>
    <row r="1964" spans="1:5">
      <c r="A1964" s="8" t="str">
        <f t="shared" si="69"/>
        <v>MWG45385</v>
      </c>
      <c r="B1964" s="43" t="s">
        <v>22</v>
      </c>
      <c r="C1964" s="8">
        <v>45385</v>
      </c>
      <c r="D1964" s="44">
        <v>50200</v>
      </c>
      <c r="E1964">
        <v>14384300</v>
      </c>
    </row>
    <row r="1965" spans="1:5">
      <c r="A1965" s="8" t="str">
        <f t="shared" si="69"/>
        <v>MWG45384</v>
      </c>
      <c r="B1965" s="43" t="s">
        <v>22</v>
      </c>
      <c r="C1965" s="8">
        <v>45384</v>
      </c>
      <c r="D1965" s="44">
        <v>51600</v>
      </c>
      <c r="E1965">
        <v>12311500</v>
      </c>
    </row>
    <row r="1966" spans="1:5">
      <c r="A1966" s="8" t="str">
        <f t="shared" si="69"/>
        <v>MWG45383</v>
      </c>
      <c r="B1966" s="43" t="s">
        <v>22</v>
      </c>
      <c r="C1966" s="8">
        <v>45383</v>
      </c>
      <c r="D1966" s="44">
        <v>51400</v>
      </c>
      <c r="E1966">
        <v>13699100</v>
      </c>
    </row>
    <row r="1967" spans="1:5">
      <c r="A1967" s="8" t="str">
        <f t="shared" si="69"/>
        <v>MWG45380</v>
      </c>
      <c r="B1967" s="43" t="s">
        <v>22</v>
      </c>
      <c r="C1967" s="8">
        <v>45380</v>
      </c>
      <c r="D1967" s="44">
        <v>51100</v>
      </c>
      <c r="E1967">
        <v>11812000</v>
      </c>
    </row>
    <row r="1968" spans="1:5">
      <c r="A1968" s="8" t="str">
        <f t="shared" si="69"/>
        <v>MWG45379</v>
      </c>
      <c r="B1968" s="43" t="s">
        <v>22</v>
      </c>
      <c r="C1968" s="8">
        <v>45379</v>
      </c>
      <c r="D1968" s="44">
        <v>51000</v>
      </c>
      <c r="E1968">
        <v>11651700</v>
      </c>
    </row>
    <row r="1969" spans="1:5">
      <c r="A1969" s="8" t="str">
        <f t="shared" si="69"/>
        <v>MWG45378</v>
      </c>
      <c r="B1969" s="43" t="s">
        <v>22</v>
      </c>
      <c r="C1969" s="8">
        <v>45378</v>
      </c>
      <c r="D1969" s="44">
        <v>50700</v>
      </c>
      <c r="E1969">
        <v>12737300</v>
      </c>
    </row>
    <row r="1970" spans="1:5">
      <c r="A1970" s="8" t="str">
        <f t="shared" si="69"/>
        <v>MWG45377</v>
      </c>
      <c r="B1970" s="43" t="s">
        <v>22</v>
      </c>
      <c r="C1970" s="8">
        <v>45377</v>
      </c>
      <c r="D1970" s="44">
        <v>48650</v>
      </c>
      <c r="E1970">
        <v>7523200</v>
      </c>
    </row>
    <row r="1971" spans="1:5">
      <c r="A1971" s="8" t="str">
        <f t="shared" si="69"/>
        <v>MWG45376</v>
      </c>
      <c r="B1971" s="43" t="s">
        <v>22</v>
      </c>
      <c r="C1971" s="8">
        <v>45376</v>
      </c>
      <c r="D1971" s="44">
        <v>48300</v>
      </c>
      <c r="E1971">
        <v>10366400</v>
      </c>
    </row>
    <row r="1972" spans="1:5">
      <c r="A1972" s="8" t="str">
        <f t="shared" si="69"/>
        <v>MWG45373</v>
      </c>
      <c r="B1972" s="43" t="s">
        <v>22</v>
      </c>
      <c r="C1972" s="8">
        <v>45373</v>
      </c>
      <c r="D1972" s="44">
        <v>49100</v>
      </c>
      <c r="E1972">
        <v>12080800</v>
      </c>
    </row>
    <row r="1973" spans="1:5">
      <c r="A1973" s="8" t="str">
        <f t="shared" si="69"/>
        <v>MWG45372</v>
      </c>
      <c r="B1973" s="43" t="s">
        <v>22</v>
      </c>
      <c r="C1973" s="8">
        <v>45372</v>
      </c>
      <c r="D1973" s="44">
        <v>48500</v>
      </c>
      <c r="E1973">
        <v>9096600</v>
      </c>
    </row>
    <row r="1974" spans="1:5">
      <c r="A1974" s="8" t="str">
        <f t="shared" si="69"/>
        <v>MWG45371</v>
      </c>
      <c r="B1974" s="43" t="s">
        <v>22</v>
      </c>
      <c r="C1974" s="8">
        <v>45371</v>
      </c>
      <c r="D1974" s="44">
        <v>48000</v>
      </c>
      <c r="E1974">
        <v>20639900</v>
      </c>
    </row>
    <row r="1975" spans="1:5">
      <c r="A1975" s="8" t="str">
        <f t="shared" si="69"/>
        <v>MWG45370</v>
      </c>
      <c r="B1975" s="43" t="s">
        <v>22</v>
      </c>
      <c r="C1975" s="8">
        <v>45370</v>
      </c>
      <c r="D1975" s="44">
        <v>45500</v>
      </c>
      <c r="E1975">
        <v>8063800</v>
      </c>
    </row>
    <row r="1976" spans="1:5">
      <c r="A1976" s="8" t="str">
        <f t="shared" si="69"/>
        <v>MWG45369</v>
      </c>
      <c r="B1976" s="43" t="s">
        <v>22</v>
      </c>
      <c r="C1976" s="8">
        <v>45369</v>
      </c>
      <c r="D1976" s="44">
        <v>45900</v>
      </c>
      <c r="E1976">
        <v>12153200</v>
      </c>
    </row>
    <row r="1977" spans="1:5">
      <c r="A1977" s="8" t="str">
        <f t="shared" si="69"/>
        <v>MWG45366</v>
      </c>
      <c r="B1977" s="43" t="s">
        <v>22</v>
      </c>
      <c r="C1977" s="8">
        <v>45366</v>
      </c>
      <c r="D1977" s="44">
        <v>47350</v>
      </c>
      <c r="E1977">
        <v>8865700</v>
      </c>
    </row>
    <row r="1978" spans="1:5">
      <c r="A1978" s="8" t="str">
        <f t="shared" si="69"/>
        <v>MWG45365</v>
      </c>
      <c r="B1978" s="43" t="s">
        <v>22</v>
      </c>
      <c r="C1978" s="8">
        <v>45365</v>
      </c>
      <c r="D1978" s="44">
        <v>47250</v>
      </c>
      <c r="E1978">
        <v>13304100</v>
      </c>
    </row>
    <row r="1979" spans="1:5">
      <c r="A1979" s="8" t="str">
        <f t="shared" si="69"/>
        <v>MWG45364</v>
      </c>
      <c r="B1979" s="43" t="s">
        <v>22</v>
      </c>
      <c r="C1979" s="8">
        <v>45364</v>
      </c>
      <c r="D1979" s="44">
        <v>48550</v>
      </c>
      <c r="E1979">
        <v>8934000</v>
      </c>
    </row>
    <row r="1980" spans="1:5">
      <c r="A1980" s="8" t="str">
        <f t="shared" si="69"/>
        <v>MWG45363</v>
      </c>
      <c r="B1980" s="43" t="s">
        <v>22</v>
      </c>
      <c r="C1980" s="8">
        <v>45363</v>
      </c>
      <c r="D1980" s="44">
        <v>46750</v>
      </c>
      <c r="E1980">
        <v>16650100</v>
      </c>
    </row>
    <row r="1981" spans="1:5">
      <c r="A1981" s="8" t="str">
        <f t="shared" si="69"/>
        <v>MWG45362</v>
      </c>
      <c r="B1981" s="43" t="s">
        <v>22</v>
      </c>
      <c r="C1981" s="8">
        <v>45362</v>
      </c>
      <c r="D1981" s="44">
        <v>46400</v>
      </c>
      <c r="E1981">
        <v>13804500</v>
      </c>
    </row>
    <row r="1982" spans="1:5">
      <c r="A1982" s="8" t="str">
        <f t="shared" si="69"/>
        <v>MWG45359</v>
      </c>
      <c r="B1982" s="43" t="s">
        <v>22</v>
      </c>
      <c r="C1982" s="8">
        <v>45359</v>
      </c>
      <c r="D1982" s="44">
        <v>47750</v>
      </c>
      <c r="E1982">
        <v>20599700</v>
      </c>
    </row>
    <row r="1983" spans="1:5">
      <c r="A1983" s="8" t="str">
        <f t="shared" si="69"/>
        <v>MWG45358</v>
      </c>
      <c r="B1983" s="43" t="s">
        <v>22</v>
      </c>
      <c r="C1983" s="8">
        <v>45358</v>
      </c>
      <c r="D1983" s="44">
        <v>49000</v>
      </c>
      <c r="E1983">
        <v>9439900</v>
      </c>
    </row>
    <row r="1984" spans="1:5">
      <c r="A1984" s="8" t="str">
        <f t="shared" si="69"/>
        <v>MWG45357</v>
      </c>
      <c r="B1984" s="43" t="s">
        <v>22</v>
      </c>
      <c r="C1984" s="8">
        <v>45357</v>
      </c>
      <c r="D1984" s="44">
        <v>48700</v>
      </c>
      <c r="E1984">
        <v>15082600</v>
      </c>
    </row>
    <row r="1985" spans="1:5">
      <c r="A1985" s="8" t="str">
        <f t="shared" si="69"/>
        <v>MWG45356</v>
      </c>
      <c r="B1985" s="43" t="s">
        <v>22</v>
      </c>
      <c r="C1985" s="8">
        <v>45356</v>
      </c>
      <c r="D1985" s="44">
        <v>50000</v>
      </c>
      <c r="E1985">
        <v>22380300</v>
      </c>
    </row>
    <row r="1986" spans="1:5">
      <c r="A1986" s="8" t="str">
        <f t="shared" si="69"/>
        <v>MWG45355</v>
      </c>
      <c r="B1986" s="43" t="s">
        <v>22</v>
      </c>
      <c r="C1986" s="8">
        <v>45355</v>
      </c>
      <c r="D1986" s="44">
        <v>47400</v>
      </c>
      <c r="E1986">
        <v>16593900</v>
      </c>
    </row>
    <row r="1987" spans="1:5">
      <c r="A1987" s="8" t="str">
        <f t="shared" ref="A1987:A2050" si="70">B1987&amp;C1987</f>
        <v>MWG45352</v>
      </c>
      <c r="B1987" s="43" t="s">
        <v>22</v>
      </c>
      <c r="C1987" s="8">
        <v>45352</v>
      </c>
      <c r="D1987" s="44">
        <v>46600</v>
      </c>
      <c r="E1987">
        <v>15362500</v>
      </c>
    </row>
    <row r="1988" spans="1:5">
      <c r="A1988" s="8" t="str">
        <f t="shared" si="70"/>
        <v>MWG45351</v>
      </c>
      <c r="B1988" s="43" t="s">
        <v>22</v>
      </c>
      <c r="C1988" s="8">
        <v>45351</v>
      </c>
      <c r="D1988" s="44">
        <v>46200</v>
      </c>
      <c r="E1988">
        <v>13891900</v>
      </c>
    </row>
    <row r="1989" spans="1:5">
      <c r="A1989" s="8" t="str">
        <f t="shared" si="70"/>
        <v>MWG45350</v>
      </c>
      <c r="B1989" s="43" t="s">
        <v>22</v>
      </c>
      <c r="C1989" s="8">
        <v>45350</v>
      </c>
      <c r="D1989" s="44">
        <v>45300</v>
      </c>
      <c r="E1989">
        <v>13790900</v>
      </c>
    </row>
    <row r="1990" spans="1:5">
      <c r="A1990" s="8" t="str">
        <f t="shared" si="70"/>
        <v>MWG45349</v>
      </c>
      <c r="B1990" s="43" t="s">
        <v>22</v>
      </c>
      <c r="C1990" s="8">
        <v>45349</v>
      </c>
      <c r="D1990" s="44">
        <v>44750</v>
      </c>
      <c r="E1990">
        <v>9636200</v>
      </c>
    </row>
    <row r="1991" spans="1:5">
      <c r="A1991" s="8" t="str">
        <f t="shared" si="70"/>
        <v>MWG45348</v>
      </c>
      <c r="B1991" s="43" t="s">
        <v>22</v>
      </c>
      <c r="C1991" s="8">
        <v>45348</v>
      </c>
      <c r="D1991" s="44">
        <v>44350</v>
      </c>
      <c r="E1991">
        <v>13530900</v>
      </c>
    </row>
    <row r="1992" spans="1:5">
      <c r="A1992" s="8" t="str">
        <f t="shared" si="70"/>
        <v>MWG45345</v>
      </c>
      <c r="B1992" s="43" t="s">
        <v>22</v>
      </c>
      <c r="C1992" s="8">
        <v>45345</v>
      </c>
      <c r="D1992" s="44">
        <v>44000</v>
      </c>
      <c r="E1992">
        <v>17637600</v>
      </c>
    </row>
    <row r="1993" spans="1:5">
      <c r="A1993" s="8" t="str">
        <f t="shared" si="70"/>
        <v>MWG45344</v>
      </c>
      <c r="B1993" s="43" t="s">
        <v>22</v>
      </c>
      <c r="C1993" s="8">
        <v>45344</v>
      </c>
      <c r="D1993" s="44">
        <v>45300</v>
      </c>
      <c r="E1993">
        <v>11202700</v>
      </c>
    </row>
    <row r="1994" spans="1:5">
      <c r="A1994" s="8" t="str">
        <f t="shared" si="70"/>
        <v>MWG45343</v>
      </c>
      <c r="B1994" s="43" t="s">
        <v>22</v>
      </c>
      <c r="C1994" s="8">
        <v>45343</v>
      </c>
      <c r="D1994" s="44">
        <v>46100</v>
      </c>
      <c r="E1994">
        <v>6479800</v>
      </c>
    </row>
    <row r="1995" spans="1:5">
      <c r="A1995" s="8" t="str">
        <f t="shared" si="70"/>
        <v>MWG45342</v>
      </c>
      <c r="B1995" s="43" t="s">
        <v>22</v>
      </c>
      <c r="C1995" s="8">
        <v>45342</v>
      </c>
      <c r="D1995" s="44">
        <v>46800</v>
      </c>
      <c r="E1995">
        <v>7870400</v>
      </c>
    </row>
    <row r="1996" spans="1:5">
      <c r="A1996" s="8" t="str">
        <f t="shared" si="70"/>
        <v>MWG45341</v>
      </c>
      <c r="B1996" s="43" t="s">
        <v>22</v>
      </c>
      <c r="C1996" s="8">
        <v>45341</v>
      </c>
      <c r="D1996" s="44">
        <v>46800</v>
      </c>
      <c r="E1996">
        <v>7504700</v>
      </c>
    </row>
    <row r="1997" spans="1:5">
      <c r="A1997" s="8" t="str">
        <f t="shared" si="70"/>
        <v>MWG45338</v>
      </c>
      <c r="B1997" s="43" t="s">
        <v>22</v>
      </c>
      <c r="C1997" s="8">
        <v>45338</v>
      </c>
      <c r="D1997" s="44">
        <v>46300</v>
      </c>
      <c r="E1997">
        <v>5001500</v>
      </c>
    </row>
    <row r="1998" spans="1:5">
      <c r="A1998" s="8" t="str">
        <f t="shared" si="70"/>
        <v>MWG45337</v>
      </c>
      <c r="B1998" s="43" t="s">
        <v>22</v>
      </c>
      <c r="C1998" s="8">
        <v>45337</v>
      </c>
      <c r="D1998" s="44">
        <v>45850</v>
      </c>
      <c r="E1998">
        <v>9340100</v>
      </c>
    </row>
    <row r="1999" spans="1:5">
      <c r="A1999" s="8" t="str">
        <f t="shared" si="70"/>
        <v>MWG45329</v>
      </c>
      <c r="B1999" s="43" t="s">
        <v>22</v>
      </c>
      <c r="C1999" s="8">
        <v>45329</v>
      </c>
      <c r="D1999" s="44">
        <v>46600</v>
      </c>
      <c r="E1999">
        <v>5707100</v>
      </c>
    </row>
    <row r="2000" spans="1:5">
      <c r="A2000" s="8" t="str">
        <f t="shared" si="70"/>
        <v>MWG45328</v>
      </c>
      <c r="B2000" s="43" t="s">
        <v>22</v>
      </c>
      <c r="C2000" s="8">
        <v>45328</v>
      </c>
      <c r="D2000" s="44">
        <v>47000</v>
      </c>
      <c r="E2000">
        <v>5404000</v>
      </c>
    </row>
    <row r="2001" spans="1:5">
      <c r="A2001" s="8" t="str">
        <f t="shared" si="70"/>
        <v>MWG45327</v>
      </c>
      <c r="B2001" s="43" t="s">
        <v>22</v>
      </c>
      <c r="C2001" s="8">
        <v>45327</v>
      </c>
      <c r="D2001" s="44">
        <v>47400</v>
      </c>
      <c r="E2001">
        <v>7536900</v>
      </c>
    </row>
    <row r="2002" spans="1:5">
      <c r="A2002" s="8" t="str">
        <f t="shared" si="70"/>
        <v>MWG45324</v>
      </c>
      <c r="B2002" s="43" t="s">
        <v>22</v>
      </c>
      <c r="C2002" s="8">
        <v>45324</v>
      </c>
      <c r="D2002" s="44">
        <v>47400</v>
      </c>
      <c r="E2002">
        <v>11946800</v>
      </c>
    </row>
    <row r="2003" spans="1:5">
      <c r="A2003" s="8" t="str">
        <f t="shared" si="70"/>
        <v>MWG45323</v>
      </c>
      <c r="B2003" s="43" t="s">
        <v>22</v>
      </c>
      <c r="C2003" s="8">
        <v>45323</v>
      </c>
      <c r="D2003" s="44">
        <v>46200</v>
      </c>
      <c r="E2003">
        <v>11303100</v>
      </c>
    </row>
    <row r="2004" spans="1:5">
      <c r="A2004" s="8" t="str">
        <f t="shared" si="70"/>
        <v>MWG45322</v>
      </c>
      <c r="B2004" s="43" t="s">
        <v>22</v>
      </c>
      <c r="C2004" s="8">
        <v>45322</v>
      </c>
      <c r="D2004" s="44">
        <v>45000</v>
      </c>
      <c r="E2004">
        <v>8743600</v>
      </c>
    </row>
    <row r="2005" spans="1:5">
      <c r="A2005" s="8" t="str">
        <f t="shared" si="70"/>
        <v>MWG45321</v>
      </c>
      <c r="B2005" s="43" t="s">
        <v>22</v>
      </c>
      <c r="C2005" s="8">
        <v>45321</v>
      </c>
      <c r="D2005" s="44">
        <v>45400</v>
      </c>
      <c r="E2005">
        <v>7138200</v>
      </c>
    </row>
    <row r="2006" spans="1:5">
      <c r="A2006" s="8" t="str">
        <f t="shared" si="70"/>
        <v>MWG45320</v>
      </c>
      <c r="B2006" s="43" t="s">
        <v>22</v>
      </c>
      <c r="C2006" s="8">
        <v>45320</v>
      </c>
      <c r="D2006" s="44">
        <v>44600</v>
      </c>
      <c r="E2006">
        <v>4128300</v>
      </c>
    </row>
    <row r="2007" spans="1:5">
      <c r="A2007" s="8" t="str">
        <f t="shared" si="70"/>
        <v>MWG45317</v>
      </c>
      <c r="B2007" s="43" t="s">
        <v>22</v>
      </c>
      <c r="C2007" s="8">
        <v>45317</v>
      </c>
      <c r="D2007" s="44">
        <v>44900</v>
      </c>
      <c r="E2007">
        <v>3781900</v>
      </c>
    </row>
    <row r="2008" spans="1:5">
      <c r="A2008" s="8" t="str">
        <f t="shared" si="70"/>
        <v>MWG45316</v>
      </c>
      <c r="B2008" s="43" t="s">
        <v>22</v>
      </c>
      <c r="C2008" s="8">
        <v>45316</v>
      </c>
      <c r="D2008" s="44">
        <v>45200</v>
      </c>
      <c r="E2008">
        <v>7530100</v>
      </c>
    </row>
    <row r="2009" spans="1:5">
      <c r="A2009" s="8" t="str">
        <f t="shared" si="70"/>
        <v>MWG45315</v>
      </c>
      <c r="B2009" s="43" t="s">
        <v>22</v>
      </c>
      <c r="C2009" s="8">
        <v>45315</v>
      </c>
      <c r="D2009" s="44">
        <v>44400</v>
      </c>
      <c r="E2009">
        <v>9683400</v>
      </c>
    </row>
    <row r="2010" spans="1:5">
      <c r="A2010" s="8" t="str">
        <f t="shared" si="70"/>
        <v>MWG45314</v>
      </c>
      <c r="B2010" s="43" t="s">
        <v>22</v>
      </c>
      <c r="C2010" s="8">
        <v>45314</v>
      </c>
      <c r="D2010" s="44">
        <v>45400</v>
      </c>
      <c r="E2010">
        <v>6100600</v>
      </c>
    </row>
    <row r="2011" spans="1:5">
      <c r="A2011" s="8" t="str">
        <f t="shared" si="70"/>
        <v>MWG45313</v>
      </c>
      <c r="B2011" s="43" t="s">
        <v>22</v>
      </c>
      <c r="C2011" s="8">
        <v>45313</v>
      </c>
      <c r="D2011" s="44">
        <v>46150</v>
      </c>
      <c r="E2011">
        <v>7235900</v>
      </c>
    </row>
    <row r="2012" spans="1:5">
      <c r="A2012" s="8" t="str">
        <f t="shared" si="70"/>
        <v>MWG45310</v>
      </c>
      <c r="B2012" s="43" t="s">
        <v>22</v>
      </c>
      <c r="C2012" s="8">
        <v>45310</v>
      </c>
      <c r="D2012" s="44">
        <v>46050</v>
      </c>
      <c r="E2012">
        <v>10717800</v>
      </c>
    </row>
    <row r="2013" spans="1:5">
      <c r="A2013" s="8" t="str">
        <f t="shared" si="70"/>
        <v>MWG45309</v>
      </c>
      <c r="B2013" s="43" t="s">
        <v>22</v>
      </c>
      <c r="C2013" s="8">
        <v>45309</v>
      </c>
      <c r="D2013" s="44">
        <v>45850</v>
      </c>
      <c r="E2013">
        <v>8902000</v>
      </c>
    </row>
    <row r="2014" spans="1:5">
      <c r="A2014" s="8" t="str">
        <f t="shared" si="70"/>
        <v>MWG45308</v>
      </c>
      <c r="B2014" s="43" t="s">
        <v>22</v>
      </c>
      <c r="C2014" s="8">
        <v>45308</v>
      </c>
      <c r="D2014" s="44">
        <v>44900</v>
      </c>
      <c r="E2014">
        <v>12486000</v>
      </c>
    </row>
    <row r="2015" spans="1:5">
      <c r="A2015" s="8" t="str">
        <f t="shared" si="70"/>
        <v>MWG45307</v>
      </c>
      <c r="B2015" s="43" t="s">
        <v>22</v>
      </c>
      <c r="C2015" s="8">
        <v>45307</v>
      </c>
      <c r="D2015" s="44">
        <v>44300</v>
      </c>
      <c r="E2015">
        <v>17419100</v>
      </c>
    </row>
    <row r="2016" spans="1:5">
      <c r="A2016" s="8" t="str">
        <f t="shared" si="70"/>
        <v>MWG45306</v>
      </c>
      <c r="B2016" s="43" t="s">
        <v>22</v>
      </c>
      <c r="C2016" s="8">
        <v>45306</v>
      </c>
      <c r="D2016" s="44">
        <v>42900</v>
      </c>
      <c r="E2016">
        <v>8986100</v>
      </c>
    </row>
    <row r="2017" spans="1:5">
      <c r="A2017" s="8" t="str">
        <f t="shared" si="70"/>
        <v>MWG45303</v>
      </c>
      <c r="B2017" s="43" t="s">
        <v>22</v>
      </c>
      <c r="C2017" s="8">
        <v>45303</v>
      </c>
      <c r="D2017" s="44">
        <v>41900</v>
      </c>
      <c r="E2017">
        <v>7139700</v>
      </c>
    </row>
    <row r="2018" spans="1:5">
      <c r="A2018" s="8" t="str">
        <f t="shared" si="70"/>
        <v>MWG45302</v>
      </c>
      <c r="B2018" s="43" t="s">
        <v>22</v>
      </c>
      <c r="C2018" s="8">
        <v>45302</v>
      </c>
      <c r="D2018" s="44">
        <v>42450</v>
      </c>
      <c r="E2018">
        <v>4992900</v>
      </c>
    </row>
    <row r="2019" spans="1:5">
      <c r="A2019" s="8" t="str">
        <f t="shared" si="70"/>
        <v>MWG45301</v>
      </c>
      <c r="B2019" s="43" t="s">
        <v>22</v>
      </c>
      <c r="C2019" s="8">
        <v>45301</v>
      </c>
      <c r="D2019" s="44">
        <v>42250</v>
      </c>
      <c r="E2019">
        <v>6770700</v>
      </c>
    </row>
    <row r="2020" spans="1:5">
      <c r="A2020" s="8" t="str">
        <f t="shared" si="70"/>
        <v>MWG45300</v>
      </c>
      <c r="B2020" s="43" t="s">
        <v>22</v>
      </c>
      <c r="C2020" s="8">
        <v>45300</v>
      </c>
      <c r="D2020" s="44">
        <v>42700</v>
      </c>
      <c r="E2020">
        <v>9017100</v>
      </c>
    </row>
    <row r="2021" spans="1:5">
      <c r="A2021" s="8" t="str">
        <f t="shared" si="70"/>
        <v>MWG45299</v>
      </c>
      <c r="B2021" s="43" t="s">
        <v>22</v>
      </c>
      <c r="C2021" s="8">
        <v>45299</v>
      </c>
      <c r="D2021" s="44">
        <v>43200</v>
      </c>
      <c r="E2021">
        <v>6213200</v>
      </c>
    </row>
    <row r="2022" spans="1:5">
      <c r="A2022" s="8" t="str">
        <f t="shared" si="70"/>
        <v>MWG45296</v>
      </c>
      <c r="B2022" s="43" t="s">
        <v>22</v>
      </c>
      <c r="C2022" s="8">
        <v>45296</v>
      </c>
      <c r="D2022" s="44">
        <v>43850</v>
      </c>
      <c r="E2022">
        <v>9042100</v>
      </c>
    </row>
    <row r="2023" spans="1:5">
      <c r="A2023" s="8" t="str">
        <f t="shared" si="70"/>
        <v>MWG45295</v>
      </c>
      <c r="B2023" s="43" t="s">
        <v>22</v>
      </c>
      <c r="C2023" s="8">
        <v>45295</v>
      </c>
      <c r="D2023" s="44">
        <v>43200</v>
      </c>
      <c r="E2023">
        <v>8516100</v>
      </c>
    </row>
    <row r="2024" spans="1:5">
      <c r="A2024" s="8" t="str">
        <f t="shared" si="70"/>
        <v>MWG45294</v>
      </c>
      <c r="B2024" s="43" t="s">
        <v>22</v>
      </c>
      <c r="C2024" s="8">
        <v>45294</v>
      </c>
      <c r="D2024" s="44">
        <v>43200</v>
      </c>
      <c r="E2024">
        <v>6083900</v>
      </c>
    </row>
    <row r="2025" spans="1:5">
      <c r="A2025" s="8" t="str">
        <f t="shared" si="70"/>
        <v>MWG45293</v>
      </c>
      <c r="B2025" s="43" t="s">
        <v>22</v>
      </c>
      <c r="C2025" s="8">
        <v>45293</v>
      </c>
      <c r="D2025" s="44">
        <v>42450</v>
      </c>
      <c r="E2025">
        <v>7140400</v>
      </c>
    </row>
    <row r="2026" spans="1:5">
      <c r="A2026" s="8" t="str">
        <f t="shared" si="70"/>
        <v>MWG45289</v>
      </c>
      <c r="B2026" s="43" t="s">
        <v>22</v>
      </c>
      <c r="C2026" s="8">
        <v>45289</v>
      </c>
      <c r="D2026" s="44">
        <v>42800</v>
      </c>
      <c r="E2026">
        <v>4181100</v>
      </c>
    </row>
    <row r="2027" spans="1:5">
      <c r="A2027" s="8" t="str">
        <f t="shared" si="70"/>
        <v>MWG45288</v>
      </c>
      <c r="B2027" s="43" t="s">
        <v>22</v>
      </c>
      <c r="C2027" s="8">
        <v>45288</v>
      </c>
      <c r="D2027" s="44">
        <v>43050</v>
      </c>
      <c r="E2027">
        <v>6371500</v>
      </c>
    </row>
    <row r="2028" spans="1:5">
      <c r="A2028" s="8" t="str">
        <f t="shared" si="70"/>
        <v>MWG45287</v>
      </c>
      <c r="B2028" s="43" t="s">
        <v>22</v>
      </c>
      <c r="C2028" s="8">
        <v>45287</v>
      </c>
      <c r="D2028" s="44">
        <v>42850</v>
      </c>
      <c r="E2028">
        <v>5243000</v>
      </c>
    </row>
    <row r="2029" spans="1:5">
      <c r="A2029" s="8" t="str">
        <f t="shared" si="70"/>
        <v>MWG45286</v>
      </c>
      <c r="B2029" s="43" t="s">
        <v>22</v>
      </c>
      <c r="C2029" s="8">
        <v>45286</v>
      </c>
      <c r="D2029" s="44">
        <v>42700</v>
      </c>
      <c r="E2029">
        <v>6768400</v>
      </c>
    </row>
    <row r="2030" spans="1:5">
      <c r="A2030" s="8" t="str">
        <f t="shared" si="70"/>
        <v>MWG45285</v>
      </c>
      <c r="B2030" s="43" t="s">
        <v>22</v>
      </c>
      <c r="C2030" s="8">
        <v>45285</v>
      </c>
      <c r="D2030" s="44">
        <v>42650</v>
      </c>
      <c r="E2030">
        <v>8477900</v>
      </c>
    </row>
    <row r="2031" spans="1:5">
      <c r="A2031" s="8" t="str">
        <f t="shared" si="70"/>
        <v>MWG45282</v>
      </c>
      <c r="B2031" s="43" t="s">
        <v>22</v>
      </c>
      <c r="C2031" s="8">
        <v>45282</v>
      </c>
      <c r="D2031" s="44">
        <v>42350</v>
      </c>
      <c r="E2031">
        <v>6074600</v>
      </c>
    </row>
    <row r="2032" spans="1:5">
      <c r="A2032" s="8" t="str">
        <f t="shared" si="70"/>
        <v>MWG45281</v>
      </c>
      <c r="B2032" s="43" t="s">
        <v>22</v>
      </c>
      <c r="C2032" s="8">
        <v>45281</v>
      </c>
      <c r="D2032" s="44">
        <v>42650</v>
      </c>
      <c r="E2032">
        <v>7205700</v>
      </c>
    </row>
    <row r="2033" spans="1:5">
      <c r="A2033" s="8" t="str">
        <f t="shared" si="70"/>
        <v>MWG45280</v>
      </c>
      <c r="B2033" s="43" t="s">
        <v>22</v>
      </c>
      <c r="C2033" s="8">
        <v>45280</v>
      </c>
      <c r="D2033" s="44">
        <v>42400</v>
      </c>
      <c r="E2033">
        <v>12451800</v>
      </c>
    </row>
    <row r="2034" spans="1:5">
      <c r="A2034" s="8" t="str">
        <f t="shared" si="70"/>
        <v>MWG45279</v>
      </c>
      <c r="B2034" s="43" t="s">
        <v>22</v>
      </c>
      <c r="C2034" s="8">
        <v>45279</v>
      </c>
      <c r="D2034" s="44">
        <v>40650</v>
      </c>
      <c r="E2034">
        <v>5738900</v>
      </c>
    </row>
    <row r="2035" spans="1:5">
      <c r="A2035" s="8" t="str">
        <f t="shared" si="70"/>
        <v>MWG45278</v>
      </c>
      <c r="B2035" s="43" t="s">
        <v>22</v>
      </c>
      <c r="C2035" s="8">
        <v>45278</v>
      </c>
      <c r="D2035" s="44">
        <v>39600</v>
      </c>
      <c r="E2035">
        <v>8699600</v>
      </c>
    </row>
    <row r="2036" spans="1:5">
      <c r="A2036" s="8" t="str">
        <f t="shared" si="70"/>
        <v>MWG45275</v>
      </c>
      <c r="B2036" s="43" t="s">
        <v>22</v>
      </c>
      <c r="C2036" s="8">
        <v>45275</v>
      </c>
      <c r="D2036" s="44">
        <v>40750</v>
      </c>
      <c r="E2036">
        <v>9350200</v>
      </c>
    </row>
    <row r="2037" spans="1:5">
      <c r="A2037" s="8" t="str">
        <f t="shared" si="70"/>
        <v>MWG45274</v>
      </c>
      <c r="B2037" s="43" t="s">
        <v>22</v>
      </c>
      <c r="C2037" s="8">
        <v>45274</v>
      </c>
      <c r="D2037" s="44">
        <v>41600</v>
      </c>
      <c r="E2037">
        <v>6544400</v>
      </c>
    </row>
    <row r="2038" spans="1:5">
      <c r="A2038" s="8" t="str">
        <f t="shared" si="70"/>
        <v>MWG45273</v>
      </c>
      <c r="B2038" s="43" t="s">
        <v>22</v>
      </c>
      <c r="C2038" s="8">
        <v>45273</v>
      </c>
      <c r="D2038" s="44">
        <v>41700</v>
      </c>
      <c r="E2038">
        <v>10863600</v>
      </c>
    </row>
    <row r="2039" spans="1:5">
      <c r="A2039" s="8" t="str">
        <f t="shared" si="70"/>
        <v>MWG45272</v>
      </c>
      <c r="B2039" s="43" t="s">
        <v>22</v>
      </c>
      <c r="C2039" s="8">
        <v>45272</v>
      </c>
      <c r="D2039" s="44">
        <v>42500</v>
      </c>
      <c r="E2039">
        <v>5956500</v>
      </c>
    </row>
    <row r="2040" spans="1:5">
      <c r="A2040" s="8" t="str">
        <f t="shared" si="70"/>
        <v>MWG45271</v>
      </c>
      <c r="B2040" s="43" t="s">
        <v>22</v>
      </c>
      <c r="C2040" s="8">
        <v>45271</v>
      </c>
      <c r="D2040" s="44">
        <v>42500</v>
      </c>
      <c r="E2040">
        <v>6207500</v>
      </c>
    </row>
    <row r="2041" spans="1:5">
      <c r="A2041" s="8" t="str">
        <f t="shared" si="70"/>
        <v>MWG45268</v>
      </c>
      <c r="B2041" s="43" t="s">
        <v>22</v>
      </c>
      <c r="C2041" s="8">
        <v>45268</v>
      </c>
      <c r="D2041" s="44">
        <v>42600</v>
      </c>
      <c r="E2041">
        <v>16804000</v>
      </c>
    </row>
    <row r="2042" spans="1:5">
      <c r="A2042" s="8" t="str">
        <f t="shared" si="70"/>
        <v>MWG45267</v>
      </c>
      <c r="B2042" s="43" t="s">
        <v>22</v>
      </c>
      <c r="C2042" s="8">
        <v>45267</v>
      </c>
      <c r="D2042" s="44">
        <v>40850</v>
      </c>
      <c r="E2042">
        <v>10595000</v>
      </c>
    </row>
    <row r="2043" spans="1:5">
      <c r="A2043" s="8" t="str">
        <f t="shared" si="70"/>
        <v>MWG45266</v>
      </c>
      <c r="B2043" s="43" t="s">
        <v>22</v>
      </c>
      <c r="C2043" s="8">
        <v>45266</v>
      </c>
      <c r="D2043" s="44">
        <v>40950</v>
      </c>
      <c r="E2043">
        <v>9053800</v>
      </c>
    </row>
    <row r="2044" spans="1:5">
      <c r="A2044" s="8" t="str">
        <f t="shared" si="70"/>
        <v>MWG45265</v>
      </c>
      <c r="B2044" s="43" t="s">
        <v>22</v>
      </c>
      <c r="C2044" s="8">
        <v>45265</v>
      </c>
      <c r="D2044" s="44">
        <v>40000</v>
      </c>
      <c r="E2044">
        <v>6197600</v>
      </c>
    </row>
    <row r="2045" spans="1:5">
      <c r="A2045" s="8" t="str">
        <f t="shared" si="70"/>
        <v>MWG45264</v>
      </c>
      <c r="B2045" s="43" t="s">
        <v>22</v>
      </c>
      <c r="C2045" s="8">
        <v>45264</v>
      </c>
      <c r="D2045" s="44">
        <v>39950</v>
      </c>
      <c r="E2045">
        <v>10597400</v>
      </c>
    </row>
    <row r="2046" spans="1:5">
      <c r="A2046" s="8" t="str">
        <f t="shared" si="70"/>
        <v>MWG45261</v>
      </c>
      <c r="B2046" s="43" t="s">
        <v>22</v>
      </c>
      <c r="C2046" s="8">
        <v>45261</v>
      </c>
      <c r="D2046" s="44">
        <v>38750</v>
      </c>
      <c r="E2046">
        <v>4161100</v>
      </c>
    </row>
    <row r="2047" spans="1:5">
      <c r="A2047" s="8" t="str">
        <f t="shared" si="70"/>
        <v>MWG45260</v>
      </c>
      <c r="B2047" s="43" t="s">
        <v>22</v>
      </c>
      <c r="C2047" s="8">
        <v>45260</v>
      </c>
      <c r="D2047" s="44">
        <v>38500</v>
      </c>
      <c r="E2047">
        <v>4030900</v>
      </c>
    </row>
    <row r="2048" spans="1:5">
      <c r="A2048" s="8" t="str">
        <f t="shared" si="70"/>
        <v>MWG45259</v>
      </c>
      <c r="B2048" s="43" t="s">
        <v>22</v>
      </c>
      <c r="C2048" s="8">
        <v>45259</v>
      </c>
      <c r="D2048" s="44">
        <v>38800</v>
      </c>
      <c r="E2048">
        <v>8518200</v>
      </c>
    </row>
    <row r="2049" spans="1:5">
      <c r="A2049" s="8" t="str">
        <f t="shared" si="70"/>
        <v>MWG45258</v>
      </c>
      <c r="B2049" s="43" t="s">
        <v>22</v>
      </c>
      <c r="C2049" s="8">
        <v>45258</v>
      </c>
      <c r="D2049" s="44">
        <v>38000</v>
      </c>
      <c r="E2049">
        <v>6978400</v>
      </c>
    </row>
    <row r="2050" spans="1:5">
      <c r="A2050" s="8" t="str">
        <f t="shared" si="70"/>
        <v>MWG45257</v>
      </c>
      <c r="B2050" s="43" t="s">
        <v>22</v>
      </c>
      <c r="C2050" s="8">
        <v>45257</v>
      </c>
      <c r="D2050" s="44">
        <v>38000</v>
      </c>
      <c r="E2050">
        <v>5269900</v>
      </c>
    </row>
    <row r="2051" spans="1:5">
      <c r="A2051" s="8" t="str">
        <f t="shared" ref="A2051:A2114" si="71">B2051&amp;C2051</f>
        <v>MWG45254</v>
      </c>
      <c r="B2051" s="43" t="s">
        <v>22</v>
      </c>
      <c r="C2051" s="8">
        <v>45254</v>
      </c>
      <c r="D2051" s="44">
        <v>38550</v>
      </c>
      <c r="E2051">
        <v>11181000</v>
      </c>
    </row>
    <row r="2052" spans="1:5">
      <c r="A2052" s="8" t="str">
        <f t="shared" si="71"/>
        <v>MWG45253</v>
      </c>
      <c r="B2052" s="43" t="s">
        <v>22</v>
      </c>
      <c r="C2052" s="8">
        <v>45253</v>
      </c>
      <c r="D2052" s="44">
        <v>37300</v>
      </c>
      <c r="E2052">
        <v>8073600</v>
      </c>
    </row>
    <row r="2053" spans="1:5">
      <c r="A2053" s="8" t="str">
        <f t="shared" si="71"/>
        <v>MWG45252</v>
      </c>
      <c r="B2053" s="43" t="s">
        <v>22</v>
      </c>
      <c r="C2053" s="8">
        <v>45252</v>
      </c>
      <c r="D2053" s="44">
        <v>39800</v>
      </c>
      <c r="E2053">
        <v>14503500</v>
      </c>
    </row>
    <row r="2054" spans="1:5">
      <c r="A2054" s="8" t="str">
        <f t="shared" si="71"/>
        <v>MWG45251</v>
      </c>
      <c r="B2054" s="43" t="s">
        <v>22</v>
      </c>
      <c r="C2054" s="8">
        <v>45251</v>
      </c>
      <c r="D2054" s="44">
        <v>40900</v>
      </c>
      <c r="E2054">
        <v>5778700</v>
      </c>
    </row>
    <row r="2055" spans="1:5">
      <c r="A2055" s="8" t="str">
        <f t="shared" si="71"/>
        <v>MWG45250</v>
      </c>
      <c r="B2055" s="43" t="s">
        <v>22</v>
      </c>
      <c r="C2055" s="8">
        <v>45250</v>
      </c>
      <c r="D2055" s="44">
        <v>40550</v>
      </c>
      <c r="E2055">
        <v>7558500</v>
      </c>
    </row>
    <row r="2056" spans="1:5">
      <c r="A2056" s="8" t="str">
        <f t="shared" si="71"/>
        <v>MWG45247</v>
      </c>
      <c r="B2056" s="43" t="s">
        <v>22</v>
      </c>
      <c r="C2056" s="8">
        <v>45247</v>
      </c>
      <c r="D2056" s="44">
        <v>41400</v>
      </c>
      <c r="E2056">
        <v>10996900</v>
      </c>
    </row>
    <row r="2057" spans="1:5">
      <c r="A2057" s="8" t="str">
        <f t="shared" si="71"/>
        <v>MWG45246</v>
      </c>
      <c r="B2057" s="43" t="s">
        <v>22</v>
      </c>
      <c r="C2057" s="8">
        <v>45246</v>
      </c>
      <c r="D2057" s="44">
        <v>41500</v>
      </c>
      <c r="E2057">
        <v>10534200</v>
      </c>
    </row>
    <row r="2058" spans="1:5">
      <c r="A2058" s="8" t="str">
        <f t="shared" si="71"/>
        <v>MWG45245</v>
      </c>
      <c r="B2058" s="43" t="s">
        <v>22</v>
      </c>
      <c r="C2058" s="8">
        <v>45245</v>
      </c>
      <c r="D2058" s="44">
        <v>41900</v>
      </c>
      <c r="E2058">
        <v>10338300</v>
      </c>
    </row>
    <row r="2059" spans="1:5">
      <c r="A2059" s="8" t="str">
        <f t="shared" si="71"/>
        <v>MWG45244</v>
      </c>
      <c r="B2059" s="43" t="s">
        <v>22</v>
      </c>
      <c r="C2059" s="8">
        <v>45244</v>
      </c>
      <c r="D2059" s="44">
        <v>41500</v>
      </c>
      <c r="E2059">
        <v>15235500</v>
      </c>
    </row>
    <row r="2060" spans="1:5">
      <c r="A2060" s="8" t="str">
        <f t="shared" si="71"/>
        <v>MWG45243</v>
      </c>
      <c r="B2060" s="43" t="s">
        <v>22</v>
      </c>
      <c r="C2060" s="8">
        <v>45243</v>
      </c>
      <c r="D2060" s="44">
        <v>40000</v>
      </c>
      <c r="E2060">
        <v>9192300</v>
      </c>
    </row>
    <row r="2061" spans="1:5">
      <c r="A2061" s="8" t="str">
        <f t="shared" si="71"/>
        <v>MWG45240</v>
      </c>
      <c r="B2061" s="43" t="s">
        <v>22</v>
      </c>
      <c r="C2061" s="8">
        <v>45240</v>
      </c>
      <c r="D2061" s="44">
        <v>39400</v>
      </c>
      <c r="E2061">
        <v>11053600</v>
      </c>
    </row>
    <row r="2062" spans="1:5">
      <c r="A2062" s="8" t="str">
        <f t="shared" si="71"/>
        <v>MWG45239</v>
      </c>
      <c r="B2062" s="43" t="s">
        <v>22</v>
      </c>
      <c r="C2062" s="8">
        <v>45239</v>
      </c>
      <c r="D2062" s="44">
        <v>40300</v>
      </c>
      <c r="E2062">
        <v>12143300</v>
      </c>
    </row>
    <row r="2063" spans="1:5">
      <c r="A2063" s="8" t="str">
        <f t="shared" si="71"/>
        <v>MWG45238</v>
      </c>
      <c r="B2063" s="43" t="s">
        <v>22</v>
      </c>
      <c r="C2063" s="8">
        <v>45238</v>
      </c>
      <c r="D2063" s="44">
        <v>39600</v>
      </c>
      <c r="E2063">
        <v>19608000</v>
      </c>
    </row>
    <row r="2064" spans="1:5">
      <c r="A2064" s="8" t="str">
        <f t="shared" si="71"/>
        <v>MWG45237</v>
      </c>
      <c r="B2064" s="43" t="s">
        <v>22</v>
      </c>
      <c r="C2064" s="8">
        <v>45237</v>
      </c>
      <c r="D2064" s="44">
        <v>38200</v>
      </c>
      <c r="E2064">
        <v>10423200</v>
      </c>
    </row>
    <row r="2065" spans="1:5">
      <c r="A2065" s="8" t="str">
        <f t="shared" si="71"/>
        <v>MWG45236</v>
      </c>
      <c r="B2065" s="43" t="s">
        <v>22</v>
      </c>
      <c r="C2065" s="8">
        <v>45236</v>
      </c>
      <c r="D2065" s="44">
        <v>38050</v>
      </c>
      <c r="E2065">
        <v>12639800</v>
      </c>
    </row>
    <row r="2066" spans="1:5">
      <c r="A2066" s="8" t="str">
        <f t="shared" si="71"/>
        <v>MWG45233</v>
      </c>
      <c r="B2066" s="43" t="s">
        <v>22</v>
      </c>
      <c r="C2066" s="8">
        <v>45233</v>
      </c>
      <c r="D2066" s="44">
        <v>38950</v>
      </c>
      <c r="E2066">
        <v>12409700</v>
      </c>
    </row>
    <row r="2067" spans="1:5">
      <c r="A2067" s="8" t="str">
        <f t="shared" si="71"/>
        <v>MWG45232</v>
      </c>
      <c r="B2067" s="43" t="s">
        <v>22</v>
      </c>
      <c r="C2067" s="8">
        <v>45232</v>
      </c>
      <c r="D2067" s="44">
        <v>37000</v>
      </c>
      <c r="E2067">
        <v>21181700</v>
      </c>
    </row>
    <row r="2068" spans="1:5">
      <c r="A2068" s="8" t="str">
        <f t="shared" si="71"/>
        <v>MWG45231</v>
      </c>
      <c r="B2068" s="43" t="s">
        <v>22</v>
      </c>
      <c r="C2068" s="8">
        <v>45231</v>
      </c>
      <c r="D2068" s="44">
        <v>35100</v>
      </c>
      <c r="E2068">
        <v>21092800</v>
      </c>
    </row>
    <row r="2069" spans="1:5">
      <c r="A2069" s="8" t="str">
        <f t="shared" si="71"/>
        <v>MWG45230</v>
      </c>
      <c r="B2069" s="43" t="s">
        <v>22</v>
      </c>
      <c r="C2069" s="8">
        <v>45230</v>
      </c>
      <c r="D2069" s="44">
        <v>37700</v>
      </c>
      <c r="E2069">
        <v>13210100</v>
      </c>
    </row>
    <row r="2070" spans="1:5">
      <c r="A2070" s="8" t="str">
        <f t="shared" si="71"/>
        <v>MWG45229</v>
      </c>
      <c r="B2070" s="43" t="s">
        <v>22</v>
      </c>
      <c r="C2070" s="8">
        <v>45229</v>
      </c>
      <c r="D2070" s="44">
        <v>40500</v>
      </c>
      <c r="E2070">
        <v>4251000</v>
      </c>
    </row>
    <row r="2071" spans="1:5">
      <c r="A2071" s="8" t="str">
        <f t="shared" si="71"/>
        <v>MWG45226</v>
      </c>
      <c r="B2071" s="43" t="s">
        <v>22</v>
      </c>
      <c r="C2071" s="8">
        <v>45226</v>
      </c>
      <c r="D2071" s="44">
        <v>42000</v>
      </c>
      <c r="E2071">
        <v>4691100</v>
      </c>
    </row>
    <row r="2072" spans="1:5">
      <c r="A2072" s="8" t="str">
        <f t="shared" si="71"/>
        <v>MWG45225</v>
      </c>
      <c r="B2072" s="43" t="s">
        <v>22</v>
      </c>
      <c r="C2072" s="8">
        <v>45225</v>
      </c>
      <c r="D2072" s="44">
        <v>42000</v>
      </c>
      <c r="E2072">
        <v>15050000</v>
      </c>
    </row>
    <row r="2073" spans="1:5">
      <c r="A2073" s="8" t="str">
        <f t="shared" si="71"/>
        <v>MWG45224</v>
      </c>
      <c r="B2073" s="43" t="s">
        <v>22</v>
      </c>
      <c r="C2073" s="8">
        <v>45224</v>
      </c>
      <c r="D2073" s="44">
        <v>43500</v>
      </c>
      <c r="E2073">
        <v>4769400</v>
      </c>
    </row>
    <row r="2074" spans="1:5">
      <c r="A2074" s="8" t="str">
        <f t="shared" si="71"/>
        <v>MWG45223</v>
      </c>
      <c r="B2074" s="43" t="s">
        <v>22</v>
      </c>
      <c r="C2074" s="8">
        <v>45223</v>
      </c>
      <c r="D2074" s="44">
        <v>43000</v>
      </c>
      <c r="E2074">
        <v>8218500</v>
      </c>
    </row>
    <row r="2075" spans="1:5">
      <c r="A2075" s="8" t="str">
        <f t="shared" si="71"/>
        <v>MWG45222</v>
      </c>
      <c r="B2075" s="43" t="s">
        <v>22</v>
      </c>
      <c r="C2075" s="8">
        <v>45222</v>
      </c>
      <c r="D2075" s="44">
        <v>43000</v>
      </c>
      <c r="E2075">
        <v>8575600</v>
      </c>
    </row>
    <row r="2076" spans="1:5">
      <c r="A2076" s="8" t="str">
        <f t="shared" si="71"/>
        <v>MWG45219</v>
      </c>
      <c r="B2076" s="43" t="s">
        <v>22</v>
      </c>
      <c r="C2076" s="8">
        <v>45219</v>
      </c>
      <c r="D2076" s="44">
        <v>44700</v>
      </c>
      <c r="E2076">
        <v>7022500</v>
      </c>
    </row>
    <row r="2077" spans="1:5">
      <c r="A2077" s="8" t="str">
        <f t="shared" si="71"/>
        <v>MWG45218</v>
      </c>
      <c r="B2077" s="43" t="s">
        <v>22</v>
      </c>
      <c r="C2077" s="8">
        <v>45218</v>
      </c>
      <c r="D2077" s="44">
        <v>43000</v>
      </c>
      <c r="E2077">
        <v>8072300</v>
      </c>
    </row>
    <row r="2078" spans="1:5">
      <c r="A2078" s="8" t="str">
        <f t="shared" si="71"/>
        <v>MWG45217</v>
      </c>
      <c r="B2078" s="43" t="s">
        <v>22</v>
      </c>
      <c r="C2078" s="8">
        <v>45217</v>
      </c>
      <c r="D2078" s="44">
        <v>44700</v>
      </c>
      <c r="E2078">
        <v>11414600</v>
      </c>
    </row>
    <row r="2079" spans="1:5">
      <c r="A2079" s="8" t="str">
        <f t="shared" si="71"/>
        <v>MWG45216</v>
      </c>
      <c r="B2079" s="43" t="s">
        <v>22</v>
      </c>
      <c r="C2079" s="8">
        <v>45216</v>
      </c>
      <c r="D2079" s="44">
        <v>46300</v>
      </c>
      <c r="E2079">
        <v>7887900</v>
      </c>
    </row>
    <row r="2080" spans="1:5">
      <c r="A2080" s="8" t="str">
        <f t="shared" si="71"/>
        <v>MWG45215</v>
      </c>
      <c r="B2080" s="43" t="s">
        <v>22</v>
      </c>
      <c r="C2080" s="8">
        <v>45215</v>
      </c>
      <c r="D2080" s="44">
        <v>48600</v>
      </c>
      <c r="E2080">
        <v>8502700</v>
      </c>
    </row>
    <row r="2081" spans="1:5">
      <c r="A2081" s="8" t="str">
        <f t="shared" si="71"/>
        <v>MWG45212</v>
      </c>
      <c r="B2081" s="43" t="s">
        <v>22</v>
      </c>
      <c r="C2081" s="8">
        <v>45212</v>
      </c>
      <c r="D2081" s="44">
        <v>49500</v>
      </c>
      <c r="E2081">
        <v>9845400</v>
      </c>
    </row>
    <row r="2082" spans="1:5">
      <c r="A2082" s="8" t="str">
        <f t="shared" si="71"/>
        <v>MWG45211</v>
      </c>
      <c r="B2082" s="43" t="s">
        <v>22</v>
      </c>
      <c r="C2082" s="8">
        <v>45211</v>
      </c>
      <c r="D2082" s="44">
        <v>48400</v>
      </c>
      <c r="E2082">
        <v>13700700</v>
      </c>
    </row>
    <row r="2083" spans="1:5">
      <c r="A2083" s="8" t="str">
        <f t="shared" si="71"/>
        <v>MWG45210</v>
      </c>
      <c r="B2083" s="43" t="s">
        <v>22</v>
      </c>
      <c r="C2083" s="8">
        <v>45210</v>
      </c>
      <c r="D2083" s="44">
        <v>49300</v>
      </c>
      <c r="E2083">
        <v>3478300</v>
      </c>
    </row>
    <row r="2084" spans="1:5">
      <c r="A2084" s="8" t="str">
        <f t="shared" si="71"/>
        <v>MWG45209</v>
      </c>
      <c r="B2084" s="43" t="s">
        <v>22</v>
      </c>
      <c r="C2084" s="8">
        <v>45209</v>
      </c>
      <c r="D2084" s="44">
        <v>48850</v>
      </c>
      <c r="E2084">
        <v>4821300</v>
      </c>
    </row>
    <row r="2085" spans="1:5">
      <c r="A2085" s="8" t="str">
        <f t="shared" si="71"/>
        <v>MWG45208</v>
      </c>
      <c r="B2085" s="43" t="s">
        <v>22</v>
      </c>
      <c r="C2085" s="8">
        <v>45208</v>
      </c>
      <c r="D2085" s="44">
        <v>47950</v>
      </c>
      <c r="E2085">
        <v>6457800</v>
      </c>
    </row>
    <row r="2086" spans="1:5">
      <c r="A2086" s="8" t="str">
        <f t="shared" si="71"/>
        <v>MWG45205</v>
      </c>
      <c r="B2086" s="43" t="s">
        <v>22</v>
      </c>
      <c r="C2086" s="8">
        <v>45205</v>
      </c>
      <c r="D2086" s="44">
        <v>48300</v>
      </c>
      <c r="E2086">
        <v>5188100</v>
      </c>
    </row>
    <row r="2087" spans="1:5">
      <c r="A2087" s="8" t="str">
        <f t="shared" si="71"/>
        <v>MWG45204</v>
      </c>
      <c r="B2087" s="43" t="s">
        <v>22</v>
      </c>
      <c r="C2087" s="8">
        <v>45204</v>
      </c>
      <c r="D2087" s="44">
        <v>47000</v>
      </c>
      <c r="E2087">
        <v>6348200</v>
      </c>
    </row>
    <row r="2088" spans="1:5">
      <c r="A2088" s="8" t="str">
        <f t="shared" si="71"/>
        <v>MWG45203</v>
      </c>
      <c r="B2088" s="43" t="s">
        <v>22</v>
      </c>
      <c r="C2088" s="8">
        <v>45203</v>
      </c>
      <c r="D2088" s="44">
        <v>49200</v>
      </c>
      <c r="E2088">
        <v>4826800</v>
      </c>
    </row>
    <row r="2089" spans="1:5">
      <c r="A2089" s="8" t="str">
        <f t="shared" si="71"/>
        <v>MWG45202</v>
      </c>
      <c r="B2089" s="43" t="s">
        <v>22</v>
      </c>
      <c r="C2089" s="8">
        <v>45202</v>
      </c>
      <c r="D2089" s="44">
        <v>49000</v>
      </c>
      <c r="E2089">
        <v>8976200</v>
      </c>
    </row>
    <row r="2090" spans="1:5">
      <c r="A2090" s="8" t="str">
        <f t="shared" si="71"/>
        <v>MWG45201</v>
      </c>
      <c r="B2090" s="43" t="s">
        <v>22</v>
      </c>
      <c r="C2090" s="8">
        <v>45201</v>
      </c>
      <c r="D2090" s="44">
        <v>51900</v>
      </c>
      <c r="E2090">
        <v>4207600</v>
      </c>
    </row>
    <row r="2091" spans="1:5">
      <c r="A2091" s="8" t="str">
        <f t="shared" si="71"/>
        <v>MWG45198</v>
      </c>
      <c r="B2091" s="43" t="s">
        <v>22</v>
      </c>
      <c r="C2091" s="8">
        <v>45198</v>
      </c>
      <c r="D2091" s="44">
        <v>52600</v>
      </c>
      <c r="E2091">
        <v>4945900</v>
      </c>
    </row>
    <row r="2092" spans="1:5">
      <c r="A2092" s="8" t="str">
        <f t="shared" si="71"/>
        <v>MWG45197</v>
      </c>
      <c r="B2092" s="43" t="s">
        <v>22</v>
      </c>
      <c r="C2092" s="8">
        <v>45197</v>
      </c>
      <c r="D2092" s="44">
        <v>53000</v>
      </c>
      <c r="E2092">
        <v>8909300</v>
      </c>
    </row>
    <row r="2093" spans="1:5">
      <c r="A2093" s="8" t="str">
        <f t="shared" si="71"/>
        <v>MWG45196</v>
      </c>
      <c r="B2093" s="43" t="s">
        <v>22</v>
      </c>
      <c r="C2093" s="8">
        <v>45196</v>
      </c>
      <c r="D2093" s="44">
        <v>52000</v>
      </c>
      <c r="E2093">
        <v>4904400</v>
      </c>
    </row>
    <row r="2094" spans="1:5">
      <c r="A2094" s="8" t="str">
        <f t="shared" si="71"/>
        <v>MWG45195</v>
      </c>
      <c r="B2094" s="43" t="s">
        <v>22</v>
      </c>
      <c r="C2094" s="8">
        <v>45195</v>
      </c>
      <c r="D2094" s="44">
        <v>51500</v>
      </c>
      <c r="E2094">
        <v>8271400</v>
      </c>
    </row>
    <row r="2095" spans="1:5">
      <c r="A2095" s="8" t="str">
        <f t="shared" si="71"/>
        <v>MWG45194</v>
      </c>
      <c r="B2095" s="43" t="s">
        <v>22</v>
      </c>
      <c r="C2095" s="8">
        <v>45194</v>
      </c>
      <c r="D2095" s="44">
        <v>51000</v>
      </c>
      <c r="E2095">
        <v>7693400</v>
      </c>
    </row>
    <row r="2096" spans="1:5">
      <c r="A2096" s="8" t="str">
        <f t="shared" si="71"/>
        <v>MWG45191</v>
      </c>
      <c r="B2096" s="43" t="s">
        <v>22</v>
      </c>
      <c r="C2096" s="8">
        <v>45191</v>
      </c>
      <c r="D2096" s="44">
        <v>52100</v>
      </c>
      <c r="E2096">
        <v>11804800</v>
      </c>
    </row>
    <row r="2097" spans="1:5">
      <c r="A2097" s="8" t="str">
        <f t="shared" si="71"/>
        <v>MWG45190</v>
      </c>
      <c r="B2097" s="43" t="s">
        <v>22</v>
      </c>
      <c r="C2097" s="8">
        <v>45190</v>
      </c>
      <c r="D2097" s="44">
        <v>54200</v>
      </c>
      <c r="E2097">
        <v>9500900</v>
      </c>
    </row>
    <row r="2098" spans="1:5">
      <c r="A2098" s="8" t="str">
        <f t="shared" si="71"/>
        <v>MWG45189</v>
      </c>
      <c r="B2098" s="43" t="s">
        <v>22</v>
      </c>
      <c r="C2098" s="8">
        <v>45189</v>
      </c>
      <c r="D2098" s="44">
        <v>55800</v>
      </c>
      <c r="E2098">
        <v>6834800</v>
      </c>
    </row>
    <row r="2099" spans="1:5">
      <c r="A2099" s="8" t="str">
        <f t="shared" si="71"/>
        <v>MWG45188</v>
      </c>
      <c r="B2099" s="43" t="s">
        <v>22</v>
      </c>
      <c r="C2099" s="8">
        <v>45188</v>
      </c>
      <c r="D2099" s="44">
        <v>55500</v>
      </c>
      <c r="E2099">
        <v>8835900</v>
      </c>
    </row>
    <row r="2100" spans="1:5">
      <c r="A2100" s="8" t="str">
        <f t="shared" si="71"/>
        <v>MWG45187</v>
      </c>
      <c r="B2100" s="43" t="s">
        <v>22</v>
      </c>
      <c r="C2100" s="8">
        <v>45187</v>
      </c>
      <c r="D2100" s="44">
        <v>55000</v>
      </c>
      <c r="E2100">
        <v>6610200</v>
      </c>
    </row>
    <row r="2101" spans="1:5">
      <c r="A2101" s="8" t="str">
        <f t="shared" si="71"/>
        <v>MWG45184</v>
      </c>
      <c r="B2101" s="43" t="s">
        <v>22</v>
      </c>
      <c r="C2101" s="8">
        <v>45184</v>
      </c>
      <c r="D2101" s="44">
        <v>55900</v>
      </c>
      <c r="E2101">
        <v>7838900</v>
      </c>
    </row>
    <row r="2102" spans="1:5">
      <c r="A2102" s="8" t="str">
        <f t="shared" si="71"/>
        <v>MWG45183</v>
      </c>
      <c r="B2102" s="43" t="s">
        <v>22</v>
      </c>
      <c r="C2102" s="8">
        <v>45183</v>
      </c>
      <c r="D2102" s="44">
        <v>57300</v>
      </c>
      <c r="E2102">
        <v>8439000</v>
      </c>
    </row>
    <row r="2103" spans="1:5">
      <c r="A2103" s="8" t="str">
        <f t="shared" si="71"/>
        <v>MWG45182</v>
      </c>
      <c r="B2103" s="43" t="s">
        <v>22</v>
      </c>
      <c r="C2103" s="8">
        <v>45182</v>
      </c>
      <c r="D2103" s="44">
        <v>57500</v>
      </c>
      <c r="E2103">
        <v>16051000</v>
      </c>
    </row>
    <row r="2104" spans="1:5">
      <c r="A2104" s="8" t="str">
        <f t="shared" si="71"/>
        <v>MWG45181</v>
      </c>
      <c r="B2104" s="43" t="s">
        <v>22</v>
      </c>
      <c r="C2104" s="8">
        <v>45181</v>
      </c>
      <c r="D2104" s="44">
        <v>55800</v>
      </c>
      <c r="E2104">
        <v>4794300</v>
      </c>
    </row>
    <row r="2105" spans="1:5">
      <c r="A2105" s="8" t="str">
        <f t="shared" si="71"/>
        <v>MWG45180</v>
      </c>
      <c r="B2105" s="43" t="s">
        <v>22</v>
      </c>
      <c r="C2105" s="8">
        <v>45180</v>
      </c>
      <c r="D2105" s="44">
        <v>54500</v>
      </c>
      <c r="E2105">
        <v>8457600</v>
      </c>
    </row>
    <row r="2106" spans="1:5">
      <c r="A2106" s="8" t="str">
        <f t="shared" si="71"/>
        <v>MWG45177</v>
      </c>
      <c r="B2106" s="43" t="s">
        <v>22</v>
      </c>
      <c r="C2106" s="8">
        <v>45177</v>
      </c>
      <c r="D2106" s="44">
        <v>55500</v>
      </c>
      <c r="E2106">
        <v>7805800</v>
      </c>
    </row>
    <row r="2107" spans="1:5">
      <c r="A2107" s="8" t="str">
        <f t="shared" si="71"/>
        <v>MWG45176</v>
      </c>
      <c r="B2107" s="43" t="s">
        <v>22</v>
      </c>
      <c r="C2107" s="8">
        <v>45176</v>
      </c>
      <c r="D2107" s="44">
        <v>55000</v>
      </c>
      <c r="E2107">
        <v>5993300</v>
      </c>
    </row>
    <row r="2108" spans="1:5">
      <c r="A2108" s="8" t="str">
        <f t="shared" si="71"/>
        <v>MWG45175</v>
      </c>
      <c r="B2108" s="43" t="s">
        <v>22</v>
      </c>
      <c r="C2108" s="8">
        <v>45175</v>
      </c>
      <c r="D2108" s="44">
        <v>55000</v>
      </c>
      <c r="E2108">
        <v>5121300</v>
      </c>
    </row>
    <row r="2109" spans="1:5">
      <c r="A2109" s="8" t="str">
        <f t="shared" si="71"/>
        <v>MWG45174</v>
      </c>
      <c r="B2109" s="43" t="s">
        <v>22</v>
      </c>
      <c r="C2109" s="8">
        <v>45174</v>
      </c>
      <c r="D2109" s="44">
        <v>54300</v>
      </c>
      <c r="E2109">
        <v>8353500</v>
      </c>
    </row>
    <row r="2110" spans="1:5">
      <c r="A2110" s="8" t="str">
        <f t="shared" si="71"/>
        <v>MWG45169</v>
      </c>
      <c r="B2110" s="43" t="s">
        <v>22</v>
      </c>
      <c r="C2110" s="8">
        <v>45169</v>
      </c>
      <c r="D2110" s="44">
        <v>53800</v>
      </c>
      <c r="E2110">
        <v>5206100</v>
      </c>
    </row>
    <row r="2111" spans="1:5">
      <c r="A2111" s="8" t="str">
        <f t="shared" si="71"/>
        <v>MWG45168</v>
      </c>
      <c r="B2111" s="43" t="s">
        <v>22</v>
      </c>
      <c r="C2111" s="8">
        <v>45168</v>
      </c>
      <c r="D2111" s="44">
        <v>53800</v>
      </c>
      <c r="E2111">
        <v>7312500</v>
      </c>
    </row>
    <row r="2112" spans="1:5">
      <c r="A2112" s="8" t="str">
        <f t="shared" si="71"/>
        <v>MWG45167</v>
      </c>
      <c r="B2112" s="43" t="s">
        <v>22</v>
      </c>
      <c r="C2112" s="8">
        <v>45167</v>
      </c>
      <c r="D2112" s="44">
        <v>52900</v>
      </c>
      <c r="E2112">
        <v>8303900</v>
      </c>
    </row>
    <row r="2113" spans="1:5">
      <c r="A2113" s="8" t="str">
        <f t="shared" si="71"/>
        <v>MWG45166</v>
      </c>
      <c r="B2113" s="43" t="s">
        <v>22</v>
      </c>
      <c r="C2113" s="8">
        <v>45166</v>
      </c>
      <c r="D2113" s="44">
        <v>51700</v>
      </c>
      <c r="E2113">
        <v>8495500</v>
      </c>
    </row>
    <row r="2114" spans="1:5">
      <c r="A2114" s="8" t="str">
        <f t="shared" si="71"/>
        <v>MWG45163</v>
      </c>
      <c r="B2114" s="43" t="s">
        <v>22</v>
      </c>
      <c r="C2114" s="8">
        <v>45163</v>
      </c>
      <c r="D2114" s="44">
        <v>50500</v>
      </c>
      <c r="E2114">
        <v>7139000</v>
      </c>
    </row>
    <row r="2115" spans="1:5">
      <c r="A2115" s="8" t="str">
        <f t="shared" ref="A2115:A2178" si="72">B2115&amp;C2115</f>
        <v>MWG45162</v>
      </c>
      <c r="B2115" s="43" t="s">
        <v>22</v>
      </c>
      <c r="C2115" s="8">
        <v>45162</v>
      </c>
      <c r="D2115" s="44">
        <v>50300</v>
      </c>
      <c r="E2115">
        <v>5727600</v>
      </c>
    </row>
    <row r="2116" spans="1:5">
      <c r="A2116" s="8" t="str">
        <f t="shared" si="72"/>
        <v>MWG45161</v>
      </c>
      <c r="B2116" s="43" t="s">
        <v>22</v>
      </c>
      <c r="C2116" s="8">
        <v>45161</v>
      </c>
      <c r="D2116" s="44">
        <v>49700</v>
      </c>
      <c r="E2116">
        <v>4957900</v>
      </c>
    </row>
    <row r="2117" spans="1:5">
      <c r="A2117" s="8" t="str">
        <f t="shared" si="72"/>
        <v>MWG45160</v>
      </c>
      <c r="B2117" s="43" t="s">
        <v>22</v>
      </c>
      <c r="C2117" s="8">
        <v>45160</v>
      </c>
      <c r="D2117" s="44">
        <v>50000</v>
      </c>
      <c r="E2117">
        <v>10145800</v>
      </c>
    </row>
    <row r="2118" spans="1:5">
      <c r="A2118" s="8" t="str">
        <f t="shared" si="72"/>
        <v>MWG45159</v>
      </c>
      <c r="B2118" s="43" t="s">
        <v>22</v>
      </c>
      <c r="C2118" s="8">
        <v>45159</v>
      </c>
      <c r="D2118" s="44">
        <v>49000</v>
      </c>
      <c r="E2118">
        <v>7064800</v>
      </c>
    </row>
    <row r="2119" spans="1:5">
      <c r="A2119" s="8" t="str">
        <f t="shared" si="72"/>
        <v>MWG45156</v>
      </c>
      <c r="B2119" s="43" t="s">
        <v>22</v>
      </c>
      <c r="C2119" s="8">
        <v>45156</v>
      </c>
      <c r="D2119" s="44">
        <v>50200</v>
      </c>
      <c r="E2119">
        <v>14262600</v>
      </c>
    </row>
    <row r="2120" spans="1:5">
      <c r="A2120" s="8" t="str">
        <f t="shared" si="72"/>
        <v>MWG45155</v>
      </c>
      <c r="B2120" s="43" t="s">
        <v>22</v>
      </c>
      <c r="C2120" s="8">
        <v>45155</v>
      </c>
      <c r="D2120" s="44">
        <v>53900</v>
      </c>
      <c r="E2120">
        <v>7226900</v>
      </c>
    </row>
    <row r="2121" spans="1:5">
      <c r="A2121" s="8" t="str">
        <f t="shared" si="72"/>
        <v>MWG45154</v>
      </c>
      <c r="B2121" s="43" t="s">
        <v>22</v>
      </c>
      <c r="C2121" s="8">
        <v>45154</v>
      </c>
      <c r="D2121" s="44">
        <v>53800</v>
      </c>
      <c r="E2121">
        <v>5141100</v>
      </c>
    </row>
    <row r="2122" spans="1:5">
      <c r="A2122" s="8" t="str">
        <f t="shared" si="72"/>
        <v>MWG45153</v>
      </c>
      <c r="B2122" s="43" t="s">
        <v>22</v>
      </c>
      <c r="C2122" s="8">
        <v>45153</v>
      </c>
      <c r="D2122" s="44">
        <v>54000</v>
      </c>
      <c r="E2122">
        <v>8379700</v>
      </c>
    </row>
    <row r="2123" spans="1:5">
      <c r="A2123" s="8" t="str">
        <f t="shared" si="72"/>
        <v>MWG45152</v>
      </c>
      <c r="B2123" s="43" t="s">
        <v>22</v>
      </c>
      <c r="C2123" s="8">
        <v>45152</v>
      </c>
      <c r="D2123" s="44">
        <v>54200</v>
      </c>
      <c r="E2123">
        <v>9615900</v>
      </c>
    </row>
    <row r="2124" spans="1:5">
      <c r="A2124" s="8" t="str">
        <f t="shared" si="72"/>
        <v>MWG45149</v>
      </c>
      <c r="B2124" s="43" t="s">
        <v>22</v>
      </c>
      <c r="C2124" s="8">
        <v>45149</v>
      </c>
      <c r="D2124" s="44">
        <v>53300</v>
      </c>
      <c r="E2124">
        <v>6318800</v>
      </c>
    </row>
    <row r="2125" spans="1:5">
      <c r="A2125" s="8" t="str">
        <f t="shared" si="72"/>
        <v>MWG45148</v>
      </c>
      <c r="B2125" s="43" t="s">
        <v>22</v>
      </c>
      <c r="C2125" s="8">
        <v>45148</v>
      </c>
      <c r="D2125" s="44">
        <v>52000</v>
      </c>
      <c r="E2125">
        <v>4979900</v>
      </c>
    </row>
    <row r="2126" spans="1:5">
      <c r="A2126" s="8" t="str">
        <f t="shared" si="72"/>
        <v>MWG45147</v>
      </c>
      <c r="B2126" s="43" t="s">
        <v>22</v>
      </c>
      <c r="C2126" s="8">
        <v>45147</v>
      </c>
      <c r="D2126" s="44">
        <v>52600</v>
      </c>
      <c r="E2126">
        <v>8966000</v>
      </c>
    </row>
    <row r="2127" spans="1:5">
      <c r="A2127" s="8" t="str">
        <f t="shared" si="72"/>
        <v>MWG45146</v>
      </c>
      <c r="B2127" s="43" t="s">
        <v>22</v>
      </c>
      <c r="C2127" s="8">
        <v>45146</v>
      </c>
      <c r="D2127" s="44">
        <v>53600</v>
      </c>
      <c r="E2127">
        <v>5735000</v>
      </c>
    </row>
    <row r="2128" spans="1:5">
      <c r="A2128" s="8" t="str">
        <f t="shared" si="72"/>
        <v>MWG45145</v>
      </c>
      <c r="B2128" s="43" t="s">
        <v>22</v>
      </c>
      <c r="C2128" s="8">
        <v>45145</v>
      </c>
      <c r="D2128" s="44">
        <v>53800</v>
      </c>
      <c r="E2128">
        <v>6494400</v>
      </c>
    </row>
    <row r="2129" spans="1:5">
      <c r="A2129" s="8" t="str">
        <f t="shared" si="72"/>
        <v>MWG45142</v>
      </c>
      <c r="B2129" s="43" t="s">
        <v>22</v>
      </c>
      <c r="C2129" s="8">
        <v>45142</v>
      </c>
      <c r="D2129" s="44">
        <v>53000</v>
      </c>
      <c r="E2129">
        <v>7529400</v>
      </c>
    </row>
    <row r="2130" spans="1:5">
      <c r="A2130" s="8" t="str">
        <f t="shared" si="72"/>
        <v>MWG45141</v>
      </c>
      <c r="B2130" s="43" t="s">
        <v>22</v>
      </c>
      <c r="C2130" s="8">
        <v>45141</v>
      </c>
      <c r="D2130" s="44">
        <v>52700</v>
      </c>
      <c r="E2130">
        <v>7997000</v>
      </c>
    </row>
    <row r="2131" spans="1:5">
      <c r="A2131" s="8" t="str">
        <f t="shared" si="72"/>
        <v>VHM45600</v>
      </c>
      <c r="B2131" s="43" t="s">
        <v>20</v>
      </c>
      <c r="C2131" s="8">
        <v>45600</v>
      </c>
      <c r="D2131" s="44">
        <v>41500</v>
      </c>
      <c r="E2131">
        <v>19838000</v>
      </c>
    </row>
    <row r="2132" spans="1:5">
      <c r="A2132" s="8" t="str">
        <f t="shared" si="72"/>
        <v>VHM45597</v>
      </c>
      <c r="B2132" s="43" t="s">
        <v>20</v>
      </c>
      <c r="C2132" s="8">
        <v>45597</v>
      </c>
      <c r="D2132" s="44">
        <v>41500</v>
      </c>
      <c r="E2132">
        <v>16952200</v>
      </c>
    </row>
    <row r="2133" spans="1:5">
      <c r="A2133" s="8" t="str">
        <f t="shared" si="72"/>
        <v>VHM45596</v>
      </c>
      <c r="B2133" s="43" t="s">
        <v>20</v>
      </c>
      <c r="C2133" s="8">
        <v>45596</v>
      </c>
      <c r="D2133" s="44">
        <v>41500</v>
      </c>
      <c r="E2133">
        <v>23739900</v>
      </c>
    </row>
    <row r="2134" spans="1:5">
      <c r="A2134" s="8" t="str">
        <f t="shared" si="72"/>
        <v>VHM45595</v>
      </c>
      <c r="B2134" s="43" t="s">
        <v>20</v>
      </c>
      <c r="C2134" s="8">
        <v>45595</v>
      </c>
      <c r="D2134" s="44">
        <v>41150</v>
      </c>
      <c r="E2134">
        <v>31820300</v>
      </c>
    </row>
    <row r="2135" spans="1:5">
      <c r="A2135" s="8" t="str">
        <f t="shared" si="72"/>
        <v>VHM45594</v>
      </c>
      <c r="B2135" s="43" t="s">
        <v>20</v>
      </c>
      <c r="C2135" s="8">
        <v>45594</v>
      </c>
      <c r="D2135" s="44">
        <v>42750</v>
      </c>
      <c r="E2135">
        <v>17360800</v>
      </c>
    </row>
    <row r="2136" spans="1:5">
      <c r="A2136" s="8" t="str">
        <f t="shared" si="72"/>
        <v>VHM45593</v>
      </c>
      <c r="B2136" s="43" t="s">
        <v>20</v>
      </c>
      <c r="C2136" s="8">
        <v>45593</v>
      </c>
      <c r="D2136" s="44">
        <v>42700</v>
      </c>
      <c r="E2136">
        <v>19543500</v>
      </c>
    </row>
    <row r="2137" spans="1:5">
      <c r="A2137" s="8" t="str">
        <f t="shared" si="72"/>
        <v>VHM45590</v>
      </c>
      <c r="B2137" s="43" t="s">
        <v>20</v>
      </c>
      <c r="C2137" s="8">
        <v>45590</v>
      </c>
      <c r="D2137" s="44">
        <v>43850</v>
      </c>
      <c r="E2137">
        <v>24552700</v>
      </c>
    </row>
    <row r="2138" spans="1:5">
      <c r="A2138" s="8" t="str">
        <f t="shared" si="72"/>
        <v>VHM45589</v>
      </c>
      <c r="B2138" s="43" t="s">
        <v>20</v>
      </c>
      <c r="C2138" s="8">
        <v>45589</v>
      </c>
      <c r="D2138" s="44">
        <v>43850</v>
      </c>
      <c r="E2138">
        <v>33609900</v>
      </c>
    </row>
    <row r="2139" spans="1:5">
      <c r="A2139" s="8" t="str">
        <f t="shared" si="72"/>
        <v>VHM45588</v>
      </c>
      <c r="B2139" s="43" t="s">
        <v>20</v>
      </c>
      <c r="C2139" s="8">
        <v>45588</v>
      </c>
      <c r="D2139" s="44">
        <v>47000</v>
      </c>
      <c r="E2139">
        <v>33349400</v>
      </c>
    </row>
    <row r="2140" spans="1:5">
      <c r="A2140" s="8" t="str">
        <f t="shared" si="72"/>
        <v>VHM45587</v>
      </c>
      <c r="B2140" s="43" t="s">
        <v>20</v>
      </c>
      <c r="C2140" s="8">
        <v>45587</v>
      </c>
      <c r="D2140" s="44">
        <v>48250</v>
      </c>
      <c r="E2140">
        <v>12671300</v>
      </c>
    </row>
    <row r="2141" spans="1:5">
      <c r="A2141" s="8" t="str">
        <f t="shared" si="72"/>
        <v>VHM45586</v>
      </c>
      <c r="B2141" s="43" t="s">
        <v>20</v>
      </c>
      <c r="C2141" s="8">
        <v>45586</v>
      </c>
      <c r="D2141" s="44">
        <v>47800</v>
      </c>
      <c r="E2141">
        <v>21162900</v>
      </c>
    </row>
    <row r="2142" spans="1:5">
      <c r="A2142" s="8" t="str">
        <f t="shared" si="72"/>
        <v>VHM45583</v>
      </c>
      <c r="B2142" s="43" t="s">
        <v>20</v>
      </c>
      <c r="C2142" s="8">
        <v>45583</v>
      </c>
      <c r="D2142" s="44">
        <v>45250</v>
      </c>
      <c r="E2142">
        <v>8960800</v>
      </c>
    </row>
    <row r="2143" spans="1:5">
      <c r="A2143" s="8" t="str">
        <f t="shared" si="72"/>
        <v>VHM45582</v>
      </c>
      <c r="B2143" s="43" t="s">
        <v>20</v>
      </c>
      <c r="C2143" s="8">
        <v>45582</v>
      </c>
      <c r="D2143" s="44">
        <v>45100</v>
      </c>
      <c r="E2143">
        <v>6677100</v>
      </c>
    </row>
    <row r="2144" spans="1:5">
      <c r="A2144" s="8" t="str">
        <f t="shared" si="72"/>
        <v>VHM45581</v>
      </c>
      <c r="B2144" s="43" t="s">
        <v>20</v>
      </c>
      <c r="C2144" s="8">
        <v>45581</v>
      </c>
      <c r="D2144" s="44">
        <v>45000</v>
      </c>
      <c r="E2144">
        <v>6821300</v>
      </c>
    </row>
    <row r="2145" spans="1:5">
      <c r="A2145" s="8" t="str">
        <f t="shared" si="72"/>
        <v>VHM45580</v>
      </c>
      <c r="B2145" s="43" t="s">
        <v>20</v>
      </c>
      <c r="C2145" s="8">
        <v>45580</v>
      </c>
      <c r="D2145" s="44">
        <v>44650</v>
      </c>
      <c r="E2145">
        <v>9219500</v>
      </c>
    </row>
    <row r="2146" spans="1:5">
      <c r="A2146" s="8" t="str">
        <f t="shared" si="72"/>
        <v>VHM45579</v>
      </c>
      <c r="B2146" s="43" t="s">
        <v>20</v>
      </c>
      <c r="C2146" s="8">
        <v>45579</v>
      </c>
      <c r="D2146" s="44">
        <v>45350</v>
      </c>
      <c r="E2146">
        <v>20737100</v>
      </c>
    </row>
    <row r="2147" spans="1:5">
      <c r="A2147" s="8" t="str">
        <f t="shared" si="72"/>
        <v>VHM45576</v>
      </c>
      <c r="B2147" s="43" t="s">
        <v>20</v>
      </c>
      <c r="C2147" s="8">
        <v>45576</v>
      </c>
      <c r="D2147" s="44">
        <v>43600</v>
      </c>
      <c r="E2147">
        <v>15621000</v>
      </c>
    </row>
    <row r="2148" spans="1:5">
      <c r="A2148" s="8" t="str">
        <f t="shared" si="72"/>
        <v>VHM45575</v>
      </c>
      <c r="B2148" s="43" t="s">
        <v>20</v>
      </c>
      <c r="C2148" s="8">
        <v>45575</v>
      </c>
      <c r="D2148" s="44">
        <v>42150</v>
      </c>
      <c r="E2148">
        <v>5446300</v>
      </c>
    </row>
    <row r="2149" spans="1:5">
      <c r="A2149" s="8" t="str">
        <f t="shared" si="72"/>
        <v>VHM45574</v>
      </c>
      <c r="B2149" s="43" t="s">
        <v>20</v>
      </c>
      <c r="C2149" s="8">
        <v>45574</v>
      </c>
      <c r="D2149" s="44">
        <v>42500</v>
      </c>
      <c r="E2149">
        <v>6742900</v>
      </c>
    </row>
    <row r="2150" spans="1:5">
      <c r="A2150" s="8" t="str">
        <f t="shared" si="72"/>
        <v>VHM45573</v>
      </c>
      <c r="B2150" s="43" t="s">
        <v>20</v>
      </c>
      <c r="C2150" s="8">
        <v>45573</v>
      </c>
      <c r="D2150" s="44">
        <v>41600</v>
      </c>
      <c r="E2150">
        <v>8581400</v>
      </c>
    </row>
    <row r="2151" spans="1:5">
      <c r="A2151" s="8" t="str">
        <f t="shared" si="72"/>
        <v>VHM45572</v>
      </c>
      <c r="B2151" s="43" t="s">
        <v>20</v>
      </c>
      <c r="C2151" s="8">
        <v>45572</v>
      </c>
      <c r="D2151" s="44">
        <v>41200</v>
      </c>
      <c r="E2151">
        <v>7224100</v>
      </c>
    </row>
    <row r="2152" spans="1:5">
      <c r="A2152" s="8" t="str">
        <f t="shared" si="72"/>
        <v>VHM45569</v>
      </c>
      <c r="B2152" s="43" t="s">
        <v>20</v>
      </c>
      <c r="C2152" s="8">
        <v>45569</v>
      </c>
      <c r="D2152" s="44">
        <v>41500</v>
      </c>
      <c r="E2152">
        <v>6764300</v>
      </c>
    </row>
    <row r="2153" spans="1:5">
      <c r="A2153" s="8" t="str">
        <f t="shared" si="72"/>
        <v>VHM45568</v>
      </c>
      <c r="B2153" s="43" t="s">
        <v>20</v>
      </c>
      <c r="C2153" s="8">
        <v>45568</v>
      </c>
      <c r="D2153" s="44">
        <v>41600</v>
      </c>
      <c r="E2153">
        <v>26887200</v>
      </c>
    </row>
    <row r="2154" spans="1:5">
      <c r="A2154" s="8" t="str">
        <f t="shared" si="72"/>
        <v>VHM45567</v>
      </c>
      <c r="B2154" s="43" t="s">
        <v>20</v>
      </c>
      <c r="C2154" s="8">
        <v>45567</v>
      </c>
      <c r="D2154" s="44">
        <v>43400</v>
      </c>
      <c r="E2154">
        <v>7970100</v>
      </c>
    </row>
    <row r="2155" spans="1:5">
      <c r="A2155" s="8" t="str">
        <f t="shared" si="72"/>
        <v>VHM45566</v>
      </c>
      <c r="B2155" s="43" t="s">
        <v>20</v>
      </c>
      <c r="C2155" s="8">
        <v>45566</v>
      </c>
      <c r="D2155" s="44">
        <v>43450</v>
      </c>
      <c r="E2155">
        <v>11220500</v>
      </c>
    </row>
    <row r="2156" spans="1:5">
      <c r="A2156" s="8" t="str">
        <f t="shared" si="72"/>
        <v>VHM45565</v>
      </c>
      <c r="B2156" s="43" t="s">
        <v>20</v>
      </c>
      <c r="C2156" s="8">
        <v>45565</v>
      </c>
      <c r="D2156" s="44">
        <v>42800</v>
      </c>
      <c r="E2156">
        <v>9129100</v>
      </c>
    </row>
    <row r="2157" spans="1:5">
      <c r="A2157" s="8" t="str">
        <f t="shared" si="72"/>
        <v>VHM45562</v>
      </c>
      <c r="B2157" s="43" t="s">
        <v>20</v>
      </c>
      <c r="C2157" s="8">
        <v>45562</v>
      </c>
      <c r="D2157" s="44">
        <v>43400</v>
      </c>
      <c r="E2157">
        <v>16363400</v>
      </c>
    </row>
    <row r="2158" spans="1:5">
      <c r="A2158" s="8" t="str">
        <f t="shared" si="72"/>
        <v>VHM45561</v>
      </c>
      <c r="B2158" s="43" t="s">
        <v>20</v>
      </c>
      <c r="C2158" s="8">
        <v>45561</v>
      </c>
      <c r="D2158" s="44">
        <v>44400</v>
      </c>
      <c r="E2158">
        <v>12259400</v>
      </c>
    </row>
    <row r="2159" spans="1:5">
      <c r="A2159" s="8" t="str">
        <f t="shared" si="72"/>
        <v>VHM45560</v>
      </c>
      <c r="B2159" s="43" t="s">
        <v>20</v>
      </c>
      <c r="C2159" s="8">
        <v>45560</v>
      </c>
      <c r="D2159" s="44">
        <v>44150</v>
      </c>
      <c r="E2159">
        <v>10672900</v>
      </c>
    </row>
    <row r="2160" spans="1:5">
      <c r="A2160" s="8" t="str">
        <f t="shared" si="72"/>
        <v>VHM45559</v>
      </c>
      <c r="B2160" s="43" t="s">
        <v>20</v>
      </c>
      <c r="C2160" s="8">
        <v>45559</v>
      </c>
      <c r="D2160" s="44">
        <v>44250</v>
      </c>
      <c r="E2160">
        <v>6958300</v>
      </c>
    </row>
    <row r="2161" spans="1:5">
      <c r="A2161" s="8" t="str">
        <f t="shared" si="72"/>
        <v>VHM45558</v>
      </c>
      <c r="B2161" s="43" t="s">
        <v>20</v>
      </c>
      <c r="C2161" s="8">
        <v>45558</v>
      </c>
      <c r="D2161" s="44">
        <v>43650</v>
      </c>
      <c r="E2161">
        <v>7376000</v>
      </c>
    </row>
    <row r="2162" spans="1:5">
      <c r="A2162" s="8" t="str">
        <f t="shared" si="72"/>
        <v>VHM45555</v>
      </c>
      <c r="B2162" s="43" t="s">
        <v>20</v>
      </c>
      <c r="C2162" s="8">
        <v>45555</v>
      </c>
      <c r="D2162" s="44">
        <v>43750</v>
      </c>
      <c r="E2162">
        <v>25318400</v>
      </c>
    </row>
    <row r="2163" spans="1:5">
      <c r="A2163" s="8" t="str">
        <f t="shared" si="72"/>
        <v>VHM45554</v>
      </c>
      <c r="B2163" s="43" t="s">
        <v>20</v>
      </c>
      <c r="C2163" s="8">
        <v>45554</v>
      </c>
      <c r="D2163" s="44">
        <v>44150</v>
      </c>
      <c r="E2163">
        <v>9903100</v>
      </c>
    </row>
    <row r="2164" spans="1:5">
      <c r="A2164" s="8" t="str">
        <f t="shared" si="72"/>
        <v>VHM45553</v>
      </c>
      <c r="B2164" s="43" t="s">
        <v>20</v>
      </c>
      <c r="C2164" s="8">
        <v>45553</v>
      </c>
      <c r="D2164" s="44">
        <v>43900</v>
      </c>
      <c r="E2164">
        <v>12485300</v>
      </c>
    </row>
    <row r="2165" spans="1:5">
      <c r="A2165" s="8" t="str">
        <f t="shared" si="72"/>
        <v>VHM45552</v>
      </c>
      <c r="B2165" s="43" t="s">
        <v>20</v>
      </c>
      <c r="C2165" s="8">
        <v>45552</v>
      </c>
      <c r="D2165" s="44">
        <v>44000</v>
      </c>
      <c r="E2165">
        <v>15786300</v>
      </c>
    </row>
    <row r="2166" spans="1:5">
      <c r="A2166" s="8" t="str">
        <f t="shared" si="72"/>
        <v>VHM45551</v>
      </c>
      <c r="B2166" s="43" t="s">
        <v>20</v>
      </c>
      <c r="C2166" s="8">
        <v>45551</v>
      </c>
      <c r="D2166" s="44">
        <v>41750</v>
      </c>
      <c r="E2166">
        <v>8361100</v>
      </c>
    </row>
    <row r="2167" spans="1:5">
      <c r="A2167" s="8" t="str">
        <f t="shared" si="72"/>
        <v>VHM45548</v>
      </c>
      <c r="B2167" s="43" t="s">
        <v>20</v>
      </c>
      <c r="C2167" s="8">
        <v>45548</v>
      </c>
      <c r="D2167" s="44">
        <v>43000</v>
      </c>
      <c r="E2167">
        <v>5405000</v>
      </c>
    </row>
    <row r="2168" spans="1:5">
      <c r="A2168" s="8" t="str">
        <f t="shared" si="72"/>
        <v>VHM45547</v>
      </c>
      <c r="B2168" s="43" t="s">
        <v>20</v>
      </c>
      <c r="C2168" s="8">
        <v>45547</v>
      </c>
      <c r="D2168" s="44">
        <v>43100</v>
      </c>
      <c r="E2168">
        <v>5663400</v>
      </c>
    </row>
    <row r="2169" spans="1:5">
      <c r="A2169" s="8" t="str">
        <f t="shared" si="72"/>
        <v>VHM45546</v>
      </c>
      <c r="B2169" s="43" t="s">
        <v>20</v>
      </c>
      <c r="C2169" s="8">
        <v>45546</v>
      </c>
      <c r="D2169" s="44">
        <v>43000</v>
      </c>
      <c r="E2169">
        <v>13399000</v>
      </c>
    </row>
    <row r="2170" spans="1:5">
      <c r="A2170" s="8" t="str">
        <f t="shared" si="72"/>
        <v>VHM45545</v>
      </c>
      <c r="B2170" s="43" t="s">
        <v>20</v>
      </c>
      <c r="C2170" s="8">
        <v>45545</v>
      </c>
      <c r="D2170" s="44">
        <v>42800</v>
      </c>
      <c r="E2170">
        <v>12930600</v>
      </c>
    </row>
    <row r="2171" spans="1:5">
      <c r="A2171" s="8" t="str">
        <f t="shared" si="72"/>
        <v>VHM45544</v>
      </c>
      <c r="B2171" s="43" t="s">
        <v>20</v>
      </c>
      <c r="C2171" s="8">
        <v>45544</v>
      </c>
      <c r="D2171" s="44">
        <v>43000</v>
      </c>
      <c r="E2171">
        <v>10300900</v>
      </c>
    </row>
    <row r="2172" spans="1:5">
      <c r="A2172" s="8" t="str">
        <f t="shared" si="72"/>
        <v>VHM45541</v>
      </c>
      <c r="B2172" s="43" t="s">
        <v>20</v>
      </c>
      <c r="C2172" s="8">
        <v>45541</v>
      </c>
      <c r="D2172" s="44">
        <v>43900</v>
      </c>
      <c r="E2172">
        <v>10230400</v>
      </c>
    </row>
    <row r="2173" spans="1:5">
      <c r="A2173" s="8" t="str">
        <f t="shared" si="72"/>
        <v>VHM45540</v>
      </c>
      <c r="B2173" s="43" t="s">
        <v>20</v>
      </c>
      <c r="C2173" s="8">
        <v>45540</v>
      </c>
      <c r="D2173" s="44">
        <v>43750</v>
      </c>
      <c r="E2173">
        <v>22146100</v>
      </c>
    </row>
    <row r="2174" spans="1:5">
      <c r="A2174" s="8" t="str">
        <f t="shared" si="72"/>
        <v>VHM45539</v>
      </c>
      <c r="B2174" s="43" t="s">
        <v>20</v>
      </c>
      <c r="C2174" s="8">
        <v>45539</v>
      </c>
      <c r="D2174" s="44">
        <v>42500</v>
      </c>
      <c r="E2174">
        <v>13810200</v>
      </c>
    </row>
    <row r="2175" spans="1:5">
      <c r="A2175" s="8" t="str">
        <f t="shared" si="72"/>
        <v>VHM45534</v>
      </c>
      <c r="B2175" s="43" t="s">
        <v>20</v>
      </c>
      <c r="C2175" s="8">
        <v>45534</v>
      </c>
      <c r="D2175" s="44">
        <v>41500</v>
      </c>
      <c r="E2175">
        <v>11320600</v>
      </c>
    </row>
    <row r="2176" spans="1:5">
      <c r="A2176" s="8" t="str">
        <f t="shared" si="72"/>
        <v>VHM45533</v>
      </c>
      <c r="B2176" s="43" t="s">
        <v>20</v>
      </c>
      <c r="C2176" s="8">
        <v>45533</v>
      </c>
      <c r="D2176" s="44">
        <v>41500</v>
      </c>
      <c r="E2176">
        <v>9304200</v>
      </c>
    </row>
    <row r="2177" spans="1:5">
      <c r="A2177" s="8" t="str">
        <f t="shared" si="72"/>
        <v>VHM45532</v>
      </c>
      <c r="B2177" s="43" t="s">
        <v>20</v>
      </c>
      <c r="C2177" s="8">
        <v>45532</v>
      </c>
      <c r="D2177" s="44">
        <v>40900</v>
      </c>
      <c r="E2177">
        <v>11199200</v>
      </c>
    </row>
    <row r="2178" spans="1:5">
      <c r="A2178" s="8" t="str">
        <f t="shared" si="72"/>
        <v>VHM45531</v>
      </c>
      <c r="B2178" s="43" t="s">
        <v>20</v>
      </c>
      <c r="C2178" s="8">
        <v>45531</v>
      </c>
      <c r="D2178" s="44">
        <v>41400</v>
      </c>
      <c r="E2178">
        <v>18219300</v>
      </c>
    </row>
    <row r="2179" spans="1:5">
      <c r="A2179" s="8" t="str">
        <f t="shared" ref="A2179:A2242" si="73">B2179&amp;C2179</f>
        <v>VHM45530</v>
      </c>
      <c r="B2179" s="43" t="s">
        <v>20</v>
      </c>
      <c r="C2179" s="8">
        <v>45530</v>
      </c>
      <c r="D2179" s="44">
        <v>40500</v>
      </c>
      <c r="E2179">
        <v>15625100</v>
      </c>
    </row>
    <row r="2180" spans="1:5">
      <c r="A2180" s="8" t="str">
        <f t="shared" si="73"/>
        <v>VHM45527</v>
      </c>
      <c r="B2180" s="43" t="s">
        <v>20</v>
      </c>
      <c r="C2180" s="8">
        <v>45527</v>
      </c>
      <c r="D2180" s="44">
        <v>39750</v>
      </c>
      <c r="E2180">
        <v>9340600</v>
      </c>
    </row>
    <row r="2181" spans="1:5">
      <c r="A2181" s="8" t="str">
        <f t="shared" si="73"/>
        <v>VHM45526</v>
      </c>
      <c r="B2181" s="43" t="s">
        <v>20</v>
      </c>
      <c r="C2181" s="8">
        <v>45526</v>
      </c>
      <c r="D2181" s="44">
        <v>39800</v>
      </c>
      <c r="E2181">
        <v>9224500</v>
      </c>
    </row>
    <row r="2182" spans="1:5">
      <c r="A2182" s="8" t="str">
        <f t="shared" si="73"/>
        <v>VHM45525</v>
      </c>
      <c r="B2182" s="43" t="s">
        <v>20</v>
      </c>
      <c r="C2182" s="8">
        <v>45525</v>
      </c>
      <c r="D2182" s="44">
        <v>39750</v>
      </c>
      <c r="E2182">
        <v>13661500</v>
      </c>
    </row>
    <row r="2183" spans="1:5">
      <c r="A2183" s="8" t="str">
        <f t="shared" si="73"/>
        <v>VHM45524</v>
      </c>
      <c r="B2183" s="43" t="s">
        <v>20</v>
      </c>
      <c r="C2183" s="8">
        <v>45524</v>
      </c>
      <c r="D2183" s="44">
        <v>39400</v>
      </c>
      <c r="E2183">
        <v>17552300</v>
      </c>
    </row>
    <row r="2184" spans="1:5">
      <c r="A2184" s="8" t="str">
        <f t="shared" si="73"/>
        <v>VHM45523</v>
      </c>
      <c r="B2184" s="43" t="s">
        <v>20</v>
      </c>
      <c r="C2184" s="8">
        <v>45523</v>
      </c>
      <c r="D2184" s="44">
        <v>38600</v>
      </c>
      <c r="E2184">
        <v>10779700</v>
      </c>
    </row>
    <row r="2185" spans="1:5">
      <c r="A2185" s="8" t="str">
        <f t="shared" si="73"/>
        <v>VHM45520</v>
      </c>
      <c r="B2185" s="43" t="s">
        <v>20</v>
      </c>
      <c r="C2185" s="8">
        <v>45520</v>
      </c>
      <c r="D2185" s="44">
        <v>38400</v>
      </c>
      <c r="E2185">
        <v>14796100</v>
      </c>
    </row>
    <row r="2186" spans="1:5">
      <c r="A2186" s="8" t="str">
        <f t="shared" si="73"/>
        <v>VHM45519</v>
      </c>
      <c r="B2186" s="43" t="s">
        <v>20</v>
      </c>
      <c r="C2186" s="8">
        <v>45519</v>
      </c>
      <c r="D2186" s="44">
        <v>37850</v>
      </c>
      <c r="E2186">
        <v>17778700</v>
      </c>
    </row>
    <row r="2187" spans="1:5">
      <c r="A2187" s="8" t="str">
        <f t="shared" si="73"/>
        <v>VHM45518</v>
      </c>
      <c r="B2187" s="43" t="s">
        <v>20</v>
      </c>
      <c r="C2187" s="8">
        <v>45518</v>
      </c>
      <c r="D2187" s="44">
        <v>37200</v>
      </c>
      <c r="E2187">
        <v>10119200</v>
      </c>
    </row>
    <row r="2188" spans="1:5">
      <c r="A2188" s="8" t="str">
        <f t="shared" si="73"/>
        <v>VHM45517</v>
      </c>
      <c r="B2188" s="43" t="s">
        <v>20</v>
      </c>
      <c r="C2188" s="8">
        <v>45517</v>
      </c>
      <c r="D2188" s="44">
        <v>36350</v>
      </c>
      <c r="E2188">
        <v>7145900</v>
      </c>
    </row>
    <row r="2189" spans="1:5">
      <c r="A2189" s="8" t="str">
        <f t="shared" si="73"/>
        <v>VHM45516</v>
      </c>
      <c r="B2189" s="43" t="s">
        <v>20</v>
      </c>
      <c r="C2189" s="8">
        <v>45516</v>
      </c>
      <c r="D2189" s="44">
        <v>36500</v>
      </c>
      <c r="E2189">
        <v>8353000</v>
      </c>
    </row>
    <row r="2190" spans="1:5">
      <c r="A2190" s="8" t="str">
        <f t="shared" si="73"/>
        <v>VHM45513</v>
      </c>
      <c r="B2190" s="43" t="s">
        <v>20</v>
      </c>
      <c r="C2190" s="8">
        <v>45513</v>
      </c>
      <c r="D2190" s="44">
        <v>37200</v>
      </c>
      <c r="E2190">
        <v>8691600</v>
      </c>
    </row>
    <row r="2191" spans="1:5">
      <c r="A2191" s="8" t="str">
        <f t="shared" si="73"/>
        <v>VHM45512</v>
      </c>
      <c r="B2191" s="43" t="s">
        <v>20</v>
      </c>
      <c r="C2191" s="8">
        <v>45512</v>
      </c>
      <c r="D2191" s="44">
        <v>37600</v>
      </c>
      <c r="E2191">
        <v>8833300</v>
      </c>
    </row>
    <row r="2192" spans="1:5">
      <c r="A2192" s="8" t="str">
        <f t="shared" si="73"/>
        <v>VHM45511</v>
      </c>
      <c r="B2192" s="43" t="s">
        <v>20</v>
      </c>
      <c r="C2192" s="8">
        <v>45511</v>
      </c>
      <c r="D2192" s="44">
        <v>37200</v>
      </c>
      <c r="E2192">
        <v>36732700</v>
      </c>
    </row>
    <row r="2193" spans="1:5">
      <c r="A2193" s="8" t="str">
        <f t="shared" si="73"/>
        <v>VHM45510</v>
      </c>
      <c r="B2193" s="43" t="s">
        <v>20</v>
      </c>
      <c r="C2193" s="8">
        <v>45510</v>
      </c>
      <c r="D2193" s="44">
        <v>34800</v>
      </c>
      <c r="E2193">
        <v>5853400</v>
      </c>
    </row>
    <row r="2194" spans="1:5">
      <c r="A2194" s="8" t="str">
        <f t="shared" si="73"/>
        <v>VHM45509</v>
      </c>
      <c r="B2194" s="43" t="s">
        <v>20</v>
      </c>
      <c r="C2194" s="8">
        <v>45509</v>
      </c>
      <c r="D2194" s="44">
        <v>34500</v>
      </c>
      <c r="E2194">
        <v>9956500</v>
      </c>
    </row>
    <row r="2195" spans="1:5">
      <c r="A2195" s="8" t="str">
        <f t="shared" si="73"/>
        <v>VHM45506</v>
      </c>
      <c r="B2195" s="43" t="s">
        <v>20</v>
      </c>
      <c r="C2195" s="8">
        <v>45506</v>
      </c>
      <c r="D2195" s="44">
        <v>36000</v>
      </c>
      <c r="E2195">
        <v>8614000</v>
      </c>
    </row>
    <row r="2196" spans="1:5">
      <c r="A2196" s="8" t="str">
        <f t="shared" si="73"/>
        <v>VHM45505</v>
      </c>
      <c r="B2196" s="43" t="s">
        <v>20</v>
      </c>
      <c r="C2196" s="8">
        <v>45505</v>
      </c>
      <c r="D2196" s="44">
        <v>36450</v>
      </c>
      <c r="E2196">
        <v>6190900</v>
      </c>
    </row>
    <row r="2197" spans="1:5">
      <c r="A2197" s="8" t="str">
        <f t="shared" si="73"/>
        <v>VHM45504</v>
      </c>
      <c r="B2197" s="43" t="s">
        <v>20</v>
      </c>
      <c r="C2197" s="8">
        <v>45504</v>
      </c>
      <c r="D2197" s="44">
        <v>36700</v>
      </c>
      <c r="E2197">
        <v>3718200</v>
      </c>
    </row>
    <row r="2198" spans="1:5">
      <c r="A2198" s="8" t="str">
        <f t="shared" si="73"/>
        <v>VHM45503</v>
      </c>
      <c r="B2198" s="43" t="s">
        <v>20</v>
      </c>
      <c r="C2198" s="8">
        <v>45503</v>
      </c>
      <c r="D2198" s="44">
        <v>36700</v>
      </c>
      <c r="E2198">
        <v>4684400</v>
      </c>
    </row>
    <row r="2199" spans="1:5">
      <c r="A2199" s="8" t="str">
        <f t="shared" si="73"/>
        <v>VHM45502</v>
      </c>
      <c r="B2199" s="43" t="s">
        <v>20</v>
      </c>
      <c r="C2199" s="8">
        <v>45502</v>
      </c>
      <c r="D2199" s="44">
        <v>37100</v>
      </c>
      <c r="E2199">
        <v>4356000</v>
      </c>
    </row>
    <row r="2200" spans="1:5">
      <c r="A2200" s="8" t="str">
        <f t="shared" si="73"/>
        <v>VHM45499</v>
      </c>
      <c r="B2200" s="43" t="s">
        <v>20</v>
      </c>
      <c r="C2200" s="8">
        <v>45499</v>
      </c>
      <c r="D2200" s="44">
        <v>37750</v>
      </c>
      <c r="E2200">
        <v>3908300</v>
      </c>
    </row>
    <row r="2201" spans="1:5">
      <c r="A2201" s="8" t="str">
        <f t="shared" si="73"/>
        <v>VHM45498</v>
      </c>
      <c r="B2201" s="43" t="s">
        <v>20</v>
      </c>
      <c r="C2201" s="8">
        <v>45498</v>
      </c>
      <c r="D2201" s="44">
        <v>37800</v>
      </c>
      <c r="E2201">
        <v>6224500</v>
      </c>
    </row>
    <row r="2202" spans="1:5">
      <c r="A2202" s="8" t="str">
        <f t="shared" si="73"/>
        <v>VHM45497</v>
      </c>
      <c r="B2202" s="43" t="s">
        <v>20</v>
      </c>
      <c r="C2202" s="8">
        <v>45497</v>
      </c>
      <c r="D2202" s="44">
        <v>37850</v>
      </c>
      <c r="E2202">
        <v>4430000</v>
      </c>
    </row>
    <row r="2203" spans="1:5">
      <c r="A2203" s="8" t="str">
        <f t="shared" si="73"/>
        <v>VHM45496</v>
      </c>
      <c r="B2203" s="43" t="s">
        <v>20</v>
      </c>
      <c r="C2203" s="8">
        <v>45496</v>
      </c>
      <c r="D2203" s="44">
        <v>37850</v>
      </c>
      <c r="E2203">
        <v>4859200</v>
      </c>
    </row>
    <row r="2204" spans="1:5">
      <c r="A2204" s="8" t="str">
        <f t="shared" si="73"/>
        <v>VHM45495</v>
      </c>
      <c r="B2204" s="43" t="s">
        <v>20</v>
      </c>
      <c r="C2204" s="8">
        <v>45495</v>
      </c>
      <c r="D2204" s="44">
        <v>37900</v>
      </c>
      <c r="E2204">
        <v>5135700</v>
      </c>
    </row>
    <row r="2205" spans="1:5">
      <c r="A2205" s="8" t="str">
        <f t="shared" si="73"/>
        <v>VHM45492</v>
      </c>
      <c r="B2205" s="43" t="s">
        <v>20</v>
      </c>
      <c r="C2205" s="8">
        <v>45492</v>
      </c>
      <c r="D2205" s="44">
        <v>37850</v>
      </c>
      <c r="E2205">
        <v>6180800</v>
      </c>
    </row>
    <row r="2206" spans="1:5">
      <c r="A2206" s="8" t="str">
        <f t="shared" si="73"/>
        <v>VHM45491</v>
      </c>
      <c r="B2206" s="43" t="s">
        <v>20</v>
      </c>
      <c r="C2206" s="8">
        <v>45491</v>
      </c>
      <c r="D2206" s="44">
        <v>37450</v>
      </c>
      <c r="E2206">
        <v>6284400</v>
      </c>
    </row>
    <row r="2207" spans="1:5">
      <c r="A2207" s="8" t="str">
        <f t="shared" si="73"/>
        <v>VHM45490</v>
      </c>
      <c r="B2207" s="43" t="s">
        <v>20</v>
      </c>
      <c r="C2207" s="8">
        <v>45490</v>
      </c>
      <c r="D2207" s="44">
        <v>37300</v>
      </c>
      <c r="E2207">
        <v>7031600</v>
      </c>
    </row>
    <row r="2208" spans="1:5">
      <c r="A2208" s="8" t="str">
        <f t="shared" si="73"/>
        <v>VHM45489</v>
      </c>
      <c r="B2208" s="43" t="s">
        <v>20</v>
      </c>
      <c r="C2208" s="8">
        <v>45489</v>
      </c>
      <c r="D2208" s="44">
        <v>37900</v>
      </c>
      <c r="E2208">
        <v>4765700</v>
      </c>
    </row>
    <row r="2209" spans="1:5">
      <c r="A2209" s="8" t="str">
        <f t="shared" si="73"/>
        <v>VHM45488</v>
      </c>
      <c r="B2209" s="43" t="s">
        <v>20</v>
      </c>
      <c r="C2209" s="8">
        <v>45488</v>
      </c>
      <c r="D2209" s="44">
        <v>38000</v>
      </c>
      <c r="E2209">
        <v>4886700</v>
      </c>
    </row>
    <row r="2210" spans="1:5">
      <c r="A2210" s="8" t="str">
        <f t="shared" si="73"/>
        <v>VHM45485</v>
      </c>
      <c r="B2210" s="43" t="s">
        <v>20</v>
      </c>
      <c r="C2210" s="8">
        <v>45485</v>
      </c>
      <c r="D2210" s="44">
        <v>38500</v>
      </c>
      <c r="E2210">
        <v>5136100</v>
      </c>
    </row>
    <row r="2211" spans="1:5">
      <c r="A2211" s="8" t="str">
        <f t="shared" si="73"/>
        <v>VHM45484</v>
      </c>
      <c r="B2211" s="43" t="s">
        <v>20</v>
      </c>
      <c r="C2211" s="8">
        <v>45484</v>
      </c>
      <c r="D2211" s="44">
        <v>38450</v>
      </c>
      <c r="E2211">
        <v>8802600</v>
      </c>
    </row>
    <row r="2212" spans="1:5">
      <c r="A2212" s="8" t="str">
        <f t="shared" si="73"/>
        <v>VHM45483</v>
      </c>
      <c r="B2212" s="43" t="s">
        <v>20</v>
      </c>
      <c r="C2212" s="8">
        <v>45483</v>
      </c>
      <c r="D2212" s="44">
        <v>38250</v>
      </c>
      <c r="E2212">
        <v>5450000</v>
      </c>
    </row>
    <row r="2213" spans="1:5">
      <c r="A2213" s="8" t="str">
        <f t="shared" si="73"/>
        <v>VHM45482</v>
      </c>
      <c r="B2213" s="43" t="s">
        <v>20</v>
      </c>
      <c r="C2213" s="8">
        <v>45482</v>
      </c>
      <c r="D2213" s="44">
        <v>38300</v>
      </c>
      <c r="E2213">
        <v>8194900</v>
      </c>
    </row>
    <row r="2214" spans="1:5">
      <c r="A2214" s="8" t="str">
        <f t="shared" si="73"/>
        <v>VHM45481</v>
      </c>
      <c r="B2214" s="43" t="s">
        <v>20</v>
      </c>
      <c r="C2214" s="8">
        <v>45481</v>
      </c>
      <c r="D2214" s="44">
        <v>38000</v>
      </c>
      <c r="E2214">
        <v>7921400</v>
      </c>
    </row>
    <row r="2215" spans="1:5">
      <c r="A2215" s="8" t="str">
        <f t="shared" si="73"/>
        <v>VHM45478</v>
      </c>
      <c r="B2215" s="43" t="s">
        <v>20</v>
      </c>
      <c r="C2215" s="8">
        <v>45478</v>
      </c>
      <c r="D2215" s="44">
        <v>38450</v>
      </c>
      <c r="E2215">
        <v>6571700</v>
      </c>
    </row>
    <row r="2216" spans="1:5">
      <c r="A2216" s="8" t="str">
        <f t="shared" si="73"/>
        <v>VHM45477</v>
      </c>
      <c r="B2216" s="43" t="s">
        <v>20</v>
      </c>
      <c r="C2216" s="8">
        <v>45477</v>
      </c>
      <c r="D2216" s="44">
        <v>38450</v>
      </c>
      <c r="E2216">
        <v>7464400</v>
      </c>
    </row>
    <row r="2217" spans="1:5">
      <c r="A2217" s="8" t="str">
        <f t="shared" si="73"/>
        <v>VHM45476</v>
      </c>
      <c r="B2217" s="43" t="s">
        <v>20</v>
      </c>
      <c r="C2217" s="8">
        <v>45476</v>
      </c>
      <c r="D2217" s="44">
        <v>38100</v>
      </c>
      <c r="E2217">
        <v>5232800</v>
      </c>
    </row>
    <row r="2218" spans="1:5">
      <c r="A2218" s="8" t="str">
        <f t="shared" si="73"/>
        <v>VHM45475</v>
      </c>
      <c r="B2218" s="43" t="s">
        <v>20</v>
      </c>
      <c r="C2218" s="8">
        <v>45475</v>
      </c>
      <c r="D2218" s="44">
        <v>38150</v>
      </c>
      <c r="E2218">
        <v>5422700</v>
      </c>
    </row>
    <row r="2219" spans="1:5">
      <c r="A2219" s="8" t="str">
        <f t="shared" si="73"/>
        <v>VHM45474</v>
      </c>
      <c r="B2219" s="43" t="s">
        <v>20</v>
      </c>
      <c r="C2219" s="8">
        <v>45474</v>
      </c>
      <c r="D2219" s="44">
        <v>37700</v>
      </c>
      <c r="E2219">
        <v>4515600</v>
      </c>
    </row>
    <row r="2220" spans="1:5">
      <c r="A2220" s="8" t="str">
        <f t="shared" si="73"/>
        <v>VHM45471</v>
      </c>
      <c r="B2220" s="43" t="s">
        <v>20</v>
      </c>
      <c r="C2220" s="8">
        <v>45471</v>
      </c>
      <c r="D2220" s="44">
        <v>37650</v>
      </c>
      <c r="E2220">
        <v>5965200</v>
      </c>
    </row>
    <row r="2221" spans="1:5">
      <c r="A2221" s="8" t="str">
        <f t="shared" si="73"/>
        <v>VHM45470</v>
      </c>
      <c r="B2221" s="43" t="s">
        <v>20</v>
      </c>
      <c r="C2221" s="8">
        <v>45470</v>
      </c>
      <c r="D2221" s="44">
        <v>37600</v>
      </c>
      <c r="E2221">
        <v>3454200</v>
      </c>
    </row>
    <row r="2222" spans="1:5">
      <c r="A2222" s="8" t="str">
        <f t="shared" si="73"/>
        <v>VHM45469</v>
      </c>
      <c r="B2222" s="43" t="s">
        <v>20</v>
      </c>
      <c r="C2222" s="8">
        <v>45469</v>
      </c>
      <c r="D2222" s="44">
        <v>37500</v>
      </c>
      <c r="E2222">
        <v>4536500</v>
      </c>
    </row>
    <row r="2223" spans="1:5">
      <c r="A2223" s="8" t="str">
        <f t="shared" si="73"/>
        <v>VHM45468</v>
      </c>
      <c r="B2223" s="43" t="s">
        <v>20</v>
      </c>
      <c r="C2223" s="8">
        <v>45468</v>
      </c>
      <c r="D2223" s="44">
        <v>37800</v>
      </c>
      <c r="E2223">
        <v>6350100</v>
      </c>
    </row>
    <row r="2224" spans="1:5">
      <c r="A2224" s="8" t="str">
        <f t="shared" si="73"/>
        <v>VHM45467</v>
      </c>
      <c r="B2224" s="43" t="s">
        <v>20</v>
      </c>
      <c r="C2224" s="8">
        <v>45467</v>
      </c>
      <c r="D2224" s="44">
        <v>37450</v>
      </c>
      <c r="E2224">
        <v>7671000</v>
      </c>
    </row>
    <row r="2225" spans="1:5">
      <c r="A2225" s="8" t="str">
        <f t="shared" si="73"/>
        <v>VHM45464</v>
      </c>
      <c r="B2225" s="43" t="s">
        <v>20</v>
      </c>
      <c r="C2225" s="8">
        <v>45464</v>
      </c>
      <c r="D2225" s="44">
        <v>37750</v>
      </c>
      <c r="E2225">
        <v>13031100</v>
      </c>
    </row>
    <row r="2226" spans="1:5">
      <c r="A2226" s="8" t="str">
        <f t="shared" si="73"/>
        <v>VHM45463</v>
      </c>
      <c r="B2226" s="43" t="s">
        <v>20</v>
      </c>
      <c r="C2226" s="8">
        <v>45463</v>
      </c>
      <c r="D2226" s="44">
        <v>38000</v>
      </c>
      <c r="E2226">
        <v>7587500</v>
      </c>
    </row>
    <row r="2227" spans="1:5">
      <c r="A2227" s="8" t="str">
        <f t="shared" si="73"/>
        <v>VHM45462</v>
      </c>
      <c r="B2227" s="43" t="s">
        <v>20</v>
      </c>
      <c r="C2227" s="8">
        <v>45462</v>
      </c>
      <c r="D2227" s="44">
        <v>38000</v>
      </c>
      <c r="E2227">
        <v>7996800</v>
      </c>
    </row>
    <row r="2228" spans="1:5">
      <c r="A2228" s="8" t="str">
        <f t="shared" si="73"/>
        <v>VHM45461</v>
      </c>
      <c r="B2228" s="43" t="s">
        <v>20</v>
      </c>
      <c r="C2228" s="8">
        <v>45461</v>
      </c>
      <c r="D2228" s="44">
        <v>38300</v>
      </c>
      <c r="E2228">
        <v>6588500</v>
      </c>
    </row>
    <row r="2229" spans="1:5">
      <c r="A2229" s="8" t="str">
        <f t="shared" si="73"/>
        <v>VHM45460</v>
      </c>
      <c r="B2229" s="43" t="s">
        <v>20</v>
      </c>
      <c r="C2229" s="8">
        <v>45460</v>
      </c>
      <c r="D2229" s="44">
        <v>38300</v>
      </c>
      <c r="E2229">
        <v>8594600</v>
      </c>
    </row>
    <row r="2230" spans="1:5">
      <c r="A2230" s="8" t="str">
        <f t="shared" si="73"/>
        <v>VHM45457</v>
      </c>
      <c r="B2230" s="43" t="s">
        <v>20</v>
      </c>
      <c r="C2230" s="8">
        <v>45457</v>
      </c>
      <c r="D2230" s="44">
        <v>38200</v>
      </c>
      <c r="E2230">
        <v>8589700</v>
      </c>
    </row>
    <row r="2231" spans="1:5">
      <c r="A2231" s="8" t="str">
        <f t="shared" si="73"/>
        <v>VHM45456</v>
      </c>
      <c r="B2231" s="43" t="s">
        <v>20</v>
      </c>
      <c r="C2231" s="8">
        <v>45456</v>
      </c>
      <c r="D2231" s="44">
        <v>38250</v>
      </c>
      <c r="E2231">
        <v>5989600</v>
      </c>
    </row>
    <row r="2232" spans="1:5">
      <c r="A2232" s="8" t="str">
        <f t="shared" si="73"/>
        <v>VHM45455</v>
      </c>
      <c r="B2232" s="43" t="s">
        <v>20</v>
      </c>
      <c r="C2232" s="8">
        <v>45455</v>
      </c>
      <c r="D2232" s="44">
        <v>38500</v>
      </c>
      <c r="E2232">
        <v>12376600</v>
      </c>
    </row>
    <row r="2233" spans="1:5">
      <c r="A2233" s="8" t="str">
        <f t="shared" si="73"/>
        <v>VHM45454</v>
      </c>
      <c r="B2233" s="43" t="s">
        <v>20</v>
      </c>
      <c r="C2233" s="8">
        <v>45454</v>
      </c>
      <c r="D2233" s="44">
        <v>38150</v>
      </c>
      <c r="E2233">
        <v>14398100</v>
      </c>
    </row>
    <row r="2234" spans="1:5">
      <c r="A2234" s="8" t="str">
        <f t="shared" si="73"/>
        <v>VHM45453</v>
      </c>
      <c r="B2234" s="43" t="s">
        <v>20</v>
      </c>
      <c r="C2234" s="8">
        <v>45453</v>
      </c>
      <c r="D2234" s="44">
        <v>38900</v>
      </c>
      <c r="E2234">
        <v>6320000</v>
      </c>
    </row>
    <row r="2235" spans="1:5">
      <c r="A2235" s="8" t="str">
        <f t="shared" si="73"/>
        <v>VHM45450</v>
      </c>
      <c r="B2235" s="43" t="s">
        <v>20</v>
      </c>
      <c r="C2235" s="8">
        <v>45450</v>
      </c>
      <c r="D2235" s="44">
        <v>39000</v>
      </c>
      <c r="E2235">
        <v>4519500</v>
      </c>
    </row>
    <row r="2236" spans="1:5">
      <c r="A2236" s="8" t="str">
        <f t="shared" si="73"/>
        <v>VHM45449</v>
      </c>
      <c r="B2236" s="43" t="s">
        <v>20</v>
      </c>
      <c r="C2236" s="8">
        <v>45449</v>
      </c>
      <c r="D2236" s="44">
        <v>39050</v>
      </c>
      <c r="E2236">
        <v>5109000</v>
      </c>
    </row>
    <row r="2237" spans="1:5">
      <c r="A2237" s="8" t="str">
        <f t="shared" si="73"/>
        <v>VHM45448</v>
      </c>
      <c r="B2237" s="43" t="s">
        <v>20</v>
      </c>
      <c r="C2237" s="8">
        <v>45448</v>
      </c>
      <c r="D2237" s="44">
        <v>39300</v>
      </c>
      <c r="E2237">
        <v>6216300</v>
      </c>
    </row>
    <row r="2238" spans="1:5">
      <c r="A2238" s="8" t="str">
        <f t="shared" si="73"/>
        <v>VHM45447</v>
      </c>
      <c r="B2238" s="43" t="s">
        <v>20</v>
      </c>
      <c r="C2238" s="8">
        <v>45447</v>
      </c>
      <c r="D2238" s="44">
        <v>39400</v>
      </c>
      <c r="E2238">
        <v>7955300</v>
      </c>
    </row>
    <row r="2239" spans="1:5">
      <c r="A2239" s="8" t="str">
        <f t="shared" si="73"/>
        <v>VHM45446</v>
      </c>
      <c r="B2239" s="43" t="s">
        <v>20</v>
      </c>
      <c r="C2239" s="8">
        <v>45446</v>
      </c>
      <c r="D2239" s="44">
        <v>39300</v>
      </c>
      <c r="E2239">
        <v>5242000</v>
      </c>
    </row>
    <row r="2240" spans="1:5">
      <c r="A2240" s="8" t="str">
        <f t="shared" si="73"/>
        <v>VHM45443</v>
      </c>
      <c r="B2240" s="43" t="s">
        <v>20</v>
      </c>
      <c r="C2240" s="8">
        <v>45443</v>
      </c>
      <c r="D2240" s="44">
        <v>38850</v>
      </c>
      <c r="E2240">
        <v>5851700</v>
      </c>
    </row>
    <row r="2241" spans="1:5">
      <c r="A2241" s="8" t="str">
        <f t="shared" si="73"/>
        <v>VHM45442</v>
      </c>
      <c r="B2241" s="43" t="s">
        <v>20</v>
      </c>
      <c r="C2241" s="8">
        <v>45442</v>
      </c>
      <c r="D2241" s="44">
        <v>39000</v>
      </c>
      <c r="E2241">
        <v>6423700</v>
      </c>
    </row>
    <row r="2242" spans="1:5">
      <c r="A2242" s="8" t="str">
        <f t="shared" si="73"/>
        <v>VHM45441</v>
      </c>
      <c r="B2242" s="43" t="s">
        <v>20</v>
      </c>
      <c r="C2242" s="8">
        <v>45441</v>
      </c>
      <c r="D2242" s="44">
        <v>39450</v>
      </c>
      <c r="E2242">
        <v>8030400</v>
      </c>
    </row>
    <row r="2243" spans="1:5">
      <c r="A2243" s="8" t="str">
        <f t="shared" ref="A2243:A2306" si="74">B2243&amp;C2243</f>
        <v>VHM45440</v>
      </c>
      <c r="B2243" s="43" t="s">
        <v>20</v>
      </c>
      <c r="C2243" s="8">
        <v>45440</v>
      </c>
      <c r="D2243" s="44">
        <v>39950</v>
      </c>
      <c r="E2243">
        <v>5555700</v>
      </c>
    </row>
    <row r="2244" spans="1:5">
      <c r="A2244" s="8" t="str">
        <f t="shared" si="74"/>
        <v>VHM45439</v>
      </c>
      <c r="B2244" s="43" t="s">
        <v>20</v>
      </c>
      <c r="C2244" s="8">
        <v>45439</v>
      </c>
      <c r="D2244" s="44">
        <v>39800</v>
      </c>
      <c r="E2244">
        <v>4620900</v>
      </c>
    </row>
    <row r="2245" spans="1:5">
      <c r="A2245" s="8" t="str">
        <f t="shared" si="74"/>
        <v>VHM45436</v>
      </c>
      <c r="B2245" s="43" t="s">
        <v>20</v>
      </c>
      <c r="C2245" s="8">
        <v>45436</v>
      </c>
      <c r="D2245" s="44">
        <v>39800</v>
      </c>
      <c r="E2245">
        <v>12912200</v>
      </c>
    </row>
    <row r="2246" spans="1:5">
      <c r="A2246" s="8" t="str">
        <f t="shared" si="74"/>
        <v>VHM45435</v>
      </c>
      <c r="B2246" s="43" t="s">
        <v>20</v>
      </c>
      <c r="C2246" s="8">
        <v>45435</v>
      </c>
      <c r="D2246" s="44">
        <v>40550</v>
      </c>
      <c r="E2246">
        <v>6387700</v>
      </c>
    </row>
    <row r="2247" spans="1:5">
      <c r="A2247" s="8" t="str">
        <f t="shared" si="74"/>
        <v>VHM45434</v>
      </c>
      <c r="B2247" s="43" t="s">
        <v>20</v>
      </c>
      <c r="C2247" s="8">
        <v>45434</v>
      </c>
      <c r="D2247" s="44">
        <v>40350</v>
      </c>
      <c r="E2247">
        <v>11927800</v>
      </c>
    </row>
    <row r="2248" spans="1:5">
      <c r="A2248" s="8" t="str">
        <f t="shared" si="74"/>
        <v>VHM45433</v>
      </c>
      <c r="B2248" s="43" t="s">
        <v>20</v>
      </c>
      <c r="C2248" s="8">
        <v>45433</v>
      </c>
      <c r="D2248" s="44">
        <v>40200</v>
      </c>
      <c r="E2248">
        <v>9640200</v>
      </c>
    </row>
    <row r="2249" spans="1:5">
      <c r="A2249" s="8" t="str">
        <f t="shared" si="74"/>
        <v>VHM45432</v>
      </c>
      <c r="B2249" s="43" t="s">
        <v>20</v>
      </c>
      <c r="C2249" s="8">
        <v>45432</v>
      </c>
      <c r="D2249" s="44">
        <v>40450</v>
      </c>
      <c r="E2249">
        <v>9537100</v>
      </c>
    </row>
    <row r="2250" spans="1:5">
      <c r="A2250" s="8" t="str">
        <f t="shared" si="74"/>
        <v>VHM45429</v>
      </c>
      <c r="B2250" s="43" t="s">
        <v>20</v>
      </c>
      <c r="C2250" s="8">
        <v>45429</v>
      </c>
      <c r="D2250" s="44">
        <v>40850</v>
      </c>
      <c r="E2250">
        <v>13307900</v>
      </c>
    </row>
    <row r="2251" spans="1:5">
      <c r="A2251" s="8" t="str">
        <f t="shared" si="74"/>
        <v>VHM45428</v>
      </c>
      <c r="B2251" s="43" t="s">
        <v>20</v>
      </c>
      <c r="C2251" s="8">
        <v>45428</v>
      </c>
      <c r="D2251" s="44">
        <v>40250</v>
      </c>
      <c r="E2251">
        <v>8259700</v>
      </c>
    </row>
    <row r="2252" spans="1:5">
      <c r="A2252" s="8" t="str">
        <f t="shared" si="74"/>
        <v>VHM45427</v>
      </c>
      <c r="B2252" s="43" t="s">
        <v>20</v>
      </c>
      <c r="C2252" s="8">
        <v>45427</v>
      </c>
      <c r="D2252" s="44">
        <v>40250</v>
      </c>
      <c r="E2252">
        <v>6594800</v>
      </c>
    </row>
    <row r="2253" spans="1:5">
      <c r="A2253" s="8" t="str">
        <f t="shared" si="74"/>
        <v>VHM45426</v>
      </c>
      <c r="B2253" s="43" t="s">
        <v>20</v>
      </c>
      <c r="C2253" s="8">
        <v>45426</v>
      </c>
      <c r="D2253" s="44">
        <v>40150</v>
      </c>
      <c r="E2253">
        <v>6866000</v>
      </c>
    </row>
    <row r="2254" spans="1:5">
      <c r="A2254" s="8" t="str">
        <f t="shared" si="74"/>
        <v>VHM45425</v>
      </c>
      <c r="B2254" s="43" t="s">
        <v>20</v>
      </c>
      <c r="C2254" s="8">
        <v>45425</v>
      </c>
      <c r="D2254" s="44">
        <v>40100</v>
      </c>
      <c r="E2254">
        <v>9093900</v>
      </c>
    </row>
    <row r="2255" spans="1:5">
      <c r="A2255" s="8" t="str">
        <f t="shared" si="74"/>
        <v>VHM45422</v>
      </c>
      <c r="B2255" s="43" t="s">
        <v>20</v>
      </c>
      <c r="C2255" s="8">
        <v>45422</v>
      </c>
      <c r="D2255" s="44">
        <v>40350</v>
      </c>
      <c r="E2255">
        <v>7276500</v>
      </c>
    </row>
    <row r="2256" spans="1:5">
      <c r="A2256" s="8" t="str">
        <f t="shared" si="74"/>
        <v>VHM45421</v>
      </c>
      <c r="B2256" s="43" t="s">
        <v>20</v>
      </c>
      <c r="C2256" s="8">
        <v>45421</v>
      </c>
      <c r="D2256" s="44">
        <v>40950</v>
      </c>
      <c r="E2256">
        <v>7299700</v>
      </c>
    </row>
    <row r="2257" spans="1:5">
      <c r="A2257" s="8" t="str">
        <f t="shared" si="74"/>
        <v>VHM45420</v>
      </c>
      <c r="B2257" s="43" t="s">
        <v>20</v>
      </c>
      <c r="C2257" s="8">
        <v>45420</v>
      </c>
      <c r="D2257" s="44">
        <v>40900</v>
      </c>
      <c r="E2257">
        <v>6625700</v>
      </c>
    </row>
    <row r="2258" spans="1:5">
      <c r="A2258" s="8" t="str">
        <f t="shared" si="74"/>
        <v>VHM45419</v>
      </c>
      <c r="B2258" s="43" t="s">
        <v>20</v>
      </c>
      <c r="C2258" s="8">
        <v>45419</v>
      </c>
      <c r="D2258" s="44">
        <v>41050</v>
      </c>
      <c r="E2258">
        <v>4276900</v>
      </c>
    </row>
    <row r="2259" spans="1:5">
      <c r="A2259" s="8" t="str">
        <f t="shared" si="74"/>
        <v>VHM45418</v>
      </c>
      <c r="B2259" s="43" t="s">
        <v>20</v>
      </c>
      <c r="C2259" s="8">
        <v>45418</v>
      </c>
      <c r="D2259" s="44">
        <v>41150</v>
      </c>
      <c r="E2259">
        <v>4944600</v>
      </c>
    </row>
    <row r="2260" spans="1:5">
      <c r="A2260" s="8" t="str">
        <f t="shared" si="74"/>
        <v>VHM45415</v>
      </c>
      <c r="B2260" s="43" t="s">
        <v>20</v>
      </c>
      <c r="C2260" s="8">
        <v>45415</v>
      </c>
      <c r="D2260" s="44">
        <v>41100</v>
      </c>
      <c r="E2260">
        <v>4391600</v>
      </c>
    </row>
    <row r="2261" spans="1:5">
      <c r="A2261" s="8" t="str">
        <f t="shared" si="74"/>
        <v>VHM45414</v>
      </c>
      <c r="B2261" s="43" t="s">
        <v>20</v>
      </c>
      <c r="C2261" s="8">
        <v>45414</v>
      </c>
      <c r="D2261" s="44">
        <v>41150</v>
      </c>
      <c r="E2261">
        <v>4570000</v>
      </c>
    </row>
    <row r="2262" spans="1:5">
      <c r="A2262" s="8" t="str">
        <f t="shared" si="74"/>
        <v>VHM45408</v>
      </c>
      <c r="B2262" s="43" t="s">
        <v>20</v>
      </c>
      <c r="C2262" s="8">
        <v>45408</v>
      </c>
      <c r="D2262" s="44">
        <v>40800</v>
      </c>
      <c r="E2262">
        <v>4704400</v>
      </c>
    </row>
    <row r="2263" spans="1:5">
      <c r="A2263" s="8" t="str">
        <f t="shared" si="74"/>
        <v>VHM45407</v>
      </c>
      <c r="B2263" s="43" t="s">
        <v>20</v>
      </c>
      <c r="C2263" s="8">
        <v>45407</v>
      </c>
      <c r="D2263" s="44">
        <v>40700</v>
      </c>
      <c r="E2263">
        <v>2989100</v>
      </c>
    </row>
    <row r="2264" spans="1:5">
      <c r="A2264" s="8" t="str">
        <f t="shared" si="74"/>
        <v>VHM45406</v>
      </c>
      <c r="B2264" s="43" t="s">
        <v>20</v>
      </c>
      <c r="C2264" s="8">
        <v>45406</v>
      </c>
      <c r="D2264" s="44">
        <v>40600</v>
      </c>
      <c r="E2264">
        <v>5041500</v>
      </c>
    </row>
    <row r="2265" spans="1:5">
      <c r="A2265" s="8" t="str">
        <f t="shared" si="74"/>
        <v>VHM45405</v>
      </c>
      <c r="B2265" s="43" t="s">
        <v>20</v>
      </c>
      <c r="C2265" s="8">
        <v>45405</v>
      </c>
      <c r="D2265" s="44">
        <v>40200</v>
      </c>
      <c r="E2265">
        <v>8623200</v>
      </c>
    </row>
    <row r="2266" spans="1:5">
      <c r="A2266" s="8" t="str">
        <f t="shared" si="74"/>
        <v>VHM45404</v>
      </c>
      <c r="B2266" s="43" t="s">
        <v>20</v>
      </c>
      <c r="C2266" s="8">
        <v>45404</v>
      </c>
      <c r="D2266" s="44">
        <v>41450</v>
      </c>
      <c r="E2266">
        <v>9173300</v>
      </c>
    </row>
    <row r="2267" spans="1:5">
      <c r="A2267" s="8" t="str">
        <f t="shared" si="74"/>
        <v>VHM45401</v>
      </c>
      <c r="B2267" s="43" t="s">
        <v>20</v>
      </c>
      <c r="C2267" s="8">
        <v>45401</v>
      </c>
      <c r="D2267" s="44">
        <v>41500</v>
      </c>
      <c r="E2267">
        <v>12526800</v>
      </c>
    </row>
    <row r="2268" spans="1:5">
      <c r="A2268" s="8" t="str">
        <f t="shared" si="74"/>
        <v>VHM45399</v>
      </c>
      <c r="B2268" s="43" t="s">
        <v>20</v>
      </c>
      <c r="C2268" s="8">
        <v>45399</v>
      </c>
      <c r="D2268" s="44">
        <v>41800</v>
      </c>
      <c r="E2268">
        <v>10862100</v>
      </c>
    </row>
    <row r="2269" spans="1:5">
      <c r="A2269" s="8" t="str">
        <f t="shared" si="74"/>
        <v>VHM45398</v>
      </c>
      <c r="B2269" s="43" t="s">
        <v>20</v>
      </c>
      <c r="C2269" s="8">
        <v>45398</v>
      </c>
      <c r="D2269" s="44">
        <v>42700</v>
      </c>
      <c r="E2269">
        <v>16847800</v>
      </c>
    </row>
    <row r="2270" spans="1:5">
      <c r="A2270" s="8" t="str">
        <f t="shared" si="74"/>
        <v>VHM45397</v>
      </c>
      <c r="B2270" s="43" t="s">
        <v>20</v>
      </c>
      <c r="C2270" s="8">
        <v>45397</v>
      </c>
      <c r="D2270" s="44">
        <v>42400</v>
      </c>
      <c r="E2270">
        <v>20416500</v>
      </c>
    </row>
    <row r="2271" spans="1:5">
      <c r="A2271" s="8" t="str">
        <f t="shared" si="74"/>
        <v>VHM45394</v>
      </c>
      <c r="B2271" s="43" t="s">
        <v>20</v>
      </c>
      <c r="C2271" s="8">
        <v>45394</v>
      </c>
      <c r="D2271" s="44">
        <v>44500</v>
      </c>
      <c r="E2271">
        <v>16822800</v>
      </c>
    </row>
    <row r="2272" spans="1:5">
      <c r="A2272" s="8" t="str">
        <f t="shared" si="74"/>
        <v>VHM45393</v>
      </c>
      <c r="B2272" s="43" t="s">
        <v>20</v>
      </c>
      <c r="C2272" s="8">
        <v>45393</v>
      </c>
      <c r="D2272" s="44">
        <v>44150</v>
      </c>
      <c r="E2272">
        <v>14565300</v>
      </c>
    </row>
    <row r="2273" spans="1:5">
      <c r="A2273" s="8" t="str">
        <f t="shared" si="74"/>
        <v>VHM45392</v>
      </c>
      <c r="B2273" s="43" t="s">
        <v>20</v>
      </c>
      <c r="C2273" s="8">
        <v>45392</v>
      </c>
      <c r="D2273" s="44">
        <v>44200</v>
      </c>
      <c r="E2273">
        <v>24322200</v>
      </c>
    </row>
    <row r="2274" spans="1:5">
      <c r="A2274" s="8" t="str">
        <f t="shared" si="74"/>
        <v>VHM45391</v>
      </c>
      <c r="B2274" s="43" t="s">
        <v>20</v>
      </c>
      <c r="C2274" s="8">
        <v>45391</v>
      </c>
      <c r="D2274" s="44">
        <v>43200</v>
      </c>
      <c r="E2274">
        <v>10943800</v>
      </c>
    </row>
    <row r="2275" spans="1:5">
      <c r="A2275" s="8" t="str">
        <f t="shared" si="74"/>
        <v>VHM45390</v>
      </c>
      <c r="B2275" s="43" t="s">
        <v>20</v>
      </c>
      <c r="C2275" s="8">
        <v>45390</v>
      </c>
      <c r="D2275" s="44">
        <v>43000</v>
      </c>
      <c r="E2275">
        <v>16737700</v>
      </c>
    </row>
    <row r="2276" spans="1:5">
      <c r="A2276" s="8" t="str">
        <f t="shared" si="74"/>
        <v>VHM45387</v>
      </c>
      <c r="B2276" s="43" t="s">
        <v>20</v>
      </c>
      <c r="C2276" s="8">
        <v>45387</v>
      </c>
      <c r="D2276" s="44">
        <v>42950</v>
      </c>
      <c r="E2276">
        <v>13464400</v>
      </c>
    </row>
    <row r="2277" spans="1:5">
      <c r="A2277" s="8" t="str">
        <f t="shared" si="74"/>
        <v>VHM45386</v>
      </c>
      <c r="B2277" s="43" t="s">
        <v>20</v>
      </c>
      <c r="C2277" s="8">
        <v>45386</v>
      </c>
      <c r="D2277" s="44">
        <v>43000</v>
      </c>
      <c r="E2277">
        <v>9666700</v>
      </c>
    </row>
    <row r="2278" spans="1:5">
      <c r="A2278" s="8" t="str">
        <f t="shared" si="74"/>
        <v>VHM45385</v>
      </c>
      <c r="B2278" s="43" t="s">
        <v>20</v>
      </c>
      <c r="C2278" s="8">
        <v>45385</v>
      </c>
      <c r="D2278" s="44">
        <v>43100</v>
      </c>
      <c r="E2278">
        <v>11837400</v>
      </c>
    </row>
    <row r="2279" spans="1:5">
      <c r="A2279" s="8" t="str">
        <f t="shared" si="74"/>
        <v>VHM45384</v>
      </c>
      <c r="B2279" s="43" t="s">
        <v>20</v>
      </c>
      <c r="C2279" s="8">
        <v>45384</v>
      </c>
      <c r="D2279" s="44">
        <v>43150</v>
      </c>
      <c r="E2279">
        <v>13758100</v>
      </c>
    </row>
    <row r="2280" spans="1:5">
      <c r="A2280" s="8" t="str">
        <f t="shared" si="74"/>
        <v>VHM45383</v>
      </c>
      <c r="B2280" s="43" t="s">
        <v>20</v>
      </c>
      <c r="C2280" s="8">
        <v>45383</v>
      </c>
      <c r="D2280" s="44">
        <v>42900</v>
      </c>
      <c r="E2280">
        <v>7517900</v>
      </c>
    </row>
    <row r="2281" spans="1:5">
      <c r="A2281" s="8" t="str">
        <f t="shared" si="74"/>
        <v>VHM45380</v>
      </c>
      <c r="B2281" s="43" t="s">
        <v>20</v>
      </c>
      <c r="C2281" s="8">
        <v>45380</v>
      </c>
      <c r="D2281" s="44">
        <v>42850</v>
      </c>
      <c r="E2281">
        <v>7686900</v>
      </c>
    </row>
    <row r="2282" spans="1:5">
      <c r="A2282" s="8" t="str">
        <f t="shared" si="74"/>
        <v>VHM45379</v>
      </c>
      <c r="B2282" s="43" t="s">
        <v>20</v>
      </c>
      <c r="C2282" s="8">
        <v>45379</v>
      </c>
      <c r="D2282" s="44">
        <v>43300</v>
      </c>
      <c r="E2282">
        <v>18563500</v>
      </c>
    </row>
    <row r="2283" spans="1:5">
      <c r="A2283" s="8" t="str">
        <f t="shared" si="74"/>
        <v>VHM45378</v>
      </c>
      <c r="B2283" s="43" t="s">
        <v>20</v>
      </c>
      <c r="C2283" s="8">
        <v>45378</v>
      </c>
      <c r="D2283" s="44">
        <v>42500</v>
      </c>
      <c r="E2283">
        <v>7551900</v>
      </c>
    </row>
    <row r="2284" spans="1:5">
      <c r="A2284" s="8" t="str">
        <f t="shared" si="74"/>
        <v>VHM45377</v>
      </c>
      <c r="B2284" s="43" t="s">
        <v>20</v>
      </c>
      <c r="C2284" s="8">
        <v>45377</v>
      </c>
      <c r="D2284" s="44">
        <v>42750</v>
      </c>
      <c r="E2284">
        <v>4263700</v>
      </c>
    </row>
    <row r="2285" spans="1:5">
      <c r="A2285" s="8" t="str">
        <f t="shared" si="74"/>
        <v>VHM45376</v>
      </c>
      <c r="B2285" s="43" t="s">
        <v>20</v>
      </c>
      <c r="C2285" s="8">
        <v>45376</v>
      </c>
      <c r="D2285" s="44">
        <v>42550</v>
      </c>
      <c r="E2285">
        <v>10309500</v>
      </c>
    </row>
    <row r="2286" spans="1:5">
      <c r="A2286" s="8" t="str">
        <f t="shared" si="74"/>
        <v>VHM45373</v>
      </c>
      <c r="B2286" s="43" t="s">
        <v>20</v>
      </c>
      <c r="C2286" s="8">
        <v>45373</v>
      </c>
      <c r="D2286" s="44">
        <v>42800</v>
      </c>
      <c r="E2286">
        <v>9996800</v>
      </c>
    </row>
    <row r="2287" spans="1:5">
      <c r="A2287" s="8" t="str">
        <f t="shared" si="74"/>
        <v>VHM45372</v>
      </c>
      <c r="B2287" s="43" t="s">
        <v>20</v>
      </c>
      <c r="C2287" s="8">
        <v>45372</v>
      </c>
      <c r="D2287" s="44">
        <v>42900</v>
      </c>
      <c r="E2287">
        <v>10978300</v>
      </c>
    </row>
    <row r="2288" spans="1:5">
      <c r="A2288" s="8" t="str">
        <f t="shared" si="74"/>
        <v>VHM45371</v>
      </c>
      <c r="B2288" s="43" t="s">
        <v>20</v>
      </c>
      <c r="C2288" s="8">
        <v>45371</v>
      </c>
      <c r="D2288" s="44">
        <v>42500</v>
      </c>
      <c r="E2288">
        <v>5436900</v>
      </c>
    </row>
    <row r="2289" spans="1:5">
      <c r="A2289" s="8" t="str">
        <f t="shared" si="74"/>
        <v>VHM45370</v>
      </c>
      <c r="B2289" s="43" t="s">
        <v>20</v>
      </c>
      <c r="C2289" s="8">
        <v>45370</v>
      </c>
      <c r="D2289" s="44">
        <v>42900</v>
      </c>
      <c r="E2289">
        <v>9464300</v>
      </c>
    </row>
    <row r="2290" spans="1:5">
      <c r="A2290" s="8" t="str">
        <f t="shared" si="74"/>
        <v>VHM45369</v>
      </c>
      <c r="B2290" s="43" t="s">
        <v>20</v>
      </c>
      <c r="C2290" s="8">
        <v>45369</v>
      </c>
      <c r="D2290" s="44">
        <v>42100</v>
      </c>
      <c r="E2290">
        <v>14785500</v>
      </c>
    </row>
    <row r="2291" spans="1:5">
      <c r="A2291" s="8" t="str">
        <f t="shared" si="74"/>
        <v>VHM45366</v>
      </c>
      <c r="B2291" s="43" t="s">
        <v>20</v>
      </c>
      <c r="C2291" s="8">
        <v>45366</v>
      </c>
      <c r="D2291" s="44">
        <v>42400</v>
      </c>
      <c r="E2291">
        <v>9885200</v>
      </c>
    </row>
    <row r="2292" spans="1:5">
      <c r="A2292" s="8" t="str">
        <f t="shared" si="74"/>
        <v>VHM45365</v>
      </c>
      <c r="B2292" s="43" t="s">
        <v>20</v>
      </c>
      <c r="C2292" s="8">
        <v>45365</v>
      </c>
      <c r="D2292" s="44">
        <v>42900</v>
      </c>
      <c r="E2292">
        <v>12606200</v>
      </c>
    </row>
    <row r="2293" spans="1:5">
      <c r="A2293" s="8" t="str">
        <f t="shared" si="74"/>
        <v>VHM45364</v>
      </c>
      <c r="B2293" s="43" t="s">
        <v>20</v>
      </c>
      <c r="C2293" s="8">
        <v>45364</v>
      </c>
      <c r="D2293" s="44">
        <v>42950</v>
      </c>
      <c r="E2293">
        <v>7332900</v>
      </c>
    </row>
    <row r="2294" spans="1:5">
      <c r="A2294" s="8" t="str">
        <f t="shared" si="74"/>
        <v>VHM45363</v>
      </c>
      <c r="B2294" s="43" t="s">
        <v>20</v>
      </c>
      <c r="C2294" s="8">
        <v>45363</v>
      </c>
      <c r="D2294" s="44">
        <v>42700</v>
      </c>
      <c r="E2294">
        <v>4756200</v>
      </c>
    </row>
    <row r="2295" spans="1:5">
      <c r="A2295" s="8" t="str">
        <f t="shared" si="74"/>
        <v>VHM45362</v>
      </c>
      <c r="B2295" s="43" t="s">
        <v>20</v>
      </c>
      <c r="C2295" s="8">
        <v>45362</v>
      </c>
      <c r="D2295" s="44">
        <v>42550</v>
      </c>
      <c r="E2295">
        <v>6056200</v>
      </c>
    </row>
    <row r="2296" spans="1:5">
      <c r="A2296" s="8" t="str">
        <f t="shared" si="74"/>
        <v>VHM45359</v>
      </c>
      <c r="B2296" s="43" t="s">
        <v>20</v>
      </c>
      <c r="C2296" s="8">
        <v>45359</v>
      </c>
      <c r="D2296" s="44">
        <v>42550</v>
      </c>
      <c r="E2296">
        <v>9526300</v>
      </c>
    </row>
    <row r="2297" spans="1:5">
      <c r="A2297" s="8" t="str">
        <f t="shared" si="74"/>
        <v>VHM45358</v>
      </c>
      <c r="B2297" s="43" t="s">
        <v>20</v>
      </c>
      <c r="C2297" s="8">
        <v>45358</v>
      </c>
      <c r="D2297" s="44">
        <v>43200</v>
      </c>
      <c r="E2297">
        <v>7314700</v>
      </c>
    </row>
    <row r="2298" spans="1:5">
      <c r="A2298" s="8" t="str">
        <f t="shared" si="74"/>
        <v>VHM45357</v>
      </c>
      <c r="B2298" s="43" t="s">
        <v>20</v>
      </c>
      <c r="C2298" s="8">
        <v>45357</v>
      </c>
      <c r="D2298" s="44">
        <v>43100</v>
      </c>
      <c r="E2298">
        <v>11322800</v>
      </c>
    </row>
    <row r="2299" spans="1:5">
      <c r="A2299" s="8" t="str">
        <f t="shared" si="74"/>
        <v>VHM45356</v>
      </c>
      <c r="B2299" s="43" t="s">
        <v>20</v>
      </c>
      <c r="C2299" s="8">
        <v>45356</v>
      </c>
      <c r="D2299" s="44">
        <v>43650</v>
      </c>
      <c r="E2299">
        <v>7690200</v>
      </c>
    </row>
    <row r="2300" spans="1:5">
      <c r="A2300" s="8" t="str">
        <f t="shared" si="74"/>
        <v>VHM45355</v>
      </c>
      <c r="B2300" s="43" t="s">
        <v>20</v>
      </c>
      <c r="C2300" s="8">
        <v>45355</v>
      </c>
      <c r="D2300" s="44">
        <v>43950</v>
      </c>
      <c r="E2300">
        <v>7036300</v>
      </c>
    </row>
    <row r="2301" spans="1:5">
      <c r="A2301" s="8" t="str">
        <f t="shared" si="74"/>
        <v>VHM45352</v>
      </c>
      <c r="B2301" s="43" t="s">
        <v>20</v>
      </c>
      <c r="C2301" s="8">
        <v>45352</v>
      </c>
      <c r="D2301" s="44">
        <v>43950</v>
      </c>
      <c r="E2301">
        <v>6873900</v>
      </c>
    </row>
    <row r="2302" spans="1:5">
      <c r="A2302" s="8" t="str">
        <f t="shared" si="74"/>
        <v>VHM45351</v>
      </c>
      <c r="B2302" s="43" t="s">
        <v>20</v>
      </c>
      <c r="C2302" s="8">
        <v>45351</v>
      </c>
      <c r="D2302" s="44">
        <v>43400</v>
      </c>
      <c r="E2302">
        <v>11041300</v>
      </c>
    </row>
    <row r="2303" spans="1:5">
      <c r="A2303" s="8" t="str">
        <f t="shared" si="74"/>
        <v>VHM45350</v>
      </c>
      <c r="B2303" s="43" t="s">
        <v>20</v>
      </c>
      <c r="C2303" s="8">
        <v>45350</v>
      </c>
      <c r="D2303" s="44">
        <v>44400</v>
      </c>
      <c r="E2303">
        <v>6283200</v>
      </c>
    </row>
    <row r="2304" spans="1:5">
      <c r="A2304" s="8" t="str">
        <f t="shared" si="74"/>
        <v>VHM45349</v>
      </c>
      <c r="B2304" s="43" t="s">
        <v>20</v>
      </c>
      <c r="C2304" s="8">
        <v>45349</v>
      </c>
      <c r="D2304" s="44">
        <v>44200</v>
      </c>
      <c r="E2304">
        <v>7158700</v>
      </c>
    </row>
    <row r="2305" spans="1:5">
      <c r="A2305" s="8" t="str">
        <f t="shared" si="74"/>
        <v>VHM45348</v>
      </c>
      <c r="B2305" s="43" t="s">
        <v>20</v>
      </c>
      <c r="C2305" s="8">
        <v>45348</v>
      </c>
      <c r="D2305" s="44">
        <v>43350</v>
      </c>
      <c r="E2305">
        <v>7000000</v>
      </c>
    </row>
    <row r="2306" spans="1:5">
      <c r="A2306" s="8" t="str">
        <f t="shared" si="74"/>
        <v>VHM45345</v>
      </c>
      <c r="B2306" s="43" t="s">
        <v>20</v>
      </c>
      <c r="C2306" s="8">
        <v>45345</v>
      </c>
      <c r="D2306" s="44">
        <v>43300</v>
      </c>
      <c r="E2306">
        <v>11753200</v>
      </c>
    </row>
    <row r="2307" spans="1:5">
      <c r="A2307" s="8" t="str">
        <f t="shared" ref="A2307:A2370" si="75">B2307&amp;C2307</f>
        <v>VHM45344</v>
      </c>
      <c r="B2307" s="43" t="s">
        <v>20</v>
      </c>
      <c r="C2307" s="8">
        <v>45344</v>
      </c>
      <c r="D2307" s="44">
        <v>44800</v>
      </c>
      <c r="E2307">
        <v>6809700</v>
      </c>
    </row>
    <row r="2308" spans="1:5">
      <c r="A2308" s="8" t="str">
        <f t="shared" si="75"/>
        <v>VHM45343</v>
      </c>
      <c r="B2308" s="43" t="s">
        <v>20</v>
      </c>
      <c r="C2308" s="8">
        <v>45343</v>
      </c>
      <c r="D2308" s="44">
        <v>45000</v>
      </c>
      <c r="E2308">
        <v>8945700</v>
      </c>
    </row>
    <row r="2309" spans="1:5">
      <c r="A2309" s="8" t="str">
        <f t="shared" si="75"/>
        <v>VHM45342</v>
      </c>
      <c r="B2309" s="43" t="s">
        <v>20</v>
      </c>
      <c r="C2309" s="8">
        <v>45342</v>
      </c>
      <c r="D2309" s="44">
        <v>46150</v>
      </c>
      <c r="E2309">
        <v>12925600</v>
      </c>
    </row>
    <row r="2310" spans="1:5">
      <c r="A2310" s="8" t="str">
        <f t="shared" si="75"/>
        <v>VHM45341</v>
      </c>
      <c r="B2310" s="43" t="s">
        <v>20</v>
      </c>
      <c r="C2310" s="8">
        <v>45341</v>
      </c>
      <c r="D2310" s="44">
        <v>45550</v>
      </c>
      <c r="E2310">
        <v>20156400</v>
      </c>
    </row>
    <row r="2311" spans="1:5">
      <c r="A2311" s="8" t="str">
        <f t="shared" si="75"/>
        <v>VHM45338</v>
      </c>
      <c r="B2311" s="43" t="s">
        <v>20</v>
      </c>
      <c r="C2311" s="8">
        <v>45338</v>
      </c>
      <c r="D2311" s="44">
        <v>42700</v>
      </c>
      <c r="E2311">
        <v>6024400</v>
      </c>
    </row>
    <row r="2312" spans="1:5">
      <c r="A2312" s="8" t="str">
        <f t="shared" si="75"/>
        <v>VHM45337</v>
      </c>
      <c r="B2312" s="43" t="s">
        <v>20</v>
      </c>
      <c r="C2312" s="8">
        <v>45337</v>
      </c>
      <c r="D2312" s="44">
        <v>41950</v>
      </c>
      <c r="E2312">
        <v>4317100</v>
      </c>
    </row>
    <row r="2313" spans="1:5">
      <c r="A2313" s="8" t="str">
        <f t="shared" si="75"/>
        <v>VHM45329</v>
      </c>
      <c r="B2313" s="43" t="s">
        <v>20</v>
      </c>
      <c r="C2313" s="8">
        <v>45329</v>
      </c>
      <c r="D2313" s="44">
        <v>41800</v>
      </c>
      <c r="E2313">
        <v>3768900</v>
      </c>
    </row>
    <row r="2314" spans="1:5">
      <c r="A2314" s="8" t="str">
        <f t="shared" si="75"/>
        <v>VHM45328</v>
      </c>
      <c r="B2314" s="43" t="s">
        <v>20</v>
      </c>
      <c r="C2314" s="8">
        <v>45328</v>
      </c>
      <c r="D2314" s="44">
        <v>41000</v>
      </c>
      <c r="E2314">
        <v>5535300</v>
      </c>
    </row>
    <row r="2315" spans="1:5">
      <c r="A2315" s="8" t="str">
        <f t="shared" si="75"/>
        <v>VHM45327</v>
      </c>
      <c r="B2315" s="43" t="s">
        <v>20</v>
      </c>
      <c r="C2315" s="8">
        <v>45327</v>
      </c>
      <c r="D2315" s="44">
        <v>41250</v>
      </c>
      <c r="E2315">
        <v>3361500</v>
      </c>
    </row>
    <row r="2316" spans="1:5">
      <c r="A2316" s="8" t="str">
        <f t="shared" si="75"/>
        <v>VHM45324</v>
      </c>
      <c r="B2316" s="43" t="s">
        <v>20</v>
      </c>
      <c r="C2316" s="8">
        <v>45324</v>
      </c>
      <c r="D2316" s="44">
        <v>41200</v>
      </c>
      <c r="E2316">
        <v>5775300</v>
      </c>
    </row>
    <row r="2317" spans="1:5">
      <c r="A2317" s="8" t="str">
        <f t="shared" si="75"/>
        <v>VHM45323</v>
      </c>
      <c r="B2317" s="43" t="s">
        <v>20</v>
      </c>
      <c r="C2317" s="8">
        <v>45323</v>
      </c>
      <c r="D2317" s="44">
        <v>41200</v>
      </c>
      <c r="E2317">
        <v>7107200</v>
      </c>
    </row>
    <row r="2318" spans="1:5">
      <c r="A2318" s="8" t="str">
        <f t="shared" si="75"/>
        <v>VHM45322</v>
      </c>
      <c r="B2318" s="43" t="s">
        <v>20</v>
      </c>
      <c r="C2318" s="8">
        <v>45322</v>
      </c>
      <c r="D2318" s="44">
        <v>41500</v>
      </c>
      <c r="E2318">
        <v>6307100</v>
      </c>
    </row>
    <row r="2319" spans="1:5">
      <c r="A2319" s="8" t="str">
        <f t="shared" si="75"/>
        <v>VHM45321</v>
      </c>
      <c r="B2319" s="43" t="s">
        <v>20</v>
      </c>
      <c r="C2319" s="8">
        <v>45321</v>
      </c>
      <c r="D2319" s="44">
        <v>42000</v>
      </c>
      <c r="E2319">
        <v>2908300</v>
      </c>
    </row>
    <row r="2320" spans="1:5">
      <c r="A2320" s="8" t="str">
        <f t="shared" si="75"/>
        <v>VHM45320</v>
      </c>
      <c r="B2320" s="43" t="s">
        <v>20</v>
      </c>
      <c r="C2320" s="8">
        <v>45320</v>
      </c>
      <c r="D2320" s="44">
        <v>41800</v>
      </c>
      <c r="E2320">
        <v>3166200</v>
      </c>
    </row>
    <row r="2321" spans="1:5">
      <c r="A2321" s="8" t="str">
        <f t="shared" si="75"/>
        <v>VHM45317</v>
      </c>
      <c r="B2321" s="43" t="s">
        <v>20</v>
      </c>
      <c r="C2321" s="8">
        <v>45317</v>
      </c>
      <c r="D2321" s="44">
        <v>42000</v>
      </c>
      <c r="E2321">
        <v>4351500</v>
      </c>
    </row>
    <row r="2322" spans="1:5">
      <c r="A2322" s="8" t="str">
        <f t="shared" si="75"/>
        <v>VHM45316</v>
      </c>
      <c r="B2322" s="43" t="s">
        <v>20</v>
      </c>
      <c r="C2322" s="8">
        <v>45316</v>
      </c>
      <c r="D2322" s="44">
        <v>42100</v>
      </c>
      <c r="E2322">
        <v>2295400</v>
      </c>
    </row>
    <row r="2323" spans="1:5">
      <c r="A2323" s="8" t="str">
        <f t="shared" si="75"/>
        <v>VHM45315</v>
      </c>
      <c r="B2323" s="43" t="s">
        <v>20</v>
      </c>
      <c r="C2323" s="8">
        <v>45315</v>
      </c>
      <c r="D2323" s="44">
        <v>42500</v>
      </c>
      <c r="E2323">
        <v>2741200</v>
      </c>
    </row>
    <row r="2324" spans="1:5">
      <c r="A2324" s="8" t="str">
        <f t="shared" si="75"/>
        <v>VHM45314</v>
      </c>
      <c r="B2324" s="43" t="s">
        <v>20</v>
      </c>
      <c r="C2324" s="8">
        <v>45314</v>
      </c>
      <c r="D2324" s="44">
        <v>42350</v>
      </c>
      <c r="E2324">
        <v>5255800</v>
      </c>
    </row>
    <row r="2325" spans="1:5">
      <c r="A2325" s="8" t="str">
        <f t="shared" si="75"/>
        <v>VHM45313</v>
      </c>
      <c r="B2325" s="43" t="s">
        <v>20</v>
      </c>
      <c r="C2325" s="8">
        <v>45313</v>
      </c>
      <c r="D2325" s="44">
        <v>43000</v>
      </c>
      <c r="E2325">
        <v>4709100</v>
      </c>
    </row>
    <row r="2326" spans="1:5">
      <c r="A2326" s="8" t="str">
        <f t="shared" si="75"/>
        <v>VHM45310</v>
      </c>
      <c r="B2326" s="43" t="s">
        <v>20</v>
      </c>
      <c r="C2326" s="8">
        <v>45310</v>
      </c>
      <c r="D2326" s="44">
        <v>43050</v>
      </c>
      <c r="E2326">
        <v>5531400</v>
      </c>
    </row>
    <row r="2327" spans="1:5">
      <c r="A2327" s="8" t="str">
        <f t="shared" si="75"/>
        <v>VHM45309</v>
      </c>
      <c r="B2327" s="43" t="s">
        <v>20</v>
      </c>
      <c r="C2327" s="8">
        <v>45309</v>
      </c>
      <c r="D2327" s="44">
        <v>43200</v>
      </c>
      <c r="E2327">
        <v>8938800</v>
      </c>
    </row>
    <row r="2328" spans="1:5">
      <c r="A2328" s="8" t="str">
        <f t="shared" si="75"/>
        <v>VHM45308</v>
      </c>
      <c r="B2328" s="43" t="s">
        <v>20</v>
      </c>
      <c r="C2328" s="8">
        <v>45308</v>
      </c>
      <c r="D2328" s="44">
        <v>41900</v>
      </c>
      <c r="E2328">
        <v>6343500</v>
      </c>
    </row>
    <row r="2329" spans="1:5">
      <c r="A2329" s="8" t="str">
        <f t="shared" si="75"/>
        <v>VHM45307</v>
      </c>
      <c r="B2329" s="43" t="s">
        <v>20</v>
      </c>
      <c r="C2329" s="8">
        <v>45307</v>
      </c>
      <c r="D2329" s="44">
        <v>42650</v>
      </c>
      <c r="E2329">
        <v>3774400</v>
      </c>
    </row>
    <row r="2330" spans="1:5">
      <c r="A2330" s="8" t="str">
        <f t="shared" si="75"/>
        <v>VHM45306</v>
      </c>
      <c r="B2330" s="43" t="s">
        <v>20</v>
      </c>
      <c r="C2330" s="8">
        <v>45306</v>
      </c>
      <c r="D2330" s="44">
        <v>41600</v>
      </c>
      <c r="E2330">
        <v>3149500</v>
      </c>
    </row>
    <row r="2331" spans="1:5">
      <c r="A2331" s="8" t="str">
        <f t="shared" si="75"/>
        <v>VHM45303</v>
      </c>
      <c r="B2331" s="43" t="s">
        <v>20</v>
      </c>
      <c r="C2331" s="8">
        <v>45303</v>
      </c>
      <c r="D2331" s="44">
        <v>41300</v>
      </c>
      <c r="E2331">
        <v>8327100</v>
      </c>
    </row>
    <row r="2332" spans="1:5">
      <c r="A2332" s="8" t="str">
        <f t="shared" si="75"/>
        <v>VHM45302</v>
      </c>
      <c r="B2332" s="43" t="s">
        <v>20</v>
      </c>
      <c r="C2332" s="8">
        <v>45302</v>
      </c>
      <c r="D2332" s="44">
        <v>42000</v>
      </c>
      <c r="E2332">
        <v>6969000</v>
      </c>
    </row>
    <row r="2333" spans="1:5">
      <c r="A2333" s="8" t="str">
        <f t="shared" si="75"/>
        <v>VHM45301</v>
      </c>
      <c r="B2333" s="43" t="s">
        <v>20</v>
      </c>
      <c r="C2333" s="8">
        <v>45301</v>
      </c>
      <c r="D2333" s="44">
        <v>42700</v>
      </c>
      <c r="E2333">
        <v>6789400</v>
      </c>
    </row>
    <row r="2334" spans="1:5">
      <c r="A2334" s="8" t="str">
        <f t="shared" si="75"/>
        <v>VHM45300</v>
      </c>
      <c r="B2334" s="43" t="s">
        <v>20</v>
      </c>
      <c r="C2334" s="8">
        <v>45300</v>
      </c>
      <c r="D2334" s="44">
        <v>43000</v>
      </c>
      <c r="E2334">
        <v>6377100</v>
      </c>
    </row>
    <row r="2335" spans="1:5">
      <c r="A2335" s="8" t="str">
        <f t="shared" si="75"/>
        <v>VHM45299</v>
      </c>
      <c r="B2335" s="43" t="s">
        <v>20</v>
      </c>
      <c r="C2335" s="8">
        <v>45299</v>
      </c>
      <c r="D2335" s="44">
        <v>43350</v>
      </c>
      <c r="E2335">
        <v>6213900</v>
      </c>
    </row>
    <row r="2336" spans="1:5">
      <c r="A2336" s="8" t="str">
        <f t="shared" si="75"/>
        <v>VHM45296</v>
      </c>
      <c r="B2336" s="43" t="s">
        <v>20</v>
      </c>
      <c r="C2336" s="8">
        <v>45296</v>
      </c>
      <c r="D2336" s="44">
        <v>43100</v>
      </c>
      <c r="E2336">
        <v>4508700</v>
      </c>
    </row>
    <row r="2337" spans="1:5">
      <c r="A2337" s="8" t="str">
        <f t="shared" si="75"/>
        <v>VHM45295</v>
      </c>
      <c r="B2337" s="43" t="s">
        <v>20</v>
      </c>
      <c r="C2337" s="8">
        <v>45295</v>
      </c>
      <c r="D2337" s="44">
        <v>43450</v>
      </c>
      <c r="E2337">
        <v>8778000</v>
      </c>
    </row>
    <row r="2338" spans="1:5">
      <c r="A2338" s="8" t="str">
        <f t="shared" si="75"/>
        <v>VHM45294</v>
      </c>
      <c r="B2338" s="43" t="s">
        <v>20</v>
      </c>
      <c r="C2338" s="8">
        <v>45294</v>
      </c>
      <c r="D2338" s="44">
        <v>43400</v>
      </c>
      <c r="E2338">
        <v>6112600</v>
      </c>
    </row>
    <row r="2339" spans="1:5">
      <c r="A2339" s="8" t="str">
        <f t="shared" si="75"/>
        <v>VHM45293</v>
      </c>
      <c r="B2339" s="43" t="s">
        <v>20</v>
      </c>
      <c r="C2339" s="8">
        <v>45293</v>
      </c>
      <c r="D2339" s="44">
        <v>43000</v>
      </c>
      <c r="E2339">
        <v>7588500</v>
      </c>
    </row>
    <row r="2340" spans="1:5">
      <c r="A2340" s="8" t="str">
        <f t="shared" si="75"/>
        <v>VHM45289</v>
      </c>
      <c r="B2340" s="43" t="s">
        <v>20</v>
      </c>
      <c r="C2340" s="8">
        <v>45289</v>
      </c>
      <c r="D2340" s="44">
        <v>43200</v>
      </c>
      <c r="E2340">
        <v>5324500</v>
      </c>
    </row>
    <row r="2341" spans="1:5">
      <c r="A2341" s="8" t="str">
        <f t="shared" si="75"/>
        <v>VHM45288</v>
      </c>
      <c r="B2341" s="43" t="s">
        <v>20</v>
      </c>
      <c r="C2341" s="8">
        <v>45288</v>
      </c>
      <c r="D2341" s="44">
        <v>43700</v>
      </c>
      <c r="E2341">
        <v>13129900</v>
      </c>
    </row>
    <row r="2342" spans="1:5">
      <c r="A2342" s="8" t="str">
        <f t="shared" si="75"/>
        <v>VHM45287</v>
      </c>
      <c r="B2342" s="43" t="s">
        <v>20</v>
      </c>
      <c r="C2342" s="8">
        <v>45287</v>
      </c>
      <c r="D2342" s="44">
        <v>41900</v>
      </c>
      <c r="E2342">
        <v>6034200</v>
      </c>
    </row>
    <row r="2343" spans="1:5">
      <c r="A2343" s="8" t="str">
        <f t="shared" si="75"/>
        <v>VHM45286</v>
      </c>
      <c r="B2343" s="43" t="s">
        <v>20</v>
      </c>
      <c r="C2343" s="8">
        <v>45286</v>
      </c>
      <c r="D2343" s="44">
        <v>41900</v>
      </c>
      <c r="E2343">
        <v>10394700</v>
      </c>
    </row>
    <row r="2344" spans="1:5">
      <c r="A2344" s="8" t="str">
        <f t="shared" si="75"/>
        <v>VHM45285</v>
      </c>
      <c r="B2344" s="43" t="s">
        <v>20</v>
      </c>
      <c r="C2344" s="8">
        <v>45285</v>
      </c>
      <c r="D2344" s="44">
        <v>41200</v>
      </c>
      <c r="E2344">
        <v>5957700</v>
      </c>
    </row>
    <row r="2345" spans="1:5">
      <c r="A2345" s="8" t="str">
        <f t="shared" si="75"/>
        <v>VHM45282</v>
      </c>
      <c r="B2345" s="43" t="s">
        <v>20</v>
      </c>
      <c r="C2345" s="8">
        <v>45282</v>
      </c>
      <c r="D2345" s="44">
        <v>40300</v>
      </c>
      <c r="E2345">
        <v>3289400</v>
      </c>
    </row>
    <row r="2346" spans="1:5">
      <c r="A2346" s="8" t="str">
        <f t="shared" si="75"/>
        <v>VHM45281</v>
      </c>
      <c r="B2346" s="43" t="s">
        <v>20</v>
      </c>
      <c r="C2346" s="8">
        <v>45281</v>
      </c>
      <c r="D2346" s="44">
        <v>40200</v>
      </c>
      <c r="E2346">
        <v>3556500</v>
      </c>
    </row>
    <row r="2347" spans="1:5">
      <c r="A2347" s="8" t="str">
        <f t="shared" si="75"/>
        <v>VHM45280</v>
      </c>
      <c r="B2347" s="43" t="s">
        <v>20</v>
      </c>
      <c r="C2347" s="8">
        <v>45280</v>
      </c>
      <c r="D2347" s="44">
        <v>39950</v>
      </c>
      <c r="E2347">
        <v>2356600</v>
      </c>
    </row>
    <row r="2348" spans="1:5">
      <c r="A2348" s="8" t="str">
        <f t="shared" si="75"/>
        <v>VHM45279</v>
      </c>
      <c r="B2348" s="43" t="s">
        <v>20</v>
      </c>
      <c r="C2348" s="8">
        <v>45279</v>
      </c>
      <c r="D2348" s="44">
        <v>39500</v>
      </c>
      <c r="E2348">
        <v>5227500</v>
      </c>
    </row>
    <row r="2349" spans="1:5">
      <c r="A2349" s="8" t="str">
        <f t="shared" si="75"/>
        <v>VHM45278</v>
      </c>
      <c r="B2349" s="43" t="s">
        <v>20</v>
      </c>
      <c r="C2349" s="8">
        <v>45278</v>
      </c>
      <c r="D2349" s="44">
        <v>39900</v>
      </c>
      <c r="E2349">
        <v>3563400</v>
      </c>
    </row>
    <row r="2350" spans="1:5">
      <c r="A2350" s="8" t="str">
        <f t="shared" si="75"/>
        <v>VHM45275</v>
      </c>
      <c r="B2350" s="43" t="s">
        <v>20</v>
      </c>
      <c r="C2350" s="8">
        <v>45275</v>
      </c>
      <c r="D2350" s="44">
        <v>39900</v>
      </c>
      <c r="E2350">
        <v>6799900</v>
      </c>
    </row>
    <row r="2351" spans="1:5">
      <c r="A2351" s="8" t="str">
        <f t="shared" si="75"/>
        <v>VHM45274</v>
      </c>
      <c r="B2351" s="43" t="s">
        <v>20</v>
      </c>
      <c r="C2351" s="8">
        <v>45274</v>
      </c>
      <c r="D2351" s="44">
        <v>40300</v>
      </c>
      <c r="E2351">
        <v>4704300</v>
      </c>
    </row>
    <row r="2352" spans="1:5">
      <c r="A2352" s="8" t="str">
        <f t="shared" si="75"/>
        <v>VHM45273</v>
      </c>
      <c r="B2352" s="43" t="s">
        <v>20</v>
      </c>
      <c r="C2352" s="8">
        <v>45273</v>
      </c>
      <c r="D2352" s="44">
        <v>40750</v>
      </c>
      <c r="E2352">
        <v>9940000</v>
      </c>
    </row>
    <row r="2353" spans="1:5">
      <c r="A2353" s="8" t="str">
        <f t="shared" si="75"/>
        <v>VHM45272</v>
      </c>
      <c r="B2353" s="43" t="s">
        <v>20</v>
      </c>
      <c r="C2353" s="8">
        <v>45272</v>
      </c>
      <c r="D2353" s="44">
        <v>41050</v>
      </c>
      <c r="E2353">
        <v>6169100</v>
      </c>
    </row>
    <row r="2354" spans="1:5">
      <c r="A2354" s="8" t="str">
        <f t="shared" si="75"/>
        <v>VHM45271</v>
      </c>
      <c r="B2354" s="43" t="s">
        <v>20</v>
      </c>
      <c r="C2354" s="8">
        <v>45271</v>
      </c>
      <c r="D2354" s="44">
        <v>41000</v>
      </c>
      <c r="E2354">
        <v>8699000</v>
      </c>
    </row>
    <row r="2355" spans="1:5">
      <c r="A2355" s="8" t="str">
        <f t="shared" si="75"/>
        <v>VHM45268</v>
      </c>
      <c r="B2355" s="43" t="s">
        <v>20</v>
      </c>
      <c r="C2355" s="8">
        <v>45268</v>
      </c>
      <c r="D2355" s="44">
        <v>39650</v>
      </c>
      <c r="E2355">
        <v>9893700</v>
      </c>
    </row>
    <row r="2356" spans="1:5">
      <c r="A2356" s="8" t="str">
        <f t="shared" si="75"/>
        <v>VHM45267</v>
      </c>
      <c r="B2356" s="43" t="s">
        <v>20</v>
      </c>
      <c r="C2356" s="8">
        <v>45267</v>
      </c>
      <c r="D2356" s="44">
        <v>39700</v>
      </c>
      <c r="E2356">
        <v>11343000</v>
      </c>
    </row>
    <row r="2357" spans="1:5">
      <c r="A2357" s="8" t="str">
        <f t="shared" si="75"/>
        <v>VHM45266</v>
      </c>
      <c r="B2357" s="43" t="s">
        <v>20</v>
      </c>
      <c r="C2357" s="8">
        <v>45266</v>
      </c>
      <c r="D2357" s="44">
        <v>40450</v>
      </c>
      <c r="E2357">
        <v>10848000</v>
      </c>
    </row>
    <row r="2358" spans="1:5">
      <c r="A2358" s="8" t="str">
        <f t="shared" si="75"/>
        <v>VHM45265</v>
      </c>
      <c r="B2358" s="43" t="s">
        <v>20</v>
      </c>
      <c r="C2358" s="8">
        <v>45265</v>
      </c>
      <c r="D2358" s="44">
        <v>40500</v>
      </c>
      <c r="E2358">
        <v>8300600</v>
      </c>
    </row>
    <row r="2359" spans="1:5">
      <c r="A2359" s="8" t="str">
        <f t="shared" si="75"/>
        <v>VHM45264</v>
      </c>
      <c r="B2359" s="43" t="s">
        <v>20</v>
      </c>
      <c r="C2359" s="8">
        <v>45264</v>
      </c>
      <c r="D2359" s="44">
        <v>41300</v>
      </c>
      <c r="E2359">
        <v>8136700</v>
      </c>
    </row>
    <row r="2360" spans="1:5">
      <c r="A2360" s="8" t="str">
        <f t="shared" si="75"/>
        <v>VHM45261</v>
      </c>
      <c r="B2360" s="43" t="s">
        <v>20</v>
      </c>
      <c r="C2360" s="8">
        <v>45261</v>
      </c>
      <c r="D2360" s="44">
        <v>40900</v>
      </c>
      <c r="E2360">
        <v>6970800</v>
      </c>
    </row>
    <row r="2361" spans="1:5">
      <c r="A2361" s="8" t="str">
        <f t="shared" si="75"/>
        <v>VHM45260</v>
      </c>
      <c r="B2361" s="43" t="s">
        <v>20</v>
      </c>
      <c r="C2361" s="8">
        <v>45260</v>
      </c>
      <c r="D2361" s="44">
        <v>41300</v>
      </c>
      <c r="E2361">
        <v>7741700</v>
      </c>
    </row>
    <row r="2362" spans="1:5">
      <c r="A2362" s="8" t="str">
        <f t="shared" si="75"/>
        <v>VHM45259</v>
      </c>
      <c r="B2362" s="43" t="s">
        <v>20</v>
      </c>
      <c r="C2362" s="8">
        <v>45259</v>
      </c>
      <c r="D2362" s="44">
        <v>41200</v>
      </c>
      <c r="E2362">
        <v>4209300</v>
      </c>
    </row>
    <row r="2363" spans="1:5">
      <c r="A2363" s="8" t="str">
        <f t="shared" si="75"/>
        <v>VHM45258</v>
      </c>
      <c r="B2363" s="43" t="s">
        <v>20</v>
      </c>
      <c r="C2363" s="8">
        <v>45258</v>
      </c>
      <c r="D2363" s="44">
        <v>40750</v>
      </c>
      <c r="E2363">
        <v>7759700</v>
      </c>
    </row>
    <row r="2364" spans="1:5">
      <c r="A2364" s="8" t="str">
        <f t="shared" si="75"/>
        <v>VHM45257</v>
      </c>
      <c r="B2364" s="43" t="s">
        <v>20</v>
      </c>
      <c r="C2364" s="8">
        <v>45257</v>
      </c>
      <c r="D2364" s="44">
        <v>39800</v>
      </c>
      <c r="E2364">
        <v>5710600</v>
      </c>
    </row>
    <row r="2365" spans="1:5">
      <c r="A2365" s="8" t="str">
        <f t="shared" si="75"/>
        <v>VHM45254</v>
      </c>
      <c r="B2365" s="43" t="s">
        <v>20</v>
      </c>
      <c r="C2365" s="8">
        <v>45254</v>
      </c>
      <c r="D2365" s="44">
        <v>39100</v>
      </c>
      <c r="E2365">
        <v>7382900</v>
      </c>
    </row>
    <row r="2366" spans="1:5">
      <c r="A2366" s="8" t="str">
        <f t="shared" si="75"/>
        <v>VHM45253</v>
      </c>
      <c r="B2366" s="43" t="s">
        <v>20</v>
      </c>
      <c r="C2366" s="8">
        <v>45253</v>
      </c>
      <c r="D2366" s="44">
        <v>39000</v>
      </c>
      <c r="E2366">
        <v>7659600</v>
      </c>
    </row>
    <row r="2367" spans="1:5">
      <c r="A2367" s="8" t="str">
        <f t="shared" si="75"/>
        <v>VHM45252</v>
      </c>
      <c r="B2367" s="43" t="s">
        <v>20</v>
      </c>
      <c r="C2367" s="8">
        <v>45252</v>
      </c>
      <c r="D2367" s="44">
        <v>39000</v>
      </c>
      <c r="E2367">
        <v>4807600</v>
      </c>
    </row>
    <row r="2368" spans="1:5">
      <c r="A2368" s="8" t="str">
        <f t="shared" si="75"/>
        <v>VHM45251</v>
      </c>
      <c r="B2368" s="43" t="s">
        <v>20</v>
      </c>
      <c r="C2368" s="8">
        <v>45251</v>
      </c>
      <c r="D2368" s="44">
        <v>39100</v>
      </c>
      <c r="E2368">
        <v>4789100</v>
      </c>
    </row>
    <row r="2369" spans="1:5">
      <c r="A2369" s="8" t="str">
        <f t="shared" si="75"/>
        <v>VHM45250</v>
      </c>
      <c r="B2369" s="43" t="s">
        <v>20</v>
      </c>
      <c r="C2369" s="8">
        <v>45250</v>
      </c>
      <c r="D2369" s="44">
        <v>38950</v>
      </c>
      <c r="E2369">
        <v>4897600</v>
      </c>
    </row>
    <row r="2370" spans="1:5">
      <c r="A2370" s="8" t="str">
        <f t="shared" si="75"/>
        <v>VHM45247</v>
      </c>
      <c r="B2370" s="43" t="s">
        <v>20</v>
      </c>
      <c r="C2370" s="8">
        <v>45247</v>
      </c>
      <c r="D2370" s="44">
        <v>38950</v>
      </c>
      <c r="E2370">
        <v>16313600</v>
      </c>
    </row>
    <row r="2371" spans="1:5">
      <c r="A2371" s="8" t="str">
        <f t="shared" ref="A2371:A2434" si="76">B2371&amp;C2371</f>
        <v>VHM45246</v>
      </c>
      <c r="B2371" s="43" t="s">
        <v>20</v>
      </c>
      <c r="C2371" s="8">
        <v>45246</v>
      </c>
      <c r="D2371" s="44">
        <v>41150</v>
      </c>
      <c r="E2371">
        <v>5394800</v>
      </c>
    </row>
    <row r="2372" spans="1:5">
      <c r="A2372" s="8" t="str">
        <f t="shared" si="76"/>
        <v>VHM45245</v>
      </c>
      <c r="B2372" s="43" t="s">
        <v>20</v>
      </c>
      <c r="C2372" s="8">
        <v>45245</v>
      </c>
      <c r="D2372" s="44">
        <v>41450</v>
      </c>
      <c r="E2372">
        <v>8585400</v>
      </c>
    </row>
    <row r="2373" spans="1:5">
      <c r="A2373" s="8" t="str">
        <f t="shared" si="76"/>
        <v>VHM45244</v>
      </c>
      <c r="B2373" s="43" t="s">
        <v>20</v>
      </c>
      <c r="C2373" s="8">
        <v>45244</v>
      </c>
      <c r="D2373" s="44">
        <v>41000</v>
      </c>
      <c r="E2373">
        <v>7497400</v>
      </c>
    </row>
    <row r="2374" spans="1:5">
      <c r="A2374" s="8" t="str">
        <f t="shared" si="76"/>
        <v>VHM45243</v>
      </c>
      <c r="B2374" s="43" t="s">
        <v>20</v>
      </c>
      <c r="C2374" s="8">
        <v>45243</v>
      </c>
      <c r="D2374" s="44">
        <v>41350</v>
      </c>
      <c r="E2374">
        <v>7225100</v>
      </c>
    </row>
    <row r="2375" spans="1:5">
      <c r="A2375" s="8" t="str">
        <f t="shared" si="76"/>
        <v>VHM45240</v>
      </c>
      <c r="B2375" s="43" t="s">
        <v>20</v>
      </c>
      <c r="C2375" s="8">
        <v>45240</v>
      </c>
      <c r="D2375" s="44">
        <v>42300</v>
      </c>
      <c r="E2375">
        <v>6520200</v>
      </c>
    </row>
    <row r="2376" spans="1:5">
      <c r="A2376" s="8" t="str">
        <f t="shared" si="76"/>
        <v>VHM45239</v>
      </c>
      <c r="B2376" s="43" t="s">
        <v>20</v>
      </c>
      <c r="C2376" s="8">
        <v>45239</v>
      </c>
      <c r="D2376" s="44">
        <v>42900</v>
      </c>
      <c r="E2376">
        <v>15459800</v>
      </c>
    </row>
    <row r="2377" spans="1:5">
      <c r="A2377" s="8" t="str">
        <f t="shared" si="76"/>
        <v>VHM45238</v>
      </c>
      <c r="B2377" s="43" t="s">
        <v>20</v>
      </c>
      <c r="C2377" s="8">
        <v>45238</v>
      </c>
      <c r="D2377" s="44">
        <v>41000</v>
      </c>
      <c r="E2377">
        <v>7703900</v>
      </c>
    </row>
    <row r="2378" spans="1:5">
      <c r="A2378" s="8" t="str">
        <f t="shared" si="76"/>
        <v>VHM45237</v>
      </c>
      <c r="B2378" s="43" t="s">
        <v>20</v>
      </c>
      <c r="C2378" s="8">
        <v>45237</v>
      </c>
      <c r="D2378" s="44">
        <v>40000</v>
      </c>
      <c r="E2378">
        <v>4440500</v>
      </c>
    </row>
    <row r="2379" spans="1:5">
      <c r="A2379" s="8" t="str">
        <f t="shared" si="76"/>
        <v>VHM45236</v>
      </c>
      <c r="B2379" s="43" t="s">
        <v>20</v>
      </c>
      <c r="C2379" s="8">
        <v>45236</v>
      </c>
      <c r="D2379" s="44">
        <v>41000</v>
      </c>
      <c r="E2379">
        <v>6337500</v>
      </c>
    </row>
    <row r="2380" spans="1:5">
      <c r="A2380" s="8" t="str">
        <f t="shared" si="76"/>
        <v>VHM45233</v>
      </c>
      <c r="B2380" s="43" t="s">
        <v>20</v>
      </c>
      <c r="C2380" s="8">
        <v>45233</v>
      </c>
      <c r="D2380" s="44">
        <v>40500</v>
      </c>
      <c r="E2380">
        <v>8269500</v>
      </c>
    </row>
    <row r="2381" spans="1:5">
      <c r="A2381" s="8" t="str">
        <f t="shared" si="76"/>
        <v>VHM45232</v>
      </c>
      <c r="B2381" s="43" t="s">
        <v>20</v>
      </c>
      <c r="C2381" s="8">
        <v>45232</v>
      </c>
      <c r="D2381" s="44">
        <v>39950</v>
      </c>
      <c r="E2381">
        <v>9139400</v>
      </c>
    </row>
    <row r="2382" spans="1:5">
      <c r="A2382" s="8" t="str">
        <f t="shared" si="76"/>
        <v>VHM45231</v>
      </c>
      <c r="B2382" s="43" t="s">
        <v>20</v>
      </c>
      <c r="C2382" s="8">
        <v>45231</v>
      </c>
      <c r="D2382" s="44">
        <v>38450</v>
      </c>
      <c r="E2382">
        <v>9750000</v>
      </c>
    </row>
    <row r="2383" spans="1:5">
      <c r="A2383" s="8" t="str">
        <f t="shared" si="76"/>
        <v>VHM45230</v>
      </c>
      <c r="B2383" s="43" t="s">
        <v>20</v>
      </c>
      <c r="C2383" s="8">
        <v>45230</v>
      </c>
      <c r="D2383" s="44">
        <v>39000</v>
      </c>
      <c r="E2383">
        <v>7711700</v>
      </c>
    </row>
    <row r="2384" spans="1:5">
      <c r="A2384" s="8" t="str">
        <f t="shared" si="76"/>
        <v>VHM45229</v>
      </c>
      <c r="B2384" s="43" t="s">
        <v>20</v>
      </c>
      <c r="C2384" s="8">
        <v>45229</v>
      </c>
      <c r="D2384" s="44">
        <v>39200</v>
      </c>
      <c r="E2384">
        <v>6757600</v>
      </c>
    </row>
    <row r="2385" spans="1:5">
      <c r="A2385" s="8" t="str">
        <f t="shared" si="76"/>
        <v>VHM45226</v>
      </c>
      <c r="B2385" s="43" t="s">
        <v>20</v>
      </c>
      <c r="C2385" s="8">
        <v>45226</v>
      </c>
      <c r="D2385" s="44">
        <v>39200</v>
      </c>
      <c r="E2385">
        <v>18173800</v>
      </c>
    </row>
    <row r="2386" spans="1:5">
      <c r="A2386" s="8" t="str">
        <f t="shared" si="76"/>
        <v>VHM45225</v>
      </c>
      <c r="B2386" s="43" t="s">
        <v>20</v>
      </c>
      <c r="C2386" s="8">
        <v>45225</v>
      </c>
      <c r="D2386" s="44">
        <v>41800</v>
      </c>
      <c r="E2386">
        <v>6085900</v>
      </c>
    </row>
    <row r="2387" spans="1:5">
      <c r="A2387" s="8" t="str">
        <f t="shared" si="76"/>
        <v>VHM45224</v>
      </c>
      <c r="B2387" s="43" t="s">
        <v>20</v>
      </c>
      <c r="C2387" s="8">
        <v>45224</v>
      </c>
      <c r="D2387" s="44">
        <v>44900</v>
      </c>
      <c r="E2387">
        <v>3919900</v>
      </c>
    </row>
    <row r="2388" spans="1:5">
      <c r="A2388" s="8" t="str">
        <f t="shared" si="76"/>
        <v>VHM45223</v>
      </c>
      <c r="B2388" s="43" t="s">
        <v>20</v>
      </c>
      <c r="C2388" s="8">
        <v>45223</v>
      </c>
      <c r="D2388" s="44">
        <v>44600</v>
      </c>
      <c r="E2388">
        <v>3181700</v>
      </c>
    </row>
    <row r="2389" spans="1:5">
      <c r="A2389" s="8" t="str">
        <f t="shared" si="76"/>
        <v>VHM45222</v>
      </c>
      <c r="B2389" s="43" t="s">
        <v>20</v>
      </c>
      <c r="C2389" s="8">
        <v>45222</v>
      </c>
      <c r="D2389" s="44">
        <v>44500</v>
      </c>
      <c r="E2389">
        <v>5685400</v>
      </c>
    </row>
    <row r="2390" spans="1:5">
      <c r="A2390" s="8" t="str">
        <f t="shared" si="76"/>
        <v>VHM45219</v>
      </c>
      <c r="B2390" s="43" t="s">
        <v>20</v>
      </c>
      <c r="C2390" s="8">
        <v>45219</v>
      </c>
      <c r="D2390" s="44">
        <v>44500</v>
      </c>
      <c r="E2390">
        <v>3190400</v>
      </c>
    </row>
    <row r="2391" spans="1:5">
      <c r="A2391" s="8" t="str">
        <f t="shared" si="76"/>
        <v>VHM45218</v>
      </c>
      <c r="B2391" s="43" t="s">
        <v>20</v>
      </c>
      <c r="C2391" s="8">
        <v>45218</v>
      </c>
      <c r="D2391" s="44">
        <v>42500</v>
      </c>
      <c r="E2391">
        <v>3733500</v>
      </c>
    </row>
    <row r="2392" spans="1:5">
      <c r="A2392" s="8" t="str">
        <f t="shared" si="76"/>
        <v>VHM45217</v>
      </c>
      <c r="B2392" s="43" t="s">
        <v>20</v>
      </c>
      <c r="C2392" s="8">
        <v>45217</v>
      </c>
      <c r="D2392" s="44">
        <v>43300</v>
      </c>
      <c r="E2392">
        <v>3856200</v>
      </c>
    </row>
    <row r="2393" spans="1:5">
      <c r="A2393" s="8" t="str">
        <f t="shared" si="76"/>
        <v>VHM45216</v>
      </c>
      <c r="B2393" s="43" t="s">
        <v>20</v>
      </c>
      <c r="C2393" s="8">
        <v>45216</v>
      </c>
      <c r="D2393" s="44">
        <v>44500</v>
      </c>
      <c r="E2393">
        <v>2398500</v>
      </c>
    </row>
    <row r="2394" spans="1:5">
      <c r="A2394" s="8" t="str">
        <f t="shared" si="76"/>
        <v>VHM45215</v>
      </c>
      <c r="B2394" s="43" t="s">
        <v>20</v>
      </c>
      <c r="C2394" s="8">
        <v>45215</v>
      </c>
      <c r="D2394" s="44">
        <v>45550</v>
      </c>
      <c r="E2394">
        <v>3271400</v>
      </c>
    </row>
    <row r="2395" spans="1:5">
      <c r="A2395" s="8" t="str">
        <f t="shared" si="76"/>
        <v>VHM45212</v>
      </c>
      <c r="B2395" s="43" t="s">
        <v>20</v>
      </c>
      <c r="C2395" s="8">
        <v>45212</v>
      </c>
      <c r="D2395" s="44">
        <v>46900</v>
      </c>
      <c r="E2395">
        <v>2577000</v>
      </c>
    </row>
    <row r="2396" spans="1:5">
      <c r="A2396" s="8" t="str">
        <f t="shared" si="76"/>
        <v>VHM45211</v>
      </c>
      <c r="B2396" s="43" t="s">
        <v>20</v>
      </c>
      <c r="C2396" s="8">
        <v>45211</v>
      </c>
      <c r="D2396" s="44">
        <v>47550</v>
      </c>
      <c r="E2396">
        <v>2450500</v>
      </c>
    </row>
    <row r="2397" spans="1:5">
      <c r="A2397" s="8" t="str">
        <f t="shared" si="76"/>
        <v>VHM45210</v>
      </c>
      <c r="B2397" s="43" t="s">
        <v>20</v>
      </c>
      <c r="C2397" s="8">
        <v>45210</v>
      </c>
      <c r="D2397" s="44">
        <v>47400</v>
      </c>
      <c r="E2397">
        <v>2919100</v>
      </c>
    </row>
    <row r="2398" spans="1:5">
      <c r="A2398" s="8" t="str">
        <f t="shared" si="76"/>
        <v>VHM45209</v>
      </c>
      <c r="B2398" s="43" t="s">
        <v>20</v>
      </c>
      <c r="C2398" s="8">
        <v>45209</v>
      </c>
      <c r="D2398" s="44">
        <v>48000</v>
      </c>
      <c r="E2398">
        <v>4834400</v>
      </c>
    </row>
    <row r="2399" spans="1:5">
      <c r="A2399" s="8" t="str">
        <f t="shared" si="76"/>
        <v>VHM45208</v>
      </c>
      <c r="B2399" s="43" t="s">
        <v>20</v>
      </c>
      <c r="C2399" s="8">
        <v>45208</v>
      </c>
      <c r="D2399" s="44">
        <v>47000</v>
      </c>
      <c r="E2399">
        <v>3861300</v>
      </c>
    </row>
    <row r="2400" spans="1:5">
      <c r="A2400" s="8" t="str">
        <f t="shared" si="76"/>
        <v>VHM45205</v>
      </c>
      <c r="B2400" s="43" t="s">
        <v>20</v>
      </c>
      <c r="C2400" s="8">
        <v>45205</v>
      </c>
      <c r="D2400" s="44">
        <v>46050</v>
      </c>
      <c r="E2400">
        <v>3431800</v>
      </c>
    </row>
    <row r="2401" spans="1:5">
      <c r="A2401" s="8" t="str">
        <f t="shared" si="76"/>
        <v>VHM45204</v>
      </c>
      <c r="B2401" s="43" t="s">
        <v>20</v>
      </c>
      <c r="C2401" s="8">
        <v>45204</v>
      </c>
      <c r="D2401" s="44">
        <v>44550</v>
      </c>
      <c r="E2401">
        <v>2701500</v>
      </c>
    </row>
    <row r="2402" spans="1:5">
      <c r="A2402" s="8" t="str">
        <f t="shared" si="76"/>
        <v>VHM45203</v>
      </c>
      <c r="B2402" s="43" t="s">
        <v>20</v>
      </c>
      <c r="C2402" s="8">
        <v>45203</v>
      </c>
      <c r="D2402" s="44">
        <v>44600</v>
      </c>
      <c r="E2402">
        <v>3469300</v>
      </c>
    </row>
    <row r="2403" spans="1:5">
      <c r="A2403" s="8" t="str">
        <f t="shared" si="76"/>
        <v>VHM45202</v>
      </c>
      <c r="B2403" s="43" t="s">
        <v>20</v>
      </c>
      <c r="C2403" s="8">
        <v>45202</v>
      </c>
      <c r="D2403" s="44">
        <v>44050</v>
      </c>
      <c r="E2403">
        <v>4660300</v>
      </c>
    </row>
    <row r="2404" spans="1:5">
      <c r="A2404" s="8" t="str">
        <f t="shared" si="76"/>
        <v>VHM45201</v>
      </c>
      <c r="B2404" s="43" t="s">
        <v>20</v>
      </c>
      <c r="C2404" s="8">
        <v>45201</v>
      </c>
      <c r="D2404" s="44">
        <v>45750</v>
      </c>
      <c r="E2404">
        <v>1820000</v>
      </c>
    </row>
    <row r="2405" spans="1:5">
      <c r="A2405" s="8" t="str">
        <f t="shared" si="76"/>
        <v>VHM45198</v>
      </c>
      <c r="B2405" s="43" t="s">
        <v>20</v>
      </c>
      <c r="C2405" s="8">
        <v>45198</v>
      </c>
      <c r="D2405" s="44">
        <v>45500</v>
      </c>
      <c r="E2405">
        <v>7289300</v>
      </c>
    </row>
    <row r="2406" spans="1:5">
      <c r="A2406" s="8" t="str">
        <f t="shared" si="76"/>
        <v>VHM45197</v>
      </c>
      <c r="B2406" s="43" t="s">
        <v>20</v>
      </c>
      <c r="C2406" s="8">
        <v>45197</v>
      </c>
      <c r="D2406" s="44">
        <v>44500</v>
      </c>
      <c r="E2406">
        <v>3414400</v>
      </c>
    </row>
    <row r="2407" spans="1:5">
      <c r="A2407" s="8" t="str">
        <f t="shared" si="76"/>
        <v>VHM45196</v>
      </c>
      <c r="B2407" s="43" t="s">
        <v>20</v>
      </c>
      <c r="C2407" s="8">
        <v>45196</v>
      </c>
      <c r="D2407" s="44">
        <v>45100</v>
      </c>
      <c r="E2407">
        <v>6501300</v>
      </c>
    </row>
    <row r="2408" spans="1:5">
      <c r="A2408" s="8" t="str">
        <f t="shared" si="76"/>
        <v>VHM45195</v>
      </c>
      <c r="B2408" s="43" t="s">
        <v>20</v>
      </c>
      <c r="C2408" s="8">
        <v>45195</v>
      </c>
      <c r="D2408" s="44">
        <v>45000</v>
      </c>
      <c r="E2408">
        <v>4072300</v>
      </c>
    </row>
    <row r="2409" spans="1:5">
      <c r="A2409" s="8" t="str">
        <f t="shared" si="76"/>
        <v>VHM45194</v>
      </c>
      <c r="B2409" s="43" t="s">
        <v>20</v>
      </c>
      <c r="C2409" s="8">
        <v>45194</v>
      </c>
      <c r="D2409" s="44">
        <v>47000</v>
      </c>
      <c r="E2409">
        <v>5318000</v>
      </c>
    </row>
    <row r="2410" spans="1:5">
      <c r="A2410" s="8" t="str">
        <f t="shared" si="76"/>
        <v>VHM45191</v>
      </c>
      <c r="B2410" s="43" t="s">
        <v>20</v>
      </c>
      <c r="C2410" s="8">
        <v>45191</v>
      </c>
      <c r="D2410" s="44">
        <v>48000</v>
      </c>
      <c r="E2410">
        <v>7962300</v>
      </c>
    </row>
    <row r="2411" spans="1:5">
      <c r="A2411" s="8" t="str">
        <f t="shared" si="76"/>
        <v>VHM45190</v>
      </c>
      <c r="B2411" s="43" t="s">
        <v>20</v>
      </c>
      <c r="C2411" s="8">
        <v>45190</v>
      </c>
      <c r="D2411" s="44">
        <v>50200</v>
      </c>
      <c r="E2411">
        <v>5187600</v>
      </c>
    </row>
    <row r="2412" spans="1:5">
      <c r="A2412" s="8" t="str">
        <f t="shared" si="76"/>
        <v>VHM45189</v>
      </c>
      <c r="B2412" s="43" t="s">
        <v>20</v>
      </c>
      <c r="C2412" s="8">
        <v>45189</v>
      </c>
      <c r="D2412" s="44">
        <v>50700</v>
      </c>
      <c r="E2412">
        <v>4516100</v>
      </c>
    </row>
    <row r="2413" spans="1:5">
      <c r="A2413" s="8" t="str">
        <f t="shared" si="76"/>
        <v>VHM45188</v>
      </c>
      <c r="B2413" s="43" t="s">
        <v>20</v>
      </c>
      <c r="C2413" s="8">
        <v>45188</v>
      </c>
      <c r="D2413" s="44">
        <v>49350</v>
      </c>
      <c r="E2413">
        <v>7523700</v>
      </c>
    </row>
    <row r="2414" spans="1:5">
      <c r="A2414" s="8" t="str">
        <f t="shared" si="76"/>
        <v>VHM45187</v>
      </c>
      <c r="B2414" s="43" t="s">
        <v>20</v>
      </c>
      <c r="C2414" s="8">
        <v>45187</v>
      </c>
      <c r="D2414" s="44">
        <v>48950</v>
      </c>
      <c r="E2414">
        <v>5100700</v>
      </c>
    </row>
    <row r="2415" spans="1:5">
      <c r="A2415" s="8" t="str">
        <f t="shared" si="76"/>
        <v>VHM45184</v>
      </c>
      <c r="B2415" s="43" t="s">
        <v>20</v>
      </c>
      <c r="C2415" s="8">
        <v>45184</v>
      </c>
      <c r="D2415" s="44">
        <v>50500</v>
      </c>
      <c r="E2415">
        <v>10515400</v>
      </c>
    </row>
    <row r="2416" spans="1:5">
      <c r="A2416" s="8" t="str">
        <f t="shared" si="76"/>
        <v>VHM45183</v>
      </c>
      <c r="B2416" s="43" t="s">
        <v>20</v>
      </c>
      <c r="C2416" s="8">
        <v>45183</v>
      </c>
      <c r="D2416" s="44">
        <v>49000</v>
      </c>
      <c r="E2416">
        <v>11640900</v>
      </c>
    </row>
    <row r="2417" spans="1:5">
      <c r="A2417" s="8" t="str">
        <f t="shared" si="76"/>
        <v>VHM45182</v>
      </c>
      <c r="B2417" s="43" t="s">
        <v>20</v>
      </c>
      <c r="C2417" s="8">
        <v>45182</v>
      </c>
      <c r="D2417" s="44">
        <v>52100</v>
      </c>
      <c r="E2417">
        <v>11950900</v>
      </c>
    </row>
    <row r="2418" spans="1:5">
      <c r="A2418" s="8" t="str">
        <f t="shared" si="76"/>
        <v>VHM45181</v>
      </c>
      <c r="B2418" s="43" t="s">
        <v>20</v>
      </c>
      <c r="C2418" s="8">
        <v>45181</v>
      </c>
      <c r="D2418" s="44">
        <v>53500</v>
      </c>
      <c r="E2418">
        <v>7418400</v>
      </c>
    </row>
    <row r="2419" spans="1:5">
      <c r="A2419" s="8" t="str">
        <f t="shared" si="76"/>
        <v>VHM45180</v>
      </c>
      <c r="B2419" s="43" t="s">
        <v>20</v>
      </c>
      <c r="C2419" s="8">
        <v>45180</v>
      </c>
      <c r="D2419" s="44">
        <v>52500</v>
      </c>
      <c r="E2419">
        <v>8473600</v>
      </c>
    </row>
    <row r="2420" spans="1:5">
      <c r="A2420" s="8" t="str">
        <f t="shared" si="76"/>
        <v>VHM45177</v>
      </c>
      <c r="B2420" s="43" t="s">
        <v>20</v>
      </c>
      <c r="C2420" s="8">
        <v>45177</v>
      </c>
      <c r="D2420" s="44">
        <v>54000</v>
      </c>
      <c r="E2420">
        <v>10428600</v>
      </c>
    </row>
    <row r="2421" spans="1:5">
      <c r="A2421" s="8" t="str">
        <f t="shared" si="76"/>
        <v>VHM45176</v>
      </c>
      <c r="B2421" s="43" t="s">
        <v>20</v>
      </c>
      <c r="C2421" s="8">
        <v>45176</v>
      </c>
      <c r="D2421" s="44">
        <v>55100</v>
      </c>
      <c r="E2421">
        <v>8725600</v>
      </c>
    </row>
    <row r="2422" spans="1:5">
      <c r="A2422" s="8" t="str">
        <f t="shared" si="76"/>
        <v>VHM45175</v>
      </c>
      <c r="B2422" s="43" t="s">
        <v>20</v>
      </c>
      <c r="C2422" s="8">
        <v>45175</v>
      </c>
      <c r="D2422" s="44">
        <v>55900</v>
      </c>
      <c r="E2422">
        <v>9771600</v>
      </c>
    </row>
    <row r="2423" spans="1:5">
      <c r="A2423" s="8" t="str">
        <f t="shared" si="76"/>
        <v>VHM45174</v>
      </c>
      <c r="B2423" s="43" t="s">
        <v>20</v>
      </c>
      <c r="C2423" s="8">
        <v>45174</v>
      </c>
      <c r="D2423" s="44">
        <v>55300</v>
      </c>
      <c r="E2423">
        <v>9060200</v>
      </c>
    </row>
    <row r="2424" spans="1:5">
      <c r="A2424" s="8" t="str">
        <f t="shared" si="76"/>
        <v>VHM45169</v>
      </c>
      <c r="B2424" s="43" t="s">
        <v>20</v>
      </c>
      <c r="C2424" s="8">
        <v>45169</v>
      </c>
      <c r="D2424" s="44">
        <v>54700</v>
      </c>
      <c r="E2424">
        <v>6420400</v>
      </c>
    </row>
    <row r="2425" spans="1:5">
      <c r="A2425" s="8" t="str">
        <f t="shared" si="76"/>
        <v>VHM45168</v>
      </c>
      <c r="B2425" s="43" t="s">
        <v>20</v>
      </c>
      <c r="C2425" s="8">
        <v>45168</v>
      </c>
      <c r="D2425" s="44">
        <v>54600</v>
      </c>
      <c r="E2425">
        <v>5033400</v>
      </c>
    </row>
    <row r="2426" spans="1:5">
      <c r="A2426" s="8" t="str">
        <f t="shared" si="76"/>
        <v>VHM45167</v>
      </c>
      <c r="B2426" s="43" t="s">
        <v>20</v>
      </c>
      <c r="C2426" s="8">
        <v>45167</v>
      </c>
      <c r="D2426" s="44">
        <v>54600</v>
      </c>
      <c r="E2426">
        <v>5305400</v>
      </c>
    </row>
    <row r="2427" spans="1:5">
      <c r="A2427" s="8" t="str">
        <f t="shared" si="76"/>
        <v>VHM45166</v>
      </c>
      <c r="B2427" s="43" t="s">
        <v>20</v>
      </c>
      <c r="C2427" s="8">
        <v>45166</v>
      </c>
      <c r="D2427" s="44">
        <v>54700</v>
      </c>
      <c r="E2427">
        <v>5223400</v>
      </c>
    </row>
    <row r="2428" spans="1:5">
      <c r="A2428" s="8" t="str">
        <f t="shared" si="76"/>
        <v>VHM45163</v>
      </c>
      <c r="B2428" s="43" t="s">
        <v>20</v>
      </c>
      <c r="C2428" s="8">
        <v>45163</v>
      </c>
      <c r="D2428" s="44">
        <v>54100</v>
      </c>
      <c r="E2428">
        <v>5129100</v>
      </c>
    </row>
    <row r="2429" spans="1:5">
      <c r="A2429" s="8" t="str">
        <f t="shared" si="76"/>
        <v>VHM45162</v>
      </c>
      <c r="B2429" s="43" t="s">
        <v>20</v>
      </c>
      <c r="C2429" s="8">
        <v>45162</v>
      </c>
      <c r="D2429" s="44">
        <v>55400</v>
      </c>
      <c r="E2429">
        <v>4647700</v>
      </c>
    </row>
    <row r="2430" spans="1:5">
      <c r="A2430" s="8" t="str">
        <f t="shared" si="76"/>
        <v>VHM45161</v>
      </c>
      <c r="B2430" s="43" t="s">
        <v>20</v>
      </c>
      <c r="C2430" s="8">
        <v>45161</v>
      </c>
      <c r="D2430" s="44">
        <v>54500</v>
      </c>
      <c r="E2430">
        <v>6684500</v>
      </c>
    </row>
    <row r="2431" spans="1:5">
      <c r="A2431" s="8" t="str">
        <f t="shared" si="76"/>
        <v>VHM45160</v>
      </c>
      <c r="B2431" s="43" t="s">
        <v>20</v>
      </c>
      <c r="C2431" s="8">
        <v>45160</v>
      </c>
      <c r="D2431" s="44">
        <v>55500</v>
      </c>
      <c r="E2431">
        <v>4567100</v>
      </c>
    </row>
    <row r="2432" spans="1:5">
      <c r="A2432" s="8" t="str">
        <f t="shared" si="76"/>
        <v>VHM45159</v>
      </c>
      <c r="B2432" s="43" t="s">
        <v>20</v>
      </c>
      <c r="C2432" s="8">
        <v>45159</v>
      </c>
      <c r="D2432" s="44">
        <v>56000</v>
      </c>
      <c r="E2432">
        <v>5229200</v>
      </c>
    </row>
    <row r="2433" spans="1:5">
      <c r="A2433" s="8" t="str">
        <f t="shared" si="76"/>
        <v>VHM45156</v>
      </c>
      <c r="B2433" s="43" t="s">
        <v>20</v>
      </c>
      <c r="C2433" s="8">
        <v>45156</v>
      </c>
      <c r="D2433" s="44">
        <v>56800</v>
      </c>
      <c r="E2433">
        <v>9562100</v>
      </c>
    </row>
    <row r="2434" spans="1:5">
      <c r="A2434" s="8" t="str">
        <f t="shared" si="76"/>
        <v>VHM45155</v>
      </c>
      <c r="B2434" s="43" t="s">
        <v>20</v>
      </c>
      <c r="C2434" s="8">
        <v>45155</v>
      </c>
      <c r="D2434" s="44">
        <v>61000</v>
      </c>
      <c r="E2434">
        <v>5437100</v>
      </c>
    </row>
    <row r="2435" spans="1:5">
      <c r="A2435" s="8" t="str">
        <f t="shared" ref="A2435:A2498" si="77">B2435&amp;C2435</f>
        <v>VHM45154</v>
      </c>
      <c r="B2435" s="43" t="s">
        <v>20</v>
      </c>
      <c r="C2435" s="8">
        <v>45154</v>
      </c>
      <c r="D2435" s="44">
        <v>62900</v>
      </c>
      <c r="E2435">
        <v>6366900</v>
      </c>
    </row>
    <row r="2436" spans="1:5">
      <c r="A2436" s="8" t="str">
        <f t="shared" si="77"/>
        <v>VHM45153</v>
      </c>
      <c r="B2436" s="43" t="s">
        <v>20</v>
      </c>
      <c r="C2436" s="8">
        <v>45153</v>
      </c>
      <c r="D2436" s="44">
        <v>61700</v>
      </c>
      <c r="E2436">
        <v>5687200</v>
      </c>
    </row>
    <row r="2437" spans="1:5">
      <c r="A2437" s="8" t="str">
        <f t="shared" si="77"/>
        <v>VHM45152</v>
      </c>
      <c r="B2437" s="43" t="s">
        <v>20</v>
      </c>
      <c r="C2437" s="8">
        <v>45152</v>
      </c>
      <c r="D2437" s="44">
        <v>61200</v>
      </c>
      <c r="E2437">
        <v>6216300</v>
      </c>
    </row>
    <row r="2438" spans="1:5">
      <c r="A2438" s="8" t="str">
        <f t="shared" si="77"/>
        <v>VHM45149</v>
      </c>
      <c r="B2438" s="43" t="s">
        <v>20</v>
      </c>
      <c r="C2438" s="8">
        <v>45149</v>
      </c>
      <c r="D2438" s="44">
        <v>60900</v>
      </c>
      <c r="E2438">
        <v>4792700</v>
      </c>
    </row>
    <row r="2439" spans="1:5">
      <c r="A2439" s="8" t="str">
        <f t="shared" si="77"/>
        <v>VHM45148</v>
      </c>
      <c r="B2439" s="43" t="s">
        <v>20</v>
      </c>
      <c r="C2439" s="8">
        <v>45148</v>
      </c>
      <c r="D2439" s="44">
        <v>60600</v>
      </c>
      <c r="E2439">
        <v>4743100</v>
      </c>
    </row>
    <row r="2440" spans="1:5">
      <c r="A2440" s="8" t="str">
        <f t="shared" si="77"/>
        <v>VHM45147</v>
      </c>
      <c r="B2440" s="43" t="s">
        <v>20</v>
      </c>
      <c r="C2440" s="8">
        <v>45147</v>
      </c>
      <c r="D2440" s="44">
        <v>60600</v>
      </c>
      <c r="E2440">
        <v>5591000</v>
      </c>
    </row>
    <row r="2441" spans="1:5">
      <c r="A2441" s="8" t="str">
        <f t="shared" si="77"/>
        <v>VHM45146</v>
      </c>
      <c r="B2441" s="43" t="s">
        <v>20</v>
      </c>
      <c r="C2441" s="8">
        <v>45146</v>
      </c>
      <c r="D2441" s="44">
        <v>62800</v>
      </c>
      <c r="E2441">
        <v>5300400</v>
      </c>
    </row>
    <row r="2442" spans="1:5">
      <c r="A2442" s="8" t="str">
        <f t="shared" si="77"/>
        <v>VHM45145</v>
      </c>
      <c r="B2442" s="43" t="s">
        <v>20</v>
      </c>
      <c r="C2442" s="8">
        <v>45145</v>
      </c>
      <c r="D2442" s="44">
        <v>62900</v>
      </c>
      <c r="E2442">
        <v>3395500</v>
      </c>
    </row>
    <row r="2443" spans="1:5">
      <c r="A2443" s="8" t="str">
        <f t="shared" si="77"/>
        <v>VHM45142</v>
      </c>
      <c r="B2443" s="43" t="s">
        <v>20</v>
      </c>
      <c r="C2443" s="8">
        <v>45142</v>
      </c>
      <c r="D2443" s="44">
        <v>63000</v>
      </c>
      <c r="E2443">
        <v>4715000</v>
      </c>
    </row>
    <row r="2444" spans="1:5">
      <c r="A2444" s="8" t="str">
        <f t="shared" si="77"/>
        <v>VHM45141</v>
      </c>
      <c r="B2444" s="43" t="s">
        <v>20</v>
      </c>
      <c r="C2444" s="8">
        <v>45141</v>
      </c>
      <c r="D2444" s="44">
        <v>60100</v>
      </c>
      <c r="E2444">
        <v>2944400</v>
      </c>
    </row>
    <row r="2445" spans="1:5">
      <c r="A2445" s="8" t="str">
        <f t="shared" si="77"/>
        <v>VHM45140</v>
      </c>
      <c r="B2445" s="43" t="s">
        <v>20</v>
      </c>
      <c r="C2445" s="8">
        <v>45140</v>
      </c>
      <c r="D2445" s="44">
        <v>61900</v>
      </c>
      <c r="E2445">
        <v>3438900</v>
      </c>
    </row>
    <row r="2446" spans="1:5">
      <c r="A2446" s="8" t="str">
        <f t="shared" si="77"/>
        <v>VHM45139</v>
      </c>
      <c r="B2446" s="43" t="s">
        <v>20</v>
      </c>
      <c r="C2446" s="8">
        <v>45139</v>
      </c>
      <c r="D2446" s="44">
        <v>62800</v>
      </c>
      <c r="E2446">
        <v>6553500</v>
      </c>
    </row>
    <row r="2447" spans="1:5">
      <c r="A2447" s="8" t="str">
        <f t="shared" si="77"/>
        <v>VHM45138</v>
      </c>
      <c r="B2447" s="43" t="s">
        <v>20</v>
      </c>
      <c r="C2447" s="8">
        <v>45138</v>
      </c>
      <c r="D2447" s="44">
        <v>63000</v>
      </c>
      <c r="E2447">
        <v>5506100</v>
      </c>
    </row>
    <row r="2448" spans="1:5">
      <c r="A2448" s="8" t="str">
        <f t="shared" si="77"/>
        <v>VHM45135</v>
      </c>
      <c r="B2448" s="43" t="s">
        <v>20</v>
      </c>
      <c r="C2448" s="8">
        <v>45135</v>
      </c>
      <c r="D2448" s="44">
        <v>58900</v>
      </c>
      <c r="E2448">
        <v>2867200</v>
      </c>
    </row>
    <row r="2449" spans="1:5">
      <c r="A2449" s="8" t="str">
        <f t="shared" si="77"/>
        <v>VHM45134</v>
      </c>
      <c r="B2449" s="43" t="s">
        <v>20</v>
      </c>
      <c r="C2449" s="8">
        <v>45134</v>
      </c>
      <c r="D2449" s="44">
        <v>57500</v>
      </c>
      <c r="E2449">
        <v>2724000</v>
      </c>
    </row>
    <row r="2450" spans="1:5">
      <c r="A2450" s="8" t="str">
        <f t="shared" si="77"/>
        <v>VHM45133</v>
      </c>
      <c r="B2450" s="43" t="s">
        <v>20</v>
      </c>
      <c r="C2450" s="8">
        <v>45133</v>
      </c>
      <c r="D2450" s="44">
        <v>59000</v>
      </c>
      <c r="E2450">
        <v>3075200</v>
      </c>
    </row>
    <row r="2451" spans="1:5">
      <c r="A2451" s="8" t="str">
        <f t="shared" si="77"/>
        <v>VHM45132</v>
      </c>
      <c r="B2451" s="43" t="s">
        <v>20</v>
      </c>
      <c r="C2451" s="8">
        <v>45132</v>
      </c>
      <c r="D2451" s="44">
        <v>58600</v>
      </c>
      <c r="E2451">
        <v>3619300</v>
      </c>
    </row>
    <row r="2452" spans="1:5">
      <c r="A2452" s="8" t="str">
        <f t="shared" si="77"/>
        <v>VHM45131</v>
      </c>
      <c r="B2452" s="43" t="s">
        <v>20</v>
      </c>
      <c r="C2452" s="8">
        <v>45131</v>
      </c>
      <c r="D2452" s="44">
        <v>59100</v>
      </c>
      <c r="E2452">
        <v>2048800</v>
      </c>
    </row>
    <row r="2453" spans="1:5">
      <c r="A2453" s="8" t="str">
        <f t="shared" si="77"/>
        <v>VHM45128</v>
      </c>
      <c r="B2453" s="43" t="s">
        <v>20</v>
      </c>
      <c r="C2453" s="8">
        <v>45128</v>
      </c>
      <c r="D2453" s="44">
        <v>59000</v>
      </c>
      <c r="E2453">
        <v>3603800</v>
      </c>
    </row>
    <row r="2454" spans="1:5">
      <c r="A2454" s="8" t="str">
        <f t="shared" si="77"/>
        <v>VHM45127</v>
      </c>
      <c r="B2454" s="43" t="s">
        <v>20</v>
      </c>
      <c r="C2454" s="8">
        <v>45127</v>
      </c>
      <c r="D2454" s="44">
        <v>57700</v>
      </c>
      <c r="E2454">
        <v>3588400</v>
      </c>
    </row>
    <row r="2455" spans="1:5">
      <c r="A2455" s="8" t="str">
        <f t="shared" si="77"/>
        <v>VHM45126</v>
      </c>
      <c r="B2455" s="43" t="s">
        <v>20</v>
      </c>
      <c r="C2455" s="8">
        <v>45126</v>
      </c>
      <c r="D2455" s="44">
        <v>58500</v>
      </c>
      <c r="E2455">
        <v>2216000</v>
      </c>
    </row>
    <row r="2456" spans="1:5">
      <c r="A2456" s="8" t="str">
        <f t="shared" si="77"/>
        <v>VHM45125</v>
      </c>
      <c r="B2456" s="43" t="s">
        <v>20</v>
      </c>
      <c r="C2456" s="8">
        <v>45125</v>
      </c>
      <c r="D2456" s="44">
        <v>58800</v>
      </c>
      <c r="E2456">
        <v>2908900</v>
      </c>
    </row>
    <row r="2457" spans="1:5">
      <c r="A2457" s="8" t="str">
        <f t="shared" si="77"/>
        <v>VHM45124</v>
      </c>
      <c r="B2457" s="43" t="s">
        <v>20</v>
      </c>
      <c r="C2457" s="8">
        <v>45124</v>
      </c>
      <c r="D2457" s="44">
        <v>59000</v>
      </c>
      <c r="E2457">
        <v>4267700</v>
      </c>
    </row>
    <row r="2458" spans="1:5">
      <c r="A2458" s="8" t="str">
        <f t="shared" si="77"/>
        <v>VHM45121</v>
      </c>
      <c r="B2458" s="43" t="s">
        <v>20</v>
      </c>
      <c r="C2458" s="8">
        <v>45121</v>
      </c>
      <c r="D2458" s="44">
        <v>56400</v>
      </c>
      <c r="E2458">
        <v>2054200</v>
      </c>
    </row>
    <row r="2459" spans="1:5">
      <c r="A2459" s="8" t="str">
        <f t="shared" si="77"/>
        <v>VHM45120</v>
      </c>
      <c r="B2459" s="43" t="s">
        <v>20</v>
      </c>
      <c r="C2459" s="8">
        <v>45120</v>
      </c>
      <c r="D2459" s="44">
        <v>56300</v>
      </c>
      <c r="E2459">
        <v>3010000</v>
      </c>
    </row>
    <row r="2460" spans="1:5">
      <c r="A2460" s="8" t="str">
        <f t="shared" si="77"/>
        <v>VHM45119</v>
      </c>
      <c r="B2460" s="43" t="s">
        <v>20</v>
      </c>
      <c r="C2460" s="8">
        <v>45119</v>
      </c>
      <c r="D2460" s="44">
        <v>55100</v>
      </c>
      <c r="E2460">
        <v>2185400</v>
      </c>
    </row>
    <row r="2461" spans="1:5">
      <c r="A2461" s="8" t="str">
        <f t="shared" si="77"/>
        <v>VHM45118</v>
      </c>
      <c r="B2461" s="43" t="s">
        <v>20</v>
      </c>
      <c r="C2461" s="8">
        <v>45118</v>
      </c>
      <c r="D2461" s="44">
        <v>53900</v>
      </c>
      <c r="E2461">
        <v>2615400</v>
      </c>
    </row>
    <row r="2462" spans="1:5">
      <c r="A2462" s="8" t="str">
        <f t="shared" si="77"/>
        <v>VHM45117</v>
      </c>
      <c r="B2462" s="43" t="s">
        <v>20</v>
      </c>
      <c r="C2462" s="8">
        <v>45117</v>
      </c>
      <c r="D2462" s="44">
        <v>53800</v>
      </c>
      <c r="E2462">
        <v>2150300</v>
      </c>
    </row>
    <row r="2463" spans="1:5">
      <c r="A2463" s="8" t="str">
        <f t="shared" si="77"/>
        <v>VHM45114</v>
      </c>
      <c r="B2463" s="43" t="s">
        <v>20</v>
      </c>
      <c r="C2463" s="8">
        <v>45114</v>
      </c>
      <c r="D2463" s="44">
        <v>54000</v>
      </c>
      <c r="E2463">
        <v>1220500</v>
      </c>
    </row>
    <row r="2464" spans="1:5">
      <c r="A2464" s="8" t="str">
        <f t="shared" si="77"/>
        <v>VHM45113</v>
      </c>
      <c r="B2464" s="43" t="s">
        <v>20</v>
      </c>
      <c r="C2464" s="8">
        <v>45113</v>
      </c>
      <c r="D2464" s="44">
        <v>54500</v>
      </c>
      <c r="E2464">
        <v>1405400</v>
      </c>
    </row>
    <row r="2465" spans="1:5">
      <c r="A2465" s="8" t="str">
        <f t="shared" si="77"/>
        <v>VHM45112</v>
      </c>
      <c r="B2465" s="43" t="s">
        <v>20</v>
      </c>
      <c r="C2465" s="8">
        <v>45112</v>
      </c>
      <c r="D2465" s="44">
        <v>56100</v>
      </c>
      <c r="E2465">
        <v>1622700</v>
      </c>
    </row>
    <row r="2466" spans="1:5">
      <c r="A2466" s="8" t="str">
        <f t="shared" si="77"/>
        <v>VHM45111</v>
      </c>
      <c r="B2466" s="43" t="s">
        <v>20</v>
      </c>
      <c r="C2466" s="8">
        <v>45111</v>
      </c>
      <c r="D2466" s="44">
        <v>56500</v>
      </c>
      <c r="E2466">
        <v>1450100</v>
      </c>
    </row>
    <row r="2467" spans="1:5">
      <c r="A2467" s="8" t="str">
        <f t="shared" si="77"/>
        <v>VHM45110</v>
      </c>
      <c r="B2467" s="43" t="s">
        <v>20</v>
      </c>
      <c r="C2467" s="8">
        <v>45110</v>
      </c>
      <c r="D2467" s="44">
        <v>55900</v>
      </c>
      <c r="E2467">
        <v>1043500</v>
      </c>
    </row>
    <row r="2468" spans="1:5">
      <c r="A2468" s="8" t="str">
        <f t="shared" si="77"/>
        <v>VHM45107</v>
      </c>
      <c r="B2468" s="43" t="s">
        <v>20</v>
      </c>
      <c r="C2468" s="8">
        <v>45107</v>
      </c>
      <c r="D2468" s="44">
        <v>55000</v>
      </c>
      <c r="E2468">
        <v>1458000</v>
      </c>
    </row>
    <row r="2469" spans="1:5">
      <c r="A2469" s="8" t="str">
        <f t="shared" si="77"/>
        <v>VHM45106</v>
      </c>
      <c r="B2469" s="43" t="s">
        <v>20</v>
      </c>
      <c r="C2469" s="8">
        <v>45106</v>
      </c>
      <c r="D2469" s="44">
        <v>55000</v>
      </c>
      <c r="E2469">
        <v>1247700</v>
      </c>
    </row>
    <row r="2470" spans="1:5">
      <c r="A2470" s="8" t="str">
        <f t="shared" si="77"/>
        <v>VHM45105</v>
      </c>
      <c r="B2470" s="43" t="s">
        <v>20</v>
      </c>
      <c r="C2470" s="8">
        <v>45105</v>
      </c>
      <c r="D2470" s="44">
        <v>55400</v>
      </c>
      <c r="E2470">
        <v>1388900</v>
      </c>
    </row>
    <row r="2471" spans="1:5">
      <c r="A2471" s="8" t="str">
        <f t="shared" si="77"/>
        <v>VHM45104</v>
      </c>
      <c r="B2471" s="43" t="s">
        <v>20</v>
      </c>
      <c r="C2471" s="8">
        <v>45104</v>
      </c>
      <c r="D2471" s="44">
        <v>55900</v>
      </c>
      <c r="E2471">
        <v>991900</v>
      </c>
    </row>
    <row r="2472" spans="1:5">
      <c r="A2472" s="8" t="str">
        <f t="shared" si="77"/>
        <v>VHM45103</v>
      </c>
      <c r="B2472" s="43" t="s">
        <v>20</v>
      </c>
      <c r="C2472" s="8">
        <v>45103</v>
      </c>
      <c r="D2472" s="44">
        <v>55500</v>
      </c>
      <c r="E2472">
        <v>1422100</v>
      </c>
    </row>
    <row r="2473" spans="1:5">
      <c r="A2473" s="8" t="str">
        <f t="shared" si="77"/>
        <v>VHM45100</v>
      </c>
      <c r="B2473" s="43" t="s">
        <v>20</v>
      </c>
      <c r="C2473" s="8">
        <v>45100</v>
      </c>
      <c r="D2473" s="44">
        <v>56000</v>
      </c>
      <c r="E2473">
        <v>2159900</v>
      </c>
    </row>
    <row r="2474" spans="1:5">
      <c r="A2474" s="8" t="str">
        <f t="shared" si="77"/>
        <v>VHM45099</v>
      </c>
      <c r="B2474" s="43" t="s">
        <v>20</v>
      </c>
      <c r="C2474" s="8">
        <v>45099</v>
      </c>
      <c r="D2474" s="44">
        <v>55700</v>
      </c>
      <c r="E2474">
        <v>1914900</v>
      </c>
    </row>
    <row r="2475" spans="1:5">
      <c r="A2475" s="8" t="str">
        <f t="shared" si="77"/>
        <v>VHM45098</v>
      </c>
      <c r="B2475" s="43" t="s">
        <v>20</v>
      </c>
      <c r="C2475" s="8">
        <v>45098</v>
      </c>
      <c r="D2475" s="44">
        <v>54600</v>
      </c>
      <c r="E2475">
        <v>2367700</v>
      </c>
    </row>
    <row r="2476" spans="1:5">
      <c r="A2476" s="8" t="str">
        <f t="shared" si="77"/>
        <v>VHM45097</v>
      </c>
      <c r="B2476" s="43" t="s">
        <v>20</v>
      </c>
      <c r="C2476" s="8">
        <v>45097</v>
      </c>
      <c r="D2476" s="44">
        <v>55100</v>
      </c>
      <c r="E2476">
        <v>984300</v>
      </c>
    </row>
    <row r="2477" spans="1:5">
      <c r="A2477" s="8" t="str">
        <f t="shared" si="77"/>
        <v>VHM45096</v>
      </c>
      <c r="B2477" s="43" t="s">
        <v>20</v>
      </c>
      <c r="C2477" s="8">
        <v>45096</v>
      </c>
      <c r="D2477" s="44">
        <v>55000</v>
      </c>
      <c r="E2477">
        <v>1528500</v>
      </c>
    </row>
    <row r="2478" spans="1:5">
      <c r="A2478" s="8" t="str">
        <f t="shared" si="77"/>
        <v>VHM45093</v>
      </c>
      <c r="B2478" s="43" t="s">
        <v>20</v>
      </c>
      <c r="C2478" s="8">
        <v>45093</v>
      </c>
      <c r="D2478" s="44">
        <v>56000</v>
      </c>
      <c r="E2478">
        <v>2452000</v>
      </c>
    </row>
    <row r="2479" spans="1:5">
      <c r="A2479" s="8" t="str">
        <f t="shared" si="77"/>
        <v>VHM45092</v>
      </c>
      <c r="B2479" s="43" t="s">
        <v>20</v>
      </c>
      <c r="C2479" s="8">
        <v>45092</v>
      </c>
      <c r="D2479" s="44">
        <v>56500</v>
      </c>
      <c r="E2479">
        <v>2453200</v>
      </c>
    </row>
    <row r="2480" spans="1:5">
      <c r="A2480" s="8" t="str">
        <f t="shared" si="77"/>
        <v>VHM45091</v>
      </c>
      <c r="B2480" s="43" t="s">
        <v>20</v>
      </c>
      <c r="C2480" s="8">
        <v>45091</v>
      </c>
      <c r="D2480" s="44">
        <v>57000</v>
      </c>
      <c r="E2480">
        <v>2455300</v>
      </c>
    </row>
    <row r="2481" spans="1:5">
      <c r="A2481" s="8" t="str">
        <f t="shared" si="77"/>
        <v>VHM45090</v>
      </c>
      <c r="B2481" s="43" t="s">
        <v>20</v>
      </c>
      <c r="C2481" s="8">
        <v>45090</v>
      </c>
      <c r="D2481" s="44">
        <v>56700</v>
      </c>
      <c r="E2481">
        <v>2370400</v>
      </c>
    </row>
    <row r="2482" spans="1:5">
      <c r="A2482" s="8" t="str">
        <f t="shared" si="77"/>
        <v>VHM45089</v>
      </c>
      <c r="B2482" s="43" t="s">
        <v>20</v>
      </c>
      <c r="C2482" s="8">
        <v>45089</v>
      </c>
      <c r="D2482" s="44">
        <v>55400</v>
      </c>
      <c r="E2482">
        <v>1150600</v>
      </c>
    </row>
    <row r="2483" spans="1:5">
      <c r="A2483" s="8" t="str">
        <f t="shared" si="77"/>
        <v>VHM45086</v>
      </c>
      <c r="B2483" s="43" t="s">
        <v>20</v>
      </c>
      <c r="C2483" s="8">
        <v>45086</v>
      </c>
      <c r="D2483" s="44">
        <v>55500</v>
      </c>
      <c r="E2483">
        <v>1051100</v>
      </c>
    </row>
    <row r="2484" spans="1:5">
      <c r="A2484" s="8" t="str">
        <f t="shared" si="77"/>
        <v>VHM45085</v>
      </c>
      <c r="B2484" s="43" t="s">
        <v>20</v>
      </c>
      <c r="C2484" s="8">
        <v>45085</v>
      </c>
      <c r="D2484" s="44">
        <v>55400</v>
      </c>
      <c r="E2484">
        <v>2325400</v>
      </c>
    </row>
    <row r="2485" spans="1:5">
      <c r="A2485" s="8" t="str">
        <f t="shared" si="77"/>
        <v>VHM45084</v>
      </c>
      <c r="B2485" s="43" t="s">
        <v>20</v>
      </c>
      <c r="C2485" s="8">
        <v>45084</v>
      </c>
      <c r="D2485" s="44">
        <v>55300</v>
      </c>
      <c r="E2485">
        <v>1857300</v>
      </c>
    </row>
    <row r="2486" spans="1:5">
      <c r="A2486" s="8" t="str">
        <f t="shared" si="77"/>
        <v>VHM45083</v>
      </c>
      <c r="B2486" s="43" t="s">
        <v>20</v>
      </c>
      <c r="C2486" s="8">
        <v>45083</v>
      </c>
      <c r="D2486" s="44">
        <v>55000</v>
      </c>
      <c r="E2486">
        <v>1361500</v>
      </c>
    </row>
    <row r="2487" spans="1:5">
      <c r="A2487" s="8" t="str">
        <f t="shared" si="77"/>
        <v>VHM45082</v>
      </c>
      <c r="B2487" s="43" t="s">
        <v>20</v>
      </c>
      <c r="C2487" s="8">
        <v>45082</v>
      </c>
      <c r="D2487" s="44">
        <v>53700</v>
      </c>
      <c r="E2487">
        <v>1430700</v>
      </c>
    </row>
    <row r="2488" spans="1:5">
      <c r="A2488" s="8" t="str">
        <f t="shared" si="77"/>
        <v>VHM45079</v>
      </c>
      <c r="B2488" s="43" t="s">
        <v>20</v>
      </c>
      <c r="C2488" s="8">
        <v>45079</v>
      </c>
      <c r="D2488" s="44">
        <v>53400</v>
      </c>
      <c r="E2488">
        <v>1356400</v>
      </c>
    </row>
    <row r="2489" spans="1:5">
      <c r="A2489" s="8" t="str">
        <f t="shared" si="77"/>
        <v>VHM45078</v>
      </c>
      <c r="B2489" s="43" t="s">
        <v>20</v>
      </c>
      <c r="C2489" s="8">
        <v>45078</v>
      </c>
      <c r="D2489" s="44">
        <v>53000</v>
      </c>
      <c r="E2489">
        <v>913700</v>
      </c>
    </row>
    <row r="2490" spans="1:5">
      <c r="A2490" s="8" t="str">
        <f t="shared" si="77"/>
        <v>VHM45077</v>
      </c>
      <c r="B2490" s="43" t="s">
        <v>20</v>
      </c>
      <c r="C2490" s="8">
        <v>45077</v>
      </c>
      <c r="D2490" s="44">
        <v>53500</v>
      </c>
      <c r="E2490">
        <v>1538100</v>
      </c>
    </row>
    <row r="2491" spans="1:5">
      <c r="A2491" s="8" t="str">
        <f t="shared" si="77"/>
        <v>VHM45076</v>
      </c>
      <c r="B2491" s="43" t="s">
        <v>20</v>
      </c>
      <c r="C2491" s="8">
        <v>45076</v>
      </c>
      <c r="D2491" s="44">
        <v>54900</v>
      </c>
      <c r="E2491">
        <v>1390000</v>
      </c>
    </row>
    <row r="2492" spans="1:5">
      <c r="A2492" s="8" t="str">
        <f t="shared" si="77"/>
        <v>VHM45075</v>
      </c>
      <c r="B2492" s="43" t="s">
        <v>20</v>
      </c>
      <c r="C2492" s="8">
        <v>45075</v>
      </c>
      <c r="D2492" s="44">
        <v>55500</v>
      </c>
      <c r="E2492">
        <v>1606200</v>
      </c>
    </row>
    <row r="2493" spans="1:5">
      <c r="A2493" s="8" t="str">
        <f t="shared" si="77"/>
        <v>VHM45072</v>
      </c>
      <c r="B2493" s="43" t="s">
        <v>20</v>
      </c>
      <c r="C2493" s="8">
        <v>45072</v>
      </c>
      <c r="D2493" s="44">
        <v>55000</v>
      </c>
      <c r="E2493">
        <v>1791400</v>
      </c>
    </row>
    <row r="2494" spans="1:5">
      <c r="A2494" s="8" t="str">
        <f t="shared" si="77"/>
        <v>VHM45071</v>
      </c>
      <c r="B2494" s="43" t="s">
        <v>20</v>
      </c>
      <c r="C2494" s="8">
        <v>45071</v>
      </c>
      <c r="D2494" s="44">
        <v>55000</v>
      </c>
      <c r="E2494">
        <v>1607700</v>
      </c>
    </row>
    <row r="2495" spans="1:5">
      <c r="A2495" s="8" t="str">
        <f t="shared" si="77"/>
        <v>VHM45070</v>
      </c>
      <c r="B2495" s="43" t="s">
        <v>20</v>
      </c>
      <c r="C2495" s="8">
        <v>45070</v>
      </c>
      <c r="D2495" s="44">
        <v>54500</v>
      </c>
      <c r="E2495">
        <v>848900</v>
      </c>
    </row>
    <row r="2496" spans="1:5">
      <c r="A2496" s="8" t="str">
        <f t="shared" si="77"/>
        <v>VHM45069</v>
      </c>
      <c r="B2496" s="43" t="s">
        <v>20</v>
      </c>
      <c r="C2496" s="8">
        <v>45069</v>
      </c>
      <c r="D2496" s="44">
        <v>53700</v>
      </c>
      <c r="E2496">
        <v>1157300</v>
      </c>
    </row>
    <row r="2497" spans="1:5">
      <c r="A2497" s="8" t="str">
        <f t="shared" si="77"/>
        <v>VHM45068</v>
      </c>
      <c r="B2497" s="43" t="s">
        <v>20</v>
      </c>
      <c r="C2497" s="8">
        <v>45068</v>
      </c>
      <c r="D2497" s="44">
        <v>54100</v>
      </c>
      <c r="E2497">
        <v>1650400</v>
      </c>
    </row>
    <row r="2498" spans="1:5">
      <c r="A2498" s="8" t="str">
        <f t="shared" si="77"/>
        <v>VHM45065</v>
      </c>
      <c r="B2498" s="43" t="s">
        <v>20</v>
      </c>
      <c r="C2498" s="8">
        <v>45065</v>
      </c>
      <c r="D2498" s="44">
        <v>54100</v>
      </c>
      <c r="E2498">
        <v>1844100</v>
      </c>
    </row>
    <row r="2499" spans="1:5">
      <c r="A2499" s="8" t="str">
        <f t="shared" ref="A2499:A2562" si="78">B2499&amp;C2499</f>
        <v>VHM45064</v>
      </c>
      <c r="B2499" s="43" t="s">
        <v>20</v>
      </c>
      <c r="C2499" s="8">
        <v>45064</v>
      </c>
      <c r="D2499" s="44">
        <v>55000</v>
      </c>
      <c r="E2499">
        <v>3529400</v>
      </c>
    </row>
    <row r="2500" spans="1:5">
      <c r="A2500" s="8" t="str">
        <f t="shared" si="78"/>
        <v>VHM45063</v>
      </c>
      <c r="B2500" s="43" t="s">
        <v>20</v>
      </c>
      <c r="C2500" s="8">
        <v>45063</v>
      </c>
      <c r="D2500" s="44">
        <v>53400</v>
      </c>
      <c r="E2500">
        <v>3109800</v>
      </c>
    </row>
    <row r="2501" spans="1:5">
      <c r="A2501" s="8" t="str">
        <f t="shared" si="78"/>
        <v>VHM45062</v>
      </c>
      <c r="B2501" s="43" t="s">
        <v>20</v>
      </c>
      <c r="C2501" s="8">
        <v>45062</v>
      </c>
      <c r="D2501" s="44">
        <v>52200</v>
      </c>
      <c r="E2501">
        <v>1495800</v>
      </c>
    </row>
    <row r="2502" spans="1:5">
      <c r="A2502" s="8" t="str">
        <f t="shared" si="78"/>
        <v>VHM45061</v>
      </c>
      <c r="B2502" s="43" t="s">
        <v>20</v>
      </c>
      <c r="C2502" s="8">
        <v>45061</v>
      </c>
      <c r="D2502" s="44">
        <v>51700</v>
      </c>
      <c r="E2502">
        <v>1699500</v>
      </c>
    </row>
    <row r="2503" spans="1:5">
      <c r="A2503" s="8" t="str">
        <f t="shared" si="78"/>
        <v>VHM45058</v>
      </c>
      <c r="B2503" s="43" t="s">
        <v>20</v>
      </c>
      <c r="C2503" s="8">
        <v>45058</v>
      </c>
      <c r="D2503" s="44">
        <v>51200</v>
      </c>
      <c r="E2503">
        <v>1439700</v>
      </c>
    </row>
    <row r="2504" spans="1:5">
      <c r="A2504" s="8" t="str">
        <f t="shared" si="78"/>
        <v>VHM45057</v>
      </c>
      <c r="B2504" s="43" t="s">
        <v>20</v>
      </c>
      <c r="C2504" s="8">
        <v>45057</v>
      </c>
      <c r="D2504" s="44">
        <v>49150</v>
      </c>
      <c r="E2504">
        <v>523900</v>
      </c>
    </row>
    <row r="2505" spans="1:5">
      <c r="A2505" s="8" t="str">
        <f t="shared" si="78"/>
        <v>VHM45056</v>
      </c>
      <c r="B2505" s="43" t="s">
        <v>20</v>
      </c>
      <c r="C2505" s="8">
        <v>45056</v>
      </c>
      <c r="D2505" s="44">
        <v>49350</v>
      </c>
      <c r="E2505">
        <v>518800</v>
      </c>
    </row>
    <row r="2506" spans="1:5">
      <c r="A2506" s="8" t="str">
        <f t="shared" si="78"/>
        <v>VHM45055</v>
      </c>
      <c r="B2506" s="43" t="s">
        <v>20</v>
      </c>
      <c r="C2506" s="8">
        <v>45055</v>
      </c>
      <c r="D2506" s="44">
        <v>49300</v>
      </c>
      <c r="E2506">
        <v>1270100</v>
      </c>
    </row>
    <row r="2507" spans="1:5">
      <c r="A2507" s="8" t="str">
        <f t="shared" si="78"/>
        <v>VHM45054</v>
      </c>
      <c r="B2507" s="43" t="s">
        <v>20</v>
      </c>
      <c r="C2507" s="8">
        <v>45054</v>
      </c>
      <c r="D2507" s="44">
        <v>49400</v>
      </c>
      <c r="E2507">
        <v>1057500</v>
      </c>
    </row>
    <row r="2508" spans="1:5">
      <c r="A2508" s="8" t="str">
        <f t="shared" si="78"/>
        <v>VHM45051</v>
      </c>
      <c r="B2508" s="43" t="s">
        <v>20</v>
      </c>
      <c r="C2508" s="8">
        <v>45051</v>
      </c>
      <c r="D2508" s="44">
        <v>49000</v>
      </c>
      <c r="E2508">
        <v>793200</v>
      </c>
    </row>
    <row r="2509" spans="1:5">
      <c r="A2509" s="8" t="str">
        <f t="shared" si="78"/>
        <v>VHM45050</v>
      </c>
      <c r="B2509" s="43" t="s">
        <v>20</v>
      </c>
      <c r="C2509" s="8">
        <v>45050</v>
      </c>
      <c r="D2509" s="44">
        <v>49500</v>
      </c>
      <c r="E2509">
        <v>1314400</v>
      </c>
    </row>
    <row r="2510" spans="1:5">
      <c r="A2510" s="8" t="str">
        <f t="shared" si="78"/>
        <v>VHM45044</v>
      </c>
      <c r="B2510" s="43" t="s">
        <v>20</v>
      </c>
      <c r="C2510" s="8">
        <v>45044</v>
      </c>
      <c r="D2510" s="44">
        <v>49500</v>
      </c>
      <c r="E2510">
        <v>1144900</v>
      </c>
    </row>
    <row r="2511" spans="1:5">
      <c r="A2511" s="8" t="str">
        <f t="shared" si="78"/>
        <v>VHM45043</v>
      </c>
      <c r="B2511" s="43" t="s">
        <v>20</v>
      </c>
      <c r="C2511" s="8">
        <v>45043</v>
      </c>
      <c r="D2511" s="44">
        <v>47500</v>
      </c>
      <c r="E2511">
        <v>2648000</v>
      </c>
    </row>
    <row r="2512" spans="1:5">
      <c r="A2512" s="8" t="str">
        <f t="shared" si="78"/>
        <v>VHM45042</v>
      </c>
      <c r="B2512" s="43" t="s">
        <v>20</v>
      </c>
      <c r="C2512" s="8">
        <v>45042</v>
      </c>
      <c r="D2512" s="44">
        <v>48000</v>
      </c>
      <c r="E2512">
        <v>2276700</v>
      </c>
    </row>
    <row r="2513" spans="1:5">
      <c r="A2513" s="8" t="str">
        <f t="shared" si="78"/>
        <v>VHM45041</v>
      </c>
      <c r="B2513" s="43" t="s">
        <v>20</v>
      </c>
      <c r="C2513" s="8">
        <v>45041</v>
      </c>
      <c r="D2513" s="44">
        <v>50200</v>
      </c>
      <c r="E2513">
        <v>2139000</v>
      </c>
    </row>
    <row r="2514" spans="1:5">
      <c r="A2514" s="8" t="str">
        <f t="shared" si="78"/>
        <v>VHM45040</v>
      </c>
      <c r="B2514" s="43" t="s">
        <v>20</v>
      </c>
      <c r="C2514" s="8">
        <v>45040</v>
      </c>
      <c r="D2514" s="44">
        <v>50500</v>
      </c>
      <c r="E2514">
        <v>1344800</v>
      </c>
    </row>
    <row r="2515" spans="1:5">
      <c r="A2515" s="8" t="str">
        <f t="shared" si="78"/>
        <v>VHM45037</v>
      </c>
      <c r="B2515" s="43" t="s">
        <v>20</v>
      </c>
      <c r="C2515" s="8">
        <v>45037</v>
      </c>
      <c r="D2515" s="44">
        <v>50300</v>
      </c>
      <c r="E2515">
        <v>734700</v>
      </c>
    </row>
    <row r="2516" spans="1:5">
      <c r="A2516" s="8" t="str">
        <f t="shared" si="78"/>
        <v>VHM45036</v>
      </c>
      <c r="B2516" s="43" t="s">
        <v>20</v>
      </c>
      <c r="C2516" s="8">
        <v>45036</v>
      </c>
      <c r="D2516" s="44">
        <v>50700</v>
      </c>
      <c r="E2516">
        <v>483600</v>
      </c>
    </row>
    <row r="2517" spans="1:5">
      <c r="A2517" s="8" t="str">
        <f t="shared" si="78"/>
        <v>VHM45035</v>
      </c>
      <c r="B2517" s="43" t="s">
        <v>20</v>
      </c>
      <c r="C2517" s="8">
        <v>45035</v>
      </c>
      <c r="D2517" s="44">
        <v>50400</v>
      </c>
      <c r="E2517">
        <v>973100</v>
      </c>
    </row>
    <row r="2518" spans="1:5">
      <c r="A2518" s="8" t="str">
        <f t="shared" si="78"/>
        <v>VHM45034</v>
      </c>
      <c r="B2518" s="43" t="s">
        <v>20</v>
      </c>
      <c r="C2518" s="8">
        <v>45034</v>
      </c>
      <c r="D2518" s="44">
        <v>50800</v>
      </c>
      <c r="E2518">
        <v>1761600</v>
      </c>
    </row>
    <row r="2519" spans="1:5">
      <c r="A2519" s="8" t="str">
        <f t="shared" si="78"/>
        <v>VHM45033</v>
      </c>
      <c r="B2519" s="43" t="s">
        <v>20</v>
      </c>
      <c r="C2519" s="8">
        <v>45033</v>
      </c>
      <c r="D2519" s="44">
        <v>50300</v>
      </c>
      <c r="E2519">
        <v>1028000</v>
      </c>
    </row>
    <row r="2520" spans="1:5">
      <c r="A2520" s="8" t="str">
        <f t="shared" si="78"/>
        <v>VHM45030</v>
      </c>
      <c r="B2520" s="43" t="s">
        <v>20</v>
      </c>
      <c r="C2520" s="8">
        <v>45030</v>
      </c>
      <c r="D2520" s="44">
        <v>50000</v>
      </c>
      <c r="E2520">
        <v>1318400</v>
      </c>
    </row>
    <row r="2521" spans="1:5">
      <c r="A2521" s="8" t="str">
        <f t="shared" si="78"/>
        <v>VHM45029</v>
      </c>
      <c r="B2521" s="43" t="s">
        <v>20</v>
      </c>
      <c r="C2521" s="8">
        <v>45029</v>
      </c>
      <c r="D2521" s="44">
        <v>50500</v>
      </c>
      <c r="E2521">
        <v>1340500</v>
      </c>
    </row>
    <row r="2522" spans="1:5">
      <c r="A2522" s="8" t="str">
        <f t="shared" si="78"/>
        <v>VHM45028</v>
      </c>
      <c r="B2522" s="43" t="s">
        <v>20</v>
      </c>
      <c r="C2522" s="8">
        <v>45028</v>
      </c>
      <c r="D2522" s="44">
        <v>51600</v>
      </c>
      <c r="E2522">
        <v>2031500</v>
      </c>
    </row>
    <row r="2523" spans="1:5">
      <c r="A2523" s="8" t="str">
        <f t="shared" si="78"/>
        <v>VHM45027</v>
      </c>
      <c r="B2523" s="43" t="s">
        <v>20</v>
      </c>
      <c r="C2523" s="8">
        <v>45027</v>
      </c>
      <c r="D2523" s="44">
        <v>51500</v>
      </c>
      <c r="E2523">
        <v>2077500</v>
      </c>
    </row>
    <row r="2524" spans="1:5">
      <c r="A2524" s="8" t="str">
        <f t="shared" si="78"/>
        <v>VHM45026</v>
      </c>
      <c r="B2524" s="43" t="s">
        <v>20</v>
      </c>
      <c r="C2524" s="8">
        <v>45026</v>
      </c>
      <c r="D2524" s="44">
        <v>49800</v>
      </c>
      <c r="E2524">
        <v>1326100</v>
      </c>
    </row>
    <row r="2525" spans="1:5">
      <c r="A2525" s="8" t="str">
        <f t="shared" si="78"/>
        <v>VHM45023</v>
      </c>
      <c r="B2525" s="43" t="s">
        <v>20</v>
      </c>
      <c r="C2525" s="8">
        <v>45023</v>
      </c>
      <c r="D2525" s="44">
        <v>50700</v>
      </c>
      <c r="E2525">
        <v>779800</v>
      </c>
    </row>
    <row r="2526" spans="1:5">
      <c r="A2526" s="8" t="str">
        <f t="shared" si="78"/>
        <v>VHM45022</v>
      </c>
      <c r="B2526" s="43" t="s">
        <v>20</v>
      </c>
      <c r="C2526" s="8">
        <v>45022</v>
      </c>
      <c r="D2526" s="44">
        <v>51200</v>
      </c>
      <c r="E2526">
        <v>1034200</v>
      </c>
    </row>
    <row r="2527" spans="1:5">
      <c r="A2527" s="8" t="str">
        <f t="shared" si="78"/>
        <v>VHM45021</v>
      </c>
      <c r="B2527" s="43" t="s">
        <v>20</v>
      </c>
      <c r="C2527" s="8">
        <v>45021</v>
      </c>
      <c r="D2527" s="44">
        <v>52200</v>
      </c>
      <c r="E2527">
        <v>2188900</v>
      </c>
    </row>
    <row r="2528" spans="1:5">
      <c r="A2528" s="8" t="str">
        <f t="shared" si="78"/>
        <v>VHM45020</v>
      </c>
      <c r="B2528" s="43" t="s">
        <v>20</v>
      </c>
      <c r="C2528" s="8">
        <v>45020</v>
      </c>
      <c r="D2528" s="44">
        <v>51000</v>
      </c>
      <c r="E2528">
        <v>1515600</v>
      </c>
    </row>
    <row r="2529" spans="1:5">
      <c r="A2529" s="8" t="str">
        <f t="shared" si="78"/>
        <v>VHM45019</v>
      </c>
      <c r="B2529" s="43" t="s">
        <v>20</v>
      </c>
      <c r="C2529" s="8">
        <v>45019</v>
      </c>
      <c r="D2529" s="44">
        <v>52600</v>
      </c>
      <c r="E2529">
        <v>2842200</v>
      </c>
    </row>
    <row r="2530" spans="1:5">
      <c r="A2530" s="8" t="str">
        <f t="shared" si="78"/>
        <v>VHM45016</v>
      </c>
      <c r="B2530" s="43" t="s">
        <v>20</v>
      </c>
      <c r="C2530" s="8">
        <v>45016</v>
      </c>
      <c r="D2530" s="44">
        <v>51500</v>
      </c>
      <c r="E2530">
        <v>2718900</v>
      </c>
    </row>
    <row r="2531" spans="1:5">
      <c r="A2531" s="8" t="str">
        <f t="shared" si="78"/>
        <v>VHM45015</v>
      </c>
      <c r="B2531" s="43" t="s">
        <v>20</v>
      </c>
      <c r="C2531" s="8">
        <v>45015</v>
      </c>
      <c r="D2531" s="44">
        <v>49550</v>
      </c>
      <c r="E2531">
        <v>1675100</v>
      </c>
    </row>
    <row r="2532" spans="1:5">
      <c r="A2532" s="8" t="str">
        <f t="shared" si="78"/>
        <v>VHM45014</v>
      </c>
      <c r="B2532" s="43" t="s">
        <v>20</v>
      </c>
      <c r="C2532" s="8">
        <v>45014</v>
      </c>
      <c r="D2532" s="44">
        <v>48000</v>
      </c>
      <c r="E2532">
        <v>1251100</v>
      </c>
    </row>
    <row r="2533" spans="1:5">
      <c r="A2533" s="8" t="str">
        <f t="shared" si="78"/>
        <v>VHM45013</v>
      </c>
      <c r="B2533" s="43" t="s">
        <v>20</v>
      </c>
      <c r="C2533" s="8">
        <v>45013</v>
      </c>
      <c r="D2533" s="44">
        <v>48000</v>
      </c>
      <c r="E2533">
        <v>2550000</v>
      </c>
    </row>
    <row r="2534" spans="1:5">
      <c r="A2534" s="8" t="str">
        <f t="shared" si="78"/>
        <v>VHM45012</v>
      </c>
      <c r="B2534" s="43" t="s">
        <v>20</v>
      </c>
      <c r="C2534" s="8">
        <v>45012</v>
      </c>
      <c r="D2534" s="44">
        <v>48400</v>
      </c>
      <c r="E2534">
        <v>1869300</v>
      </c>
    </row>
    <row r="2535" spans="1:5">
      <c r="A2535" s="8" t="str">
        <f t="shared" si="78"/>
        <v>VHM45009</v>
      </c>
      <c r="B2535" s="43" t="s">
        <v>20</v>
      </c>
      <c r="C2535" s="8">
        <v>45009</v>
      </c>
      <c r="D2535" s="44">
        <v>49000</v>
      </c>
      <c r="E2535">
        <v>2609300</v>
      </c>
    </row>
    <row r="2536" spans="1:5">
      <c r="A2536" s="8" t="str">
        <f t="shared" si="78"/>
        <v>VHM45008</v>
      </c>
      <c r="B2536" s="43" t="s">
        <v>20</v>
      </c>
      <c r="C2536" s="8">
        <v>45008</v>
      </c>
      <c r="D2536" s="44">
        <v>48000</v>
      </c>
      <c r="E2536">
        <v>2271200</v>
      </c>
    </row>
    <row r="2537" spans="1:5">
      <c r="A2537" s="8" t="str">
        <f t="shared" si="78"/>
        <v>VHM45007</v>
      </c>
      <c r="B2537" s="43" t="s">
        <v>20</v>
      </c>
      <c r="C2537" s="8">
        <v>45007</v>
      </c>
      <c r="D2537" s="44">
        <v>47650</v>
      </c>
      <c r="E2537">
        <v>4394900</v>
      </c>
    </row>
    <row r="2538" spans="1:5">
      <c r="A2538" s="8" t="str">
        <f t="shared" si="78"/>
        <v>VHM45006</v>
      </c>
      <c r="B2538" s="43" t="s">
        <v>20</v>
      </c>
      <c r="C2538" s="8">
        <v>45006</v>
      </c>
      <c r="D2538" s="44">
        <v>45400</v>
      </c>
      <c r="E2538">
        <v>2538300</v>
      </c>
    </row>
    <row r="2539" spans="1:5">
      <c r="A2539" s="8" t="str">
        <f t="shared" si="78"/>
        <v>VHM45005</v>
      </c>
      <c r="B2539" s="43" t="s">
        <v>20</v>
      </c>
      <c r="C2539" s="8">
        <v>45005</v>
      </c>
      <c r="D2539" s="44">
        <v>42550</v>
      </c>
      <c r="E2539">
        <v>2167400</v>
      </c>
    </row>
    <row r="2540" spans="1:5">
      <c r="A2540" s="8" t="str">
        <f t="shared" si="78"/>
        <v>VHM45002</v>
      </c>
      <c r="B2540" s="43" t="s">
        <v>20</v>
      </c>
      <c r="C2540" s="8">
        <v>45002</v>
      </c>
      <c r="D2540" s="44">
        <v>43350</v>
      </c>
      <c r="E2540">
        <v>4942600</v>
      </c>
    </row>
    <row r="2541" spans="1:5">
      <c r="A2541" s="8" t="str">
        <f t="shared" si="78"/>
        <v>VHM45001</v>
      </c>
      <c r="B2541" s="43" t="s">
        <v>20</v>
      </c>
      <c r="C2541" s="8">
        <v>45001</v>
      </c>
      <c r="D2541" s="44">
        <v>44500</v>
      </c>
      <c r="E2541">
        <v>2039000</v>
      </c>
    </row>
    <row r="2542" spans="1:5">
      <c r="A2542" s="8" t="str">
        <f t="shared" si="78"/>
        <v>VHM45000</v>
      </c>
      <c r="B2542" s="43" t="s">
        <v>20</v>
      </c>
      <c r="C2542" s="8">
        <v>45000</v>
      </c>
      <c r="D2542" s="44">
        <v>46000</v>
      </c>
      <c r="E2542">
        <v>2069400</v>
      </c>
    </row>
    <row r="2543" spans="1:5">
      <c r="A2543" s="8" t="str">
        <f t="shared" si="78"/>
        <v>VHM44999</v>
      </c>
      <c r="B2543" s="43" t="s">
        <v>20</v>
      </c>
      <c r="C2543" s="8">
        <v>44999</v>
      </c>
      <c r="D2543" s="44">
        <v>44750</v>
      </c>
      <c r="E2543">
        <v>2838200</v>
      </c>
    </row>
    <row r="2544" spans="1:5">
      <c r="A2544" s="8" t="str">
        <f t="shared" si="78"/>
        <v>VHM44998</v>
      </c>
      <c r="B2544" s="43" t="s">
        <v>20</v>
      </c>
      <c r="C2544" s="8">
        <v>44998</v>
      </c>
      <c r="D2544" s="44">
        <v>44750</v>
      </c>
      <c r="E2544">
        <v>3225100</v>
      </c>
    </row>
    <row r="2545" spans="1:5">
      <c r="A2545" s="8" t="str">
        <f t="shared" si="78"/>
        <v>VHM44995</v>
      </c>
      <c r="B2545" s="43" t="s">
        <v>20</v>
      </c>
      <c r="C2545" s="8">
        <v>44995</v>
      </c>
      <c r="D2545" s="44">
        <v>42850</v>
      </c>
      <c r="E2545">
        <v>2536600</v>
      </c>
    </row>
    <row r="2546" spans="1:5">
      <c r="A2546" s="8" t="str">
        <f t="shared" si="78"/>
        <v>VHM44994</v>
      </c>
      <c r="B2546" s="43" t="s">
        <v>20</v>
      </c>
      <c r="C2546" s="8">
        <v>44994</v>
      </c>
      <c r="D2546" s="44">
        <v>42400</v>
      </c>
      <c r="E2546">
        <v>1780100</v>
      </c>
    </row>
    <row r="2547" spans="1:5">
      <c r="A2547" s="8" t="str">
        <f t="shared" si="78"/>
        <v>VHM44993</v>
      </c>
      <c r="B2547" s="43" t="s">
        <v>20</v>
      </c>
      <c r="C2547" s="8">
        <v>44993</v>
      </c>
      <c r="D2547" s="44">
        <v>42350</v>
      </c>
      <c r="E2547">
        <v>1952900</v>
      </c>
    </row>
    <row r="2548" spans="1:5">
      <c r="A2548" s="8" t="str">
        <f t="shared" si="78"/>
        <v>VHM44992</v>
      </c>
      <c r="B2548" s="43" t="s">
        <v>20</v>
      </c>
      <c r="C2548" s="8">
        <v>44992</v>
      </c>
      <c r="D2548" s="44">
        <v>42300</v>
      </c>
      <c r="E2548">
        <v>1670600</v>
      </c>
    </row>
    <row r="2549" spans="1:5">
      <c r="A2549" s="8" t="str">
        <f t="shared" si="78"/>
        <v>VHM44991</v>
      </c>
      <c r="B2549" s="43" t="s">
        <v>20</v>
      </c>
      <c r="C2549" s="8">
        <v>44991</v>
      </c>
      <c r="D2549" s="44">
        <v>42100</v>
      </c>
      <c r="E2549">
        <v>2996100</v>
      </c>
    </row>
    <row r="2550" spans="1:5">
      <c r="A2550" s="8" t="str">
        <f t="shared" si="78"/>
        <v>VHM44988</v>
      </c>
      <c r="B2550" s="43" t="s">
        <v>20</v>
      </c>
      <c r="C2550" s="8">
        <v>44988</v>
      </c>
      <c r="D2550" s="44">
        <v>40950</v>
      </c>
      <c r="E2550">
        <v>1387200</v>
      </c>
    </row>
    <row r="2551" spans="1:5">
      <c r="A2551" s="8" t="str">
        <f t="shared" si="78"/>
        <v>VHM44987</v>
      </c>
      <c r="B2551" s="43" t="s">
        <v>20</v>
      </c>
      <c r="C2551" s="8">
        <v>44987</v>
      </c>
      <c r="D2551" s="44">
        <v>41100</v>
      </c>
      <c r="E2551">
        <v>1947400</v>
      </c>
    </row>
    <row r="2552" spans="1:5">
      <c r="A2552" s="8" t="str">
        <f t="shared" si="78"/>
        <v>VHM44986</v>
      </c>
      <c r="B2552" s="43" t="s">
        <v>20</v>
      </c>
      <c r="C2552" s="8">
        <v>44986</v>
      </c>
      <c r="D2552" s="44">
        <v>41200</v>
      </c>
      <c r="E2552">
        <v>3325100</v>
      </c>
    </row>
    <row r="2553" spans="1:5">
      <c r="A2553" s="8" t="str">
        <f t="shared" si="78"/>
        <v>DXS45625</v>
      </c>
      <c r="B2553" s="43" t="s">
        <v>19</v>
      </c>
      <c r="C2553" s="8">
        <v>45625</v>
      </c>
      <c r="D2553" s="44">
        <v>7700</v>
      </c>
      <c r="E2553">
        <v>1945500</v>
      </c>
    </row>
    <row r="2554" spans="1:5">
      <c r="A2554" s="8" t="str">
        <f t="shared" si="78"/>
        <v>DXS45624</v>
      </c>
      <c r="B2554" s="43" t="s">
        <v>19</v>
      </c>
      <c r="C2554" s="8">
        <v>45624</v>
      </c>
      <c r="D2554" s="44">
        <v>7580</v>
      </c>
      <c r="E2554">
        <v>2161200</v>
      </c>
    </row>
    <row r="2555" spans="1:5">
      <c r="A2555" s="8" t="str">
        <f t="shared" si="78"/>
        <v>DXS45623</v>
      </c>
      <c r="B2555" s="43" t="s">
        <v>19</v>
      </c>
      <c r="C2555" s="8">
        <v>45623</v>
      </c>
      <c r="D2555" s="44">
        <v>7550</v>
      </c>
      <c r="E2555">
        <v>1717100</v>
      </c>
    </row>
    <row r="2556" spans="1:5">
      <c r="A2556" s="8" t="str">
        <f t="shared" si="78"/>
        <v>DXS45622</v>
      </c>
      <c r="B2556" s="43" t="s">
        <v>19</v>
      </c>
      <c r="C2556" s="8">
        <v>45622</v>
      </c>
      <c r="D2556" s="44">
        <v>7730</v>
      </c>
      <c r="E2556">
        <v>2761000</v>
      </c>
    </row>
    <row r="2557" spans="1:5">
      <c r="A2557" s="8" t="str">
        <f t="shared" si="78"/>
        <v>DXS45621</v>
      </c>
      <c r="B2557" s="43" t="s">
        <v>19</v>
      </c>
      <c r="C2557" s="8">
        <v>45621</v>
      </c>
      <c r="D2557" s="44">
        <v>7550</v>
      </c>
      <c r="E2557">
        <v>1913900</v>
      </c>
    </row>
    <row r="2558" spans="1:5">
      <c r="A2558" s="8" t="str">
        <f t="shared" si="78"/>
        <v>DXS45618</v>
      </c>
      <c r="B2558" s="43" t="s">
        <v>19</v>
      </c>
      <c r="C2558" s="8">
        <v>45618</v>
      </c>
      <c r="D2558" s="44">
        <v>7480</v>
      </c>
      <c r="E2558">
        <v>1898600</v>
      </c>
    </row>
    <row r="2559" spans="1:5">
      <c r="A2559" s="8" t="str">
        <f t="shared" si="78"/>
        <v>DXS45617</v>
      </c>
      <c r="B2559" s="43" t="s">
        <v>19</v>
      </c>
      <c r="C2559" s="8">
        <v>45617</v>
      </c>
      <c r="D2559" s="44">
        <v>7500</v>
      </c>
      <c r="E2559">
        <v>3817500</v>
      </c>
    </row>
    <row r="2560" spans="1:5">
      <c r="A2560" s="8" t="str">
        <f t="shared" si="78"/>
        <v>DXS45616</v>
      </c>
      <c r="B2560" s="43" t="s">
        <v>19</v>
      </c>
      <c r="C2560" s="8">
        <v>45616</v>
      </c>
      <c r="D2560" s="44">
        <v>7050</v>
      </c>
      <c r="E2560">
        <v>6486100</v>
      </c>
    </row>
    <row r="2561" spans="1:5">
      <c r="A2561" s="8" t="str">
        <f t="shared" si="78"/>
        <v>DXS45615</v>
      </c>
      <c r="B2561" s="43" t="s">
        <v>19</v>
      </c>
      <c r="C2561" s="8">
        <v>45615</v>
      </c>
      <c r="D2561" s="44">
        <v>6620</v>
      </c>
      <c r="E2561">
        <v>831800</v>
      </c>
    </row>
    <row r="2562" spans="1:5">
      <c r="A2562" s="8" t="str">
        <f t="shared" si="78"/>
        <v>DXS45614</v>
      </c>
      <c r="B2562" s="43" t="s">
        <v>19</v>
      </c>
      <c r="C2562" s="8">
        <v>45614</v>
      </c>
      <c r="D2562" s="44">
        <v>6850</v>
      </c>
      <c r="E2562">
        <v>1092300</v>
      </c>
    </row>
    <row r="2563" spans="1:5">
      <c r="A2563" s="8" t="str">
        <f t="shared" ref="A2563:A2626" si="79">B2563&amp;C2563</f>
        <v>DXS45611</v>
      </c>
      <c r="B2563" s="43" t="s">
        <v>19</v>
      </c>
      <c r="C2563" s="8">
        <v>45611</v>
      </c>
      <c r="D2563" s="44">
        <v>6770</v>
      </c>
      <c r="E2563">
        <v>2275000</v>
      </c>
    </row>
    <row r="2564" spans="1:5">
      <c r="A2564" s="8" t="str">
        <f t="shared" si="79"/>
        <v>DXS45610</v>
      </c>
      <c r="B2564" s="43" t="s">
        <v>19</v>
      </c>
      <c r="C2564" s="8">
        <v>45610</v>
      </c>
      <c r="D2564" s="44">
        <v>6730</v>
      </c>
      <c r="E2564">
        <v>2370500</v>
      </c>
    </row>
    <row r="2565" spans="1:5">
      <c r="A2565" s="8" t="str">
        <f t="shared" si="79"/>
        <v>DXS45609</v>
      </c>
      <c r="B2565" s="43" t="s">
        <v>19</v>
      </c>
      <c r="C2565" s="8">
        <v>45609</v>
      </c>
      <c r="D2565" s="44">
        <v>6790</v>
      </c>
      <c r="E2565">
        <v>3964200</v>
      </c>
    </row>
    <row r="2566" spans="1:5">
      <c r="A2566" s="8" t="str">
        <f t="shared" si="79"/>
        <v>DXS45608</v>
      </c>
      <c r="B2566" s="43" t="s">
        <v>19</v>
      </c>
      <c r="C2566" s="8">
        <v>45608</v>
      </c>
      <c r="D2566" s="44">
        <v>6350</v>
      </c>
      <c r="E2566">
        <v>1537300</v>
      </c>
    </row>
    <row r="2567" spans="1:5">
      <c r="A2567" s="8" t="str">
        <f t="shared" si="79"/>
        <v>DXS45607</v>
      </c>
      <c r="B2567" s="43" t="s">
        <v>19</v>
      </c>
      <c r="C2567" s="8">
        <v>45607</v>
      </c>
      <c r="D2567" s="44">
        <v>6390</v>
      </c>
      <c r="E2567">
        <v>2566800</v>
      </c>
    </row>
    <row r="2568" spans="1:5">
      <c r="A2568" s="8" t="str">
        <f t="shared" si="79"/>
        <v>DXS45604</v>
      </c>
      <c r="B2568" s="43" t="s">
        <v>19</v>
      </c>
      <c r="C2568" s="8">
        <v>45604</v>
      </c>
      <c r="D2568" s="44">
        <v>6390</v>
      </c>
      <c r="E2568">
        <v>3381900</v>
      </c>
    </row>
    <row r="2569" spans="1:5">
      <c r="A2569" s="8" t="str">
        <f t="shared" si="79"/>
        <v>DXS45603</v>
      </c>
      <c r="B2569" s="43" t="s">
        <v>19</v>
      </c>
      <c r="C2569" s="8">
        <v>45603</v>
      </c>
      <c r="D2569" s="44">
        <v>6220</v>
      </c>
      <c r="E2569">
        <v>5840600</v>
      </c>
    </row>
    <row r="2570" spans="1:5">
      <c r="A2570" s="8" t="str">
        <f t="shared" si="79"/>
        <v>DXS45602</v>
      </c>
      <c r="B2570" s="43" t="s">
        <v>19</v>
      </c>
      <c r="C2570" s="8">
        <v>45602</v>
      </c>
      <c r="D2570" s="44">
        <v>5820</v>
      </c>
      <c r="E2570">
        <v>434500</v>
      </c>
    </row>
    <row r="2571" spans="1:5">
      <c r="A2571" s="8" t="str">
        <f t="shared" si="79"/>
        <v>DXS45601</v>
      </c>
      <c r="B2571" s="43" t="s">
        <v>19</v>
      </c>
      <c r="C2571" s="8">
        <v>45601</v>
      </c>
      <c r="D2571" s="44">
        <v>5790</v>
      </c>
      <c r="E2571">
        <v>719900</v>
      </c>
    </row>
    <row r="2572" spans="1:5">
      <c r="A2572" s="8" t="str">
        <f t="shared" si="79"/>
        <v>DXS45600</v>
      </c>
      <c r="B2572" s="43" t="s">
        <v>19</v>
      </c>
      <c r="C2572" s="8">
        <v>45600</v>
      </c>
      <c r="D2572" s="44">
        <v>5710</v>
      </c>
      <c r="E2572">
        <v>758100</v>
      </c>
    </row>
    <row r="2573" spans="1:5">
      <c r="A2573" s="8" t="str">
        <f t="shared" si="79"/>
        <v>DXS45597</v>
      </c>
      <c r="B2573" s="43" t="s">
        <v>19</v>
      </c>
      <c r="C2573" s="8">
        <v>45597</v>
      </c>
      <c r="D2573" s="44">
        <v>5770</v>
      </c>
      <c r="E2573">
        <v>379600</v>
      </c>
    </row>
    <row r="2574" spans="1:5">
      <c r="A2574" s="8" t="str">
        <f t="shared" si="79"/>
        <v>MWG45625</v>
      </c>
      <c r="B2574" s="43" t="s">
        <v>22</v>
      </c>
      <c r="C2574" s="8">
        <v>45625</v>
      </c>
      <c r="D2574" s="44">
        <v>60500</v>
      </c>
      <c r="E2574">
        <v>5587400</v>
      </c>
    </row>
    <row r="2575" spans="1:5">
      <c r="A2575" s="8" t="str">
        <f t="shared" si="79"/>
        <v>MWG45624</v>
      </c>
      <c r="B2575" s="43" t="s">
        <v>22</v>
      </c>
      <c r="C2575" s="8">
        <v>45624</v>
      </c>
      <c r="D2575" s="44">
        <v>60000</v>
      </c>
      <c r="E2575">
        <v>3774500</v>
      </c>
    </row>
    <row r="2576" spans="1:5">
      <c r="A2576" s="8" t="str">
        <f t="shared" si="79"/>
        <v>MWG45623</v>
      </c>
      <c r="B2576" s="43" t="s">
        <v>22</v>
      </c>
      <c r="C2576" s="8">
        <v>45623</v>
      </c>
      <c r="D2576" s="44">
        <v>60200</v>
      </c>
      <c r="E2576">
        <v>4937400</v>
      </c>
    </row>
    <row r="2577" spans="1:5">
      <c r="A2577" s="8" t="str">
        <f t="shared" si="79"/>
        <v>MWG45622</v>
      </c>
      <c r="B2577" s="43" t="s">
        <v>22</v>
      </c>
      <c r="C2577" s="8">
        <v>45622</v>
      </c>
      <c r="D2577" s="44">
        <v>60000</v>
      </c>
      <c r="E2577">
        <v>4370400</v>
      </c>
    </row>
    <row r="2578" spans="1:5">
      <c r="A2578" s="8" t="str">
        <f t="shared" si="79"/>
        <v>MWG45621</v>
      </c>
      <c r="B2578" s="43" t="s">
        <v>22</v>
      </c>
      <c r="C2578" s="8">
        <v>45621</v>
      </c>
      <c r="D2578" s="44">
        <v>59000</v>
      </c>
      <c r="E2578">
        <v>4568500</v>
      </c>
    </row>
    <row r="2579" spans="1:5">
      <c r="A2579" s="8" t="str">
        <f t="shared" si="79"/>
        <v>MWG45618</v>
      </c>
      <c r="B2579" s="43" t="s">
        <v>22</v>
      </c>
      <c r="C2579" s="8">
        <v>45618</v>
      </c>
      <c r="D2579" s="44">
        <v>59000</v>
      </c>
      <c r="E2579">
        <v>5804700</v>
      </c>
    </row>
    <row r="2580" spans="1:5">
      <c r="A2580" s="8" t="str">
        <f t="shared" si="79"/>
        <v>MWG45617</v>
      </c>
      <c r="B2580" s="43" t="s">
        <v>22</v>
      </c>
      <c r="C2580" s="8">
        <v>45617</v>
      </c>
      <c r="D2580" s="44">
        <v>58700</v>
      </c>
      <c r="E2580">
        <v>8166800</v>
      </c>
    </row>
    <row r="2581" spans="1:5">
      <c r="A2581" s="8" t="str">
        <f t="shared" si="79"/>
        <v>MWG45616</v>
      </c>
      <c r="B2581" s="43" t="s">
        <v>22</v>
      </c>
      <c r="C2581" s="8">
        <v>45616</v>
      </c>
      <c r="D2581" s="44">
        <v>56800</v>
      </c>
      <c r="E2581">
        <v>9752900</v>
      </c>
    </row>
    <row r="2582" spans="1:5">
      <c r="A2582" s="8" t="str">
        <f t="shared" si="79"/>
        <v>MWG45615</v>
      </c>
      <c r="B2582" s="43" t="s">
        <v>22</v>
      </c>
      <c r="C2582" s="8">
        <v>45615</v>
      </c>
      <c r="D2582" s="44">
        <v>57500</v>
      </c>
      <c r="E2582">
        <v>5338500</v>
      </c>
    </row>
    <row r="2583" spans="1:5">
      <c r="A2583" s="8" t="str">
        <f t="shared" si="79"/>
        <v>MWG45614</v>
      </c>
      <c r="B2583" s="43" t="s">
        <v>22</v>
      </c>
      <c r="C2583" s="8">
        <v>45614</v>
      </c>
      <c r="D2583" s="44">
        <v>58900</v>
      </c>
      <c r="E2583">
        <v>12080100</v>
      </c>
    </row>
    <row r="2584" spans="1:5">
      <c r="A2584" s="8" t="str">
        <f t="shared" si="79"/>
        <v>MWG45611</v>
      </c>
      <c r="B2584" s="43" t="s">
        <v>22</v>
      </c>
      <c r="C2584" s="8">
        <v>45611</v>
      </c>
      <c r="D2584" s="44">
        <v>59900</v>
      </c>
      <c r="E2584">
        <v>6648600</v>
      </c>
    </row>
    <row r="2585" spans="1:5">
      <c r="A2585" s="8" t="str">
        <f t="shared" si="79"/>
        <v>MWG45610</v>
      </c>
      <c r="B2585" s="43" t="s">
        <v>22</v>
      </c>
      <c r="C2585" s="8">
        <v>45610</v>
      </c>
      <c r="D2585" s="44">
        <v>61300</v>
      </c>
      <c r="E2585">
        <v>4481400</v>
      </c>
    </row>
    <row r="2586" spans="1:5">
      <c r="A2586" s="8" t="str">
        <f t="shared" si="79"/>
        <v>MWG45609</v>
      </c>
      <c r="B2586" s="43" t="s">
        <v>22</v>
      </c>
      <c r="C2586" s="8">
        <v>45609</v>
      </c>
      <c r="D2586" s="44">
        <v>61900</v>
      </c>
      <c r="E2586">
        <v>7232500</v>
      </c>
    </row>
    <row r="2587" spans="1:5">
      <c r="A2587" s="8" t="str">
        <f t="shared" si="79"/>
        <v>MWG45608</v>
      </c>
      <c r="B2587" s="43" t="s">
        <v>22</v>
      </c>
      <c r="C2587" s="8">
        <v>45608</v>
      </c>
      <c r="D2587" s="44">
        <v>60800</v>
      </c>
      <c r="E2587">
        <v>10600700</v>
      </c>
    </row>
    <row r="2588" spans="1:5">
      <c r="A2588" s="8" t="str">
        <f t="shared" si="79"/>
        <v>MWG45607</v>
      </c>
      <c r="B2588" s="43" t="s">
        <v>22</v>
      </c>
      <c r="C2588" s="8">
        <v>45607</v>
      </c>
      <c r="D2588" s="44">
        <v>63000</v>
      </c>
      <c r="E2588">
        <v>9390500</v>
      </c>
    </row>
    <row r="2589" spans="1:5">
      <c r="A2589" s="8" t="str">
        <f t="shared" si="79"/>
        <v>MWG45604</v>
      </c>
      <c r="B2589" s="43" t="s">
        <v>22</v>
      </c>
      <c r="C2589" s="8">
        <v>45604</v>
      </c>
      <c r="D2589" s="44">
        <v>65000</v>
      </c>
      <c r="E2589">
        <v>4698600</v>
      </c>
    </row>
    <row r="2590" spans="1:5">
      <c r="A2590" s="8" t="str">
        <f t="shared" si="79"/>
        <v>MWG45603</v>
      </c>
      <c r="B2590" s="43" t="s">
        <v>22</v>
      </c>
      <c r="C2590" s="8">
        <v>45603</v>
      </c>
      <c r="D2590" s="44">
        <v>65400</v>
      </c>
      <c r="E2590">
        <v>5244200</v>
      </c>
    </row>
    <row r="2591" spans="1:5">
      <c r="A2591" s="8" t="str">
        <f t="shared" si="79"/>
        <v>MWG45602</v>
      </c>
      <c r="B2591" s="43" t="s">
        <v>22</v>
      </c>
      <c r="C2591" s="8">
        <v>45602</v>
      </c>
      <c r="D2591" s="44">
        <v>65600</v>
      </c>
      <c r="E2591">
        <v>5415900</v>
      </c>
    </row>
    <row r="2592" spans="1:5">
      <c r="A2592" s="8" t="str">
        <f t="shared" si="79"/>
        <v>MWG45601</v>
      </c>
      <c r="B2592" s="43" t="s">
        <v>22</v>
      </c>
      <c r="C2592" s="8">
        <v>45601</v>
      </c>
      <c r="D2592" s="44">
        <v>65600</v>
      </c>
      <c r="E2592">
        <v>5272300</v>
      </c>
    </row>
    <row r="2593" spans="1:5">
      <c r="A2593" s="8" t="str">
        <f t="shared" si="79"/>
        <v>MWG45600</v>
      </c>
      <c r="B2593" s="43" t="s">
        <v>22</v>
      </c>
      <c r="C2593" s="8">
        <v>45600</v>
      </c>
      <c r="D2593" s="44">
        <v>65100</v>
      </c>
      <c r="E2593">
        <v>9363400</v>
      </c>
    </row>
    <row r="2594" spans="1:5">
      <c r="A2594" s="8" t="str">
        <f t="shared" si="79"/>
        <v>MWG45597</v>
      </c>
      <c r="B2594" s="43" t="s">
        <v>22</v>
      </c>
      <c r="C2594" s="8">
        <v>45597</v>
      </c>
      <c r="D2594" s="44">
        <v>66000</v>
      </c>
      <c r="E2594">
        <v>21332900</v>
      </c>
    </row>
    <row r="2595" spans="1:5">
      <c r="A2595" s="8" t="str">
        <f t="shared" si="79"/>
        <v>PDR45625</v>
      </c>
      <c r="B2595" s="43" t="s">
        <v>56</v>
      </c>
      <c r="C2595" s="8">
        <v>45625</v>
      </c>
      <c r="D2595" s="44">
        <v>21200</v>
      </c>
      <c r="E2595">
        <v>5915200</v>
      </c>
    </row>
    <row r="2596" spans="1:5">
      <c r="A2596" s="8" t="str">
        <f t="shared" si="79"/>
        <v>PDR45624</v>
      </c>
      <c r="B2596" s="43" t="s">
        <v>56</v>
      </c>
      <c r="C2596" s="8">
        <v>45624</v>
      </c>
      <c r="D2596" s="44">
        <v>21150</v>
      </c>
      <c r="E2596">
        <v>6171900</v>
      </c>
    </row>
    <row r="2597" spans="1:5">
      <c r="A2597" s="8" t="str">
        <f t="shared" si="79"/>
        <v>PDR45623</v>
      </c>
      <c r="B2597" s="43" t="s">
        <v>56</v>
      </c>
      <c r="C2597" s="8">
        <v>45623</v>
      </c>
      <c r="D2597" s="44">
        <v>21300</v>
      </c>
      <c r="E2597">
        <v>4117200</v>
      </c>
    </row>
    <row r="2598" spans="1:5">
      <c r="A2598" s="8" t="str">
        <f t="shared" si="79"/>
        <v>PDR45622</v>
      </c>
      <c r="B2598" s="43" t="s">
        <v>56</v>
      </c>
      <c r="C2598" s="8">
        <v>45622</v>
      </c>
      <c r="D2598" s="44">
        <v>21300</v>
      </c>
      <c r="E2598">
        <v>10883900</v>
      </c>
    </row>
    <row r="2599" spans="1:5">
      <c r="A2599" s="8" t="str">
        <f t="shared" si="79"/>
        <v>PDR45621</v>
      </c>
      <c r="B2599" s="43" t="s">
        <v>56</v>
      </c>
      <c r="C2599" s="8">
        <v>45621</v>
      </c>
      <c r="D2599" s="44">
        <v>20950</v>
      </c>
      <c r="E2599">
        <v>6239800</v>
      </c>
    </row>
    <row r="2600" spans="1:5">
      <c r="A2600" s="8" t="str">
        <f t="shared" si="79"/>
        <v>PDR45618</v>
      </c>
      <c r="B2600" s="43" t="s">
        <v>56</v>
      </c>
      <c r="C2600" s="8">
        <v>45618</v>
      </c>
      <c r="D2600" s="44">
        <v>20750</v>
      </c>
      <c r="E2600">
        <v>6158300</v>
      </c>
    </row>
    <row r="2601" spans="1:5">
      <c r="A2601" s="8" t="str">
        <f t="shared" si="79"/>
        <v>PDR45617</v>
      </c>
      <c r="B2601" s="43" t="s">
        <v>56</v>
      </c>
      <c r="C2601" s="8">
        <v>45617</v>
      </c>
      <c r="D2601" s="44">
        <v>21050</v>
      </c>
      <c r="E2601">
        <v>3891800</v>
      </c>
    </row>
    <row r="2602" spans="1:5">
      <c r="A2602" s="8" t="str">
        <f t="shared" si="79"/>
        <v>PDR45616</v>
      </c>
      <c r="B2602" s="43" t="s">
        <v>56</v>
      </c>
      <c r="C2602" s="8">
        <v>45616</v>
      </c>
      <c r="D2602" s="44">
        <v>20900</v>
      </c>
      <c r="E2602">
        <v>14591700</v>
      </c>
    </row>
    <row r="2603" spans="1:5">
      <c r="A2603" s="8" t="str">
        <f t="shared" si="79"/>
        <v>PDR45615</v>
      </c>
      <c r="B2603" s="43" t="s">
        <v>56</v>
      </c>
      <c r="C2603" s="8">
        <v>45615</v>
      </c>
      <c r="D2603" s="44">
        <v>20100</v>
      </c>
      <c r="E2603">
        <v>3267700</v>
      </c>
    </row>
    <row r="2604" spans="1:5">
      <c r="A2604" s="8" t="str">
        <f t="shared" si="79"/>
        <v>PDR45614</v>
      </c>
      <c r="B2604" s="43" t="s">
        <v>56</v>
      </c>
      <c r="C2604" s="8">
        <v>45614</v>
      </c>
      <c r="D2604" s="44">
        <v>20250</v>
      </c>
      <c r="E2604">
        <v>6009300</v>
      </c>
    </row>
    <row r="2605" spans="1:5">
      <c r="A2605" s="8" t="str">
        <f t="shared" si="79"/>
        <v>PDR45611</v>
      </c>
      <c r="B2605" s="43" t="s">
        <v>56</v>
      </c>
      <c r="C2605" s="8">
        <v>45611</v>
      </c>
      <c r="D2605" s="44">
        <v>19950</v>
      </c>
      <c r="E2605">
        <v>7973400</v>
      </c>
    </row>
    <row r="2606" spans="1:5">
      <c r="A2606" s="8" t="str">
        <f t="shared" si="79"/>
        <v>PDR45610</v>
      </c>
      <c r="B2606" s="43" t="s">
        <v>56</v>
      </c>
      <c r="C2606" s="8">
        <v>45610</v>
      </c>
      <c r="D2606" s="44">
        <v>20500</v>
      </c>
      <c r="E2606">
        <v>4580600</v>
      </c>
    </row>
    <row r="2607" spans="1:5">
      <c r="A2607" s="8" t="str">
        <f t="shared" si="79"/>
        <v>PDR45609</v>
      </c>
      <c r="B2607" s="43" t="s">
        <v>56</v>
      </c>
      <c r="C2607" s="8">
        <v>45609</v>
      </c>
      <c r="D2607" s="44">
        <v>21100</v>
      </c>
      <c r="E2607">
        <v>5239800</v>
      </c>
    </row>
    <row r="2608" spans="1:5">
      <c r="A2608" s="8" t="str">
        <f t="shared" si="79"/>
        <v>PDR45608</v>
      </c>
      <c r="B2608" s="43" t="s">
        <v>56</v>
      </c>
      <c r="C2608" s="8">
        <v>45608</v>
      </c>
      <c r="D2608" s="44">
        <v>20700</v>
      </c>
      <c r="E2608">
        <v>3897100</v>
      </c>
    </row>
    <row r="2609" spans="1:5">
      <c r="A2609" s="8" t="str">
        <f t="shared" si="79"/>
        <v>PDR45607</v>
      </c>
      <c r="B2609" s="43" t="s">
        <v>56</v>
      </c>
      <c r="C2609" s="8">
        <v>45607</v>
      </c>
      <c r="D2609" s="44">
        <v>20850</v>
      </c>
      <c r="E2609">
        <v>7815800</v>
      </c>
    </row>
    <row r="2610" spans="1:5">
      <c r="A2610" s="8" t="str">
        <f t="shared" si="79"/>
        <v>PDR45604</v>
      </c>
      <c r="B2610" s="43" t="s">
        <v>56</v>
      </c>
      <c r="C2610" s="8">
        <v>45604</v>
      </c>
      <c r="D2610" s="44">
        <v>21350</v>
      </c>
      <c r="E2610">
        <v>6260700</v>
      </c>
    </row>
    <row r="2611" spans="1:5">
      <c r="A2611" s="8" t="str">
        <f t="shared" si="79"/>
        <v>PDR45603</v>
      </c>
      <c r="B2611" s="43" t="s">
        <v>56</v>
      </c>
      <c r="C2611" s="8">
        <v>45603</v>
      </c>
      <c r="D2611" s="44">
        <v>21700</v>
      </c>
      <c r="E2611">
        <v>13718000</v>
      </c>
    </row>
    <row r="2612" spans="1:5">
      <c r="A2612" s="8" t="str">
        <f t="shared" si="79"/>
        <v>PDR45602</v>
      </c>
      <c r="B2612" s="43" t="s">
        <v>56</v>
      </c>
      <c r="C2612" s="8">
        <v>45602</v>
      </c>
      <c r="D2612" s="44">
        <v>21300</v>
      </c>
      <c r="E2612">
        <v>3969500</v>
      </c>
    </row>
    <row r="2613" spans="1:5">
      <c r="A2613" s="8" t="str">
        <f t="shared" si="79"/>
        <v>PDR45601</v>
      </c>
      <c r="B2613" s="43" t="s">
        <v>56</v>
      </c>
      <c r="C2613" s="8">
        <v>45601</v>
      </c>
      <c r="D2613" s="44">
        <v>21150</v>
      </c>
      <c r="E2613">
        <v>5591400</v>
      </c>
    </row>
    <row r="2614" spans="1:5">
      <c r="A2614" s="8" t="str">
        <f t="shared" si="79"/>
        <v>PDR45600</v>
      </c>
      <c r="B2614" s="43" t="s">
        <v>56</v>
      </c>
      <c r="C2614" s="8">
        <v>45600</v>
      </c>
      <c r="D2614" s="44">
        <v>20950</v>
      </c>
      <c r="E2614">
        <v>4107400</v>
      </c>
    </row>
    <row r="2615" spans="1:5">
      <c r="A2615" s="8" t="str">
        <f t="shared" si="79"/>
        <v>PDR45597</v>
      </c>
      <c r="B2615" s="43" t="s">
        <v>56</v>
      </c>
      <c r="C2615" s="8">
        <v>45597</v>
      </c>
      <c r="D2615" s="44">
        <v>20900</v>
      </c>
      <c r="E2615">
        <v>5236200</v>
      </c>
    </row>
    <row r="2616" spans="1:5">
      <c r="A2616" s="8" t="str">
        <f t="shared" si="79"/>
        <v>TPB45625</v>
      </c>
      <c r="B2616" s="43" t="s">
        <v>47</v>
      </c>
      <c r="C2616" s="8">
        <v>45625</v>
      </c>
      <c r="D2616" s="44">
        <v>16200</v>
      </c>
      <c r="E2616">
        <v>4912000</v>
      </c>
    </row>
    <row r="2617" spans="1:5">
      <c r="A2617" s="8" t="str">
        <f t="shared" si="79"/>
        <v>TPB45624</v>
      </c>
      <c r="B2617" s="43" t="s">
        <v>47</v>
      </c>
      <c r="C2617" s="8">
        <v>45624</v>
      </c>
      <c r="D2617" s="44">
        <v>16250</v>
      </c>
      <c r="E2617">
        <v>11221300</v>
      </c>
    </row>
    <row r="2618" spans="1:5">
      <c r="A2618" s="8" t="str">
        <f t="shared" si="79"/>
        <v>TPB45623</v>
      </c>
      <c r="B2618" s="43" t="s">
        <v>47</v>
      </c>
      <c r="C2618" s="8">
        <v>45623</v>
      </c>
      <c r="D2618" s="44">
        <v>16150</v>
      </c>
      <c r="E2618">
        <v>4886900</v>
      </c>
    </row>
    <row r="2619" spans="1:5">
      <c r="A2619" s="8" t="str">
        <f t="shared" si="79"/>
        <v>TPB45622</v>
      </c>
      <c r="B2619" s="43" t="s">
        <v>47</v>
      </c>
      <c r="C2619" s="8">
        <v>45622</v>
      </c>
      <c r="D2619" s="44">
        <v>16150</v>
      </c>
      <c r="E2619">
        <v>7393100</v>
      </c>
    </row>
    <row r="2620" spans="1:5">
      <c r="A2620" s="8" t="str">
        <f t="shared" si="79"/>
        <v>TPB45621</v>
      </c>
      <c r="B2620" s="43" t="s">
        <v>47</v>
      </c>
      <c r="C2620" s="8">
        <v>45621</v>
      </c>
      <c r="D2620" s="44">
        <v>16150</v>
      </c>
      <c r="E2620">
        <v>5428500</v>
      </c>
    </row>
    <row r="2621" spans="1:5">
      <c r="A2621" s="8" t="str">
        <f t="shared" si="79"/>
        <v>TPB45618</v>
      </c>
      <c r="B2621" s="43" t="s">
        <v>47</v>
      </c>
      <c r="C2621" s="8">
        <v>45618</v>
      </c>
      <c r="D2621" s="44">
        <v>16100</v>
      </c>
      <c r="E2621">
        <v>6826400</v>
      </c>
    </row>
    <row r="2622" spans="1:5">
      <c r="A2622" s="8" t="str">
        <f t="shared" si="79"/>
        <v>TPB45617</v>
      </c>
      <c r="B2622" s="43" t="s">
        <v>47</v>
      </c>
      <c r="C2622" s="8">
        <v>45617</v>
      </c>
      <c r="D2622" s="44">
        <v>16250</v>
      </c>
      <c r="E2622">
        <v>6027200</v>
      </c>
    </row>
    <row r="2623" spans="1:5">
      <c r="A2623" s="8" t="str">
        <f t="shared" si="79"/>
        <v>TPB45616</v>
      </c>
      <c r="B2623" s="43" t="s">
        <v>47</v>
      </c>
      <c r="C2623" s="8">
        <v>45616</v>
      </c>
      <c r="D2623" s="44">
        <v>16050</v>
      </c>
      <c r="E2623">
        <v>11375300</v>
      </c>
    </row>
    <row r="2624" spans="1:5">
      <c r="A2624" s="8" t="str">
        <f t="shared" si="79"/>
        <v>TPB45615</v>
      </c>
      <c r="B2624" s="43" t="s">
        <v>47</v>
      </c>
      <c r="C2624" s="8">
        <v>45615</v>
      </c>
      <c r="D2624" s="44">
        <v>15800</v>
      </c>
      <c r="E2624">
        <v>9959400</v>
      </c>
    </row>
    <row r="2625" spans="1:5">
      <c r="A2625" s="8" t="str">
        <f t="shared" si="79"/>
        <v>TPB45614</v>
      </c>
      <c r="B2625" s="43" t="s">
        <v>47</v>
      </c>
      <c r="C2625" s="8">
        <v>45614</v>
      </c>
      <c r="D2625" s="44">
        <v>16000</v>
      </c>
      <c r="E2625">
        <v>16208300</v>
      </c>
    </row>
    <row r="2626" spans="1:5">
      <c r="A2626" s="8" t="str">
        <f t="shared" si="79"/>
        <v>TPB45611</v>
      </c>
      <c r="B2626" s="43" t="s">
        <v>47</v>
      </c>
      <c r="C2626" s="8">
        <v>45611</v>
      </c>
      <c r="D2626" s="44">
        <v>15600</v>
      </c>
      <c r="E2626">
        <v>16220400</v>
      </c>
    </row>
    <row r="2627" spans="1:5">
      <c r="A2627" s="8" t="str">
        <f t="shared" ref="A2627:A2690" si="80">B2627&amp;C2627</f>
        <v>TPB45610</v>
      </c>
      <c r="B2627" s="43" t="s">
        <v>47</v>
      </c>
      <c r="C2627" s="8">
        <v>45610</v>
      </c>
      <c r="D2627" s="44">
        <v>15750</v>
      </c>
      <c r="E2627">
        <v>10651400</v>
      </c>
    </row>
    <row r="2628" spans="1:5">
      <c r="A2628" s="8" t="str">
        <f t="shared" si="80"/>
        <v>TPB45609</v>
      </c>
      <c r="B2628" s="43" t="s">
        <v>47</v>
      </c>
      <c r="C2628" s="8">
        <v>45609</v>
      </c>
      <c r="D2628" s="44">
        <v>16150</v>
      </c>
      <c r="E2628">
        <v>17328900</v>
      </c>
    </row>
    <row r="2629" spans="1:5">
      <c r="A2629" s="8" t="str">
        <f t="shared" si="80"/>
        <v>TPB45608</v>
      </c>
      <c r="B2629" s="43" t="s">
        <v>47</v>
      </c>
      <c r="C2629" s="8">
        <v>45608</v>
      </c>
      <c r="D2629" s="44">
        <v>16100</v>
      </c>
      <c r="E2629">
        <v>9278100</v>
      </c>
    </row>
    <row r="2630" spans="1:5">
      <c r="A2630" s="8" t="str">
        <f t="shared" si="80"/>
        <v>TPB45607</v>
      </c>
      <c r="B2630" s="43" t="s">
        <v>47</v>
      </c>
      <c r="C2630" s="8">
        <v>45607</v>
      </c>
      <c r="D2630" s="44">
        <v>16200</v>
      </c>
      <c r="E2630">
        <v>30694100</v>
      </c>
    </row>
    <row r="2631" spans="1:5">
      <c r="A2631" s="8" t="str">
        <f t="shared" si="80"/>
        <v>TPB45604</v>
      </c>
      <c r="B2631" s="43" t="s">
        <v>47</v>
      </c>
      <c r="C2631" s="8">
        <v>45604</v>
      </c>
      <c r="D2631" s="44">
        <v>16650</v>
      </c>
      <c r="E2631">
        <v>8665200</v>
      </c>
    </row>
    <row r="2632" spans="1:5">
      <c r="A2632" s="8" t="str">
        <f t="shared" si="80"/>
        <v>TPB45603</v>
      </c>
      <c r="B2632" s="43" t="s">
        <v>47</v>
      </c>
      <c r="C2632" s="8">
        <v>45603</v>
      </c>
      <c r="D2632" s="44">
        <v>16800</v>
      </c>
      <c r="E2632">
        <v>6837000</v>
      </c>
    </row>
    <row r="2633" spans="1:5">
      <c r="A2633" s="8" t="str">
        <f t="shared" si="80"/>
        <v>TPB45602</v>
      </c>
      <c r="B2633" s="43" t="s">
        <v>47</v>
      </c>
      <c r="C2633" s="8">
        <v>45602</v>
      </c>
      <c r="D2633" s="44">
        <v>16950</v>
      </c>
      <c r="E2633">
        <v>12037400</v>
      </c>
    </row>
    <row r="2634" spans="1:5">
      <c r="A2634" s="8" t="str">
        <f t="shared" si="80"/>
        <v>TPB45601</v>
      </c>
      <c r="B2634" s="43" t="s">
        <v>47</v>
      </c>
      <c r="C2634" s="8">
        <v>45601</v>
      </c>
      <c r="D2634" s="44">
        <v>16550</v>
      </c>
      <c r="E2634">
        <v>9258300</v>
      </c>
    </row>
    <row r="2635" spans="1:5">
      <c r="A2635" s="8" t="str">
        <f t="shared" si="80"/>
        <v>TPB45600</v>
      </c>
      <c r="B2635" s="43" t="s">
        <v>47</v>
      </c>
      <c r="C2635" s="8">
        <v>45600</v>
      </c>
      <c r="D2635" s="44">
        <v>16550</v>
      </c>
      <c r="E2635">
        <v>27011700</v>
      </c>
    </row>
    <row r="2636" spans="1:5">
      <c r="A2636" s="8" t="str">
        <f t="shared" si="80"/>
        <v>TPB45597</v>
      </c>
      <c r="B2636" s="43" t="s">
        <v>47</v>
      </c>
      <c r="C2636" s="8">
        <v>45597</v>
      </c>
      <c r="D2636" s="44">
        <v>17050</v>
      </c>
      <c r="E2636">
        <v>13064000</v>
      </c>
    </row>
    <row r="2637" spans="1:5">
      <c r="A2637" s="8" t="str">
        <f t="shared" si="80"/>
        <v>TV245625</v>
      </c>
      <c r="B2637" s="43" t="s">
        <v>21</v>
      </c>
      <c r="C2637" s="8">
        <v>45625</v>
      </c>
      <c r="D2637" s="44">
        <v>32050</v>
      </c>
      <c r="E2637">
        <v>543800</v>
      </c>
    </row>
    <row r="2638" spans="1:5">
      <c r="A2638" s="8" t="str">
        <f t="shared" si="80"/>
        <v>TV245624</v>
      </c>
      <c r="B2638" s="43" t="s">
        <v>21</v>
      </c>
      <c r="C2638" s="8">
        <v>45624</v>
      </c>
      <c r="D2638" s="44">
        <v>31600</v>
      </c>
      <c r="E2638">
        <v>296800</v>
      </c>
    </row>
    <row r="2639" spans="1:5">
      <c r="A2639" s="8" t="str">
        <f t="shared" si="80"/>
        <v>TV245623</v>
      </c>
      <c r="B2639" s="43" t="s">
        <v>21</v>
      </c>
      <c r="C2639" s="8">
        <v>45623</v>
      </c>
      <c r="D2639" s="44">
        <v>32150</v>
      </c>
      <c r="E2639">
        <v>397900</v>
      </c>
    </row>
    <row r="2640" spans="1:5">
      <c r="A2640" s="8" t="str">
        <f t="shared" si="80"/>
        <v>TV245622</v>
      </c>
      <c r="B2640" s="43" t="s">
        <v>21</v>
      </c>
      <c r="C2640" s="8">
        <v>45622</v>
      </c>
      <c r="D2640" s="44">
        <v>31900</v>
      </c>
      <c r="E2640">
        <v>342100</v>
      </c>
    </row>
    <row r="2641" spans="1:5">
      <c r="A2641" s="8" t="str">
        <f t="shared" si="80"/>
        <v>TV245621</v>
      </c>
      <c r="B2641" s="43" t="s">
        <v>21</v>
      </c>
      <c r="C2641" s="8">
        <v>45621</v>
      </c>
      <c r="D2641" s="44">
        <v>31850</v>
      </c>
      <c r="E2641">
        <v>770500</v>
      </c>
    </row>
    <row r="2642" spans="1:5">
      <c r="A2642" s="8" t="str">
        <f t="shared" si="80"/>
        <v>TV245618</v>
      </c>
      <c r="B2642" s="43" t="s">
        <v>21</v>
      </c>
      <c r="C2642" s="8">
        <v>45618</v>
      </c>
      <c r="D2642" s="44">
        <v>29800</v>
      </c>
      <c r="E2642">
        <v>109300</v>
      </c>
    </row>
    <row r="2643" spans="1:5">
      <c r="A2643" s="8" t="str">
        <f t="shared" si="80"/>
        <v>TV245617</v>
      </c>
      <c r="B2643" s="43" t="s">
        <v>21</v>
      </c>
      <c r="C2643" s="8">
        <v>45617</v>
      </c>
      <c r="D2643" s="44">
        <v>29650</v>
      </c>
      <c r="E2643">
        <v>69700</v>
      </c>
    </row>
    <row r="2644" spans="1:5">
      <c r="A2644" s="8" t="str">
        <f t="shared" si="80"/>
        <v>TV245616</v>
      </c>
      <c r="B2644" s="43" t="s">
        <v>21</v>
      </c>
      <c r="C2644" s="8">
        <v>45616</v>
      </c>
      <c r="D2644" s="44">
        <v>29800</v>
      </c>
      <c r="E2644">
        <v>256200</v>
      </c>
    </row>
    <row r="2645" spans="1:5">
      <c r="A2645" s="8" t="str">
        <f t="shared" si="80"/>
        <v>TV245615</v>
      </c>
      <c r="B2645" s="43" t="s">
        <v>21</v>
      </c>
      <c r="C2645" s="8">
        <v>45615</v>
      </c>
      <c r="D2645" s="44">
        <v>29200</v>
      </c>
      <c r="E2645">
        <v>320800</v>
      </c>
    </row>
    <row r="2646" spans="1:5">
      <c r="A2646" s="8" t="str">
        <f t="shared" si="80"/>
        <v>TV245614</v>
      </c>
      <c r="B2646" s="43" t="s">
        <v>21</v>
      </c>
      <c r="C2646" s="8">
        <v>45614</v>
      </c>
      <c r="D2646" s="44">
        <v>30500</v>
      </c>
      <c r="E2646">
        <v>181000</v>
      </c>
    </row>
    <row r="2647" spans="1:5">
      <c r="A2647" s="8" t="str">
        <f t="shared" si="80"/>
        <v>TV245611</v>
      </c>
      <c r="B2647" s="43" t="s">
        <v>21</v>
      </c>
      <c r="C2647" s="8">
        <v>45611</v>
      </c>
      <c r="D2647" s="44">
        <v>30200</v>
      </c>
      <c r="E2647">
        <v>353700</v>
      </c>
    </row>
    <row r="2648" spans="1:5">
      <c r="A2648" s="8" t="str">
        <f t="shared" si="80"/>
        <v>TV245610</v>
      </c>
      <c r="B2648" s="43" t="s">
        <v>21</v>
      </c>
      <c r="C2648" s="8">
        <v>45610</v>
      </c>
      <c r="D2648" s="44">
        <v>31000</v>
      </c>
      <c r="E2648">
        <v>415600</v>
      </c>
    </row>
    <row r="2649" spans="1:5">
      <c r="A2649" s="8" t="str">
        <f t="shared" si="80"/>
        <v>TV245609</v>
      </c>
      <c r="B2649" s="43" t="s">
        <v>21</v>
      </c>
      <c r="C2649" s="8">
        <v>45609</v>
      </c>
      <c r="D2649" s="44">
        <v>30500</v>
      </c>
      <c r="E2649">
        <v>296100</v>
      </c>
    </row>
    <row r="2650" spans="1:5">
      <c r="A2650" s="8" t="str">
        <f t="shared" si="80"/>
        <v>TV245608</v>
      </c>
      <c r="B2650" s="43" t="s">
        <v>21</v>
      </c>
      <c r="C2650" s="8">
        <v>45608</v>
      </c>
      <c r="D2650" s="44">
        <v>30650</v>
      </c>
      <c r="E2650">
        <v>618200</v>
      </c>
    </row>
    <row r="2651" spans="1:5">
      <c r="A2651" s="8" t="str">
        <f t="shared" si="80"/>
        <v>TV245607</v>
      </c>
      <c r="B2651" s="43" t="s">
        <v>21</v>
      </c>
      <c r="C2651" s="8">
        <v>45607</v>
      </c>
      <c r="D2651" s="44">
        <v>29400</v>
      </c>
      <c r="E2651">
        <v>168200</v>
      </c>
    </row>
    <row r="2652" spans="1:5">
      <c r="A2652" s="8" t="str">
        <f t="shared" si="80"/>
        <v>TV245604</v>
      </c>
      <c r="B2652" s="43" t="s">
        <v>21</v>
      </c>
      <c r="C2652" s="8">
        <v>45604</v>
      </c>
      <c r="D2652" s="44">
        <v>29500</v>
      </c>
      <c r="E2652">
        <v>205700</v>
      </c>
    </row>
    <row r="2653" spans="1:5">
      <c r="A2653" s="8" t="str">
        <f t="shared" si="80"/>
        <v>TV245603</v>
      </c>
      <c r="B2653" s="43" t="s">
        <v>21</v>
      </c>
      <c r="C2653" s="8">
        <v>45603</v>
      </c>
      <c r="D2653" s="44">
        <v>29550</v>
      </c>
      <c r="E2653">
        <v>179200</v>
      </c>
    </row>
    <row r="2654" spans="1:5">
      <c r="A2654" s="8" t="str">
        <f t="shared" si="80"/>
        <v>TV245602</v>
      </c>
      <c r="B2654" s="43" t="s">
        <v>21</v>
      </c>
      <c r="C2654" s="8">
        <v>45602</v>
      </c>
      <c r="D2654" s="44">
        <v>29650</v>
      </c>
      <c r="E2654">
        <v>152100</v>
      </c>
    </row>
    <row r="2655" spans="1:5">
      <c r="A2655" s="8" t="str">
        <f t="shared" si="80"/>
        <v>TV245601</v>
      </c>
      <c r="B2655" s="43" t="s">
        <v>21</v>
      </c>
      <c r="C2655" s="8">
        <v>45601</v>
      </c>
      <c r="D2655" s="44">
        <v>29200</v>
      </c>
      <c r="E2655">
        <v>231700</v>
      </c>
    </row>
    <row r="2656" spans="1:5">
      <c r="A2656" s="8" t="str">
        <f t="shared" si="80"/>
        <v>TV245600</v>
      </c>
      <c r="B2656" s="43" t="s">
        <v>21</v>
      </c>
      <c r="C2656" s="8">
        <v>45600</v>
      </c>
      <c r="D2656" s="44">
        <v>28600</v>
      </c>
      <c r="E2656">
        <v>267000</v>
      </c>
    </row>
    <row r="2657" spans="1:5">
      <c r="A2657" s="8" t="str">
        <f t="shared" si="80"/>
        <v>TV245597</v>
      </c>
      <c r="B2657" s="43" t="s">
        <v>21</v>
      </c>
      <c r="C2657" s="8">
        <v>45597</v>
      </c>
      <c r="D2657" s="44">
        <v>27900</v>
      </c>
      <c r="E2657">
        <v>106200</v>
      </c>
    </row>
    <row r="2658" spans="1:5">
      <c r="A2658" s="8" t="str">
        <f t="shared" si="80"/>
        <v>VHM45625</v>
      </c>
      <c r="B2658" s="43" t="s">
        <v>20</v>
      </c>
      <c r="C2658" s="8">
        <v>45625</v>
      </c>
      <c r="D2658" s="44">
        <v>40800</v>
      </c>
      <c r="E2658">
        <v>5524400</v>
      </c>
    </row>
    <row r="2659" spans="1:5">
      <c r="A2659" s="8" t="str">
        <f t="shared" si="80"/>
        <v>VHM45624</v>
      </c>
      <c r="B2659" s="43" t="s">
        <v>20</v>
      </c>
      <c r="C2659" s="8">
        <v>45624</v>
      </c>
      <c r="D2659" s="44">
        <v>41100</v>
      </c>
      <c r="E2659">
        <v>6514200</v>
      </c>
    </row>
    <row r="2660" spans="1:5">
      <c r="A2660" s="8" t="str">
        <f t="shared" si="80"/>
        <v>VHM45623</v>
      </c>
      <c r="B2660" s="43" t="s">
        <v>20</v>
      </c>
      <c r="C2660" s="8">
        <v>45623</v>
      </c>
      <c r="D2660" s="44">
        <v>41900</v>
      </c>
      <c r="E2660">
        <v>3650400</v>
      </c>
    </row>
    <row r="2661" spans="1:5">
      <c r="A2661" s="8" t="str">
        <f t="shared" si="80"/>
        <v>VHM45622</v>
      </c>
      <c r="B2661" s="43" t="s">
        <v>20</v>
      </c>
      <c r="C2661" s="8">
        <v>45622</v>
      </c>
      <c r="D2661" s="44">
        <v>42400</v>
      </c>
      <c r="E2661">
        <v>4289500</v>
      </c>
    </row>
    <row r="2662" spans="1:5">
      <c r="A2662" s="8" t="str">
        <f t="shared" si="80"/>
        <v>VHM45621</v>
      </c>
      <c r="B2662" s="43" t="s">
        <v>20</v>
      </c>
      <c r="C2662" s="8">
        <v>45621</v>
      </c>
      <c r="D2662" s="44">
        <v>42700</v>
      </c>
      <c r="E2662">
        <v>4401200</v>
      </c>
    </row>
    <row r="2663" spans="1:5">
      <c r="A2663" s="8" t="str">
        <f t="shared" si="80"/>
        <v>VHM45618</v>
      </c>
      <c r="B2663" s="43" t="s">
        <v>20</v>
      </c>
      <c r="C2663" s="8">
        <v>45618</v>
      </c>
      <c r="D2663" s="44">
        <v>41600</v>
      </c>
      <c r="E2663">
        <v>9091600</v>
      </c>
    </row>
    <row r="2664" spans="1:5">
      <c r="A2664" s="8" t="str">
        <f t="shared" si="80"/>
        <v>VHM45617</v>
      </c>
      <c r="B2664" s="43" t="s">
        <v>20</v>
      </c>
      <c r="C2664" s="8">
        <v>45617</v>
      </c>
      <c r="D2664" s="44">
        <v>43300</v>
      </c>
      <c r="E2664">
        <v>34404900</v>
      </c>
    </row>
    <row r="2665" spans="1:5">
      <c r="A2665" s="8" t="str">
        <f t="shared" si="80"/>
        <v>VHM45616</v>
      </c>
      <c r="B2665" s="43" t="s">
        <v>20</v>
      </c>
      <c r="C2665" s="8">
        <v>45616</v>
      </c>
      <c r="D2665" s="44">
        <v>43300</v>
      </c>
      <c r="E2665">
        <v>28417400</v>
      </c>
    </row>
    <row r="2666" spans="1:5">
      <c r="A2666" s="8" t="str">
        <f t="shared" si="80"/>
        <v>VHM45615</v>
      </c>
      <c r="B2666" s="43" t="s">
        <v>20</v>
      </c>
      <c r="C2666" s="8">
        <v>45615</v>
      </c>
      <c r="D2666" s="44">
        <v>42200</v>
      </c>
      <c r="E2666">
        <v>26469700</v>
      </c>
    </row>
    <row r="2667" spans="1:5">
      <c r="A2667" s="8" t="str">
        <f t="shared" si="80"/>
        <v>VHM45614</v>
      </c>
      <c r="B2667" s="43" t="s">
        <v>20</v>
      </c>
      <c r="C2667" s="8">
        <v>45614</v>
      </c>
      <c r="D2667" s="44">
        <v>40800</v>
      </c>
      <c r="E2667">
        <v>23032900</v>
      </c>
    </row>
    <row r="2668" spans="1:5">
      <c r="A2668" s="8" t="str">
        <f t="shared" si="80"/>
        <v>VHM45611</v>
      </c>
      <c r="B2668" s="43" t="s">
        <v>20</v>
      </c>
      <c r="C2668" s="8">
        <v>45611</v>
      </c>
      <c r="D2668" s="44">
        <v>40250</v>
      </c>
      <c r="E2668">
        <v>17024300</v>
      </c>
    </row>
    <row r="2669" spans="1:5">
      <c r="A2669" s="8" t="str">
        <f t="shared" si="80"/>
        <v>VHM45610</v>
      </c>
      <c r="B2669" s="43" t="s">
        <v>20</v>
      </c>
      <c r="C2669" s="8">
        <v>45610</v>
      </c>
      <c r="D2669" s="44">
        <v>40350</v>
      </c>
      <c r="E2669">
        <v>16947200</v>
      </c>
    </row>
    <row r="2670" spans="1:5">
      <c r="A2670" s="8" t="str">
        <f t="shared" si="80"/>
        <v>VHM45609</v>
      </c>
      <c r="B2670" s="43" t="s">
        <v>20</v>
      </c>
      <c r="C2670" s="8">
        <v>45609</v>
      </c>
      <c r="D2670" s="44">
        <v>40300</v>
      </c>
      <c r="E2670">
        <v>14066600</v>
      </c>
    </row>
    <row r="2671" spans="1:5">
      <c r="A2671" s="8" t="str">
        <f t="shared" si="80"/>
        <v>VHM45608</v>
      </c>
      <c r="B2671" s="43" t="s">
        <v>20</v>
      </c>
      <c r="C2671" s="8">
        <v>45608</v>
      </c>
      <c r="D2671" s="44">
        <v>40300</v>
      </c>
      <c r="E2671">
        <v>16217500</v>
      </c>
    </row>
    <row r="2672" spans="1:5">
      <c r="A2672" s="8" t="str">
        <f t="shared" si="80"/>
        <v>VHM45607</v>
      </c>
      <c r="B2672" s="43" t="s">
        <v>20</v>
      </c>
      <c r="C2672" s="8">
        <v>45607</v>
      </c>
      <c r="D2672" s="44">
        <v>40600</v>
      </c>
      <c r="E2672">
        <v>15312100</v>
      </c>
    </row>
    <row r="2673" spans="1:5">
      <c r="A2673" s="8" t="str">
        <f t="shared" si="80"/>
        <v>VHM45604</v>
      </c>
      <c r="B2673" s="43" t="s">
        <v>20</v>
      </c>
      <c r="C2673" s="8">
        <v>45604</v>
      </c>
      <c r="D2673" s="44">
        <v>40000</v>
      </c>
      <c r="E2673">
        <v>22517000</v>
      </c>
    </row>
    <row r="2674" spans="1:5">
      <c r="A2674" s="8" t="str">
        <f t="shared" si="80"/>
        <v>VHM45603</v>
      </c>
      <c r="B2674" s="43" t="s">
        <v>20</v>
      </c>
      <c r="C2674" s="8">
        <v>45603</v>
      </c>
      <c r="D2674" s="44">
        <v>41400</v>
      </c>
      <c r="E2674">
        <v>15995700</v>
      </c>
    </row>
    <row r="2675" spans="1:5">
      <c r="A2675" s="8" t="str">
        <f t="shared" si="80"/>
        <v>VHM45602</v>
      </c>
      <c r="B2675" s="43" t="s">
        <v>20</v>
      </c>
      <c r="C2675" s="8">
        <v>45602</v>
      </c>
      <c r="D2675" s="44">
        <v>41550</v>
      </c>
      <c r="E2675">
        <v>15064600</v>
      </c>
    </row>
    <row r="2676" spans="1:5">
      <c r="A2676" s="8" t="str">
        <f t="shared" si="80"/>
        <v>VHM45601</v>
      </c>
      <c r="B2676" s="43" t="s">
        <v>20</v>
      </c>
      <c r="C2676" s="8">
        <v>45601</v>
      </c>
      <c r="D2676" s="44">
        <v>41500</v>
      </c>
      <c r="E2676">
        <v>14140300</v>
      </c>
    </row>
    <row r="2677" spans="1:5">
      <c r="A2677" s="8" t="str">
        <f t="shared" si="80"/>
        <v>VHM45600</v>
      </c>
      <c r="B2677" s="43" t="s">
        <v>20</v>
      </c>
      <c r="C2677" s="8">
        <v>45600</v>
      </c>
      <c r="D2677" s="44">
        <v>41500</v>
      </c>
      <c r="E2677">
        <v>19838000</v>
      </c>
    </row>
    <row r="2678" spans="1:5">
      <c r="A2678" s="8" t="str">
        <f t="shared" si="80"/>
        <v>VHM45597</v>
      </c>
      <c r="B2678" s="43" t="s">
        <v>20</v>
      </c>
      <c r="C2678" s="8">
        <v>45597</v>
      </c>
      <c r="D2678" s="44">
        <v>41500</v>
      </c>
      <c r="E2678">
        <v>16952200</v>
      </c>
    </row>
    <row r="2679" spans="1:5">
      <c r="A2679" s="8" t="str">
        <f t="shared" si="80"/>
        <v>VNM45625</v>
      </c>
      <c r="B2679" s="43" t="s">
        <v>23</v>
      </c>
      <c r="C2679" s="8">
        <v>45625</v>
      </c>
      <c r="D2679" s="44">
        <v>64600</v>
      </c>
      <c r="E2679">
        <v>1105500</v>
      </c>
    </row>
    <row r="2680" spans="1:5">
      <c r="A2680" s="8" t="str">
        <f t="shared" si="80"/>
        <v>VNM45624</v>
      </c>
      <c r="B2680" s="43" t="s">
        <v>23</v>
      </c>
      <c r="C2680" s="8">
        <v>45624</v>
      </c>
      <c r="D2680" s="44">
        <v>64500</v>
      </c>
      <c r="E2680">
        <v>1273300</v>
      </c>
    </row>
    <row r="2681" spans="1:5">
      <c r="A2681" s="8" t="str">
        <f t="shared" si="80"/>
        <v>VNM45623</v>
      </c>
      <c r="B2681" s="43" t="s">
        <v>23</v>
      </c>
      <c r="C2681" s="8">
        <v>45623</v>
      </c>
      <c r="D2681" s="44">
        <v>64600</v>
      </c>
      <c r="E2681">
        <v>1586400</v>
      </c>
    </row>
    <row r="2682" spans="1:5">
      <c r="A2682" s="8" t="str">
        <f t="shared" si="80"/>
        <v>VNM45622</v>
      </c>
      <c r="B2682" s="43" t="s">
        <v>23</v>
      </c>
      <c r="C2682" s="8">
        <v>45622</v>
      </c>
      <c r="D2682" s="44">
        <v>64800</v>
      </c>
      <c r="E2682">
        <v>1675600</v>
      </c>
    </row>
    <row r="2683" spans="1:5">
      <c r="A2683" s="8" t="str">
        <f t="shared" si="80"/>
        <v>VNM45621</v>
      </c>
      <c r="B2683" s="43" t="s">
        <v>23</v>
      </c>
      <c r="C2683" s="8">
        <v>45621</v>
      </c>
      <c r="D2683" s="44">
        <v>64300</v>
      </c>
      <c r="E2683">
        <v>2446600</v>
      </c>
    </row>
    <row r="2684" spans="1:5">
      <c r="A2684" s="8" t="str">
        <f t="shared" si="80"/>
        <v>VNM45618</v>
      </c>
      <c r="B2684" s="43" t="s">
        <v>23</v>
      </c>
      <c r="C2684" s="8">
        <v>45618</v>
      </c>
      <c r="D2684" s="44">
        <v>64300</v>
      </c>
      <c r="E2684">
        <v>2176700</v>
      </c>
    </row>
    <row r="2685" spans="1:5">
      <c r="A2685" s="8" t="str">
        <f t="shared" si="80"/>
        <v>VNM45617</v>
      </c>
      <c r="B2685" s="43" t="s">
        <v>23</v>
      </c>
      <c r="C2685" s="8">
        <v>45617</v>
      </c>
      <c r="D2685" s="44">
        <v>63900</v>
      </c>
      <c r="E2685">
        <v>2253500</v>
      </c>
    </row>
    <row r="2686" spans="1:5">
      <c r="A2686" s="8" t="str">
        <f t="shared" si="80"/>
        <v>VNM45616</v>
      </c>
      <c r="B2686" s="43" t="s">
        <v>23</v>
      </c>
      <c r="C2686" s="8">
        <v>45616</v>
      </c>
      <c r="D2686" s="44">
        <v>63600</v>
      </c>
      <c r="E2686">
        <v>2818000</v>
      </c>
    </row>
    <row r="2687" spans="1:5">
      <c r="A2687" s="8" t="str">
        <f t="shared" si="80"/>
        <v>VNM45615</v>
      </c>
      <c r="B2687" s="43" t="s">
        <v>23</v>
      </c>
      <c r="C2687" s="8">
        <v>45615</v>
      </c>
      <c r="D2687" s="44">
        <v>63000</v>
      </c>
      <c r="E2687">
        <v>2733600</v>
      </c>
    </row>
    <row r="2688" spans="1:5">
      <c r="A2688" s="8" t="str">
        <f t="shared" si="80"/>
        <v>VNM45614</v>
      </c>
      <c r="B2688" s="43" t="s">
        <v>23</v>
      </c>
      <c r="C2688" s="8">
        <v>45614</v>
      </c>
      <c r="D2688" s="44">
        <v>63200</v>
      </c>
      <c r="E2688">
        <v>3747000</v>
      </c>
    </row>
    <row r="2689" spans="1:5">
      <c r="A2689" s="8" t="str">
        <f t="shared" si="80"/>
        <v>VNM45611</v>
      </c>
      <c r="B2689" s="43" t="s">
        <v>23</v>
      </c>
      <c r="C2689" s="8">
        <v>45611</v>
      </c>
      <c r="D2689" s="44">
        <v>63700</v>
      </c>
      <c r="E2689">
        <v>3688300</v>
      </c>
    </row>
    <row r="2690" spans="1:5">
      <c r="A2690" s="8" t="str">
        <f t="shared" si="80"/>
        <v>VNM45610</v>
      </c>
      <c r="B2690" s="43" t="s">
        <v>23</v>
      </c>
      <c r="C2690" s="8">
        <v>45610</v>
      </c>
      <c r="D2690" s="44">
        <v>65000</v>
      </c>
      <c r="E2690">
        <v>1779900</v>
      </c>
    </row>
    <row r="2691" spans="1:5">
      <c r="A2691" s="8" t="str">
        <f t="shared" ref="A2691:A2699" si="81">B2691&amp;C2691</f>
        <v>VNM45609</v>
      </c>
      <c r="B2691" s="43" t="s">
        <v>23</v>
      </c>
      <c r="C2691" s="8">
        <v>45609</v>
      </c>
      <c r="D2691" s="44">
        <v>65000</v>
      </c>
      <c r="E2691">
        <v>2770700</v>
      </c>
    </row>
    <row r="2692" spans="1:5">
      <c r="A2692" s="8" t="str">
        <f t="shared" si="81"/>
        <v>VNM45608</v>
      </c>
      <c r="B2692" s="43" t="s">
        <v>23</v>
      </c>
      <c r="C2692" s="8">
        <v>45608</v>
      </c>
      <c r="D2692" s="44">
        <v>64900</v>
      </c>
      <c r="E2692">
        <v>1729600</v>
      </c>
    </row>
    <row r="2693" spans="1:5">
      <c r="A2693" s="8" t="str">
        <f t="shared" si="81"/>
        <v>VNM45607</v>
      </c>
      <c r="B2693" s="43" t="s">
        <v>23</v>
      </c>
      <c r="C2693" s="8">
        <v>45607</v>
      </c>
      <c r="D2693" s="44">
        <v>65200</v>
      </c>
      <c r="E2693">
        <v>2737600</v>
      </c>
    </row>
    <row r="2694" spans="1:5">
      <c r="A2694" s="8" t="str">
        <f t="shared" si="81"/>
        <v>VNM45604</v>
      </c>
      <c r="B2694" s="43" t="s">
        <v>23</v>
      </c>
      <c r="C2694" s="8">
        <v>45604</v>
      </c>
      <c r="D2694" s="44">
        <v>65700</v>
      </c>
      <c r="E2694">
        <v>1592400</v>
      </c>
    </row>
    <row r="2695" spans="1:5">
      <c r="A2695" s="8" t="str">
        <f t="shared" si="81"/>
        <v>VNM45603</v>
      </c>
      <c r="B2695" s="43" t="s">
        <v>23</v>
      </c>
      <c r="C2695" s="8">
        <v>45603</v>
      </c>
      <c r="D2695" s="44">
        <v>65900</v>
      </c>
      <c r="E2695">
        <v>1152300</v>
      </c>
    </row>
    <row r="2696" spans="1:5">
      <c r="A2696" s="8" t="str">
        <f t="shared" si="81"/>
        <v>VNM45602</v>
      </c>
      <c r="B2696" s="43" t="s">
        <v>23</v>
      </c>
      <c r="C2696" s="8">
        <v>45602</v>
      </c>
      <c r="D2696" s="44">
        <v>65800</v>
      </c>
      <c r="E2696">
        <v>2594600</v>
      </c>
    </row>
    <row r="2697" spans="1:5">
      <c r="A2697" s="8" t="str">
        <f t="shared" si="81"/>
        <v>VNM45601</v>
      </c>
      <c r="B2697" s="43" t="s">
        <v>23</v>
      </c>
      <c r="C2697" s="8">
        <v>45601</v>
      </c>
      <c r="D2697" s="44">
        <v>65500</v>
      </c>
      <c r="E2697">
        <v>1060900</v>
      </c>
    </row>
    <row r="2698" spans="1:5">
      <c r="A2698" s="8" t="str">
        <f t="shared" si="81"/>
        <v>VNM45600</v>
      </c>
      <c r="B2698" s="43" t="s">
        <v>23</v>
      </c>
      <c r="C2698" s="8">
        <v>45600</v>
      </c>
      <c r="D2698" s="44">
        <v>65600</v>
      </c>
      <c r="E2698">
        <v>2118800</v>
      </c>
    </row>
    <row r="2699" spans="1:5">
      <c r="A2699" s="8" t="str">
        <f t="shared" si="81"/>
        <v>VNM45597</v>
      </c>
      <c r="B2699" s="43" t="s">
        <v>23</v>
      </c>
      <c r="C2699" s="8">
        <v>45597</v>
      </c>
      <c r="D2699" s="44">
        <v>65800</v>
      </c>
      <c r="E2699">
        <v>2178000</v>
      </c>
    </row>
  </sheetData>
  <autoFilter ref="A1:E2699" xr:uid="{92223D48-0359-40FA-9DF0-D7DE6CB26FA3}"/>
  <phoneticPr fontId="18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Readme</vt:lpstr>
      <vt:lpstr>I1-BIDV</vt:lpstr>
      <vt:lpstr>I2-SSI</vt:lpstr>
      <vt:lpstr>I3-BIDV</vt:lpstr>
      <vt:lpstr>Specs</vt:lpstr>
      <vt:lpstr>DataRef</vt:lpstr>
      <vt:lpstr>cash_trans_types</vt:lpstr>
      <vt:lpstr>dst</vt:lpstr>
      <vt:lpstr>historicalprice</vt:lpstr>
      <vt:lpstr>ordertype</vt:lpstr>
      <vt:lpstr>specs</vt:lpstr>
      <vt:lpstr>StockRef</vt:lpstr>
      <vt:lpstr>trades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 Duong Tran</dc:creator>
  <cp:lastModifiedBy>Nguyễn Tuấn Kiệt</cp:lastModifiedBy>
  <dcterms:created xsi:type="dcterms:W3CDTF">2024-03-25T08:24:32Z</dcterms:created>
  <dcterms:modified xsi:type="dcterms:W3CDTF">2025-04-04T09:22:23Z</dcterms:modified>
</cp:coreProperties>
</file>