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KEL\GE3211 - Các quá trình công nghệ chế biến dầu khí\BTL\"/>
    </mc:Choice>
  </mc:AlternateContent>
  <xr:revisionPtr revIDLastSave="0" documentId="13_ncr:1_{054D8F51-1B2A-4AC2-9C91-719828C30026}" xr6:coauthVersionLast="47" xr6:coauthVersionMax="47" xr10:uidLastSave="{00000000-0000-0000-0000-000000000000}"/>
  <bookViews>
    <workbookView xWindow="-120" yWindow="-120" windowWidth="25440" windowHeight="15270" xr2:uid="{02E889BF-E93B-4F7C-B5C7-4220E471794C}"/>
  </bookViews>
  <sheets>
    <sheet name="Sheet1" sheetId="1" r:id="rId1"/>
  </sheets>
  <externalReferences>
    <externalReference r:id="rId2"/>
  </externalReferences>
  <definedNames>
    <definedName name="alpha" localSheetId="0">Sheet1!$C$7</definedName>
    <definedName name="q" localSheetId="0">Sheet1!$C$6</definedName>
    <definedName name="x_1" localSheetId="0">Sheet1!$X$9</definedName>
    <definedName name="X_2" localSheetId="0">Sheet1!$AE$13</definedName>
    <definedName name="xB" localSheetId="0">Sheet1!$C$4</definedName>
    <definedName name="xD" localSheetId="0">Sheet1!$C$2</definedName>
    <definedName name="xF" localSheetId="0">Sheet1!$C$3</definedName>
    <definedName name="y_1" localSheetId="0">Sheet1!$X$10</definedName>
    <definedName name="Y_2" localSheetId="0">Sheet1!$AE$14</definedName>
    <definedName name="yB" localSheetId="0">Sheet1!$E$4</definedName>
    <definedName name="yD" localSheetId="0">Sheet1!$E$2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9" i="1" l="1"/>
  <c r="AL37" i="1"/>
  <c r="AL35" i="1"/>
  <c r="AL33" i="1"/>
  <c r="AL31" i="1"/>
  <c r="AL29" i="1"/>
  <c r="AL27" i="1"/>
  <c r="AL25" i="1"/>
  <c r="AL23" i="1"/>
  <c r="AL21" i="1"/>
  <c r="AL19" i="1"/>
  <c r="AL17" i="1"/>
  <c r="A14" i="1"/>
  <c r="B14" i="1" s="1"/>
  <c r="F13" i="1"/>
  <c r="B13" i="1"/>
  <c r="AL12" i="1"/>
  <c r="X10" i="1"/>
  <c r="Z9" i="1"/>
  <c r="X9" i="1"/>
  <c r="AD18" i="1" s="1"/>
  <c r="E4" i="1"/>
  <c r="E3" i="1"/>
  <c r="E2" i="1"/>
  <c r="A15" i="1" l="1"/>
  <c r="Y12" i="1"/>
  <c r="AB12" i="1" s="1"/>
  <c r="F14" i="1"/>
  <c r="X14" i="1" l="1"/>
  <c r="X15" i="1" s="1"/>
  <c r="X19" i="1"/>
  <c r="A16" i="1"/>
  <c r="F15" i="1"/>
  <c r="B15" i="1"/>
  <c r="A17" i="1" l="1"/>
  <c r="B16" i="1"/>
  <c r="F16" i="1"/>
  <c r="AI8" i="1"/>
  <c r="AF8" i="1"/>
  <c r="AM24" i="1" l="1"/>
  <c r="AM20" i="1"/>
  <c r="AG13" i="1"/>
  <c r="AM26" i="1"/>
  <c r="AM22" i="1"/>
  <c r="AM18" i="1"/>
  <c r="AM28" i="1"/>
  <c r="AE18" i="1"/>
  <c r="AE14" i="1"/>
  <c r="AN8" i="1" s="1"/>
  <c r="A18" i="1"/>
  <c r="B17" i="1"/>
  <c r="F17" i="1"/>
  <c r="F18" i="1" l="1"/>
  <c r="A19" i="1"/>
  <c r="B18" i="1"/>
  <c r="AQ8" i="1"/>
  <c r="AM40" i="1" s="1"/>
  <c r="AM30" i="1" l="1"/>
  <c r="AM34" i="1"/>
  <c r="AM12" i="1"/>
  <c r="AM36" i="1"/>
  <c r="A20" i="1"/>
  <c r="F19" i="1"/>
  <c r="B19" i="1"/>
  <c r="AM32" i="1"/>
  <c r="AM38" i="1"/>
  <c r="F20" i="1" l="1"/>
  <c r="A21" i="1"/>
  <c r="B20" i="1"/>
  <c r="A22" i="1" l="1"/>
  <c r="F21" i="1"/>
  <c r="B21" i="1"/>
  <c r="A23" i="1" l="1"/>
  <c r="F22" i="1"/>
  <c r="B22" i="1"/>
  <c r="A24" i="1" l="1"/>
  <c r="F23" i="1"/>
  <c r="B23" i="1"/>
  <c r="F24" i="1" l="1"/>
  <c r="B24" i="1"/>
  <c r="A25" i="1"/>
  <c r="A26" i="1" l="1"/>
  <c r="F25" i="1"/>
  <c r="B25" i="1"/>
  <c r="A27" i="1" l="1"/>
  <c r="F26" i="1"/>
  <c r="B26" i="1"/>
  <c r="A28" i="1" l="1"/>
  <c r="F27" i="1"/>
  <c r="B27" i="1"/>
  <c r="F28" i="1" l="1"/>
  <c r="B28" i="1"/>
  <c r="A29" i="1"/>
  <c r="A30" i="1" l="1"/>
  <c r="F29" i="1"/>
  <c r="B29" i="1"/>
  <c r="A31" i="1" l="1"/>
  <c r="F30" i="1"/>
  <c r="B30" i="1"/>
  <c r="A32" i="1" l="1"/>
  <c r="F31" i="1"/>
  <c r="B31" i="1"/>
  <c r="F32" i="1" l="1"/>
  <c r="B32" i="1"/>
  <c r="A33" i="1"/>
  <c r="A34" i="1" l="1"/>
  <c r="B33" i="1"/>
  <c r="F33" i="1"/>
  <c r="A35" i="1" l="1"/>
  <c r="F34" i="1"/>
  <c r="B34" i="1"/>
  <c r="A36" i="1" l="1"/>
  <c r="F35" i="1"/>
  <c r="B35" i="1"/>
  <c r="F36" i="1" l="1"/>
  <c r="B36" i="1"/>
  <c r="A37" i="1"/>
  <c r="A38" i="1" l="1"/>
  <c r="F37" i="1"/>
  <c r="B37" i="1"/>
  <c r="A39" i="1" l="1"/>
  <c r="F38" i="1"/>
  <c r="B38" i="1"/>
  <c r="A40" i="1" l="1"/>
  <c r="F39" i="1"/>
  <c r="B39" i="1"/>
  <c r="A41" i="1" l="1"/>
  <c r="F40" i="1"/>
  <c r="B40" i="1"/>
  <c r="A42" i="1" l="1"/>
  <c r="B41" i="1"/>
  <c r="F41" i="1"/>
  <c r="B42" i="1" l="1"/>
  <c r="A43" i="1"/>
  <c r="F42" i="1"/>
  <c r="A44" i="1" l="1"/>
  <c r="F43" i="1"/>
  <c r="B43" i="1"/>
  <c r="A45" i="1" l="1"/>
  <c r="F44" i="1"/>
  <c r="B44" i="1"/>
  <c r="F45" i="1" l="1"/>
  <c r="B45" i="1"/>
  <c r="A46" i="1"/>
  <c r="F46" i="1" l="1"/>
  <c r="A47" i="1"/>
  <c r="B46" i="1"/>
  <c r="F47" i="1" l="1"/>
  <c r="B47" i="1"/>
  <c r="A48" i="1"/>
  <c r="A49" i="1" l="1"/>
  <c r="F48" i="1"/>
  <c r="B48" i="1"/>
  <c r="A50" i="1" l="1"/>
  <c r="F49" i="1"/>
  <c r="B49" i="1"/>
  <c r="A51" i="1" l="1"/>
  <c r="F50" i="1"/>
  <c r="B50" i="1"/>
  <c r="B51" i="1" l="1"/>
  <c r="A52" i="1"/>
  <c r="F51" i="1"/>
  <c r="A53" i="1" l="1"/>
  <c r="B52" i="1"/>
  <c r="F52" i="1"/>
  <c r="A54" i="1" l="1"/>
  <c r="F53" i="1"/>
  <c r="B53" i="1"/>
  <c r="A55" i="1" l="1"/>
  <c r="F54" i="1"/>
  <c r="B54" i="1"/>
  <c r="A56" i="1" l="1"/>
  <c r="F55" i="1"/>
  <c r="B55" i="1"/>
  <c r="A57" i="1" l="1"/>
  <c r="B56" i="1"/>
  <c r="F56" i="1"/>
  <c r="A58" i="1" l="1"/>
  <c r="F57" i="1"/>
  <c r="B57" i="1"/>
  <c r="B58" i="1" l="1"/>
  <c r="A59" i="1"/>
  <c r="F58" i="1"/>
  <c r="A60" i="1" l="1"/>
  <c r="F59" i="1"/>
  <c r="B59" i="1"/>
  <c r="A61" i="1" l="1"/>
  <c r="F60" i="1"/>
  <c r="B60" i="1"/>
  <c r="A62" i="1" l="1"/>
  <c r="F61" i="1"/>
  <c r="B61" i="1"/>
  <c r="A63" i="1" l="1"/>
  <c r="F62" i="1"/>
  <c r="B62" i="1"/>
  <c r="F63" i="1" l="1"/>
  <c r="B63" i="1"/>
</calcChain>
</file>

<file path=xl/sharedStrings.xml><?xml version="1.0" encoding="utf-8"?>
<sst xmlns="http://schemas.openxmlformats.org/spreadsheetml/2006/main" count="57" uniqueCount="37">
  <si>
    <t>Input</t>
  </si>
  <si>
    <t>xD</t>
  </si>
  <si>
    <t>yD</t>
  </si>
  <si>
    <t>xF</t>
  </si>
  <si>
    <t>yF</t>
  </si>
  <si>
    <t>xB</t>
  </si>
  <si>
    <t>yB</t>
  </si>
  <si>
    <t>q</t>
  </si>
  <si>
    <t>α</t>
  </si>
  <si>
    <t>Giao điểm giữa đường qline và đường cân bằng</t>
  </si>
  <si>
    <t>Vẽ đường Rectifying với R</t>
  </si>
  <si>
    <t>Vẽ đường Tripping từ giao điểm 2 đến B</t>
  </si>
  <si>
    <t xml:space="preserve">R/Rmin </t>
  </si>
  <si>
    <t>Y</t>
  </si>
  <si>
    <t>=</t>
  </si>
  <si>
    <t>x</t>
  </si>
  <si>
    <t>+</t>
  </si>
  <si>
    <t>X</t>
  </si>
  <si>
    <t xml:space="preserve">Giải solver </t>
  </si>
  <si>
    <t xml:space="preserve">Vẽ đường Tripping </t>
  </si>
  <si>
    <t>Bước 1</t>
  </si>
  <si>
    <t>Bước 2,3</t>
  </si>
  <si>
    <t>Vẽ đường trạng thái cân bằng</t>
  </si>
  <si>
    <t>Vẽ XB, XF, XD</t>
  </si>
  <si>
    <t>Từ giao điểm 1 và D tìm pt re</t>
  </si>
  <si>
    <t>y</t>
  </si>
  <si>
    <t>Vẽ đường q</t>
  </si>
  <si>
    <t>Tìm giao điểm giữa qline và Rectifying</t>
  </si>
  <si>
    <t>Xác định R</t>
  </si>
  <si>
    <t>X2</t>
  </si>
  <si>
    <t>Solver</t>
  </si>
  <si>
    <t>Rmin</t>
  </si>
  <si>
    <t>Y2</t>
  </si>
  <si>
    <t>Xác định tray</t>
  </si>
  <si>
    <t>R</t>
  </si>
  <si>
    <t>Vẽ đường rectifying</t>
  </si>
  <si>
    <t xml:space="preserve">Vẽ đường rectifying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</si>
</sst>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charset val="163"/>
      <scheme val="minor"/>
    </font>
    <font>
      <b/>
      <sz val="12"/>
      <color theme="1"/>
      <name val="Calibri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4" borderId="0" xfId="0" applyFont="1" applyFill="1" applyAlignment="1">
      <alignment horizontal="center" vertical="center"/>
    </xf>
    <xf numFmtId="0" fontId="3" fillId="4" borderId="0" xfId="0" applyFont="1" applyFill="1"/>
    <xf numFmtId="0" fontId="3" fillId="4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646998527862406E-2"/>
          <c:y val="3.5731431612930124E-2"/>
          <c:w val="0.91683730620224169"/>
          <c:h val="0.88891335780053982"/>
        </c:manualLayout>
      </c:layout>
      <c:scatterChart>
        <c:scatterStyle val="smoothMarker"/>
        <c:varyColors val="0"/>
        <c:ser>
          <c:idx val="0"/>
          <c:order val="0"/>
          <c:tx>
            <c:v>X = 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[1]Sheet2!$A$13:$A$63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</c:numCache>
            </c:numRef>
          </c:xVal>
          <c:yVal>
            <c:numRef>
              <c:f>[1]Sheet2!$A$13:$A$63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A2-44E0-8709-5D9EBA94D2B9}"/>
            </c:ext>
          </c:extLst>
        </c:ser>
        <c:ser>
          <c:idx val="1"/>
          <c:order val="1"/>
          <c:tx>
            <c:v>Đường cong cân bằng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[1]Sheet2!$A$13:$A$63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</c:numCache>
            </c:numRef>
          </c:xVal>
          <c:yVal>
            <c:numRef>
              <c:f>[1]Sheet2!$B$13:$B$63</c:f>
              <c:numCache>
                <c:formatCode>General</c:formatCode>
                <c:ptCount val="51"/>
                <c:pt idx="0">
                  <c:v>0</c:v>
                </c:pt>
                <c:pt idx="1">
                  <c:v>4.4834307992202727E-2</c:v>
                </c:pt>
                <c:pt idx="2">
                  <c:v>8.7452471482889732E-2</c:v>
                </c:pt>
                <c:pt idx="3">
                  <c:v>0.12801484230055657</c:v>
                </c:pt>
                <c:pt idx="4">
                  <c:v>0.16666666666666666</c:v>
                </c:pt>
                <c:pt idx="5">
                  <c:v>0.20353982300884957</c:v>
                </c:pt>
                <c:pt idx="6">
                  <c:v>0.23875432525951562</c:v>
                </c:pt>
                <c:pt idx="7">
                  <c:v>0.27241962774957701</c:v>
                </c:pt>
                <c:pt idx="8">
                  <c:v>0.30463576158940397</c:v>
                </c:pt>
                <c:pt idx="9">
                  <c:v>0.33549432739059964</c:v>
                </c:pt>
                <c:pt idx="10">
                  <c:v>0.365079365079365</c:v>
                </c:pt>
                <c:pt idx="11">
                  <c:v>0.39346811819595634</c:v>
                </c:pt>
                <c:pt idx="12">
                  <c:v>0.4207317073170731</c:v>
                </c:pt>
                <c:pt idx="13">
                  <c:v>0.44693572496263073</c:v>
                </c:pt>
                <c:pt idx="14">
                  <c:v>0.47214076246334308</c:v>
                </c:pt>
                <c:pt idx="15">
                  <c:v>0.49640287769784175</c:v>
                </c:pt>
                <c:pt idx="16">
                  <c:v>0.51977401129943501</c:v>
                </c:pt>
                <c:pt idx="17">
                  <c:v>0.54230235783633851</c:v>
                </c:pt>
                <c:pt idx="18">
                  <c:v>0.56403269754768404</c:v>
                </c:pt>
                <c:pt idx="19">
                  <c:v>0.58500669344042844</c:v>
                </c:pt>
                <c:pt idx="20">
                  <c:v>0.60526315789473695</c:v>
                </c:pt>
                <c:pt idx="21">
                  <c:v>0.62483829236739985</c:v>
                </c:pt>
                <c:pt idx="22">
                  <c:v>0.64376590330788819</c:v>
                </c:pt>
                <c:pt idx="23">
                  <c:v>0.66207759699624547</c:v>
                </c:pt>
                <c:pt idx="24">
                  <c:v>0.6798029556650248</c:v>
                </c:pt>
                <c:pt idx="25">
                  <c:v>0.69696969696969713</c:v>
                </c:pt>
                <c:pt idx="26">
                  <c:v>0.71360381861575184</c:v>
                </c:pt>
                <c:pt idx="27">
                  <c:v>0.72972972972972983</c:v>
                </c:pt>
                <c:pt idx="28">
                  <c:v>0.74537037037037046</c:v>
                </c:pt>
                <c:pt idx="29">
                  <c:v>0.76054732041049045</c:v>
                </c:pt>
                <c:pt idx="30">
                  <c:v>0.77528089887640461</c:v>
                </c:pt>
                <c:pt idx="31">
                  <c:v>0.78959025470653399</c:v>
                </c:pt>
                <c:pt idx="32">
                  <c:v>0.80349344978165949</c:v>
                </c:pt>
                <c:pt idx="33">
                  <c:v>0.81700753498385381</c:v>
                </c:pt>
                <c:pt idx="34">
                  <c:v>0.8301486199575373</c:v>
                </c:pt>
                <c:pt idx="35">
                  <c:v>0.84293193717277504</c:v>
                </c:pt>
                <c:pt idx="36">
                  <c:v>0.85537190082644643</c:v>
                </c:pt>
                <c:pt idx="37">
                  <c:v>0.86748216106014298</c:v>
                </c:pt>
                <c:pt idx="38">
                  <c:v>0.87927565392354134</c:v>
                </c:pt>
                <c:pt idx="39">
                  <c:v>0.89076464746772621</c:v>
                </c:pt>
                <c:pt idx="40">
                  <c:v>0.90196078431372584</c:v>
                </c:pt>
                <c:pt idx="41">
                  <c:v>0.91287512100677659</c:v>
                </c:pt>
                <c:pt idx="42">
                  <c:v>0.92351816443594659</c:v>
                </c:pt>
                <c:pt idx="43">
                  <c:v>0.93389990557129399</c:v>
                </c:pt>
                <c:pt idx="44">
                  <c:v>0.94402985074626899</c:v>
                </c:pt>
                <c:pt idx="45">
                  <c:v>0.95391705069124444</c:v>
                </c:pt>
                <c:pt idx="46">
                  <c:v>0.96357012750455395</c:v>
                </c:pt>
                <c:pt idx="47">
                  <c:v>0.97299729972997318</c:v>
                </c:pt>
                <c:pt idx="48">
                  <c:v>0.98220640569395057</c:v>
                </c:pt>
                <c:pt idx="49">
                  <c:v>0.99120492524186476</c:v>
                </c:pt>
                <c:pt idx="5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A2-44E0-8709-5D9EBA94D2B9}"/>
            </c:ext>
          </c:extLst>
        </c:ser>
        <c:ser>
          <c:idx val="2"/>
          <c:order val="2"/>
          <c:tx>
            <c:v>q 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[1]Sheet2!$A$35:$A$38</c:f>
              <c:numCache>
                <c:formatCode>General</c:formatCode>
                <c:ptCount val="4"/>
                <c:pt idx="0">
                  <c:v>0.44000000000000011</c:v>
                </c:pt>
                <c:pt idx="1">
                  <c:v>0.46000000000000013</c:v>
                </c:pt>
                <c:pt idx="2">
                  <c:v>0.48000000000000015</c:v>
                </c:pt>
                <c:pt idx="3">
                  <c:v>0.50000000000000011</c:v>
                </c:pt>
              </c:numCache>
            </c:numRef>
          </c:xVal>
          <c:yVal>
            <c:numRef>
              <c:f>[1]Sheet2!$F$35:$F$38</c:f>
              <c:numCache>
                <c:formatCode>General</c:formatCode>
                <c:ptCount val="4"/>
                <c:pt idx="0">
                  <c:v>0.67999999999999972</c:v>
                </c:pt>
                <c:pt idx="1">
                  <c:v>0.61999999999999966</c:v>
                </c:pt>
                <c:pt idx="2">
                  <c:v>0.55999999999999961</c:v>
                </c:pt>
                <c:pt idx="3">
                  <c:v>0.49999999999999956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A2-44E0-8709-5D9EBA94D2B9}"/>
            </c:ext>
          </c:extLst>
        </c:ser>
        <c:ser>
          <c:idx val="3"/>
          <c:order val="3"/>
          <c:tx>
            <c:v>Rectifying Rmin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[1]Sheet2!$W$18:$W$19</c:f>
              <c:numCache>
                <c:formatCode>General</c:formatCode>
                <c:ptCount val="2"/>
                <c:pt idx="0">
                  <c:v>0.95</c:v>
                </c:pt>
                <c:pt idx="1">
                  <c:v>0</c:v>
                </c:pt>
              </c:numCache>
            </c:numRef>
          </c:xVal>
          <c:yVal>
            <c:numRef>
              <c:f>[1]Sheet2!$X$18:$X$19</c:f>
              <c:numCache>
                <c:formatCode>General</c:formatCode>
                <c:ptCount val="2"/>
                <c:pt idx="0">
                  <c:v>0.95</c:v>
                </c:pt>
                <c:pt idx="1">
                  <c:v>0.38523253215176612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A2-44E0-8709-5D9EBA94D2B9}"/>
            </c:ext>
          </c:extLst>
        </c:ser>
        <c:ser>
          <c:idx val="4"/>
          <c:order val="4"/>
          <c:tx>
            <c:v>Rectifying 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[1]Sheet2!$AD$17:$AD$18</c:f>
              <c:numCache>
                <c:formatCode>General</c:formatCode>
                <c:ptCount val="2"/>
                <c:pt idx="0">
                  <c:v>0.95</c:v>
                </c:pt>
                <c:pt idx="1">
                  <c:v>0.44923383770622261</c:v>
                </c:pt>
              </c:numCache>
            </c:numRef>
          </c:xVal>
          <c:yVal>
            <c:numRef>
              <c:f>[1]Sheet2!$AE$17:$AE$18</c:f>
              <c:numCache>
                <c:formatCode>General</c:formatCode>
                <c:ptCount val="2"/>
                <c:pt idx="0">
                  <c:v>0.95</c:v>
                </c:pt>
                <c:pt idx="1">
                  <c:v>0.61250298043007034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A2-44E0-8709-5D9EBA94D2B9}"/>
            </c:ext>
          </c:extLst>
        </c:ser>
        <c:ser>
          <c:idx val="5"/>
          <c:order val="5"/>
          <c:tx>
            <c:v>Stripping line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[1]Sheet2!$AL$11:$AL$12</c:f>
              <c:numCache>
                <c:formatCode>General</c:formatCode>
                <c:ptCount val="2"/>
                <c:pt idx="0">
                  <c:v>0.1</c:v>
                </c:pt>
                <c:pt idx="1">
                  <c:v>0.45562845377343764</c:v>
                </c:pt>
              </c:numCache>
            </c:numRef>
          </c:xVal>
          <c:yVal>
            <c:numRef>
              <c:f>[1]Sheet2!$AM$11:$AM$12</c:f>
              <c:numCache>
                <c:formatCode>General</c:formatCode>
                <c:ptCount val="2"/>
                <c:pt idx="0">
                  <c:v>0.1</c:v>
                </c:pt>
                <c:pt idx="1">
                  <c:v>0.61681270426223489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A2-44E0-8709-5D9EBA94D2B9}"/>
            </c:ext>
          </c:extLst>
        </c:ser>
        <c:ser>
          <c:idx val="6"/>
          <c:order val="6"/>
          <c:tx>
            <c:v>Tray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[1]Sheet2!$AL$16:$AL$40</c:f>
              <c:numCache>
                <c:formatCode>General</c:formatCode>
                <c:ptCount val="25"/>
                <c:pt idx="0">
                  <c:v>0.95</c:v>
                </c:pt>
                <c:pt idx="1">
                  <c:v>0.892018779342723</c:v>
                </c:pt>
                <c:pt idx="2">
                  <c:v>0.892018779342723</c:v>
                </c:pt>
                <c:pt idx="3">
                  <c:v>0.81638529594002307</c:v>
                </c:pt>
                <c:pt idx="4">
                  <c:v>0.81638529594002307</c:v>
                </c:pt>
                <c:pt idx="5">
                  <c:v>0.72749618634148594</c:v>
                </c:pt>
                <c:pt idx="6">
                  <c:v>0.72749618634148594</c:v>
                </c:pt>
                <c:pt idx="7">
                  <c:v>0.63498009017708068</c:v>
                </c:pt>
                <c:pt idx="8">
                  <c:v>0.63498009017708068</c:v>
                </c:pt>
                <c:pt idx="9">
                  <c:v>0.5501015938132251</c:v>
                </c:pt>
                <c:pt idx="10">
                  <c:v>0.5501015938132251</c:v>
                </c:pt>
                <c:pt idx="11">
                  <c:v>0.48078136956258966</c:v>
                </c:pt>
                <c:pt idx="12">
                  <c:v>0.48078136956258966</c:v>
                </c:pt>
                <c:pt idx="13">
                  <c:v>0.45040321031021152</c:v>
                </c:pt>
                <c:pt idx="14">
                  <c:v>0.45040321031021152</c:v>
                </c:pt>
                <c:pt idx="15">
                  <c:v>0.40398746564219035</c:v>
                </c:pt>
                <c:pt idx="16">
                  <c:v>0.40398746564219035</c:v>
                </c:pt>
                <c:pt idx="17">
                  <c:v>0.339515368820136</c:v>
                </c:pt>
                <c:pt idx="18">
                  <c:v>0.339515368820136</c:v>
                </c:pt>
                <c:pt idx="19">
                  <c:v>0.26088580980170245</c:v>
                </c:pt>
                <c:pt idx="20">
                  <c:v>0.26088580980170245</c:v>
                </c:pt>
                <c:pt idx="21">
                  <c:v>0.17888308948761733</c:v>
                </c:pt>
                <c:pt idx="22">
                  <c:v>0.17888308948761733</c:v>
                </c:pt>
                <c:pt idx="23">
                  <c:v>0.10620421388260352</c:v>
                </c:pt>
                <c:pt idx="24">
                  <c:v>0.10620421388260352</c:v>
                </c:pt>
              </c:numCache>
            </c:numRef>
          </c:xVal>
          <c:yVal>
            <c:numRef>
              <c:f>[1]Sheet2!$AM$16:$AM$40</c:f>
              <c:numCache>
                <c:formatCode>General</c:formatCode>
                <c:ptCount val="25"/>
                <c:pt idx="0">
                  <c:v>0.95</c:v>
                </c:pt>
                <c:pt idx="1">
                  <c:v>0.95</c:v>
                </c:pt>
                <c:pt idx="2">
                  <c:v>0.91092290047469815</c:v>
                </c:pt>
                <c:pt idx="3">
                  <c:v>0.91092290047469815</c:v>
                </c:pt>
                <c:pt idx="4">
                  <c:v>0.85994885879588367</c:v>
                </c:pt>
                <c:pt idx="5">
                  <c:v>0.85994885879588367</c:v>
                </c:pt>
                <c:pt idx="6">
                  <c:v>0.80004103789936798</c:v>
                </c:pt>
                <c:pt idx="7">
                  <c:v>0.80004103789936798</c:v>
                </c:pt>
                <c:pt idx="8">
                  <c:v>0.73768876837957942</c:v>
                </c:pt>
                <c:pt idx="9">
                  <c:v>0.73768876837957942</c:v>
                </c:pt>
                <c:pt idx="10">
                  <c:v>0.68048394563923442</c:v>
                </c:pt>
                <c:pt idx="11">
                  <c:v>0.68048394563923442</c:v>
                </c:pt>
                <c:pt idx="12">
                  <c:v>0.6337647963793378</c:v>
                </c:pt>
                <c:pt idx="13">
                  <c:v>0.65336587173559313</c:v>
                </c:pt>
                <c:pt idx="14">
                  <c:v>0.60921918305771716</c:v>
                </c:pt>
                <c:pt idx="15">
                  <c:v>0.60921918305771716</c:v>
                </c:pt>
                <c:pt idx="16">
                  <c:v>0.54176606937208449</c:v>
                </c:pt>
                <c:pt idx="17">
                  <c:v>0.54176606937208449</c:v>
                </c:pt>
                <c:pt idx="18">
                  <c:v>0.44807278258775451</c:v>
                </c:pt>
                <c:pt idx="19">
                  <c:v>0.44807278258775451</c:v>
                </c:pt>
                <c:pt idx="20">
                  <c:v>0.33380533688681979</c:v>
                </c:pt>
                <c:pt idx="21">
                  <c:v>0.33380533688681979</c:v>
                </c:pt>
                <c:pt idx="22">
                  <c:v>0.21463588575684542</c:v>
                </c:pt>
                <c:pt idx="23">
                  <c:v>0.21463588575684542</c:v>
                </c:pt>
                <c:pt idx="24">
                  <c:v>0.10901619800234644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A2-44E0-8709-5D9EBA94D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886456"/>
        <c:axId val="689885376"/>
      </c:scatterChart>
      <c:valAx>
        <c:axId val="68988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85376"/>
        <c:crosses val="autoZero"/>
        <c:crossBetween val="midCat"/>
        <c:majorUnit val="5.000000000000001E-2"/>
      </c:valAx>
      <c:valAx>
        <c:axId val="6898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8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427567</xdr:colOff>
      <xdr:row>19</xdr:row>
      <xdr:rowOff>56352</xdr:rowOff>
    </xdr:from>
    <xdr:to>
      <xdr:col>36</xdr:col>
      <xdr:colOff>398789</xdr:colOff>
      <xdr:row>41</xdr:row>
      <xdr:rowOff>118204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E4B14C-E62C-4A69-BD2D-59714176E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662690</xdr:colOff>
      <xdr:row>38</xdr:row>
      <xdr:rowOff>23653</xdr:rowOff>
    </xdr:from>
    <xdr:to>
      <xdr:col>28</xdr:col>
      <xdr:colOff>40101</xdr:colOff>
      <xdr:row>40</xdr:row>
      <xdr:rowOff>1256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C78FF304-C296-40D7-B149-55B2186DF93E}"/>
            </a:ext>
          </a:extLst>
        </xdr:cNvPr>
        <xdr:cNvGrpSpPr/>
      </xdr:nvGrpSpPr>
      <xdr:grpSpPr>
        <a:xfrm>
          <a:off x="17453067" y="7269980"/>
          <a:ext cx="47092" cy="358603"/>
          <a:chOff x="6749787" y="3740870"/>
          <a:chExt cx="56861" cy="329295"/>
        </a:xfrm>
      </xdr:grpSpPr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AF9CA1A9-013A-843B-66AD-E61A9E54553D}"/>
              </a:ext>
            </a:extLst>
          </xdr:cNvPr>
          <xdr:cNvCxnSpPr/>
        </xdr:nvCxnSpPr>
        <xdr:spPr>
          <a:xfrm>
            <a:off x="6779400" y="3792797"/>
            <a:ext cx="0" cy="277368"/>
          </a:xfrm>
          <a:prstGeom prst="line">
            <a:avLst/>
          </a:prstGeom>
          <a:ln w="9525">
            <a:solidFill>
              <a:schemeClr val="tx1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D1471A45-42B8-489B-256B-F20F0159A16A}"/>
              </a:ext>
            </a:extLst>
          </xdr:cNvPr>
          <xdr:cNvSpPr/>
        </xdr:nvSpPr>
        <xdr:spPr>
          <a:xfrm flipV="1">
            <a:off x="6749787" y="3740870"/>
            <a:ext cx="56861" cy="45719"/>
          </a:xfrm>
          <a:prstGeom prst="ellipse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31</xdr:col>
      <xdr:colOff>334181</xdr:colOff>
      <xdr:row>31</xdr:row>
      <xdr:rowOff>136201</xdr:rowOff>
    </xdr:from>
    <xdr:to>
      <xdr:col>31</xdr:col>
      <xdr:colOff>334181</xdr:colOff>
      <xdr:row>40</xdr:row>
      <xdr:rowOff>7507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4091B885-605F-43A3-A7D9-C6FB9F5EDBE3}"/>
            </a:ext>
          </a:extLst>
        </xdr:cNvPr>
        <xdr:cNvCxnSpPr/>
      </xdr:nvCxnSpPr>
      <xdr:spPr>
        <a:xfrm>
          <a:off x="21746381" y="5614981"/>
          <a:ext cx="0" cy="1448646"/>
        </a:xfrm>
        <a:prstGeom prst="line">
          <a:avLst/>
        </a:prstGeom>
        <a:ln w="9525"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201622</xdr:colOff>
      <xdr:row>38</xdr:row>
      <xdr:rowOff>32024</xdr:rowOff>
    </xdr:from>
    <xdr:to>
      <xdr:col>29</xdr:col>
      <xdr:colOff>305442</xdr:colOff>
      <xdr:row>39</xdr:row>
      <xdr:rowOff>128258</xdr:rowOff>
    </xdr:to>
    <xdr:sp macro="" textlink="">
      <xdr:nvSpPr>
        <xdr:cNvPr id="7" name="TextBox 113">
          <a:extLst>
            <a:ext uri="{FF2B5EF4-FFF2-40B4-BE49-F238E27FC236}">
              <a16:creationId xmlns:a16="http://schemas.microsoft.com/office/drawing/2014/main" id="{FF7E997A-ACEE-4A1D-A3D9-44DBFF845401}"/>
            </a:ext>
          </a:extLst>
        </xdr:cNvPr>
        <xdr:cNvSpPr txBox="1"/>
      </xdr:nvSpPr>
      <xdr:spPr>
        <a:xfrm>
          <a:off x="19586902" y="6737624"/>
          <a:ext cx="774380" cy="2714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/>
          <a:r>
            <a:rPr lang="en-US" sz="1050" b="1"/>
            <a:t>Xb = 0.1</a:t>
          </a:r>
        </a:p>
      </xdr:txBody>
    </xdr:sp>
    <xdr:clientData/>
  </xdr:twoCellAnchor>
  <xdr:twoCellAnchor>
    <xdr:from>
      <xdr:col>31</xdr:col>
      <xdr:colOff>615878</xdr:colOff>
      <xdr:row>37</xdr:row>
      <xdr:rowOff>18805</xdr:rowOff>
    </xdr:from>
    <xdr:to>
      <xdr:col>33</xdr:col>
      <xdr:colOff>28818</xdr:colOff>
      <xdr:row>38</xdr:row>
      <xdr:rowOff>111118</xdr:rowOff>
    </xdr:to>
    <xdr:sp macro="" textlink="">
      <xdr:nvSpPr>
        <xdr:cNvPr id="8" name="TextBox 113">
          <a:extLst>
            <a:ext uri="{FF2B5EF4-FFF2-40B4-BE49-F238E27FC236}">
              <a16:creationId xmlns:a16="http://schemas.microsoft.com/office/drawing/2014/main" id="{D7133DFC-82AE-4AF5-82C6-B039D92DDF14}"/>
            </a:ext>
          </a:extLst>
        </xdr:cNvPr>
        <xdr:cNvSpPr txBox="1"/>
      </xdr:nvSpPr>
      <xdr:spPr>
        <a:xfrm>
          <a:off x="22028078" y="6549145"/>
          <a:ext cx="769300" cy="2675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/>
          <a:r>
            <a:rPr lang="en-US" sz="1050" b="1"/>
            <a:t>Xf = 0.5</a:t>
          </a:r>
        </a:p>
      </xdr:txBody>
    </xdr:sp>
    <xdr:clientData/>
  </xdr:twoCellAnchor>
  <xdr:twoCellAnchor>
    <xdr:from>
      <xdr:col>31</xdr:col>
      <xdr:colOff>311834</xdr:colOff>
      <xdr:row>31</xdr:row>
      <xdr:rowOff>91722</xdr:rowOff>
    </xdr:from>
    <xdr:to>
      <xdr:col>31</xdr:col>
      <xdr:colOff>361500</xdr:colOff>
      <xdr:row>31</xdr:row>
      <xdr:rowOff>139794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9A68A5F4-0E54-4533-95A8-F25A618039B3}"/>
            </a:ext>
          </a:extLst>
        </xdr:cNvPr>
        <xdr:cNvSpPr/>
      </xdr:nvSpPr>
      <xdr:spPr>
        <a:xfrm>
          <a:off x="21724034" y="5570502"/>
          <a:ext cx="49666" cy="48072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35</xdr:col>
      <xdr:colOff>275152</xdr:colOff>
      <xdr:row>24</xdr:row>
      <xdr:rowOff>90331</xdr:rowOff>
    </xdr:from>
    <xdr:to>
      <xdr:col>35</xdr:col>
      <xdr:colOff>275152</xdr:colOff>
      <xdr:row>40</xdr:row>
      <xdr:rowOff>43488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E2F38C6-7AB3-44EA-A8C3-22119C846E0F}"/>
            </a:ext>
          </a:extLst>
        </xdr:cNvPr>
        <xdr:cNvCxnSpPr/>
      </xdr:nvCxnSpPr>
      <xdr:spPr>
        <a:xfrm>
          <a:off x="24392452" y="4342291"/>
          <a:ext cx="0" cy="2757317"/>
        </a:xfrm>
        <a:prstGeom prst="line">
          <a:avLst/>
        </a:prstGeom>
        <a:ln w="9525"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468335</xdr:colOff>
      <xdr:row>21</xdr:row>
      <xdr:rowOff>30493</xdr:rowOff>
    </xdr:from>
    <xdr:to>
      <xdr:col>18</xdr:col>
      <xdr:colOff>572252</xdr:colOff>
      <xdr:row>22</xdr:row>
      <xdr:rowOff>118823</xdr:rowOff>
    </xdr:to>
    <xdr:sp macro="" textlink="">
      <xdr:nvSpPr>
        <xdr:cNvPr id="11" name="TextBox 113">
          <a:extLst>
            <a:ext uri="{FF2B5EF4-FFF2-40B4-BE49-F238E27FC236}">
              <a16:creationId xmlns:a16="http://schemas.microsoft.com/office/drawing/2014/main" id="{E6EFBF57-F86E-43DB-8190-127AC83DDF5A}"/>
            </a:ext>
          </a:extLst>
        </xdr:cNvPr>
        <xdr:cNvSpPr txBox="1"/>
      </xdr:nvSpPr>
      <xdr:spPr>
        <a:xfrm>
          <a:off x="11867855" y="3756673"/>
          <a:ext cx="774477" cy="263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/>
          <a:r>
            <a:rPr lang="en-US" sz="1050" b="1"/>
            <a:t>Xd = 0.95</a:t>
          </a:r>
        </a:p>
      </xdr:txBody>
    </xdr:sp>
    <xdr:clientData/>
  </xdr:twoCellAnchor>
  <xdr:twoCellAnchor editAs="oneCell">
    <xdr:from>
      <xdr:col>36</xdr:col>
      <xdr:colOff>563562</xdr:colOff>
      <xdr:row>1</xdr:row>
      <xdr:rowOff>15876</xdr:rowOff>
    </xdr:from>
    <xdr:to>
      <xdr:col>39</xdr:col>
      <xdr:colOff>513261</xdr:colOff>
      <xdr:row>3</xdr:row>
      <xdr:rowOff>28204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ABA7131-8856-4FD0-81C8-D2981FFB6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351422" y="191136"/>
          <a:ext cx="1976619" cy="362848"/>
        </a:xfrm>
        <a:prstGeom prst="rect">
          <a:avLst/>
        </a:prstGeom>
      </xdr:spPr>
    </xdr:pic>
    <xdr:clientData/>
  </xdr:twoCellAnchor>
  <xdr:twoCellAnchor editAs="oneCell">
    <xdr:from>
      <xdr:col>30</xdr:col>
      <xdr:colOff>579437</xdr:colOff>
      <xdr:row>8</xdr:row>
      <xdr:rowOff>55562</xdr:rowOff>
    </xdr:from>
    <xdr:to>
      <xdr:col>33</xdr:col>
      <xdr:colOff>516538</xdr:colOff>
      <xdr:row>10</xdr:row>
      <xdr:rowOff>67572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1D44F46-B4A8-4EBE-A49D-774987516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313457" y="1472882"/>
          <a:ext cx="1971641" cy="36253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0.87653</cdr:x>
      <cdr:y>0.21173</cdr:y>
    </cdr:from>
    <cdr:to>
      <cdr:x>0.88603</cdr:x>
      <cdr:y>0.22795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234A634A-C1A7-284A-C7D6-74E220C1F0DA}"/>
            </a:ext>
          </a:extLst>
        </cdr:cNvPr>
        <cdr:cNvSpPr/>
      </cdr:nvSpPr>
      <cdr:spPr>
        <a:xfrm xmlns:a="http://schemas.openxmlformats.org/drawingml/2006/main" flipH="1" flipV="1">
          <a:off x="5896027" y="827265"/>
          <a:ext cx="63905" cy="6336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G%20ZEPHYRUS\Downloads\Mc%20cabe%20(1)%20(Recovered).xlsx" TargetMode="External"/><Relationship Id="rId1" Type="http://schemas.openxmlformats.org/officeDocument/2006/relationships/externalLinkPath" Target="file:///C:\Users\ROG%20ZEPHYRUS\Downloads\Mc%20cabe%20(1)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_Handbook"/>
      <sheetName val="Terms&amp;sign"/>
      <sheetName val="Ex_Article"/>
      <sheetName val="Plot"/>
      <sheetName val="Sheet2"/>
      <sheetName val="Sheet1"/>
    </sheetNames>
    <sheetDataSet>
      <sheetData sheetId="0"/>
      <sheetData sheetId="1"/>
      <sheetData sheetId="2"/>
      <sheetData sheetId="3"/>
      <sheetData sheetId="4">
        <row r="11">
          <cell r="AL11">
            <v>0.1</v>
          </cell>
          <cell r="AM11">
            <v>0.1</v>
          </cell>
        </row>
        <row r="12">
          <cell r="AL12">
            <v>0.45562845377343764</v>
          </cell>
          <cell r="AM12">
            <v>0.61681270426223489</v>
          </cell>
        </row>
        <row r="13">
          <cell r="A13">
            <v>0</v>
          </cell>
          <cell r="B13">
            <v>0</v>
          </cell>
        </row>
        <row r="14">
          <cell r="A14">
            <v>0.02</v>
          </cell>
          <cell r="B14">
            <v>4.4834307992202727E-2</v>
          </cell>
        </row>
        <row r="15">
          <cell r="A15">
            <v>0.04</v>
          </cell>
          <cell r="B15">
            <v>8.7452471482889732E-2</v>
          </cell>
        </row>
        <row r="16">
          <cell r="A16">
            <v>0.06</v>
          </cell>
          <cell r="B16">
            <v>0.12801484230055657</v>
          </cell>
          <cell r="AL16">
            <v>0.95</v>
          </cell>
          <cell r="AM16">
            <v>0.95</v>
          </cell>
        </row>
        <row r="17">
          <cell r="A17">
            <v>0.08</v>
          </cell>
          <cell r="B17">
            <v>0.16666666666666666</v>
          </cell>
          <cell r="AD17">
            <v>0.95</v>
          </cell>
          <cell r="AE17">
            <v>0.95</v>
          </cell>
          <cell r="AL17">
            <v>0.892018779342723</v>
          </cell>
          <cell r="AM17">
            <v>0.95</v>
          </cell>
        </row>
        <row r="18">
          <cell r="A18">
            <v>0.1</v>
          </cell>
          <cell r="B18">
            <v>0.20353982300884957</v>
          </cell>
          <cell r="W18">
            <v>0.95</v>
          </cell>
          <cell r="X18">
            <v>0.95</v>
          </cell>
          <cell r="AD18">
            <v>0.44923383770622261</v>
          </cell>
          <cell r="AE18">
            <v>0.61250298043007034</v>
          </cell>
          <cell r="AL18">
            <v>0.892018779342723</v>
          </cell>
          <cell r="AM18">
            <v>0.91092290047469815</v>
          </cell>
        </row>
        <row r="19">
          <cell r="A19">
            <v>0.12000000000000001</v>
          </cell>
          <cell r="B19">
            <v>0.23875432525951562</v>
          </cell>
          <cell r="W19">
            <v>0</v>
          </cell>
          <cell r="X19">
            <v>0.38523253215176612</v>
          </cell>
          <cell r="AL19">
            <v>0.81638529594002307</v>
          </cell>
          <cell r="AM19">
            <v>0.91092290047469815</v>
          </cell>
        </row>
        <row r="20">
          <cell r="A20">
            <v>0.14000000000000001</v>
          </cell>
          <cell r="B20">
            <v>0.27241962774957701</v>
          </cell>
          <cell r="AL20">
            <v>0.81638529594002307</v>
          </cell>
          <cell r="AM20">
            <v>0.85994885879588367</v>
          </cell>
        </row>
        <row r="21">
          <cell r="A21">
            <v>0.16</v>
          </cell>
          <cell r="B21">
            <v>0.30463576158940397</v>
          </cell>
          <cell r="AL21">
            <v>0.72749618634148594</v>
          </cell>
          <cell r="AM21">
            <v>0.85994885879588367</v>
          </cell>
        </row>
        <row r="22">
          <cell r="A22">
            <v>0.18</v>
          </cell>
          <cell r="B22">
            <v>0.33549432739059964</v>
          </cell>
          <cell r="AL22">
            <v>0.72749618634148594</v>
          </cell>
          <cell r="AM22">
            <v>0.80004103789936798</v>
          </cell>
        </row>
        <row r="23">
          <cell r="A23">
            <v>0.19999999999999998</v>
          </cell>
          <cell r="B23">
            <v>0.365079365079365</v>
          </cell>
          <cell r="AL23">
            <v>0.63498009017708068</v>
          </cell>
          <cell r="AM23">
            <v>0.80004103789936798</v>
          </cell>
        </row>
        <row r="24">
          <cell r="A24">
            <v>0.21999999999999997</v>
          </cell>
          <cell r="B24">
            <v>0.39346811819595634</v>
          </cell>
          <cell r="AL24">
            <v>0.63498009017708068</v>
          </cell>
          <cell r="AM24">
            <v>0.73768876837957942</v>
          </cell>
        </row>
        <row r="25">
          <cell r="A25">
            <v>0.23999999999999996</v>
          </cell>
          <cell r="B25">
            <v>0.4207317073170731</v>
          </cell>
          <cell r="AL25">
            <v>0.5501015938132251</v>
          </cell>
          <cell r="AM25">
            <v>0.73768876837957942</v>
          </cell>
        </row>
        <row r="26">
          <cell r="A26">
            <v>0.25999999999999995</v>
          </cell>
          <cell r="B26">
            <v>0.44693572496263073</v>
          </cell>
          <cell r="AL26">
            <v>0.5501015938132251</v>
          </cell>
          <cell r="AM26">
            <v>0.68048394563923442</v>
          </cell>
        </row>
        <row r="27">
          <cell r="A27">
            <v>0.27999999999999997</v>
          </cell>
          <cell r="B27">
            <v>0.47214076246334308</v>
          </cell>
          <cell r="AL27">
            <v>0.48078136956258966</v>
          </cell>
          <cell r="AM27">
            <v>0.68048394563923442</v>
          </cell>
        </row>
        <row r="28">
          <cell r="A28">
            <v>0.3</v>
          </cell>
          <cell r="B28">
            <v>0.49640287769784175</v>
          </cell>
          <cell r="AL28">
            <v>0.48078136956258966</v>
          </cell>
          <cell r="AM28">
            <v>0.6337647963793378</v>
          </cell>
        </row>
        <row r="29">
          <cell r="A29">
            <v>0.32</v>
          </cell>
          <cell r="B29">
            <v>0.51977401129943501</v>
          </cell>
          <cell r="AL29">
            <v>0.45040321031021152</v>
          </cell>
          <cell r="AM29">
            <v>0.65336587173559313</v>
          </cell>
        </row>
        <row r="30">
          <cell r="A30">
            <v>0.34</v>
          </cell>
          <cell r="B30">
            <v>0.54230235783633851</v>
          </cell>
          <cell r="AL30">
            <v>0.45040321031021152</v>
          </cell>
          <cell r="AM30">
            <v>0.60921918305771716</v>
          </cell>
        </row>
        <row r="31">
          <cell r="A31">
            <v>0.36000000000000004</v>
          </cell>
          <cell r="B31">
            <v>0.56403269754768404</v>
          </cell>
          <cell r="AL31">
            <v>0.40398746564219035</v>
          </cell>
          <cell r="AM31">
            <v>0.60921918305771716</v>
          </cell>
        </row>
        <row r="32">
          <cell r="A32">
            <v>0.38000000000000006</v>
          </cell>
          <cell r="B32">
            <v>0.58500669344042844</v>
          </cell>
          <cell r="AL32">
            <v>0.40398746564219035</v>
          </cell>
          <cell r="AM32">
            <v>0.54176606937208449</v>
          </cell>
        </row>
        <row r="33">
          <cell r="A33">
            <v>0.40000000000000008</v>
          </cell>
          <cell r="B33">
            <v>0.60526315789473695</v>
          </cell>
          <cell r="AL33">
            <v>0.339515368820136</v>
          </cell>
          <cell r="AM33">
            <v>0.54176606937208449</v>
          </cell>
        </row>
        <row r="34">
          <cell r="A34">
            <v>0.4200000000000001</v>
          </cell>
          <cell r="B34">
            <v>0.62483829236739985</v>
          </cell>
          <cell r="AL34">
            <v>0.339515368820136</v>
          </cell>
          <cell r="AM34">
            <v>0.44807278258775451</v>
          </cell>
        </row>
        <row r="35">
          <cell r="A35">
            <v>0.44000000000000011</v>
          </cell>
          <cell r="B35">
            <v>0.64376590330788819</v>
          </cell>
          <cell r="F35">
            <v>0.67999999999999972</v>
          </cell>
          <cell r="AL35">
            <v>0.26088580980170245</v>
          </cell>
          <cell r="AM35">
            <v>0.44807278258775451</v>
          </cell>
        </row>
        <row r="36">
          <cell r="A36">
            <v>0.46000000000000013</v>
          </cell>
          <cell r="B36">
            <v>0.66207759699624547</v>
          </cell>
          <cell r="F36">
            <v>0.61999999999999966</v>
          </cell>
          <cell r="AL36">
            <v>0.26088580980170245</v>
          </cell>
          <cell r="AM36">
            <v>0.33380533688681979</v>
          </cell>
        </row>
        <row r="37">
          <cell r="A37">
            <v>0.48000000000000015</v>
          </cell>
          <cell r="B37">
            <v>0.6798029556650248</v>
          </cell>
          <cell r="F37">
            <v>0.55999999999999961</v>
          </cell>
          <cell r="AL37">
            <v>0.17888308948761733</v>
          </cell>
          <cell r="AM37">
            <v>0.33380533688681979</v>
          </cell>
        </row>
        <row r="38">
          <cell r="A38">
            <v>0.50000000000000011</v>
          </cell>
          <cell r="B38">
            <v>0.69696969696969713</v>
          </cell>
          <cell r="F38">
            <v>0.49999999999999956</v>
          </cell>
          <cell r="AL38">
            <v>0.17888308948761733</v>
          </cell>
          <cell r="AM38">
            <v>0.21463588575684542</v>
          </cell>
        </row>
        <row r="39">
          <cell r="A39">
            <v>0.52000000000000013</v>
          </cell>
          <cell r="B39">
            <v>0.71360381861575184</v>
          </cell>
          <cell r="AL39">
            <v>0.10620421388260352</v>
          </cell>
          <cell r="AM39">
            <v>0.21463588575684542</v>
          </cell>
        </row>
        <row r="40">
          <cell r="A40">
            <v>0.54000000000000015</v>
          </cell>
          <cell r="B40">
            <v>0.72972972972972983</v>
          </cell>
          <cell r="AL40">
            <v>0.10620421388260352</v>
          </cell>
          <cell r="AM40">
            <v>0.10901619800234644</v>
          </cell>
        </row>
        <row r="41">
          <cell r="A41">
            <v>0.56000000000000016</v>
          </cell>
          <cell r="B41">
            <v>0.74537037037037046</v>
          </cell>
        </row>
        <row r="42">
          <cell r="A42">
            <v>0.58000000000000018</v>
          </cell>
          <cell r="B42">
            <v>0.76054732041049045</v>
          </cell>
        </row>
        <row r="43">
          <cell r="A43">
            <v>0.6000000000000002</v>
          </cell>
          <cell r="B43">
            <v>0.77528089887640461</v>
          </cell>
        </row>
        <row r="44">
          <cell r="A44">
            <v>0.62000000000000022</v>
          </cell>
          <cell r="B44">
            <v>0.78959025470653399</v>
          </cell>
        </row>
        <row r="45">
          <cell r="A45">
            <v>0.64000000000000024</v>
          </cell>
          <cell r="B45">
            <v>0.80349344978165949</v>
          </cell>
        </row>
        <row r="46">
          <cell r="A46">
            <v>0.66000000000000025</v>
          </cell>
          <cell r="B46">
            <v>0.81700753498385381</v>
          </cell>
        </row>
        <row r="47">
          <cell r="A47">
            <v>0.68000000000000027</v>
          </cell>
          <cell r="B47">
            <v>0.8301486199575373</v>
          </cell>
        </row>
        <row r="48">
          <cell r="A48">
            <v>0.70000000000000029</v>
          </cell>
          <cell r="B48">
            <v>0.84293193717277504</v>
          </cell>
        </row>
        <row r="49">
          <cell r="A49">
            <v>0.72000000000000031</v>
          </cell>
          <cell r="B49">
            <v>0.85537190082644643</v>
          </cell>
        </row>
        <row r="50">
          <cell r="A50">
            <v>0.74000000000000032</v>
          </cell>
          <cell r="B50">
            <v>0.86748216106014298</v>
          </cell>
        </row>
        <row r="51">
          <cell r="A51">
            <v>0.76000000000000034</v>
          </cell>
          <cell r="B51">
            <v>0.87927565392354134</v>
          </cell>
        </row>
        <row r="52">
          <cell r="A52">
            <v>0.78000000000000036</v>
          </cell>
          <cell r="B52">
            <v>0.89076464746772621</v>
          </cell>
        </row>
        <row r="53">
          <cell r="A53">
            <v>0.80000000000000038</v>
          </cell>
          <cell r="B53">
            <v>0.90196078431372584</v>
          </cell>
        </row>
        <row r="54">
          <cell r="A54">
            <v>0.8200000000000004</v>
          </cell>
          <cell r="B54">
            <v>0.91287512100677659</v>
          </cell>
        </row>
        <row r="55">
          <cell r="A55">
            <v>0.84000000000000041</v>
          </cell>
          <cell r="B55">
            <v>0.92351816443594659</v>
          </cell>
        </row>
        <row r="56">
          <cell r="A56">
            <v>0.86000000000000043</v>
          </cell>
          <cell r="B56">
            <v>0.93389990557129399</v>
          </cell>
        </row>
        <row r="57">
          <cell r="A57">
            <v>0.88000000000000045</v>
          </cell>
          <cell r="B57">
            <v>0.94402985074626899</v>
          </cell>
        </row>
        <row r="58">
          <cell r="A58">
            <v>0.90000000000000047</v>
          </cell>
          <cell r="B58">
            <v>0.95391705069124444</v>
          </cell>
        </row>
        <row r="59">
          <cell r="A59">
            <v>0.92000000000000048</v>
          </cell>
          <cell r="B59">
            <v>0.96357012750455395</v>
          </cell>
        </row>
        <row r="60">
          <cell r="A60">
            <v>0.9400000000000005</v>
          </cell>
          <cell r="B60">
            <v>0.97299729972997318</v>
          </cell>
        </row>
        <row r="61">
          <cell r="A61">
            <v>0.96000000000000052</v>
          </cell>
          <cell r="B61">
            <v>0.98220640569395057</v>
          </cell>
        </row>
        <row r="62">
          <cell r="A62">
            <v>0.98000000000000054</v>
          </cell>
          <cell r="B62">
            <v>0.99120492524186476</v>
          </cell>
        </row>
        <row r="63">
          <cell r="A63">
            <v>1.0000000000000004</v>
          </cell>
          <cell r="B63">
            <v>1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198DF-BCC4-4895-89FC-C642FDAE0D0B}">
  <dimension ref="A1:AS63"/>
  <sheetViews>
    <sheetView tabSelected="1" topLeftCell="A12" zoomScale="130" zoomScaleNormal="143" workbookViewId="0">
      <selection activeCell="AJ18" sqref="AJ18"/>
    </sheetView>
  </sheetViews>
  <sheetFormatPr defaultRowHeight="15" x14ac:dyDescent="0.25"/>
  <cols>
    <col min="23" max="24" width="8.85546875" bestFit="1" customWidth="1"/>
    <col min="25" max="25" width="13.140625" customWidth="1"/>
    <col min="26" max="26" width="12.140625" bestFit="1" customWidth="1"/>
    <col min="28" max="28" width="8.85546875" bestFit="1" customWidth="1"/>
    <col min="30" max="33" width="8.85546875" bestFit="1" customWidth="1"/>
    <col min="35" max="35" width="8.85546875" bestFit="1" customWidth="1"/>
    <col min="38" max="40" width="8.85546875" bestFit="1" customWidth="1"/>
  </cols>
  <sheetData>
    <row r="1" spans="1:45" x14ac:dyDescent="0.25">
      <c r="A1" s="21" t="s">
        <v>0</v>
      </c>
      <c r="B1" s="21"/>
      <c r="C1" s="21"/>
    </row>
    <row r="2" spans="1:45" x14ac:dyDescent="0.25">
      <c r="B2" s="1" t="s">
        <v>1</v>
      </c>
      <c r="C2" s="2">
        <v>0.91500000000000004</v>
      </c>
      <c r="D2" s="1" t="s">
        <v>2</v>
      </c>
      <c r="E2">
        <f>xD</f>
        <v>0.91500000000000004</v>
      </c>
    </row>
    <row r="3" spans="1:45" x14ac:dyDescent="0.25">
      <c r="B3" s="1" t="s">
        <v>3</v>
      </c>
      <c r="C3" s="2">
        <v>0.11</v>
      </c>
      <c r="D3" s="1" t="s">
        <v>4</v>
      </c>
      <c r="E3">
        <f>xF</f>
        <v>0.11</v>
      </c>
    </row>
    <row r="4" spans="1:45" x14ac:dyDescent="0.25">
      <c r="B4" s="1" t="s">
        <v>5</v>
      </c>
      <c r="C4" s="2">
        <v>0.05</v>
      </c>
      <c r="D4" s="1" t="s">
        <v>6</v>
      </c>
      <c r="E4">
        <f>xB</f>
        <v>0.05</v>
      </c>
    </row>
    <row r="5" spans="1:45" x14ac:dyDescent="0.25">
      <c r="B5" s="1"/>
    </row>
    <row r="6" spans="1:45" x14ac:dyDescent="0.25">
      <c r="B6" s="1" t="s">
        <v>7</v>
      </c>
      <c r="C6" s="2">
        <v>1.5</v>
      </c>
    </row>
    <row r="7" spans="1:45" x14ac:dyDescent="0.25">
      <c r="B7" s="3" t="s">
        <v>8</v>
      </c>
      <c r="C7" s="2">
        <v>2.5</v>
      </c>
      <c r="W7" s="22" t="s">
        <v>9</v>
      </c>
      <c r="X7" s="22"/>
      <c r="Y7" s="22"/>
      <c r="Z7" s="22"/>
      <c r="AA7" s="22"/>
      <c r="AB7" s="22"/>
      <c r="AD7" s="19" t="s">
        <v>10</v>
      </c>
      <c r="AE7" s="19"/>
      <c r="AF7" s="19"/>
      <c r="AG7" s="19"/>
      <c r="AH7" s="19"/>
      <c r="AI7" s="19"/>
      <c r="AJ7" s="19"/>
      <c r="AL7" s="19" t="s">
        <v>11</v>
      </c>
      <c r="AM7" s="19"/>
      <c r="AN7" s="19"/>
      <c r="AO7" s="19"/>
      <c r="AP7" s="19"/>
      <c r="AQ7" s="19"/>
      <c r="AR7" s="19"/>
    </row>
    <row r="8" spans="1:45" x14ac:dyDescent="0.25">
      <c r="B8" s="3" t="s">
        <v>12</v>
      </c>
      <c r="C8" s="2">
        <v>1.5</v>
      </c>
      <c r="AD8" s="4" t="s">
        <v>13</v>
      </c>
      <c r="AE8" s="4" t="s">
        <v>14</v>
      </c>
      <c r="AF8" s="5">
        <f>X15/(X15+1)</f>
        <v>0.65992481076379805</v>
      </c>
      <c r="AG8" s="6" t="s">
        <v>15</v>
      </c>
      <c r="AH8" s="4" t="s">
        <v>16</v>
      </c>
      <c r="AI8" s="5">
        <f>xD/(1+X15)</f>
        <v>0.31116879815112469</v>
      </c>
      <c r="AJ8" s="5"/>
      <c r="AL8" s="7" t="s">
        <v>13</v>
      </c>
      <c r="AM8" s="7" t="s">
        <v>14</v>
      </c>
      <c r="AN8">
        <f>(Y_2-yB)/(X_2-xB)</f>
        <v>1.3851329068743816</v>
      </c>
      <c r="AO8" s="8" t="s">
        <v>15</v>
      </c>
      <c r="AP8" t="s">
        <v>16</v>
      </c>
      <c r="AQ8">
        <f>yB-AN8*xB</f>
        <v>-1.9256645343719084E-2</v>
      </c>
    </row>
    <row r="9" spans="1:45" x14ac:dyDescent="0.25">
      <c r="B9" s="3"/>
      <c r="C9" s="2"/>
      <c r="W9" s="9" t="s">
        <v>17</v>
      </c>
      <c r="X9">
        <f>Z10</f>
        <v>0.44923383770622261</v>
      </c>
      <c r="Y9" s="20" t="s">
        <v>18</v>
      </c>
      <c r="Z9">
        <f>(-3*Z10+2)-(2.3*Z10/(1+1.3*Z10))</f>
        <v>3.5217879631455062E-6</v>
      </c>
      <c r="AL9" s="23" t="s">
        <v>19</v>
      </c>
      <c r="AM9" s="23"/>
      <c r="AN9" s="23"/>
    </row>
    <row r="10" spans="1:45" x14ac:dyDescent="0.25">
      <c r="A10" s="18" t="s">
        <v>20</v>
      </c>
      <c r="B10" s="18"/>
      <c r="C10" s="18"/>
      <c r="E10" s="18" t="s">
        <v>21</v>
      </c>
      <c r="F10" s="18"/>
      <c r="G10" s="18"/>
      <c r="W10" s="9" t="s">
        <v>13</v>
      </c>
      <c r="X10">
        <f>-3*X9+2</f>
        <v>0.65229848688133218</v>
      </c>
      <c r="Y10" s="20"/>
      <c r="Z10">
        <v>0.44923383770622261</v>
      </c>
      <c r="AL10" s="7" t="s">
        <v>17</v>
      </c>
      <c r="AM10" s="7" t="s">
        <v>13</v>
      </c>
    </row>
    <row r="11" spans="1:45" ht="15.75" x14ac:dyDescent="0.25">
      <c r="A11" s="10" t="s">
        <v>22</v>
      </c>
      <c r="B11" s="10"/>
      <c r="C11" s="10"/>
      <c r="D11" s="10"/>
      <c r="E11" s="18" t="s">
        <v>23</v>
      </c>
      <c r="F11" s="18"/>
      <c r="G11" s="18"/>
      <c r="W11" s="19" t="s">
        <v>24</v>
      </c>
      <c r="X11" s="19"/>
      <c r="Y11" s="19"/>
      <c r="Z11" s="19"/>
      <c r="AA11" s="19"/>
      <c r="AB11" s="19"/>
      <c r="AL11">
        <v>0.1</v>
      </c>
      <c r="AM11">
        <v>0.1</v>
      </c>
    </row>
    <row r="12" spans="1:45" x14ac:dyDescent="0.25">
      <c r="A12" s="11" t="s">
        <v>15</v>
      </c>
      <c r="B12" s="12" t="s">
        <v>25</v>
      </c>
      <c r="E12" s="19" t="s">
        <v>26</v>
      </c>
      <c r="F12" s="19"/>
      <c r="G12" s="19"/>
      <c r="W12" s="4" t="s">
        <v>13</v>
      </c>
      <c r="X12" s="13" t="s">
        <v>14</v>
      </c>
      <c r="Y12" s="14">
        <f>(yD-y_1)/(xD-x_1)</f>
        <v>0.56402017661594628</v>
      </c>
      <c r="Z12" s="5" t="s">
        <v>15</v>
      </c>
      <c r="AA12" s="14" t="s">
        <v>16</v>
      </c>
      <c r="AB12" s="14">
        <f>yD-xD*Y12</f>
        <v>0.3989215383964092</v>
      </c>
      <c r="AD12" s="19" t="s">
        <v>27</v>
      </c>
      <c r="AE12" s="19"/>
      <c r="AF12" s="19"/>
      <c r="AG12" s="19"/>
      <c r="AH12" s="19"/>
      <c r="AI12" s="19"/>
      <c r="AJ12" s="19"/>
      <c r="AL12">
        <f>X_2</f>
        <v>0.45562845377343764</v>
      </c>
      <c r="AM12">
        <f>AN8*X_2+AQ8</f>
        <v>0.61184931928616237</v>
      </c>
    </row>
    <row r="13" spans="1:45" x14ac:dyDescent="0.25">
      <c r="A13" s="15">
        <v>0</v>
      </c>
      <c r="B13">
        <f t="shared" ref="B13:B44" si="0">(alpha*A13)/(1+(alpha-1)*A13)</f>
        <v>0</v>
      </c>
      <c r="F13">
        <f t="shared" ref="F13:F44" si="1">-q/(1-q)*A13+(xF/(1-q))</f>
        <v>-0.22</v>
      </c>
      <c r="W13" s="19" t="s">
        <v>28</v>
      </c>
      <c r="X13" s="19"/>
      <c r="AD13" s="9" t="s">
        <v>29</v>
      </c>
      <c r="AE13">
        <v>0.45562845377343764</v>
      </c>
      <c r="AF13" s="20" t="s">
        <v>30</v>
      </c>
      <c r="AG13">
        <f>AF8*AG14+AI8+3*AG14-2</f>
        <v>-2.1265319393524607E-2</v>
      </c>
      <c r="AP13">
        <v>0.6739671947595306</v>
      </c>
      <c r="AQ13" t="s">
        <v>15</v>
      </c>
      <c r="AR13" t="s">
        <v>16</v>
      </c>
      <c r="AS13">
        <v>0.30973116497844588</v>
      </c>
    </row>
    <row r="14" spans="1:45" x14ac:dyDescent="0.25">
      <c r="A14" s="16">
        <f>A13+0.02</f>
        <v>0.02</v>
      </c>
      <c r="B14">
        <f t="shared" si="0"/>
        <v>4.8543689320388349E-2</v>
      </c>
      <c r="F14">
        <f t="shared" si="1"/>
        <v>-0.16</v>
      </c>
      <c r="W14" t="s">
        <v>31</v>
      </c>
      <c r="X14">
        <f>xD/AB12-1</f>
        <v>1.2936841256506999</v>
      </c>
      <c r="AD14" s="9" t="s">
        <v>32</v>
      </c>
      <c r="AE14">
        <f>AF8*AE13+AI8</f>
        <v>0.61184931928616249</v>
      </c>
      <c r="AF14" s="20"/>
      <c r="AG14">
        <v>0.45562845377343764</v>
      </c>
      <c r="AL14" s="18" t="s">
        <v>33</v>
      </c>
      <c r="AM14" s="18"/>
      <c r="AN14" s="18"/>
      <c r="AO14" s="18"/>
      <c r="AP14" s="18"/>
      <c r="AQ14" s="18"/>
    </row>
    <row r="15" spans="1:45" x14ac:dyDescent="0.25">
      <c r="A15" s="16">
        <f t="shared" ref="A15:A63" si="2">A14+0.02</f>
        <v>0.04</v>
      </c>
      <c r="B15">
        <f t="shared" si="0"/>
        <v>9.4339622641509441E-2</v>
      </c>
      <c r="F15">
        <f t="shared" si="1"/>
        <v>-0.1</v>
      </c>
      <c r="W15" t="s">
        <v>34</v>
      </c>
      <c r="X15">
        <f>X14*C8</f>
        <v>1.9405261884760499</v>
      </c>
      <c r="AD15" s="19" t="s">
        <v>35</v>
      </c>
      <c r="AE15" s="19"/>
      <c r="AF15" s="19"/>
      <c r="AG15" s="19"/>
      <c r="AH15" s="19"/>
      <c r="AI15" s="19"/>
      <c r="AJ15" s="19"/>
      <c r="AL15" t="s">
        <v>17</v>
      </c>
      <c r="AM15" t="s">
        <v>13</v>
      </c>
    </row>
    <row r="16" spans="1:45" x14ac:dyDescent="0.25">
      <c r="A16" s="16">
        <f t="shared" si="2"/>
        <v>0.06</v>
      </c>
      <c r="B16">
        <f t="shared" si="0"/>
        <v>0.13761467889908255</v>
      </c>
      <c r="F16">
        <f t="shared" si="1"/>
        <v>-4.0000000000000008E-2</v>
      </c>
      <c r="W16" s="19" t="s">
        <v>36</v>
      </c>
      <c r="X16" s="19"/>
      <c r="Y16" s="19"/>
      <c r="Z16" s="19"/>
      <c r="AA16" s="19"/>
      <c r="AB16" s="19"/>
      <c r="AD16" s="9" t="s">
        <v>17</v>
      </c>
      <c r="AE16" s="9" t="s">
        <v>13</v>
      </c>
      <c r="AL16">
        <v>0.95</v>
      </c>
      <c r="AM16">
        <v>0.95</v>
      </c>
    </row>
    <row r="17" spans="1:39" x14ac:dyDescent="0.25">
      <c r="A17" s="16">
        <f t="shared" si="2"/>
        <v>0.08</v>
      </c>
      <c r="B17">
        <f t="shared" si="0"/>
        <v>0.17857142857142858</v>
      </c>
      <c r="F17">
        <f t="shared" si="1"/>
        <v>1.999999999999999E-2</v>
      </c>
      <c r="W17" s="8" t="s">
        <v>17</v>
      </c>
      <c r="X17" s="8" t="s">
        <v>13</v>
      </c>
      <c r="AD17">
        <v>0.95</v>
      </c>
      <c r="AE17">
        <v>0.95</v>
      </c>
      <c r="AL17">
        <f>AM17/(alpha-AM17*(alpha-1))</f>
        <v>0.88372093023255793</v>
      </c>
      <c r="AM17">
        <v>0.95</v>
      </c>
    </row>
    <row r="18" spans="1:39" x14ac:dyDescent="0.25">
      <c r="A18" s="16">
        <f t="shared" si="2"/>
        <v>0.1</v>
      </c>
      <c r="B18">
        <f t="shared" si="0"/>
        <v>0.21739130434782611</v>
      </c>
      <c r="F18">
        <f t="shared" si="1"/>
        <v>8.0000000000000043E-2</v>
      </c>
      <c r="W18">
        <v>0.95</v>
      </c>
      <c r="X18">
        <v>0.95</v>
      </c>
      <c r="AD18">
        <f>x_1</f>
        <v>0.44923383770622261</v>
      </c>
      <c r="AE18">
        <f>AF8*AD18+AI8</f>
        <v>0.60762935348809843</v>
      </c>
      <c r="AL18">
        <v>0.892018779342723</v>
      </c>
      <c r="AM18">
        <f>($AF$8*AL18)+AI8</f>
        <v>0.89983412230662529</v>
      </c>
    </row>
    <row r="19" spans="1:39" x14ac:dyDescent="0.25">
      <c r="A19" s="16">
        <f t="shared" si="2"/>
        <v>0.12000000000000001</v>
      </c>
      <c r="B19">
        <f t="shared" si="0"/>
        <v>0.25423728813559326</v>
      </c>
      <c r="F19">
        <f t="shared" si="1"/>
        <v>0.14000000000000004</v>
      </c>
      <c r="W19">
        <v>0</v>
      </c>
      <c r="X19">
        <f>AB12</f>
        <v>0.3989215383964092</v>
      </c>
      <c r="AL19">
        <f>AM19/(alpha-AM19*(alpha-1))</f>
        <v>0.80355533292687653</v>
      </c>
      <c r="AM19">
        <v>0.91092290047469815</v>
      </c>
    </row>
    <row r="20" spans="1:39" x14ac:dyDescent="0.25">
      <c r="A20" s="16">
        <f t="shared" si="2"/>
        <v>0.14000000000000001</v>
      </c>
      <c r="B20">
        <f t="shared" si="0"/>
        <v>0.28925619834710747</v>
      </c>
      <c r="F20">
        <f t="shared" si="1"/>
        <v>0.20000000000000004</v>
      </c>
      <c r="AL20">
        <v>0.81638529594002307</v>
      </c>
      <c r="AM20">
        <f>($AF$8*AL20)+AI8</f>
        <v>0.84992171008469164</v>
      </c>
    </row>
    <row r="21" spans="1:39" x14ac:dyDescent="0.25">
      <c r="A21" s="16">
        <f t="shared" si="2"/>
        <v>0.16</v>
      </c>
      <c r="B21">
        <f t="shared" si="0"/>
        <v>0.32258064516129037</v>
      </c>
      <c r="F21">
        <f t="shared" si="1"/>
        <v>0.26</v>
      </c>
      <c r="AL21">
        <f>AM21/(alpha-AM21*(alpha-1))</f>
        <v>0.71065648186247143</v>
      </c>
      <c r="AM21">
        <v>0.85994885879588367</v>
      </c>
    </row>
    <row r="22" spans="1:39" x14ac:dyDescent="0.25">
      <c r="A22" s="16">
        <f t="shared" si="2"/>
        <v>0.18</v>
      </c>
      <c r="B22">
        <f t="shared" si="0"/>
        <v>0.3543307086614173</v>
      </c>
      <c r="F22">
        <f t="shared" si="1"/>
        <v>0.32000000000000006</v>
      </c>
      <c r="AL22">
        <v>0.72749618634148594</v>
      </c>
      <c r="AM22">
        <f>($AF$8*AL22)+AI8</f>
        <v>0.79126158125391455</v>
      </c>
    </row>
    <row r="23" spans="1:39" x14ac:dyDescent="0.25">
      <c r="A23" s="16">
        <f t="shared" si="2"/>
        <v>0.19999999999999998</v>
      </c>
      <c r="B23">
        <f t="shared" si="0"/>
        <v>0.38461538461538458</v>
      </c>
      <c r="F23">
        <f t="shared" si="1"/>
        <v>0.38</v>
      </c>
      <c r="AL23">
        <f>AM23/(alpha-AM23*(alpha-1))</f>
        <v>0.61544532521103978</v>
      </c>
      <c r="AM23">
        <v>0.80004103789936798</v>
      </c>
    </row>
    <row r="24" spans="1:39" x14ac:dyDescent="0.25">
      <c r="A24" s="16">
        <f t="shared" si="2"/>
        <v>0.21999999999999997</v>
      </c>
      <c r="B24">
        <f t="shared" si="0"/>
        <v>0.41353383458646609</v>
      </c>
      <c r="F24">
        <f t="shared" si="1"/>
        <v>0.43999999999999995</v>
      </c>
      <c r="AL24">
        <v>0.63498009017708068</v>
      </c>
      <c r="AM24">
        <f>($AF$8*AL24)+AI8</f>
        <v>0.73020791400001406</v>
      </c>
    </row>
    <row r="25" spans="1:39" x14ac:dyDescent="0.25">
      <c r="A25" s="16">
        <f t="shared" si="2"/>
        <v>0.23999999999999996</v>
      </c>
      <c r="B25">
        <f t="shared" si="0"/>
        <v>0.44117647058823523</v>
      </c>
      <c r="F25">
        <f t="shared" si="1"/>
        <v>0.49999999999999989</v>
      </c>
      <c r="AL25">
        <f>AM25/(alpha-AM25*(alpha-1))</f>
        <v>0.5293909716903421</v>
      </c>
      <c r="AM25">
        <v>0.73768876837957942</v>
      </c>
    </row>
    <row r="26" spans="1:39" x14ac:dyDescent="0.25">
      <c r="A26" s="16">
        <f t="shared" si="2"/>
        <v>0.25999999999999995</v>
      </c>
      <c r="B26">
        <f t="shared" si="0"/>
        <v>0.46762589928057552</v>
      </c>
      <c r="F26">
        <f t="shared" si="1"/>
        <v>0.55999999999999983</v>
      </c>
      <c r="AL26">
        <v>0.5501015938132251</v>
      </c>
      <c r="AM26">
        <f>($AF$8*AL26)+AI8</f>
        <v>0.67419448834918094</v>
      </c>
    </row>
    <row r="27" spans="1:39" x14ac:dyDescent="0.25">
      <c r="A27" s="16">
        <f t="shared" si="2"/>
        <v>0.27999999999999997</v>
      </c>
      <c r="B27">
        <f t="shared" si="0"/>
        <v>0.49295774647887325</v>
      </c>
      <c r="F27">
        <f t="shared" si="1"/>
        <v>0.61999999999999988</v>
      </c>
      <c r="AL27">
        <f>AM27/(alpha-AM27*(alpha-1))</f>
        <v>0.46001207898558433</v>
      </c>
      <c r="AM27">
        <v>0.68048394563923442</v>
      </c>
    </row>
    <row r="28" spans="1:39" x14ac:dyDescent="0.25">
      <c r="A28" s="16">
        <f t="shared" si="2"/>
        <v>0.3</v>
      </c>
      <c r="B28">
        <f t="shared" si="0"/>
        <v>0.51724137931034486</v>
      </c>
      <c r="F28">
        <f t="shared" si="1"/>
        <v>0.67999999999999994</v>
      </c>
      <c r="AL28">
        <v>0.48078136956258966</v>
      </c>
      <c r="AM28">
        <f>($AF$8*AL28)+AI8</f>
        <v>0.6284483524784763</v>
      </c>
    </row>
    <row r="29" spans="1:39" x14ac:dyDescent="0.25">
      <c r="A29" s="16">
        <f t="shared" si="2"/>
        <v>0.32</v>
      </c>
      <c r="B29">
        <f t="shared" si="0"/>
        <v>0.54054054054054057</v>
      </c>
      <c r="F29">
        <f t="shared" si="1"/>
        <v>0.74</v>
      </c>
      <c r="AL29">
        <f>AM29/(alpha-AM29*(alpha-1))</f>
        <v>0.42985977115843227</v>
      </c>
      <c r="AM29">
        <v>0.65336587173559313</v>
      </c>
    </row>
    <row r="30" spans="1:39" x14ac:dyDescent="0.25">
      <c r="A30" s="16">
        <f t="shared" si="2"/>
        <v>0.34</v>
      </c>
      <c r="B30">
        <f t="shared" si="0"/>
        <v>0.56291390728476831</v>
      </c>
      <c r="F30">
        <f t="shared" si="1"/>
        <v>0.8</v>
      </c>
      <c r="AL30">
        <v>0.45040321031021152</v>
      </c>
      <c r="AM30">
        <f>($AN$8*AL30)+$AQ$8</f>
        <v>0.60461166261881771</v>
      </c>
    </row>
    <row r="31" spans="1:39" x14ac:dyDescent="0.25">
      <c r="A31" s="16">
        <f t="shared" si="2"/>
        <v>0.36000000000000004</v>
      </c>
      <c r="B31">
        <f t="shared" si="0"/>
        <v>0.5844155844155845</v>
      </c>
      <c r="F31">
        <f t="shared" si="1"/>
        <v>0.8600000000000001</v>
      </c>
      <c r="AL31">
        <f>AM31/(alpha-AM31*(alpha-1))</f>
        <v>0.38408160058440638</v>
      </c>
      <c r="AM31">
        <v>0.60921918305771716</v>
      </c>
    </row>
    <row r="32" spans="1:39" x14ac:dyDescent="0.25">
      <c r="A32" s="16">
        <f t="shared" si="2"/>
        <v>0.38000000000000006</v>
      </c>
      <c r="B32">
        <f t="shared" si="0"/>
        <v>0.60509554140127397</v>
      </c>
      <c r="F32">
        <f t="shared" si="1"/>
        <v>0.92000000000000015</v>
      </c>
      <c r="AL32">
        <v>0.40398746564219035</v>
      </c>
      <c r="AM32">
        <f>($AN$8*AL32)+$AQ$8</f>
        <v>0.54031968728206237</v>
      </c>
    </row>
    <row r="33" spans="1:39" x14ac:dyDescent="0.25">
      <c r="A33" s="16">
        <f t="shared" si="2"/>
        <v>0.40000000000000008</v>
      </c>
      <c r="B33">
        <f t="shared" si="0"/>
        <v>0.62500000000000011</v>
      </c>
      <c r="F33">
        <f t="shared" si="1"/>
        <v>0.9800000000000002</v>
      </c>
      <c r="AL33">
        <f>AM33/(alpha-AM33*(alpha-1))</f>
        <v>0.32107492915376834</v>
      </c>
      <c r="AM33">
        <v>0.54176606937208449</v>
      </c>
    </row>
    <row r="34" spans="1:39" x14ac:dyDescent="0.25">
      <c r="A34" s="16">
        <f t="shared" si="2"/>
        <v>0.4200000000000001</v>
      </c>
      <c r="B34">
        <f t="shared" si="0"/>
        <v>0.64417177914110446</v>
      </c>
      <c r="F34">
        <f t="shared" si="1"/>
        <v>1.0400000000000003</v>
      </c>
      <c r="AL34">
        <v>0.339515368820136</v>
      </c>
      <c r="AM34">
        <f>($AN$8*AL34)+$AQ$8</f>
        <v>0.4510172643986437</v>
      </c>
    </row>
    <row r="35" spans="1:39" x14ac:dyDescent="0.25">
      <c r="A35" s="16">
        <f>A34+0.02</f>
        <v>0.44000000000000011</v>
      </c>
      <c r="B35">
        <f t="shared" si="0"/>
        <v>0.66265060240963869</v>
      </c>
      <c r="F35">
        <f t="shared" si="1"/>
        <v>1.1000000000000003</v>
      </c>
      <c r="AL35">
        <f>AM35/(alpha-AM35*(alpha-1))</f>
        <v>0.24513104184633552</v>
      </c>
      <c r="AM35">
        <v>0.44807278258775451</v>
      </c>
    </row>
    <row r="36" spans="1:39" x14ac:dyDescent="0.25">
      <c r="A36" s="16">
        <f t="shared" si="2"/>
        <v>0.46000000000000013</v>
      </c>
      <c r="B36">
        <f t="shared" si="0"/>
        <v>0.68047337278106523</v>
      </c>
      <c r="F36">
        <f t="shared" si="1"/>
        <v>1.1600000000000004</v>
      </c>
      <c r="AL36">
        <v>0.26088580980170245</v>
      </c>
      <c r="AM36">
        <f>($AN$8*AL36)+$AQ$8</f>
        <v>0.3421048747491901</v>
      </c>
    </row>
    <row r="37" spans="1:39" x14ac:dyDescent="0.25">
      <c r="A37" s="16">
        <f t="shared" si="2"/>
        <v>0.48000000000000015</v>
      </c>
      <c r="B37">
        <f t="shared" si="0"/>
        <v>0.69767441860465129</v>
      </c>
      <c r="F37">
        <f t="shared" si="1"/>
        <v>1.2200000000000004</v>
      </c>
      <c r="AL37">
        <f>AM37/(alpha-AM37*(alpha-1))</f>
        <v>0.16696177335615028</v>
      </c>
      <c r="AM37">
        <v>0.33380533688681979</v>
      </c>
    </row>
    <row r="38" spans="1:39" x14ac:dyDescent="0.25">
      <c r="A38" s="16">
        <f t="shared" si="2"/>
        <v>0.50000000000000011</v>
      </c>
      <c r="B38">
        <f t="shared" si="0"/>
        <v>0.7142857142857143</v>
      </c>
      <c r="F38">
        <f t="shared" si="1"/>
        <v>1.2800000000000005</v>
      </c>
      <c r="AL38">
        <v>0.17888308948761733</v>
      </c>
      <c r="AM38">
        <f>($AN$8*AL38)+$AQ$8</f>
        <v>0.22852020838893444</v>
      </c>
    </row>
    <row r="39" spans="1:39" x14ac:dyDescent="0.25">
      <c r="A39" s="16">
        <f t="shared" si="2"/>
        <v>0.52000000000000013</v>
      </c>
      <c r="B39">
        <f t="shared" si="0"/>
        <v>0.7303370786516854</v>
      </c>
      <c r="F39">
        <f t="shared" si="1"/>
        <v>1.3400000000000005</v>
      </c>
      <c r="AL39">
        <f>AM39/(alpha-AM39*(alpha-1))</f>
        <v>9.8545149583471742E-2</v>
      </c>
      <c r="AM39">
        <v>0.21463588575684542</v>
      </c>
    </row>
    <row r="40" spans="1:39" x14ac:dyDescent="0.25">
      <c r="A40" s="16">
        <f t="shared" si="2"/>
        <v>0.54000000000000015</v>
      </c>
      <c r="B40">
        <f t="shared" si="0"/>
        <v>0.74585635359116031</v>
      </c>
      <c r="F40">
        <f t="shared" si="1"/>
        <v>1.4000000000000006</v>
      </c>
      <c r="AL40">
        <v>0.10620421388260352</v>
      </c>
      <c r="AM40">
        <f>($AN$8*AL40)+$AQ$8</f>
        <v>0.12785030615380011</v>
      </c>
    </row>
    <row r="41" spans="1:39" x14ac:dyDescent="0.25">
      <c r="A41" s="16">
        <f t="shared" si="2"/>
        <v>0.56000000000000016</v>
      </c>
      <c r="B41">
        <f t="shared" si="0"/>
        <v>0.76086956521739135</v>
      </c>
      <c r="F41">
        <f t="shared" si="1"/>
        <v>1.4600000000000006</v>
      </c>
    </row>
    <row r="42" spans="1:39" x14ac:dyDescent="0.25">
      <c r="A42" s="16">
        <f t="shared" si="2"/>
        <v>0.58000000000000018</v>
      </c>
      <c r="B42">
        <f t="shared" si="0"/>
        <v>0.77540106951871668</v>
      </c>
      <c r="F42">
        <f t="shared" si="1"/>
        <v>1.5200000000000007</v>
      </c>
    </row>
    <row r="43" spans="1:39" x14ac:dyDescent="0.25">
      <c r="A43" s="16">
        <f>A42+0.02</f>
        <v>0.6000000000000002</v>
      </c>
      <c r="B43">
        <f t="shared" si="0"/>
        <v>0.78947368421052644</v>
      </c>
      <c r="F43">
        <f t="shared" si="1"/>
        <v>1.5800000000000007</v>
      </c>
    </row>
    <row r="44" spans="1:39" x14ac:dyDescent="0.25">
      <c r="A44" s="16">
        <f t="shared" si="2"/>
        <v>0.62000000000000022</v>
      </c>
      <c r="B44">
        <f t="shared" si="0"/>
        <v>0.80310880829015552</v>
      </c>
      <c r="F44">
        <f t="shared" si="1"/>
        <v>1.6400000000000008</v>
      </c>
    </row>
    <row r="45" spans="1:39" x14ac:dyDescent="0.25">
      <c r="A45" s="16">
        <f t="shared" si="2"/>
        <v>0.64000000000000024</v>
      </c>
      <c r="B45">
        <f t="shared" ref="B45:B63" si="3">(alpha*A45)/(1+(alpha-1)*A45)</f>
        <v>0.81632653061224503</v>
      </c>
      <c r="F45">
        <f t="shared" ref="F45:F63" si="4">-q/(1-q)*A45+(xF/(1-q))</f>
        <v>1.7000000000000008</v>
      </c>
    </row>
    <row r="46" spans="1:39" x14ac:dyDescent="0.25">
      <c r="A46" s="16">
        <f t="shared" si="2"/>
        <v>0.66000000000000025</v>
      </c>
      <c r="B46">
        <f t="shared" si="3"/>
        <v>0.82914572864321623</v>
      </c>
      <c r="F46">
        <f t="shared" si="4"/>
        <v>1.7600000000000009</v>
      </c>
    </row>
    <row r="47" spans="1:39" x14ac:dyDescent="0.25">
      <c r="A47" s="16">
        <f t="shared" si="2"/>
        <v>0.68000000000000027</v>
      </c>
      <c r="B47">
        <f t="shared" si="3"/>
        <v>0.84158415841584167</v>
      </c>
      <c r="F47">
        <f t="shared" si="4"/>
        <v>1.820000000000001</v>
      </c>
    </row>
    <row r="48" spans="1:39" x14ac:dyDescent="0.25">
      <c r="A48" s="16">
        <f t="shared" si="2"/>
        <v>0.70000000000000029</v>
      </c>
      <c r="B48">
        <f t="shared" si="3"/>
        <v>0.85365853658536583</v>
      </c>
      <c r="F48">
        <f t="shared" si="4"/>
        <v>1.880000000000001</v>
      </c>
    </row>
    <row r="49" spans="1:6" x14ac:dyDescent="0.25">
      <c r="A49" s="16">
        <f t="shared" si="2"/>
        <v>0.72000000000000031</v>
      </c>
      <c r="B49">
        <f t="shared" si="3"/>
        <v>0.86538461538461553</v>
      </c>
      <c r="F49">
        <f t="shared" si="4"/>
        <v>1.9400000000000011</v>
      </c>
    </row>
    <row r="50" spans="1:6" x14ac:dyDescent="0.25">
      <c r="A50" s="16">
        <f t="shared" si="2"/>
        <v>0.74000000000000032</v>
      </c>
      <c r="B50">
        <f t="shared" si="3"/>
        <v>0.87677725118483429</v>
      </c>
      <c r="F50">
        <f t="shared" si="4"/>
        <v>2.0000000000000009</v>
      </c>
    </row>
    <row r="51" spans="1:6" x14ac:dyDescent="0.25">
      <c r="A51" s="16">
        <f t="shared" si="2"/>
        <v>0.76000000000000034</v>
      </c>
      <c r="B51">
        <f t="shared" si="3"/>
        <v>0.88785046728971972</v>
      </c>
      <c r="F51">
        <f t="shared" si="4"/>
        <v>2.0600000000000009</v>
      </c>
    </row>
    <row r="52" spans="1:6" x14ac:dyDescent="0.25">
      <c r="A52" s="16">
        <f t="shared" si="2"/>
        <v>0.78000000000000036</v>
      </c>
      <c r="B52">
        <f t="shared" si="3"/>
        <v>0.89861751152073743</v>
      </c>
      <c r="F52">
        <f t="shared" si="4"/>
        <v>2.120000000000001</v>
      </c>
    </row>
    <row r="53" spans="1:6" x14ac:dyDescent="0.25">
      <c r="A53" s="16">
        <f t="shared" si="2"/>
        <v>0.80000000000000038</v>
      </c>
      <c r="B53">
        <f t="shared" si="3"/>
        <v>0.90909090909090928</v>
      </c>
      <c r="F53">
        <f t="shared" si="4"/>
        <v>2.180000000000001</v>
      </c>
    </row>
    <row r="54" spans="1:6" x14ac:dyDescent="0.25">
      <c r="A54" s="16">
        <f t="shared" si="2"/>
        <v>0.8200000000000004</v>
      </c>
      <c r="B54">
        <f t="shared" si="3"/>
        <v>0.91928251121076265</v>
      </c>
      <c r="F54">
        <f t="shared" si="4"/>
        <v>2.2400000000000011</v>
      </c>
    </row>
    <row r="55" spans="1:6" x14ac:dyDescent="0.25">
      <c r="A55" s="16">
        <f t="shared" si="2"/>
        <v>0.84000000000000041</v>
      </c>
      <c r="B55">
        <f t="shared" si="3"/>
        <v>0.92920353982300896</v>
      </c>
      <c r="F55">
        <f t="shared" si="4"/>
        <v>2.3000000000000012</v>
      </c>
    </row>
    <row r="56" spans="1:6" x14ac:dyDescent="0.25">
      <c r="A56" s="16">
        <f t="shared" si="2"/>
        <v>0.86000000000000043</v>
      </c>
      <c r="B56">
        <f t="shared" si="3"/>
        <v>0.93886462882096089</v>
      </c>
      <c r="F56">
        <f t="shared" si="4"/>
        <v>2.3600000000000012</v>
      </c>
    </row>
    <row r="57" spans="1:6" x14ac:dyDescent="0.25">
      <c r="A57" s="16">
        <f t="shared" si="2"/>
        <v>0.88000000000000045</v>
      </c>
      <c r="B57">
        <f t="shared" si="3"/>
        <v>0.94827586206896564</v>
      </c>
      <c r="F57">
        <f t="shared" si="4"/>
        <v>2.4200000000000013</v>
      </c>
    </row>
    <row r="58" spans="1:6" x14ac:dyDescent="0.25">
      <c r="A58" s="16">
        <f t="shared" si="2"/>
        <v>0.90000000000000047</v>
      </c>
      <c r="B58">
        <f t="shared" si="3"/>
        <v>0.95744680851063868</v>
      </c>
      <c r="F58">
        <f t="shared" si="4"/>
        <v>2.4800000000000013</v>
      </c>
    </row>
    <row r="59" spans="1:6" x14ac:dyDescent="0.25">
      <c r="A59" s="16">
        <f t="shared" si="2"/>
        <v>0.92000000000000048</v>
      </c>
      <c r="B59">
        <f t="shared" si="3"/>
        <v>0.96638655462184886</v>
      </c>
      <c r="F59">
        <f t="shared" si="4"/>
        <v>2.5400000000000014</v>
      </c>
    </row>
    <row r="60" spans="1:6" x14ac:dyDescent="0.25">
      <c r="A60" s="16">
        <f t="shared" si="2"/>
        <v>0.9400000000000005</v>
      </c>
      <c r="B60">
        <f t="shared" si="3"/>
        <v>0.97510373443983422</v>
      </c>
      <c r="F60">
        <f t="shared" si="4"/>
        <v>2.6000000000000014</v>
      </c>
    </row>
    <row r="61" spans="1:6" x14ac:dyDescent="0.25">
      <c r="A61" s="16">
        <f t="shared" si="2"/>
        <v>0.96000000000000052</v>
      </c>
      <c r="B61">
        <f t="shared" si="3"/>
        <v>0.98360655737704938</v>
      </c>
      <c r="F61">
        <f t="shared" si="4"/>
        <v>2.6600000000000015</v>
      </c>
    </row>
    <row r="62" spans="1:6" x14ac:dyDescent="0.25">
      <c r="A62" s="16">
        <f t="shared" si="2"/>
        <v>0.98000000000000054</v>
      </c>
      <c r="B62">
        <f t="shared" si="3"/>
        <v>0.99190283400809753</v>
      </c>
      <c r="F62">
        <f t="shared" si="4"/>
        <v>2.7200000000000015</v>
      </c>
    </row>
    <row r="63" spans="1:6" x14ac:dyDescent="0.25">
      <c r="A63" s="17">
        <f t="shared" si="2"/>
        <v>1.0000000000000004</v>
      </c>
      <c r="B63">
        <f t="shared" si="3"/>
        <v>1</v>
      </c>
      <c r="F63">
        <f t="shared" si="4"/>
        <v>2.7800000000000011</v>
      </c>
    </row>
  </sheetData>
  <mergeCells count="17">
    <mergeCell ref="A1:C1"/>
    <mergeCell ref="W7:AB7"/>
    <mergeCell ref="AD7:AJ7"/>
    <mergeCell ref="AL7:AR7"/>
    <mergeCell ref="Y9:Y10"/>
    <mergeCell ref="AL9:AN9"/>
    <mergeCell ref="A10:C10"/>
    <mergeCell ref="E10:G10"/>
    <mergeCell ref="AL14:AQ14"/>
    <mergeCell ref="AD15:AJ15"/>
    <mergeCell ref="W16:AB16"/>
    <mergeCell ref="E11:G11"/>
    <mergeCell ref="W11:AB11"/>
    <mergeCell ref="E12:G12"/>
    <mergeCell ref="AD12:AJ12"/>
    <mergeCell ref="W13:X13"/>
    <mergeCell ref="AF13:AF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Sheet1</vt:lpstr>
      <vt:lpstr>Sheet1!alpha</vt:lpstr>
      <vt:lpstr>Sheet1!q</vt:lpstr>
      <vt:lpstr>Sheet1!x_1</vt:lpstr>
      <vt:lpstr>Sheet1!X_2</vt:lpstr>
      <vt:lpstr>Sheet1!xB</vt:lpstr>
      <vt:lpstr>Sheet1!xD</vt:lpstr>
      <vt:lpstr>Sheet1!xF</vt:lpstr>
      <vt:lpstr>Sheet1!y_1</vt:lpstr>
      <vt:lpstr>Sheet1!Y_2</vt:lpstr>
      <vt:lpstr>Sheet1!yB</vt:lpstr>
      <vt:lpstr>Sheet1!yD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Đinh Phước Hậu</dc:creator>
  <cp:lastModifiedBy>Nguyen Le</cp:lastModifiedBy>
  <dcterms:created xsi:type="dcterms:W3CDTF">2024-05-03T11:17:15Z</dcterms:created>
  <dcterms:modified xsi:type="dcterms:W3CDTF">2024-05-22T07:28:50Z</dcterms:modified>
</cp:coreProperties>
</file>