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nisilonhh\ifs\PHI_Access\PHI-CO - DSci Nhan Tran\Python Curriculum Dev\"/>
    </mc:Choice>
  </mc:AlternateContent>
  <bookViews>
    <workbookView xWindow="2790" yWindow="2382" windowWidth="30618" windowHeight="17262" activeTab="1"/>
  </bookViews>
  <sheets>
    <sheet name="Grades" sheetId="1" r:id="rId1"/>
    <sheet name="midterm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3" i="1" l="1"/>
  <c r="X21" i="1"/>
  <c r="W21" i="1"/>
  <c r="X20" i="1"/>
  <c r="W20" i="1"/>
  <c r="X19" i="1"/>
  <c r="W19" i="1"/>
  <c r="X14" i="1"/>
  <c r="W14" i="1"/>
  <c r="X13" i="1"/>
  <c r="W13" i="1"/>
  <c r="X10" i="1"/>
  <c r="W10" i="1"/>
  <c r="W9" i="1"/>
  <c r="X5" i="1"/>
  <c r="W5" i="1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X23" i="1" s="1"/>
  <c r="AJ16" i="2"/>
  <c r="X9" i="1" s="1"/>
  <c r="AK16" i="2"/>
  <c r="AL16" i="2"/>
  <c r="AM16" i="2"/>
  <c r="AN16" i="2"/>
  <c r="AO16" i="2"/>
  <c r="AP16" i="2"/>
  <c r="AQ16" i="2"/>
  <c r="AR16" i="2"/>
  <c r="AS16" i="2"/>
  <c r="AT16" i="2"/>
  <c r="AU16" i="2"/>
  <c r="AV16" i="2"/>
  <c r="U16" i="2"/>
  <c r="E5" i="2"/>
  <c r="E6" i="2"/>
  <c r="E7" i="2"/>
  <c r="E8" i="2"/>
  <c r="E9" i="2"/>
  <c r="E10" i="2"/>
  <c r="E11" i="2"/>
  <c r="E12" i="2"/>
  <c r="E4" i="2"/>
  <c r="E11" i="1"/>
  <c r="E19" i="1"/>
  <c r="E4" i="1"/>
  <c r="E22" i="1"/>
  <c r="E21" i="1"/>
  <c r="E18" i="1"/>
  <c r="E6" i="1"/>
  <c r="E20" i="1"/>
  <c r="E10" i="1"/>
  <c r="E7" i="1"/>
  <c r="E23" i="1"/>
  <c r="E5" i="1"/>
  <c r="E9" i="1"/>
  <c r="E8" i="1"/>
  <c r="E15" i="1"/>
  <c r="E16" i="1"/>
  <c r="E13" i="1"/>
  <c r="E24" i="1"/>
  <c r="E14" i="1"/>
  <c r="E17" i="1"/>
  <c r="V14" i="1" a="1"/>
  <c r="V19" i="1" a="1"/>
  <c r="V21" i="1" a="1"/>
  <c r="V23" i="1" a="1"/>
  <c r="V5" i="1" a="1"/>
  <c r="V9" i="1" a="1"/>
  <c r="V10" i="1" a="1"/>
  <c r="V13" i="1" a="1"/>
  <c r="V20" i="1" a="1"/>
  <c r="V20" i="1" l="1"/>
  <c r="U20" i="1" s="1"/>
  <c r="V13" i="1"/>
  <c r="U13" i="1" s="1"/>
  <c r="V10" i="1"/>
  <c r="U10" i="1" s="1"/>
  <c r="V9" i="1"/>
  <c r="U9" i="1" s="1"/>
  <c r="V5" i="1"/>
  <c r="U5" i="1" s="1"/>
  <c r="V23" i="1"/>
  <c r="U23" i="1" s="1"/>
  <c r="V21" i="1"/>
  <c r="U21" i="1" s="1"/>
  <c r="V19" i="1"/>
  <c r="V14" i="1"/>
  <c r="U14" i="1" s="1"/>
  <c r="U1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<sst xmlns="http://schemas.openxmlformats.org/spreadsheetml/2006/main" count="230" uniqueCount="142">
  <si>
    <t>First Name</t>
  </si>
  <si>
    <t>Last Name</t>
  </si>
  <si>
    <t>Angie</t>
  </si>
  <si>
    <t>Massey</t>
  </si>
  <si>
    <t>Anjali</t>
  </si>
  <si>
    <t>Truitt</t>
  </si>
  <si>
    <t>Becca</t>
  </si>
  <si>
    <t>Garner</t>
  </si>
  <si>
    <t>Brent</t>
  </si>
  <si>
    <t>Barnett</t>
  </si>
  <si>
    <t>Candace</t>
  </si>
  <si>
    <t>Fountain</t>
  </si>
  <si>
    <t>Emily</t>
  </si>
  <si>
    <t>Rogers</t>
  </si>
  <si>
    <t>Garrett</t>
  </si>
  <si>
    <t>Barnes</t>
  </si>
  <si>
    <t>Jerry Lee</t>
  </si>
  <si>
    <t>Thurman Jr</t>
  </si>
  <si>
    <t>Kanza</t>
  </si>
  <si>
    <t>Mazhar</t>
  </si>
  <si>
    <t>Lin</t>
  </si>
  <si>
    <t>Howard</t>
  </si>
  <si>
    <t>Melisah</t>
  </si>
  <si>
    <t>Kung'ah</t>
  </si>
  <si>
    <t>Michael</t>
  </si>
  <si>
    <t>Lutz</t>
  </si>
  <si>
    <t>Pamela</t>
  </si>
  <si>
    <t>Thibeaux</t>
  </si>
  <si>
    <t>Philip</t>
  </si>
  <si>
    <t>Suah</t>
  </si>
  <si>
    <t>Rene</t>
  </si>
  <si>
    <t>Requenes</t>
  </si>
  <si>
    <t>Sambo</t>
  </si>
  <si>
    <t>Amaza</t>
  </si>
  <si>
    <t>Sean</t>
  </si>
  <si>
    <t>Gannon</t>
  </si>
  <si>
    <t>Tim</t>
  </si>
  <si>
    <t>Morrison</t>
  </si>
  <si>
    <t>Vivek</t>
  </si>
  <si>
    <t>Khandekar</t>
  </si>
  <si>
    <t>Wendi</t>
  </si>
  <si>
    <t>Zhang</t>
  </si>
  <si>
    <t>Yan</t>
  </si>
  <si>
    <t>Shi</t>
  </si>
  <si>
    <t>email</t>
  </si>
  <si>
    <t>Angie.Massey@memorialhermann.org</t>
  </si>
  <si>
    <t>Anjali.Truitt@memorialhermann.org</t>
  </si>
  <si>
    <t>Rebecca.Garner@memorialhermann.org</t>
  </si>
  <si>
    <t>Brent.Barnett@memorialhermann.org</t>
  </si>
  <si>
    <t>Candace.Fountain@memorialhermann.org</t>
  </si>
  <si>
    <t>Emily.Rogers@memorialhermann.org</t>
  </si>
  <si>
    <t>Garrett.Barnes@memorialhermann.org</t>
  </si>
  <si>
    <t>Jerry.Thurman@memorialhermann.org</t>
  </si>
  <si>
    <t>Kanza.Mazhar@memorialhermann.org</t>
  </si>
  <si>
    <t>Howard.Lin@memorialhermann.org</t>
  </si>
  <si>
    <t>Melisah.Kung'ah@memorialhermann.org</t>
  </si>
  <si>
    <t>Michael.Lutz@memorialhermann.org</t>
  </si>
  <si>
    <t xml:space="preserve">Pamela.Thibeaux@memorialhermann.org </t>
  </si>
  <si>
    <t>Philip.Suah@memorialhermann.org</t>
  </si>
  <si>
    <t>Rene.Requenes@memorialhermann.org</t>
  </si>
  <si>
    <t>sambo.amaza@memorialhermann.org</t>
  </si>
  <si>
    <t>Sean.Gannon@memorialhermann.org</t>
  </si>
  <si>
    <t>Timothy.Morrison@memorialhermann.org</t>
  </si>
  <si>
    <t>Vivek.Khandekar@memorialhermann.org</t>
  </si>
  <si>
    <t>Wendi.Zhang@memorialhermann.org</t>
  </si>
  <si>
    <t>yan.shi@memorialhermann.org</t>
  </si>
  <si>
    <t>Quiz 1</t>
  </si>
  <si>
    <t>Quiz 2</t>
  </si>
  <si>
    <t>Attend 1</t>
  </si>
  <si>
    <t>Attend 2</t>
  </si>
  <si>
    <t>Attend 3</t>
  </si>
  <si>
    <t>Attend 4</t>
  </si>
  <si>
    <t>Attend 5</t>
  </si>
  <si>
    <t>Attend 6</t>
  </si>
  <si>
    <t>Attend 7</t>
  </si>
  <si>
    <t>Attend 8</t>
  </si>
  <si>
    <t>Attend 9</t>
  </si>
  <si>
    <t>Attend 10</t>
  </si>
  <si>
    <t>Midterm</t>
  </si>
  <si>
    <t>Capstone</t>
  </si>
  <si>
    <t>?</t>
  </si>
  <si>
    <t>Exercise 1</t>
  </si>
  <si>
    <t>Exercise 2</t>
  </si>
  <si>
    <t>Exercise 3</t>
  </si>
  <si>
    <t>Exercise 4</t>
  </si>
  <si>
    <t>Midterm_HowardLin</t>
  </si>
  <si>
    <t>Midterm_MelisahKungah</t>
  </si>
  <si>
    <t>Midterm_SamboAmaza</t>
  </si>
  <si>
    <t>Midterm_SeanGannon</t>
  </si>
  <si>
    <t>Midterm_TimMorrison</t>
  </si>
  <si>
    <t>Midterm_WendiZhang</t>
  </si>
  <si>
    <t>Midterm_AnjaliTruitt</t>
  </si>
  <si>
    <t>Midterm_EmilyRogers</t>
  </si>
  <si>
    <t>Midterm_GarrettBarnes</t>
  </si>
  <si>
    <t>Assignment</t>
  </si>
  <si>
    <t>ID</t>
  </si>
  <si>
    <t>A</t>
  </si>
  <si>
    <t>I</t>
  </si>
  <si>
    <t>B</t>
  </si>
  <si>
    <t>D</t>
  </si>
  <si>
    <t>C</t>
  </si>
  <si>
    <t>E</t>
  </si>
  <si>
    <t>F</t>
  </si>
  <si>
    <t>G</t>
  </si>
  <si>
    <t>H</t>
  </si>
  <si>
    <t>new_name</t>
  </si>
  <si>
    <t>x</t>
  </si>
  <si>
    <t>Grader</t>
  </si>
  <si>
    <t>Assignee</t>
  </si>
  <si>
    <t>Identity</t>
  </si>
  <si>
    <t>Dropped?</t>
  </si>
  <si>
    <t>Y</t>
  </si>
  <si>
    <t>Midterm Ruberic</t>
  </si>
  <si>
    <t>Criteria</t>
  </si>
  <si>
    <t>Did the author submit a working Jupyter notebook? Yes = 5, No = 0</t>
  </si>
  <si>
    <t>Was there any syntactical error within the notebook? -1 point for each error found; 5 – number of errors found; Score is between 0-5.</t>
  </si>
  <si>
    <t>Did the PowerPoint meet the length requirement of between 5-15 slides? Yes = 5, No = 0</t>
  </si>
  <si>
    <t>Did the PowerPoint include a description or context info about the dataset? Yes = 5, No = 0</t>
  </si>
  <si>
    <t>Did the PowerPoint highlight/outline the work done on the dataset? Yes = 10, No = 0</t>
  </si>
  <si>
    <t>Did the author identify features in the data that are problematic? 2 points for each feature identified; max score is 10.</t>
  </si>
  <si>
    <t>Did the author provide solutions to the problem? 2 points for each solution identified; max score is 10.</t>
  </si>
  <si>
    <t>Did the author provide steps to standardize the dataset? 2 points for each step identified; max score is 10.</t>
  </si>
  <si>
    <t>Did the PowerPoint provide an assessment of the data quality before and after? Yes = 10, No = 0</t>
  </si>
  <si>
    <t>Did the PowerPoint make a recommendation of the data? Yes = 10, No = 0</t>
  </si>
  <si>
    <t>Is the PowerPoint clear and precise? In other word, were you able to follow along, or did it leave you unclear and confused? Yes = 10, No = 0</t>
  </si>
  <si>
    <t>Did the assessment make sense? In other word, was the assessment justified/valid? Yes = 10, No = 0</t>
  </si>
  <si>
    <t>Total Score</t>
  </si>
  <si>
    <t>Inst.</t>
  </si>
  <si>
    <t>Peer A</t>
  </si>
  <si>
    <t>Peer B</t>
  </si>
  <si>
    <t>Peer D</t>
  </si>
  <si>
    <t>Peer E</t>
  </si>
  <si>
    <t>Peer G</t>
  </si>
  <si>
    <t>Peer I</t>
  </si>
  <si>
    <t>Peer F</t>
  </si>
  <si>
    <t>Peer H</t>
  </si>
  <si>
    <t>Peer C</t>
  </si>
  <si>
    <t>Total</t>
  </si>
  <si>
    <t>Inst grade</t>
  </si>
  <si>
    <t>Peer grade1</t>
  </si>
  <si>
    <t>Peer grade2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</si>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</sst>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ill="1"/>
    <xf numFmtId="1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1" fillId="6" borderId="4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5" xfId="0" applyFont="1" applyFill="1" applyBorder="1"/>
    <xf numFmtId="0" fontId="1" fillId="6" borderId="3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2" topLeftCell="I1" activePane="topRight" state="frozen"/>
      <selection pane="topRight" activeCell="X16" sqref="X16"/>
    </sheetView>
  </sheetViews>
  <sheetFormatPr defaultRowHeight="14.4" x14ac:dyDescent="0.55000000000000004"/>
  <cols>
    <col min="1" max="1" width="9.7890625" bestFit="1" customWidth="1"/>
    <col min="2" max="2" width="10.26171875" bestFit="1" customWidth="1"/>
    <col min="3" max="3" width="37.15625" bestFit="1" customWidth="1"/>
    <col min="4" max="4" width="9.7890625" style="3" customWidth="1"/>
    <col min="22" max="22" width="9.15625" bestFit="1" customWidth="1"/>
    <col min="23" max="24" width="10.7890625" bestFit="1" customWidth="1"/>
  </cols>
  <sheetData>
    <row r="1" spans="1:25" s="3" customFormat="1" x14ac:dyDescent="0.55000000000000004"/>
    <row r="2" spans="1:25" s="3" customFormat="1" x14ac:dyDescent="0.55000000000000004">
      <c r="U2" s="33" t="s">
        <v>78</v>
      </c>
      <c r="V2" s="33"/>
      <c r="W2" s="33"/>
      <c r="X2" s="33"/>
      <c r="Y2" s="4" t="s">
        <v>79</v>
      </c>
    </row>
    <row r="3" spans="1:25" x14ac:dyDescent="0.55000000000000004">
      <c r="A3" s="2" t="s">
        <v>0</v>
      </c>
      <c r="B3" s="2" t="s">
        <v>1</v>
      </c>
      <c r="C3" s="4" t="s">
        <v>44</v>
      </c>
      <c r="D3" s="4" t="s">
        <v>110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75</v>
      </c>
      <c r="O3" s="4" t="s">
        <v>76</v>
      </c>
      <c r="P3" s="4" t="s">
        <v>77</v>
      </c>
      <c r="Q3" s="4" t="s">
        <v>81</v>
      </c>
      <c r="R3" s="4" t="s">
        <v>82</v>
      </c>
      <c r="S3" s="4" t="s">
        <v>83</v>
      </c>
      <c r="T3" s="4" t="s">
        <v>84</v>
      </c>
      <c r="U3" s="4" t="s">
        <v>137</v>
      </c>
      <c r="V3" s="4" t="s">
        <v>138</v>
      </c>
      <c r="W3" s="4" t="s">
        <v>139</v>
      </c>
      <c r="X3" s="4" t="s">
        <v>140</v>
      </c>
    </row>
    <row r="4" spans="1:25" x14ac:dyDescent="0.55000000000000004">
      <c r="A4" s="1" t="s">
        <v>2</v>
      </c>
      <c r="B4" s="1" t="s">
        <v>3</v>
      </c>
      <c r="C4" s="5" t="s">
        <v>45</v>
      </c>
      <c r="D4" s="5" t="s">
        <v>111</v>
      </c>
      <c r="E4" s="6">
        <f xml:space="preserve"> (75 *13) / 17</f>
        <v>57.352941176470587</v>
      </c>
      <c r="G4">
        <v>25</v>
      </c>
      <c r="H4" s="3">
        <v>25</v>
      </c>
      <c r="I4" s="3">
        <v>25</v>
      </c>
      <c r="J4">
        <v>25</v>
      </c>
      <c r="K4">
        <v>25</v>
      </c>
    </row>
    <row r="5" spans="1:25" x14ac:dyDescent="0.55000000000000004">
      <c r="A5" s="1" t="s">
        <v>4</v>
      </c>
      <c r="B5" s="1" t="s">
        <v>5</v>
      </c>
      <c r="C5" s="3" t="s">
        <v>46</v>
      </c>
      <c r="E5" s="6">
        <f xml:space="preserve"> (75 *15) / 17</f>
        <v>66.17647058823529</v>
      </c>
      <c r="G5" s="3">
        <v>25</v>
      </c>
      <c r="H5" s="3">
        <v>25</v>
      </c>
      <c r="I5" s="3">
        <v>25</v>
      </c>
      <c r="J5">
        <v>25</v>
      </c>
      <c r="L5">
        <v>25</v>
      </c>
      <c r="M5">
        <v>25</v>
      </c>
      <c r="N5">
        <v>25</v>
      </c>
      <c r="U5" s="3" t="e">
        <f t="shared" ref="U5:U23" ca="1" si="0">AVERAGE(V5:X5)</f>
        <v>#NAME?</v>
      </c>
      <c r="V5" s="3" t="e" cm="1">
        <f t="array" aca="1" ref="V5" ca="1">_xlfn.IFS(midterm!$V$2=Grades!$A5,midterm!$V$16,midterm!$Y$2=Grades!$A5,midterm!$Y$16,midterm!$AB$2=Grades!$A5,midterm!$AB$16,midterm!$AE$2=Grades!$A5,midterm!$AE$16,midterm!$AH$2=Grades!$A5,midterm!$AH$16,midterm!$AK$2=Grades!$A5,midterm!$AK$16,midterm!$AN$2=Grades!$A5,midterm!$AN$16,midterm!$AQ$2=Grades!$A5,midterm!$AQ$16,midterm!$AT$2=Grades!$A5,midterm!$AT$16)</f>
        <v>#NAME?</v>
      </c>
      <c r="W5">
        <f>midterm!Z16</f>
        <v>96</v>
      </c>
      <c r="X5">
        <f>midterm!AF16</f>
        <v>0</v>
      </c>
    </row>
    <row r="6" spans="1:25" x14ac:dyDescent="0.55000000000000004">
      <c r="A6" s="1" t="s">
        <v>6</v>
      </c>
      <c r="B6" s="1" t="s">
        <v>7</v>
      </c>
      <c r="C6" s="5" t="s">
        <v>47</v>
      </c>
      <c r="D6" s="5" t="s">
        <v>111</v>
      </c>
      <c r="E6" s="6">
        <f xml:space="preserve"> (75 *13) / 17</f>
        <v>57.352941176470587</v>
      </c>
      <c r="G6" s="3">
        <v>25</v>
      </c>
      <c r="H6" s="3">
        <v>25</v>
      </c>
      <c r="I6" s="3">
        <v>25</v>
      </c>
      <c r="J6">
        <v>25</v>
      </c>
      <c r="U6" s="3"/>
      <c r="V6" s="3"/>
    </row>
    <row r="7" spans="1:25" x14ac:dyDescent="0.55000000000000004">
      <c r="A7" s="1" t="s">
        <v>8</v>
      </c>
      <c r="B7" s="1" t="s">
        <v>9</v>
      </c>
      <c r="C7" s="3" t="s">
        <v>48</v>
      </c>
      <c r="D7" s="5" t="s">
        <v>80</v>
      </c>
      <c r="E7" s="6">
        <f xml:space="preserve"> (75 *13) / 17</f>
        <v>57.352941176470587</v>
      </c>
      <c r="G7" s="3">
        <v>25</v>
      </c>
      <c r="H7" s="3">
        <v>25</v>
      </c>
      <c r="I7" s="3">
        <v>25</v>
      </c>
      <c r="J7">
        <v>25</v>
      </c>
      <c r="K7">
        <v>25</v>
      </c>
      <c r="L7">
        <v>25</v>
      </c>
      <c r="N7">
        <v>25</v>
      </c>
      <c r="U7" s="3"/>
      <c r="V7" s="3"/>
    </row>
    <row r="8" spans="1:25" x14ac:dyDescent="0.55000000000000004">
      <c r="A8" s="1" t="s">
        <v>10</v>
      </c>
      <c r="B8" s="1" t="s">
        <v>11</v>
      </c>
      <c r="C8" s="3" t="s">
        <v>49</v>
      </c>
      <c r="D8" s="5" t="s">
        <v>80</v>
      </c>
      <c r="E8" s="6">
        <f xml:space="preserve"> (75 *14) / 17</f>
        <v>61.764705882352942</v>
      </c>
      <c r="G8" s="3">
        <v>25</v>
      </c>
      <c r="H8" s="3">
        <v>25</v>
      </c>
      <c r="I8" s="3">
        <v>25</v>
      </c>
      <c r="J8">
        <v>25</v>
      </c>
      <c r="K8">
        <v>25</v>
      </c>
      <c r="U8" s="3"/>
      <c r="V8" s="3"/>
    </row>
    <row r="9" spans="1:25" x14ac:dyDescent="0.55000000000000004">
      <c r="A9" s="1" t="s">
        <v>12</v>
      </c>
      <c r="B9" s="1" t="s">
        <v>13</v>
      </c>
      <c r="C9" s="3" t="s">
        <v>50</v>
      </c>
      <c r="E9" s="6">
        <f t="shared" ref="E9" si="1" xml:space="preserve"> (75 *14) / 17</f>
        <v>61.764705882352942</v>
      </c>
      <c r="G9" s="3">
        <v>25</v>
      </c>
      <c r="H9" s="3">
        <v>25</v>
      </c>
      <c r="I9" s="3">
        <v>25</v>
      </c>
      <c r="J9">
        <v>25</v>
      </c>
      <c r="K9">
        <v>25</v>
      </c>
      <c r="L9">
        <v>25</v>
      </c>
      <c r="M9">
        <v>25</v>
      </c>
      <c r="N9">
        <v>25</v>
      </c>
      <c r="U9" s="3" t="e">
        <f t="shared" ca="1" si="0"/>
        <v>#NAME?</v>
      </c>
      <c r="V9" s="3" t="e" cm="1">
        <f t="array" aca="1" ref="V9" ca="1">_xlfn.IFS(midterm!$V$2=Grades!$A9,midterm!$V$16,midterm!$Y$2=Grades!$A9,midterm!$Y$16,midterm!$AB$2=Grades!$A9,midterm!$AB$16,midterm!$AE$2=Grades!$A9,midterm!$AE$16,midterm!$AH$2=Grades!$A9,midterm!$AH$16,midterm!$AK$2=Grades!$A9,midterm!$AK$16,midterm!$AN$2=Grades!$A9,midterm!$AN$16,midterm!$AQ$2=Grades!$A9,midterm!$AQ$16,midterm!$AT$2=Grades!$A9,midterm!$AT$16)</f>
        <v>#NAME?</v>
      </c>
      <c r="W9">
        <f>midterm!AD16</f>
        <v>100</v>
      </c>
      <c r="X9">
        <f>midterm!AJ16</f>
        <v>90</v>
      </c>
    </row>
    <row r="10" spans="1:25" x14ac:dyDescent="0.55000000000000004">
      <c r="A10" s="1" t="s">
        <v>14</v>
      </c>
      <c r="B10" s="1" t="s">
        <v>15</v>
      </c>
      <c r="C10" s="3" t="s">
        <v>51</v>
      </c>
      <c r="E10" s="6">
        <f xml:space="preserve"> (75 *15) / 17</f>
        <v>66.17647058823529</v>
      </c>
      <c r="G10" s="3">
        <v>25</v>
      </c>
      <c r="H10" s="3">
        <v>25</v>
      </c>
      <c r="I10" s="3">
        <v>25</v>
      </c>
      <c r="J10">
        <v>25</v>
      </c>
      <c r="K10">
        <v>25</v>
      </c>
      <c r="L10">
        <v>25</v>
      </c>
      <c r="M10">
        <v>25</v>
      </c>
      <c r="N10">
        <v>25</v>
      </c>
      <c r="U10" s="3" t="e">
        <f t="shared" ca="1" si="0"/>
        <v>#NAME?</v>
      </c>
      <c r="V10" s="3" t="e" cm="1">
        <f t="array" aca="1" ref="V10" ca="1">_xlfn.IFS(midterm!$V$2=Grades!$A10,midterm!$V$16,midterm!$Y$2=Grades!$A10,midterm!$Y$16,midterm!$AB$2=Grades!$A10,midterm!$AB$16,midterm!$AE$2=Grades!$A10,midterm!$AE$16,midterm!$AH$2=Grades!$A10,midterm!$AH$16,midterm!$AK$2=Grades!$A10,midterm!$AK$16,midterm!$AN$2=Grades!$A10,midterm!$AN$16,midterm!$AQ$2=Grades!$A10,midterm!$AQ$16,midterm!$AT$2=Grades!$A10,midterm!$AT$16)</f>
        <v>#NAME?</v>
      </c>
      <c r="W10">
        <f>midterm!AA16</f>
        <v>96</v>
      </c>
      <c r="X10">
        <f>midterm!AG16</f>
        <v>0</v>
      </c>
    </row>
    <row r="11" spans="1:25" x14ac:dyDescent="0.55000000000000004">
      <c r="A11" s="1" t="s">
        <v>16</v>
      </c>
      <c r="B11" s="1" t="s">
        <v>17</v>
      </c>
      <c r="C11" s="3" t="s">
        <v>52</v>
      </c>
      <c r="D11" s="3" t="s">
        <v>80</v>
      </c>
      <c r="E11" s="6">
        <f xml:space="preserve"> (75 *1) / 17</f>
        <v>4.4117647058823533</v>
      </c>
      <c r="G11" s="3">
        <v>25</v>
      </c>
      <c r="H11" s="3">
        <v>25</v>
      </c>
      <c r="I11" s="3">
        <v>25</v>
      </c>
      <c r="U11" s="3"/>
      <c r="V11" s="3"/>
    </row>
    <row r="12" spans="1:25" x14ac:dyDescent="0.55000000000000004">
      <c r="A12" s="1" t="s">
        <v>18</v>
      </c>
      <c r="B12" s="1" t="s">
        <v>19</v>
      </c>
      <c r="C12" s="3" t="s">
        <v>53</v>
      </c>
      <c r="D12" s="3" t="s">
        <v>111</v>
      </c>
      <c r="E12" s="6"/>
      <c r="G12" s="3">
        <v>25</v>
      </c>
      <c r="H12" s="3">
        <v>25</v>
      </c>
      <c r="I12" s="3">
        <v>25</v>
      </c>
      <c r="K12">
        <v>25</v>
      </c>
      <c r="L12">
        <v>25</v>
      </c>
      <c r="U12" s="3"/>
      <c r="V12" s="3"/>
    </row>
    <row r="13" spans="1:25" x14ac:dyDescent="0.55000000000000004">
      <c r="A13" s="1" t="s">
        <v>21</v>
      </c>
      <c r="B13" s="1" t="s">
        <v>20</v>
      </c>
      <c r="C13" s="3" t="s">
        <v>54</v>
      </c>
      <c r="E13" s="6">
        <f xml:space="preserve"> (75 *15) / 17</f>
        <v>66.17647058823529</v>
      </c>
      <c r="G13" s="3">
        <v>25</v>
      </c>
      <c r="H13" s="3">
        <v>25</v>
      </c>
      <c r="I13" s="3">
        <v>25</v>
      </c>
      <c r="K13">
        <v>25</v>
      </c>
      <c r="L13">
        <v>25</v>
      </c>
      <c r="N13">
        <v>25</v>
      </c>
      <c r="U13" s="3" t="e">
        <f t="shared" ca="1" si="0"/>
        <v>#NAME?</v>
      </c>
      <c r="V13" s="3" t="e" cm="1">
        <f t="array" aca="1" ref="V13" ca="1">_xlfn.IFS(midterm!$V$2=Grades!$A13,midterm!$V$16,midterm!$Y$2=Grades!$A13,midterm!$Y$16,midterm!$AB$2=Grades!$A13,midterm!$AB$16,midterm!$AE$2=Grades!$A13,midterm!$AE$16,midterm!$AH$2=Grades!$A13,midterm!$AH$16,midterm!$AK$2=Grades!$A13,midterm!$AK$16,midterm!$AN$2=Grades!$A13,midterm!$AN$16,midterm!$AQ$2=Grades!$A13,midterm!$AQ$16,midterm!$AT$2=Grades!$A13,midterm!$AT$16)</f>
        <v>#NAME?</v>
      </c>
      <c r="W13">
        <f>midterm!AL16</f>
        <v>0</v>
      </c>
      <c r="X13">
        <f>midterm!AR16</f>
        <v>87</v>
      </c>
    </row>
    <row r="14" spans="1:25" x14ac:dyDescent="0.55000000000000004">
      <c r="A14" s="1" t="s">
        <v>22</v>
      </c>
      <c r="B14" s="1" t="s">
        <v>23</v>
      </c>
      <c r="C14" s="3" t="s">
        <v>55</v>
      </c>
      <c r="E14" s="6">
        <f xml:space="preserve"> (75 *12) / 17</f>
        <v>52.941176470588232</v>
      </c>
      <c r="G14" s="3">
        <v>25</v>
      </c>
      <c r="H14" s="3">
        <v>25</v>
      </c>
      <c r="I14" s="3">
        <v>25</v>
      </c>
      <c r="J14">
        <v>25</v>
      </c>
      <c r="K14">
        <v>25</v>
      </c>
      <c r="L14">
        <v>25</v>
      </c>
      <c r="M14">
        <v>25</v>
      </c>
      <c r="N14">
        <v>25</v>
      </c>
      <c r="U14" s="3" t="e">
        <f t="shared" ca="1" si="0"/>
        <v>#NAME?</v>
      </c>
      <c r="V14" s="3" t="e" cm="1">
        <f t="array" aca="1" ref="V14" ca="1">_xlfn.IFS(midterm!$V$2=Grades!$A14,midterm!$V$16,midterm!$Y$2=Grades!$A14,midterm!$Y$16,midterm!$AB$2=Grades!$A14,midterm!$AB$16,midterm!$AE$2=Grades!$A14,midterm!$AE$16,midterm!$AH$2=Grades!$A14,midterm!$AH$16,midterm!$AK$2=Grades!$A14,midterm!$AK$16,midterm!$AN$2=Grades!$A14,midterm!$AN$16,midterm!$AQ$2=Grades!$A14,midterm!$AQ$16,midterm!$AT$2=Grades!$A14,midterm!$AT$16)</f>
        <v>#NAME?</v>
      </c>
      <c r="W14">
        <f>midterm!AO16</f>
        <v>80</v>
      </c>
      <c r="X14">
        <f>midterm!AU16</f>
        <v>100</v>
      </c>
    </row>
    <row r="15" spans="1:25" x14ac:dyDescent="0.55000000000000004">
      <c r="A15" s="1" t="s">
        <v>24</v>
      </c>
      <c r="B15" s="1" t="s">
        <v>25</v>
      </c>
      <c r="C15" s="3" t="s">
        <v>56</v>
      </c>
      <c r="D15" s="3" t="s">
        <v>111</v>
      </c>
      <c r="E15" s="6">
        <f xml:space="preserve"> (75 * 14) / 17</f>
        <v>61.764705882352942</v>
      </c>
      <c r="G15" s="3">
        <v>25</v>
      </c>
      <c r="H15" s="3">
        <v>25</v>
      </c>
      <c r="I15" s="3">
        <v>25</v>
      </c>
      <c r="J15">
        <v>25</v>
      </c>
      <c r="K15">
        <v>25</v>
      </c>
      <c r="U15" s="3"/>
      <c r="V15" s="3"/>
    </row>
    <row r="16" spans="1:25" x14ac:dyDescent="0.55000000000000004">
      <c r="A16" s="1" t="s">
        <v>26</v>
      </c>
      <c r="B16" s="1" t="s">
        <v>27</v>
      </c>
      <c r="C16" s="3" t="s">
        <v>57</v>
      </c>
      <c r="D16" s="3" t="s">
        <v>111</v>
      </c>
      <c r="E16" s="6">
        <f xml:space="preserve"> (75 * 14) / 17</f>
        <v>61.764705882352942</v>
      </c>
      <c r="G16" s="3">
        <v>25</v>
      </c>
      <c r="H16" s="3">
        <v>25</v>
      </c>
      <c r="I16" s="3">
        <v>25</v>
      </c>
      <c r="J16">
        <v>25</v>
      </c>
      <c r="U16" s="3"/>
      <c r="V16" s="3"/>
    </row>
    <row r="17" spans="1:24" x14ac:dyDescent="0.55000000000000004">
      <c r="A17" s="1" t="s">
        <v>28</v>
      </c>
      <c r="B17" s="1" t="s">
        <v>29</v>
      </c>
      <c r="C17" s="3" t="s">
        <v>58</v>
      </c>
      <c r="D17" s="3" t="s">
        <v>80</v>
      </c>
      <c r="E17" s="6">
        <f xml:space="preserve"> (75 *17) / 17</f>
        <v>75</v>
      </c>
      <c r="G17" s="3">
        <v>25</v>
      </c>
      <c r="H17" s="3">
        <v>25</v>
      </c>
      <c r="I17" s="3">
        <v>25</v>
      </c>
      <c r="U17" s="3"/>
      <c r="V17" s="3"/>
    </row>
    <row r="18" spans="1:24" x14ac:dyDescent="0.55000000000000004">
      <c r="A18" s="1" t="s">
        <v>30</v>
      </c>
      <c r="B18" s="1" t="s">
        <v>31</v>
      </c>
      <c r="C18" s="3" t="s">
        <v>59</v>
      </c>
      <c r="E18" s="6">
        <f xml:space="preserve"> (75 *7) / 17</f>
        <v>30.882352941176471</v>
      </c>
      <c r="G18" s="3">
        <v>25</v>
      </c>
      <c r="H18" s="3">
        <v>25</v>
      </c>
      <c r="I18" s="3">
        <v>25</v>
      </c>
      <c r="J18">
        <v>25</v>
      </c>
      <c r="U18" s="3"/>
      <c r="V18" s="3"/>
    </row>
    <row r="19" spans="1:24" x14ac:dyDescent="0.55000000000000004">
      <c r="A19" s="1" t="s">
        <v>32</v>
      </c>
      <c r="B19" s="1" t="s">
        <v>33</v>
      </c>
      <c r="C19" s="3" t="s">
        <v>60</v>
      </c>
      <c r="E19" s="6">
        <f xml:space="preserve"> (75 *10) / 17</f>
        <v>44.117647058823529</v>
      </c>
      <c r="G19" s="3">
        <v>25</v>
      </c>
      <c r="H19" s="3">
        <v>25</v>
      </c>
      <c r="I19" s="3">
        <v>25</v>
      </c>
      <c r="J19">
        <v>25</v>
      </c>
      <c r="K19">
        <v>25</v>
      </c>
      <c r="L19">
        <v>25</v>
      </c>
      <c r="N19">
        <v>25</v>
      </c>
      <c r="U19" s="3" t="e">
        <f t="shared" ca="1" si="0"/>
        <v>#NAME?</v>
      </c>
      <c r="V19" s="3" t="e" cm="1">
        <f t="array" aca="1" ref="V19" ca="1">_xlfn.IFS(midterm!$V$2=Grades!$A19,midterm!$V$16,midterm!$Y$2=Grades!$A19,midterm!$Y$16,midterm!$AB$2=Grades!$A19,midterm!$AB$16,midterm!$AE$2=Grades!$A19,midterm!$AE$16,midterm!$AH$2=Grades!$A19,midterm!$AH$16,midterm!$AK$2=Grades!$A19,midterm!$AK$16,midterm!$AN$2=Grades!$A19,midterm!$AN$16,midterm!$AQ$2=Grades!$A19,midterm!$AQ$16,midterm!$AT$2=Grades!$A19,midterm!$AT$16)</f>
        <v>#NAME?</v>
      </c>
      <c r="W19">
        <f>midterm!AM16</f>
        <v>0</v>
      </c>
      <c r="X19">
        <f>midterm!AS16</f>
        <v>95</v>
      </c>
    </row>
    <row r="20" spans="1:24" x14ac:dyDescent="0.55000000000000004">
      <c r="A20" s="1" t="s">
        <v>34</v>
      </c>
      <c r="B20" s="1" t="s">
        <v>35</v>
      </c>
      <c r="C20" s="3" t="s">
        <v>61</v>
      </c>
      <c r="E20" s="6">
        <f xml:space="preserve"> (75 *15) / 17</f>
        <v>66.17647058823529</v>
      </c>
      <c r="G20" s="3">
        <v>25</v>
      </c>
      <c r="H20" s="3">
        <v>25</v>
      </c>
      <c r="I20" s="3">
        <v>25</v>
      </c>
      <c r="J20">
        <v>25</v>
      </c>
      <c r="K20">
        <v>25</v>
      </c>
      <c r="L20">
        <v>25</v>
      </c>
      <c r="M20">
        <v>25</v>
      </c>
      <c r="N20">
        <v>25</v>
      </c>
      <c r="U20" s="3" t="e">
        <f t="shared" ca="1" si="0"/>
        <v>#NAME?</v>
      </c>
      <c r="V20" s="3" t="e" cm="1">
        <f t="array" aca="1" ref="V20" ca="1">_xlfn.IFS(midterm!$V$2=Grades!$A20,midterm!$V$16,midterm!$Y$2=Grades!$A20,midterm!$Y$16,midterm!$AB$2=Grades!$A20,midterm!$AB$16,midterm!$AE$2=Grades!$A20,midterm!$AE$16,midterm!$AH$2=Grades!$A20,midterm!$AH$16,midterm!$AK$2=Grades!$A20,midterm!$AK$16,midterm!$AN$2=Grades!$A20,midterm!$AN$16,midterm!$AQ$2=Grades!$A20,midterm!$AQ$16,midterm!$AT$2=Grades!$A20,midterm!$AT$16)</f>
        <v>#NAME?</v>
      </c>
      <c r="W20">
        <f>midterm!W16</f>
        <v>100</v>
      </c>
      <c r="X20">
        <f>midterm!AP16</f>
        <v>100</v>
      </c>
    </row>
    <row r="21" spans="1:24" x14ac:dyDescent="0.55000000000000004">
      <c r="A21" s="1" t="s">
        <v>36</v>
      </c>
      <c r="B21" s="1" t="s">
        <v>37</v>
      </c>
      <c r="C21" s="3" t="s">
        <v>62</v>
      </c>
      <c r="E21" s="6">
        <f xml:space="preserve"> (75 *14) / 17</f>
        <v>61.764705882352942</v>
      </c>
      <c r="G21" s="3">
        <v>25</v>
      </c>
      <c r="H21" s="3">
        <v>25</v>
      </c>
      <c r="I21" s="3">
        <v>25</v>
      </c>
      <c r="J21">
        <v>25</v>
      </c>
      <c r="K21">
        <v>25</v>
      </c>
      <c r="L21">
        <v>25</v>
      </c>
      <c r="M21">
        <v>25</v>
      </c>
      <c r="N21">
        <v>25</v>
      </c>
      <c r="U21" s="3" t="e">
        <f t="shared" ca="1" si="0"/>
        <v>#NAME?</v>
      </c>
      <c r="V21" s="3" t="e" cm="1">
        <f t="array" aca="1" ref="V21" ca="1">_xlfn.IFS(midterm!$V$2=Grades!$A21,midterm!$V$16,midterm!$Y$2=Grades!$A21,midterm!$Y$16,midterm!$AB$2=Grades!$A21,midterm!$AB$16,midterm!$AE$2=Grades!$A21,midterm!$AE$16,midterm!$AH$2=Grades!$A21,midterm!$AH$16,midterm!$AK$2=Grades!$A21,midterm!$AK$16,midterm!$AN$2=Grades!$A21,midterm!$AN$16,midterm!$AQ$2=Grades!$A21,midterm!$AQ$16,midterm!$AT$2=Grades!$A21,midterm!$AT$16)</f>
        <v>#NAME?</v>
      </c>
      <c r="W21">
        <f>midterm!X16</f>
        <v>100</v>
      </c>
      <c r="X21">
        <f>midterm!AV16</f>
        <v>100</v>
      </c>
    </row>
    <row r="22" spans="1:24" x14ac:dyDescent="0.55000000000000004">
      <c r="A22" s="1" t="s">
        <v>38</v>
      </c>
      <c r="B22" s="1" t="s">
        <v>39</v>
      </c>
      <c r="C22" s="3" t="s">
        <v>63</v>
      </c>
      <c r="E22" s="6">
        <f xml:space="preserve"> (75 *13) / 17</f>
        <v>57.352941176470587</v>
      </c>
      <c r="G22" s="3">
        <v>25</v>
      </c>
      <c r="H22" s="3">
        <v>25</v>
      </c>
      <c r="I22" s="3">
        <v>25</v>
      </c>
      <c r="J22">
        <v>25</v>
      </c>
      <c r="K22">
        <v>25</v>
      </c>
      <c r="L22">
        <v>25</v>
      </c>
      <c r="U22" s="3"/>
      <c r="V22" s="3"/>
    </row>
    <row r="23" spans="1:24" x14ac:dyDescent="0.55000000000000004">
      <c r="A23" s="1" t="s">
        <v>40</v>
      </c>
      <c r="B23" s="1" t="s">
        <v>41</v>
      </c>
      <c r="C23" s="3" t="s">
        <v>64</v>
      </c>
      <c r="E23" s="6">
        <f xml:space="preserve"> (75 *15) / 17</f>
        <v>66.17647058823529</v>
      </c>
      <c r="G23" s="3">
        <v>25</v>
      </c>
      <c r="H23" s="3">
        <v>25</v>
      </c>
      <c r="I23" s="3">
        <v>25</v>
      </c>
      <c r="J23" t="s">
        <v>80</v>
      </c>
      <c r="K23">
        <v>25</v>
      </c>
      <c r="L23">
        <v>25</v>
      </c>
      <c r="M23">
        <v>25</v>
      </c>
      <c r="U23" s="3" t="e">
        <f t="shared" ca="1" si="0"/>
        <v>#NAME?</v>
      </c>
      <c r="V23" s="3" t="e" cm="1">
        <f t="array" aca="1" ref="V23" ca="1">_xlfn.IFS(midterm!$V$2=Grades!$A23,midterm!$V$16,midterm!$Y$2=Grades!$A23,midterm!$Y$16,midterm!$AB$2=Grades!$A23,midterm!$AB$16,midterm!$AE$2=Grades!$A23,midterm!$AE$16,midterm!$AH$2=Grades!$A23,midterm!$AH$16,midterm!$AK$2=Grades!$A23,midterm!$AK$16,midterm!$AN$2=Grades!$A23,midterm!$AN$16,midterm!$AQ$2=Grades!$A23,midterm!$AQ$16,midterm!$AT$2=Grades!$A23,midterm!$AT$16)</f>
        <v>#NAME?</v>
      </c>
      <c r="W23">
        <f>midterm!AC16</f>
        <v>92</v>
      </c>
      <c r="X23">
        <f>midterm!AI16</f>
        <v>100</v>
      </c>
    </row>
    <row r="24" spans="1:24" x14ac:dyDescent="0.55000000000000004">
      <c r="A24" s="1" t="s">
        <v>42</v>
      </c>
      <c r="B24" s="1" t="s">
        <v>43</v>
      </c>
      <c r="C24" s="3" t="s">
        <v>65</v>
      </c>
      <c r="E24" s="6">
        <f xml:space="preserve"> (75 * 13) / 17</f>
        <v>57.352941176470587</v>
      </c>
      <c r="G24" s="3">
        <v>25</v>
      </c>
      <c r="H24" s="3">
        <v>25</v>
      </c>
      <c r="I24" s="3">
        <v>25</v>
      </c>
      <c r="K24">
        <v>25</v>
      </c>
      <c r="U24" s="3"/>
      <c r="V24" s="3"/>
    </row>
  </sheetData>
  <mergeCells count="1">
    <mergeCell ref="U2:X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24"/>
  <sheetViews>
    <sheetView tabSelected="1" topLeftCell="T1" workbookViewId="0">
      <selection activeCell="V12" sqref="V12"/>
    </sheetView>
  </sheetViews>
  <sheetFormatPr defaultRowHeight="14.4" x14ac:dyDescent="0.55000000000000004"/>
  <cols>
    <col min="3" max="3" width="22.1015625" bestFit="1" customWidth="1"/>
    <col min="4" max="4" width="2.62890625" bestFit="1" customWidth="1"/>
    <col min="5" max="5" width="10.3671875" bestFit="1" customWidth="1"/>
    <col min="6" max="6" width="4.89453125" customWidth="1"/>
    <col min="7" max="7" width="3.3671875" style="3" bestFit="1" customWidth="1"/>
    <col min="8" max="8" width="7.47265625" style="3" bestFit="1" customWidth="1"/>
    <col min="9" max="18" width="4.62890625" style="3" customWidth="1"/>
    <col min="19" max="19" width="4.89453125" style="3" customWidth="1"/>
    <col min="20" max="20" width="41.62890625" customWidth="1"/>
    <col min="21" max="21" width="9.47265625" style="28" bestFit="1" customWidth="1"/>
    <col min="22" max="22" width="4.47265625" bestFit="1" customWidth="1"/>
    <col min="23" max="23" width="6.15625" bestFit="1" customWidth="1"/>
    <col min="24" max="24" width="6.1015625" bestFit="1" customWidth="1"/>
    <col min="25" max="25" width="4.47265625" bestFit="1" customWidth="1"/>
    <col min="26" max="26" width="6.15625" bestFit="1" customWidth="1"/>
    <col min="27" max="27" width="6.1015625" bestFit="1" customWidth="1"/>
    <col min="28" max="28" width="4.47265625" bestFit="1" customWidth="1"/>
    <col min="29" max="29" width="6.15625" bestFit="1" customWidth="1"/>
    <col min="30" max="30" width="6.1015625" bestFit="1" customWidth="1"/>
    <col min="31" max="31" width="4.47265625" bestFit="1" customWidth="1"/>
    <col min="32" max="32" width="6.15625" bestFit="1" customWidth="1"/>
    <col min="33" max="33" width="6.1015625" bestFit="1" customWidth="1"/>
    <col min="34" max="34" width="4.47265625" bestFit="1" customWidth="1"/>
    <col min="35" max="35" width="6.15625" bestFit="1" customWidth="1"/>
    <col min="36" max="36" width="6.1015625" bestFit="1" customWidth="1"/>
    <col min="37" max="37" width="4.47265625" bestFit="1" customWidth="1"/>
    <col min="38" max="38" width="6.15625" bestFit="1" customWidth="1"/>
    <col min="39" max="39" width="6.1015625" bestFit="1" customWidth="1"/>
    <col min="40" max="40" width="4.47265625" bestFit="1" customWidth="1"/>
    <col min="41" max="41" width="6.15625" bestFit="1" customWidth="1"/>
    <col min="42" max="42" width="6.1015625" bestFit="1" customWidth="1"/>
    <col min="43" max="43" width="4.47265625" bestFit="1" customWidth="1"/>
    <col min="44" max="44" width="6.15625" bestFit="1" customWidth="1"/>
    <col min="45" max="45" width="6.1015625" bestFit="1" customWidth="1"/>
    <col min="46" max="46" width="4.47265625" bestFit="1" customWidth="1"/>
    <col min="47" max="47" width="6.15625" bestFit="1" customWidth="1"/>
    <col min="48" max="48" width="6.1015625" bestFit="1" customWidth="1"/>
  </cols>
  <sheetData>
    <row r="1" spans="2:48" s="4" customFormat="1" x14ac:dyDescent="0.55000000000000004">
      <c r="U1" s="27"/>
    </row>
    <row r="2" spans="2:48" ht="25.8" x14ac:dyDescent="0.95">
      <c r="C2" s="34" t="s">
        <v>109</v>
      </c>
      <c r="D2" s="34"/>
      <c r="E2" s="34"/>
      <c r="J2" s="36" t="s">
        <v>108</v>
      </c>
      <c r="K2" s="36"/>
      <c r="L2" s="36"/>
      <c r="M2" s="36"/>
      <c r="N2" s="36"/>
      <c r="O2" s="36"/>
      <c r="P2" s="36"/>
      <c r="Q2" s="36"/>
      <c r="R2" s="36"/>
      <c r="T2" s="11" t="s">
        <v>112</v>
      </c>
      <c r="V2" s="37" t="s">
        <v>21</v>
      </c>
      <c r="W2" s="38"/>
      <c r="X2" s="39"/>
      <c r="Y2" s="40" t="s">
        <v>22</v>
      </c>
      <c r="Z2" s="40"/>
      <c r="AA2" s="40"/>
      <c r="AB2" s="37" t="s">
        <v>32</v>
      </c>
      <c r="AC2" s="38"/>
      <c r="AD2" s="39"/>
      <c r="AE2" s="40" t="s">
        <v>34</v>
      </c>
      <c r="AF2" s="40"/>
      <c r="AG2" s="40"/>
      <c r="AH2" s="37" t="s">
        <v>36</v>
      </c>
      <c r="AI2" s="38"/>
      <c r="AJ2" s="39"/>
      <c r="AK2" s="40" t="s">
        <v>40</v>
      </c>
      <c r="AL2" s="40"/>
      <c r="AM2" s="40"/>
      <c r="AN2" s="37" t="s">
        <v>4</v>
      </c>
      <c r="AO2" s="38"/>
      <c r="AP2" s="39"/>
      <c r="AQ2" s="40" t="s">
        <v>12</v>
      </c>
      <c r="AR2" s="40"/>
      <c r="AS2" s="40"/>
      <c r="AT2" s="37" t="s">
        <v>14</v>
      </c>
      <c r="AU2" s="38"/>
      <c r="AV2" s="39"/>
    </row>
    <row r="3" spans="2:48" x14ac:dyDescent="0.55000000000000004">
      <c r="B3" s="4" t="s">
        <v>0</v>
      </c>
      <c r="C3" s="4" t="s">
        <v>94</v>
      </c>
      <c r="D3" s="4" t="s">
        <v>95</v>
      </c>
      <c r="E3" s="4" t="s">
        <v>105</v>
      </c>
      <c r="I3" s="8"/>
      <c r="J3" s="8" t="s">
        <v>96</v>
      </c>
      <c r="K3" s="8" t="s">
        <v>98</v>
      </c>
      <c r="L3" s="8" t="s">
        <v>100</v>
      </c>
      <c r="M3" s="8" t="s">
        <v>99</v>
      </c>
      <c r="N3" s="8" t="s">
        <v>101</v>
      </c>
      <c r="O3" s="8" t="s">
        <v>102</v>
      </c>
      <c r="P3" s="8" t="s">
        <v>103</v>
      </c>
      <c r="Q3" s="8" t="s">
        <v>104</v>
      </c>
      <c r="R3" s="8" t="s">
        <v>97</v>
      </c>
      <c r="T3" s="12" t="s">
        <v>113</v>
      </c>
      <c r="U3" s="29" t="s">
        <v>141</v>
      </c>
      <c r="V3" s="14" t="s">
        <v>127</v>
      </c>
      <c r="W3" s="16" t="s">
        <v>130</v>
      </c>
      <c r="X3" s="15" t="s">
        <v>131</v>
      </c>
      <c r="Y3" s="3" t="s">
        <v>127</v>
      </c>
      <c r="Z3" s="3" t="s">
        <v>132</v>
      </c>
      <c r="AA3" s="3" t="s">
        <v>133</v>
      </c>
      <c r="AB3" s="14" t="s">
        <v>127</v>
      </c>
      <c r="AC3" s="16" t="s">
        <v>134</v>
      </c>
      <c r="AD3" s="15" t="s">
        <v>135</v>
      </c>
      <c r="AE3" s="3" t="s">
        <v>127</v>
      </c>
      <c r="AF3" s="3" t="s">
        <v>132</v>
      </c>
      <c r="AG3" s="3" t="s">
        <v>133</v>
      </c>
      <c r="AH3" s="17" t="s">
        <v>127</v>
      </c>
      <c r="AI3" s="18" t="s">
        <v>134</v>
      </c>
      <c r="AJ3" s="19" t="s">
        <v>135</v>
      </c>
      <c r="AK3" s="3" t="s">
        <v>127</v>
      </c>
      <c r="AL3" s="3" t="s">
        <v>128</v>
      </c>
      <c r="AM3" s="3" t="s">
        <v>136</v>
      </c>
      <c r="AN3" s="14" t="s">
        <v>127</v>
      </c>
      <c r="AO3" s="16" t="s">
        <v>129</v>
      </c>
      <c r="AP3" s="15" t="s">
        <v>130</v>
      </c>
      <c r="AQ3" s="3" t="s">
        <v>127</v>
      </c>
      <c r="AR3" s="3" t="s">
        <v>128</v>
      </c>
      <c r="AS3" s="3" t="s">
        <v>136</v>
      </c>
      <c r="AT3" s="14" t="s">
        <v>127</v>
      </c>
      <c r="AU3" s="16" t="s">
        <v>129</v>
      </c>
      <c r="AV3" s="15" t="s">
        <v>131</v>
      </c>
    </row>
    <row r="4" spans="2:48" ht="14.5" customHeight="1" x14ac:dyDescent="0.55000000000000004">
      <c r="B4" s="3" t="s">
        <v>21</v>
      </c>
      <c r="C4" t="s">
        <v>85</v>
      </c>
      <c r="D4" t="s">
        <v>96</v>
      </c>
      <c r="E4" t="str">
        <f>LEFT(C4,8) &amp; D4</f>
        <v>Midterm_A</v>
      </c>
      <c r="G4" s="35" t="s">
        <v>107</v>
      </c>
      <c r="H4" s="7" t="s">
        <v>21</v>
      </c>
      <c r="I4" s="10" t="s">
        <v>96</v>
      </c>
      <c r="J4" s="9"/>
      <c r="K4" s="8"/>
      <c r="L4" s="8"/>
      <c r="M4" s="8" t="s">
        <v>106</v>
      </c>
      <c r="N4" s="8" t="s">
        <v>106</v>
      </c>
      <c r="O4" s="8"/>
      <c r="P4" s="8"/>
      <c r="Q4" s="8"/>
      <c r="R4" s="8"/>
      <c r="T4" s="13" t="s">
        <v>114</v>
      </c>
      <c r="U4" s="30">
        <v>5</v>
      </c>
      <c r="V4" s="14">
        <v>5</v>
      </c>
      <c r="W4" s="20">
        <v>5</v>
      </c>
      <c r="X4" s="21">
        <v>5</v>
      </c>
      <c r="Y4">
        <v>5</v>
      </c>
      <c r="Z4" s="20">
        <v>5</v>
      </c>
      <c r="AA4" s="20">
        <v>5</v>
      </c>
      <c r="AB4" s="14">
        <v>5</v>
      </c>
      <c r="AC4" s="20">
        <v>5</v>
      </c>
      <c r="AD4" s="21">
        <v>5</v>
      </c>
      <c r="AE4">
        <v>5</v>
      </c>
      <c r="AH4" s="17">
        <v>5</v>
      </c>
      <c r="AI4" s="20">
        <v>5</v>
      </c>
      <c r="AJ4" s="21">
        <v>5</v>
      </c>
      <c r="AK4">
        <v>5</v>
      </c>
      <c r="AN4" s="14">
        <v>5</v>
      </c>
      <c r="AO4" s="20">
        <v>5</v>
      </c>
      <c r="AP4" s="21">
        <v>5</v>
      </c>
      <c r="AQ4" s="18">
        <v>5</v>
      </c>
      <c r="AR4" s="20">
        <v>5</v>
      </c>
      <c r="AS4" s="20">
        <v>5</v>
      </c>
      <c r="AT4" s="14">
        <v>5</v>
      </c>
      <c r="AU4" s="20">
        <v>5</v>
      </c>
      <c r="AV4" s="21">
        <v>5</v>
      </c>
    </row>
    <row r="5" spans="2:48" x14ac:dyDescent="0.55000000000000004">
      <c r="B5" s="3" t="s">
        <v>22</v>
      </c>
      <c r="C5" t="s">
        <v>86</v>
      </c>
      <c r="D5" t="s">
        <v>98</v>
      </c>
      <c r="E5" s="3" t="str">
        <f t="shared" ref="E5:E12" si="0">LEFT(C5,8) &amp; D5</f>
        <v>Midterm_B</v>
      </c>
      <c r="G5" s="35"/>
      <c r="H5" s="7" t="s">
        <v>22</v>
      </c>
      <c r="I5" s="10" t="s">
        <v>98</v>
      </c>
      <c r="J5" s="8"/>
      <c r="K5" s="9"/>
      <c r="L5" s="8"/>
      <c r="M5" s="8"/>
      <c r="N5" s="8"/>
      <c r="O5" s="8"/>
      <c r="P5" s="8" t="s">
        <v>106</v>
      </c>
      <c r="Q5" s="8"/>
      <c r="R5" s="8" t="s">
        <v>106</v>
      </c>
      <c r="T5" s="13" t="s">
        <v>115</v>
      </c>
      <c r="U5" s="30">
        <v>5</v>
      </c>
      <c r="V5" s="14">
        <v>5</v>
      </c>
      <c r="W5" s="20">
        <v>5</v>
      </c>
      <c r="X5" s="21">
        <v>5</v>
      </c>
      <c r="Y5">
        <v>5</v>
      </c>
      <c r="Z5" s="20">
        <v>5</v>
      </c>
      <c r="AA5" s="20">
        <v>5</v>
      </c>
      <c r="AB5" s="14">
        <v>5</v>
      </c>
      <c r="AC5" s="20">
        <v>5</v>
      </c>
      <c r="AD5" s="21">
        <v>5</v>
      </c>
      <c r="AE5">
        <v>5</v>
      </c>
      <c r="AH5" s="17">
        <v>5</v>
      </c>
      <c r="AI5" s="20">
        <v>5</v>
      </c>
      <c r="AJ5" s="21">
        <v>5</v>
      </c>
      <c r="AK5">
        <v>5</v>
      </c>
      <c r="AN5" s="14">
        <v>5</v>
      </c>
      <c r="AO5" s="20">
        <v>5</v>
      </c>
      <c r="AP5" s="21">
        <v>5</v>
      </c>
      <c r="AQ5" s="18">
        <v>5</v>
      </c>
      <c r="AR5" s="20">
        <v>5</v>
      </c>
      <c r="AS5" s="20">
        <v>5</v>
      </c>
      <c r="AT5" s="14">
        <v>5</v>
      </c>
      <c r="AU5" s="20">
        <v>5</v>
      </c>
      <c r="AV5" s="21">
        <v>5</v>
      </c>
    </row>
    <row r="6" spans="2:48" x14ac:dyDescent="0.55000000000000004">
      <c r="B6" s="3" t="s">
        <v>32</v>
      </c>
      <c r="C6" t="s">
        <v>87</v>
      </c>
      <c r="D6" t="s">
        <v>100</v>
      </c>
      <c r="E6" s="3" t="str">
        <f t="shared" si="0"/>
        <v>Midterm_C</v>
      </c>
      <c r="G6" s="35"/>
      <c r="H6" s="7" t="s">
        <v>32</v>
      </c>
      <c r="I6" s="10" t="s">
        <v>100</v>
      </c>
      <c r="J6" s="8"/>
      <c r="K6" s="8"/>
      <c r="L6" s="9"/>
      <c r="N6" s="8"/>
      <c r="O6" s="8" t="s">
        <v>106</v>
      </c>
      <c r="P6" s="8"/>
      <c r="Q6" s="8" t="s">
        <v>106</v>
      </c>
      <c r="R6" s="8"/>
      <c r="T6" s="13" t="s">
        <v>116</v>
      </c>
      <c r="U6" s="30">
        <v>5</v>
      </c>
      <c r="V6" s="14">
        <v>5</v>
      </c>
      <c r="W6" s="20">
        <v>5</v>
      </c>
      <c r="X6" s="21">
        <v>5</v>
      </c>
      <c r="Y6">
        <v>5</v>
      </c>
      <c r="Z6" s="20">
        <v>5</v>
      </c>
      <c r="AA6" s="20">
        <v>5</v>
      </c>
      <c r="AB6" s="14">
        <v>5</v>
      </c>
      <c r="AC6" s="20">
        <v>5</v>
      </c>
      <c r="AD6" s="21">
        <v>5</v>
      </c>
      <c r="AE6">
        <v>5</v>
      </c>
      <c r="AH6" s="17">
        <v>5</v>
      </c>
      <c r="AI6" s="20">
        <v>5</v>
      </c>
      <c r="AJ6" s="21">
        <v>5</v>
      </c>
      <c r="AK6">
        <v>5</v>
      </c>
      <c r="AN6" s="14">
        <v>5</v>
      </c>
      <c r="AO6" s="20">
        <v>5</v>
      </c>
      <c r="AP6" s="21">
        <v>5</v>
      </c>
      <c r="AQ6" s="18">
        <v>5</v>
      </c>
      <c r="AR6" s="20">
        <v>5</v>
      </c>
      <c r="AS6" s="20">
        <v>5</v>
      </c>
      <c r="AT6" s="14">
        <v>5</v>
      </c>
      <c r="AU6" s="20">
        <v>5</v>
      </c>
      <c r="AV6" s="21">
        <v>5</v>
      </c>
    </row>
    <row r="7" spans="2:48" x14ac:dyDescent="0.55000000000000004">
      <c r="B7" s="3" t="s">
        <v>34</v>
      </c>
      <c r="C7" t="s">
        <v>88</v>
      </c>
      <c r="D7" t="s">
        <v>99</v>
      </c>
      <c r="E7" s="3" t="str">
        <f t="shared" si="0"/>
        <v>Midterm_D</v>
      </c>
      <c r="G7" s="35"/>
      <c r="H7" s="7" t="s">
        <v>34</v>
      </c>
      <c r="I7" s="10" t="s">
        <v>99</v>
      </c>
      <c r="J7" s="8"/>
      <c r="K7" s="8"/>
      <c r="L7" s="8"/>
      <c r="M7" s="9"/>
      <c r="O7" s="8"/>
      <c r="P7" s="8" t="s">
        <v>106</v>
      </c>
      <c r="Q7" s="8"/>
      <c r="R7" s="8" t="s">
        <v>106</v>
      </c>
      <c r="T7" s="13" t="s">
        <v>117</v>
      </c>
      <c r="U7" s="30">
        <v>5</v>
      </c>
      <c r="V7" s="14">
        <v>5</v>
      </c>
      <c r="W7" s="20">
        <v>5</v>
      </c>
      <c r="X7" s="21">
        <v>5</v>
      </c>
      <c r="Y7">
        <v>5</v>
      </c>
      <c r="Z7" s="20">
        <v>5</v>
      </c>
      <c r="AA7" s="20">
        <v>5</v>
      </c>
      <c r="AB7" s="14">
        <v>5</v>
      </c>
      <c r="AC7" s="20">
        <v>5</v>
      </c>
      <c r="AD7" s="21">
        <v>5</v>
      </c>
      <c r="AE7">
        <v>5</v>
      </c>
      <c r="AH7" s="17">
        <v>5</v>
      </c>
      <c r="AI7" s="20">
        <v>5</v>
      </c>
      <c r="AJ7" s="21">
        <v>5</v>
      </c>
      <c r="AK7">
        <v>5</v>
      </c>
      <c r="AN7" s="14">
        <v>5</v>
      </c>
      <c r="AO7" s="20">
        <v>5</v>
      </c>
      <c r="AP7" s="21">
        <v>5</v>
      </c>
      <c r="AQ7" s="18">
        <v>5</v>
      </c>
      <c r="AR7" s="20">
        <v>5</v>
      </c>
      <c r="AS7" s="20">
        <v>5</v>
      </c>
      <c r="AT7" s="14">
        <v>5</v>
      </c>
      <c r="AU7" s="20">
        <v>5</v>
      </c>
      <c r="AV7" s="21">
        <v>5</v>
      </c>
    </row>
    <row r="8" spans="2:48" x14ac:dyDescent="0.55000000000000004">
      <c r="B8" s="3" t="s">
        <v>36</v>
      </c>
      <c r="C8" t="s">
        <v>89</v>
      </c>
      <c r="D8" t="s">
        <v>101</v>
      </c>
      <c r="E8" s="3" t="str">
        <f t="shared" si="0"/>
        <v>Midterm_E</v>
      </c>
      <c r="G8" s="35"/>
      <c r="H8" s="7" t="s">
        <v>36</v>
      </c>
      <c r="I8" s="10" t="s">
        <v>101</v>
      </c>
      <c r="J8" s="8"/>
      <c r="K8" s="8"/>
      <c r="L8" s="8"/>
      <c r="M8" s="8"/>
      <c r="N8" s="9"/>
      <c r="O8" s="8" t="s">
        <v>106</v>
      </c>
      <c r="P8" s="8"/>
      <c r="Q8" s="8" t="s">
        <v>106</v>
      </c>
      <c r="R8" s="8"/>
      <c r="T8" s="13" t="s">
        <v>118</v>
      </c>
      <c r="U8" s="30">
        <v>10</v>
      </c>
      <c r="V8" s="14">
        <v>10</v>
      </c>
      <c r="W8" s="20">
        <v>10</v>
      </c>
      <c r="X8" s="21">
        <v>10</v>
      </c>
      <c r="Y8">
        <v>10</v>
      </c>
      <c r="Z8" s="20">
        <v>10</v>
      </c>
      <c r="AA8" s="20">
        <v>10</v>
      </c>
      <c r="AB8" s="14">
        <v>10</v>
      </c>
      <c r="AC8" s="20">
        <v>10</v>
      </c>
      <c r="AD8" s="21">
        <v>10</v>
      </c>
      <c r="AE8">
        <v>10</v>
      </c>
      <c r="AH8" s="17">
        <v>10</v>
      </c>
      <c r="AI8" s="20">
        <v>10</v>
      </c>
      <c r="AJ8" s="21">
        <v>10</v>
      </c>
      <c r="AK8">
        <v>10</v>
      </c>
      <c r="AN8" s="14">
        <v>10</v>
      </c>
      <c r="AO8" s="20">
        <v>10</v>
      </c>
      <c r="AP8" s="21">
        <v>10</v>
      </c>
      <c r="AQ8" s="18">
        <v>10</v>
      </c>
      <c r="AR8" s="20">
        <v>5</v>
      </c>
      <c r="AS8" s="20">
        <v>10</v>
      </c>
      <c r="AT8" s="14">
        <v>10</v>
      </c>
      <c r="AU8" s="20">
        <v>10</v>
      </c>
      <c r="AV8" s="21">
        <v>10</v>
      </c>
    </row>
    <row r="9" spans="2:48" x14ac:dyDescent="0.55000000000000004">
      <c r="B9" s="3" t="s">
        <v>40</v>
      </c>
      <c r="C9" t="s">
        <v>90</v>
      </c>
      <c r="D9" t="s">
        <v>102</v>
      </c>
      <c r="E9" s="3" t="str">
        <f t="shared" si="0"/>
        <v>Midterm_F</v>
      </c>
      <c r="G9" s="35"/>
      <c r="H9" s="7" t="s">
        <v>40</v>
      </c>
      <c r="I9" s="10" t="s">
        <v>102</v>
      </c>
      <c r="J9" s="8" t="s">
        <v>106</v>
      </c>
      <c r="K9" s="8"/>
      <c r="L9" s="8" t="s">
        <v>106</v>
      </c>
      <c r="M9" s="8"/>
      <c r="N9" s="8"/>
      <c r="O9" s="9"/>
      <c r="P9" s="8"/>
      <c r="Q9" s="8"/>
      <c r="R9" s="8"/>
      <c r="T9" s="13" t="s">
        <v>119</v>
      </c>
      <c r="U9" s="30">
        <v>10</v>
      </c>
      <c r="V9" s="14">
        <v>6</v>
      </c>
      <c r="W9" s="20">
        <v>10</v>
      </c>
      <c r="X9" s="21">
        <v>10</v>
      </c>
      <c r="Y9">
        <v>8</v>
      </c>
      <c r="Z9" s="20">
        <v>8</v>
      </c>
      <c r="AA9" s="20">
        <v>8</v>
      </c>
      <c r="AB9" s="14">
        <v>10</v>
      </c>
      <c r="AC9" s="20">
        <v>6</v>
      </c>
      <c r="AD9" s="21">
        <v>10</v>
      </c>
      <c r="AE9" s="41">
        <v>10</v>
      </c>
      <c r="AH9" s="17">
        <v>6</v>
      </c>
      <c r="AI9" s="20">
        <v>10</v>
      </c>
      <c r="AJ9" s="21">
        <v>10</v>
      </c>
      <c r="AK9">
        <v>10</v>
      </c>
      <c r="AN9" s="14">
        <v>10</v>
      </c>
      <c r="AO9" s="20">
        <v>8</v>
      </c>
      <c r="AP9" s="21">
        <v>10</v>
      </c>
      <c r="AQ9" s="18">
        <v>10</v>
      </c>
      <c r="AR9" s="20">
        <v>10</v>
      </c>
      <c r="AS9" s="20">
        <v>10</v>
      </c>
      <c r="AT9" s="14">
        <v>6</v>
      </c>
      <c r="AU9" s="20">
        <v>10</v>
      </c>
      <c r="AV9" s="21">
        <v>10</v>
      </c>
    </row>
    <row r="10" spans="2:48" x14ac:dyDescent="0.55000000000000004">
      <c r="B10" s="3" t="s">
        <v>4</v>
      </c>
      <c r="C10" t="s">
        <v>91</v>
      </c>
      <c r="D10" t="s">
        <v>103</v>
      </c>
      <c r="E10" s="3" t="str">
        <f t="shared" si="0"/>
        <v>Midterm_G</v>
      </c>
      <c r="G10" s="35"/>
      <c r="H10" s="7" t="s">
        <v>4</v>
      </c>
      <c r="I10" s="10" t="s">
        <v>103</v>
      </c>
      <c r="J10" s="8"/>
      <c r="K10" s="8" t="s">
        <v>106</v>
      </c>
      <c r="L10" s="8"/>
      <c r="M10" s="8" t="s">
        <v>106</v>
      </c>
      <c r="N10" s="8"/>
      <c r="O10" s="8"/>
      <c r="P10" s="9"/>
      <c r="Q10" s="8"/>
      <c r="R10" s="8"/>
      <c r="T10" s="13" t="s">
        <v>120</v>
      </c>
      <c r="U10" s="30">
        <v>10</v>
      </c>
      <c r="V10" s="14">
        <v>8</v>
      </c>
      <c r="W10" s="20">
        <v>10</v>
      </c>
      <c r="X10" s="21">
        <v>10</v>
      </c>
      <c r="Y10">
        <v>0</v>
      </c>
      <c r="Z10" s="20">
        <v>8</v>
      </c>
      <c r="AA10" s="20">
        <v>8</v>
      </c>
      <c r="AB10" s="14">
        <v>10</v>
      </c>
      <c r="AC10" s="20">
        <v>6</v>
      </c>
      <c r="AD10" s="21">
        <v>10</v>
      </c>
      <c r="AE10" s="41">
        <v>10</v>
      </c>
      <c r="AH10" s="17">
        <v>6</v>
      </c>
      <c r="AI10" s="20">
        <v>10</v>
      </c>
      <c r="AJ10" s="21">
        <v>10</v>
      </c>
      <c r="AK10">
        <v>10</v>
      </c>
      <c r="AN10" s="14">
        <v>10</v>
      </c>
      <c r="AO10" s="20">
        <v>2</v>
      </c>
      <c r="AP10" s="21">
        <v>10</v>
      </c>
      <c r="AQ10" s="18">
        <v>10</v>
      </c>
      <c r="AR10" s="20">
        <v>10</v>
      </c>
      <c r="AS10" s="20">
        <v>10</v>
      </c>
      <c r="AT10" s="14">
        <v>10</v>
      </c>
      <c r="AU10" s="20">
        <v>10</v>
      </c>
      <c r="AV10" s="21">
        <v>10</v>
      </c>
    </row>
    <row r="11" spans="2:48" x14ac:dyDescent="0.55000000000000004">
      <c r="B11" s="3" t="s">
        <v>12</v>
      </c>
      <c r="C11" t="s">
        <v>92</v>
      </c>
      <c r="D11" t="s">
        <v>104</v>
      </c>
      <c r="E11" s="3" t="str">
        <f t="shared" si="0"/>
        <v>Midterm_H</v>
      </c>
      <c r="G11" s="35"/>
      <c r="H11" s="7" t="s">
        <v>12</v>
      </c>
      <c r="I11" s="10" t="s">
        <v>104</v>
      </c>
      <c r="J11" s="8" t="s">
        <v>106</v>
      </c>
      <c r="K11" s="8"/>
      <c r="L11" s="8" t="s">
        <v>106</v>
      </c>
      <c r="M11" s="8"/>
      <c r="N11" s="8"/>
      <c r="O11" s="8"/>
      <c r="P11" s="8"/>
      <c r="Q11" s="9"/>
      <c r="R11" s="8"/>
      <c r="T11" s="13" t="s">
        <v>121</v>
      </c>
      <c r="U11" s="30">
        <v>10</v>
      </c>
      <c r="V11" s="14">
        <v>10</v>
      </c>
      <c r="W11" s="20">
        <v>10</v>
      </c>
      <c r="X11" s="21">
        <v>10</v>
      </c>
      <c r="Y11">
        <v>10</v>
      </c>
      <c r="Z11" s="20">
        <v>10</v>
      </c>
      <c r="AA11" s="20">
        <v>10</v>
      </c>
      <c r="AB11" s="14">
        <v>6</v>
      </c>
      <c r="AC11" s="20">
        <v>10</v>
      </c>
      <c r="AD11" s="21">
        <v>10</v>
      </c>
      <c r="AE11">
        <v>6</v>
      </c>
      <c r="AH11" s="17">
        <v>8</v>
      </c>
      <c r="AI11" s="20">
        <v>10</v>
      </c>
      <c r="AJ11" s="21">
        <v>10</v>
      </c>
      <c r="AK11">
        <v>10</v>
      </c>
      <c r="AN11" s="14">
        <v>10</v>
      </c>
      <c r="AO11" s="20">
        <v>10</v>
      </c>
      <c r="AP11" s="21">
        <v>10</v>
      </c>
      <c r="AQ11" s="18">
        <v>10</v>
      </c>
      <c r="AR11" s="20">
        <v>10</v>
      </c>
      <c r="AS11" s="20">
        <v>10</v>
      </c>
      <c r="AT11" s="14">
        <v>8</v>
      </c>
      <c r="AU11" s="20">
        <v>10</v>
      </c>
      <c r="AV11" s="21">
        <v>10</v>
      </c>
    </row>
    <row r="12" spans="2:48" x14ac:dyDescent="0.55000000000000004">
      <c r="B12" s="3" t="s">
        <v>14</v>
      </c>
      <c r="C12" t="s">
        <v>93</v>
      </c>
      <c r="D12" t="s">
        <v>97</v>
      </c>
      <c r="E12" s="3" t="str">
        <f t="shared" si="0"/>
        <v>Midterm_I</v>
      </c>
      <c r="G12" s="35"/>
      <c r="H12" s="7" t="s">
        <v>14</v>
      </c>
      <c r="I12" s="10" t="s">
        <v>97</v>
      </c>
      <c r="J12" s="8"/>
      <c r="K12" s="8" t="s">
        <v>106</v>
      </c>
      <c r="L12" s="8"/>
      <c r="M12" s="8"/>
      <c r="N12" s="8" t="s">
        <v>106</v>
      </c>
      <c r="O12" s="8"/>
      <c r="P12" s="8"/>
      <c r="Q12" s="8"/>
      <c r="R12" s="9"/>
      <c r="T12" s="13" t="s">
        <v>122</v>
      </c>
      <c r="U12" s="30">
        <v>10</v>
      </c>
      <c r="V12" s="14">
        <v>0</v>
      </c>
      <c r="W12" s="20">
        <v>10</v>
      </c>
      <c r="X12" s="21">
        <v>10</v>
      </c>
      <c r="Y12">
        <v>0</v>
      </c>
      <c r="Z12" s="20">
        <v>10</v>
      </c>
      <c r="AA12" s="20">
        <v>10</v>
      </c>
      <c r="AB12" s="14">
        <v>10</v>
      </c>
      <c r="AC12" s="20">
        <v>10</v>
      </c>
      <c r="AD12" s="21">
        <v>10</v>
      </c>
      <c r="AE12">
        <v>10</v>
      </c>
      <c r="AH12" s="17">
        <v>10</v>
      </c>
      <c r="AI12" s="20">
        <v>10</v>
      </c>
      <c r="AJ12" s="21">
        <v>10</v>
      </c>
      <c r="AK12">
        <v>10</v>
      </c>
      <c r="AN12" s="14">
        <v>10</v>
      </c>
      <c r="AO12" s="20">
        <v>0</v>
      </c>
      <c r="AP12" s="21">
        <v>10</v>
      </c>
      <c r="AQ12" s="18">
        <v>10</v>
      </c>
      <c r="AR12" s="20">
        <v>5</v>
      </c>
      <c r="AS12" s="20">
        <v>5</v>
      </c>
      <c r="AT12" s="14">
        <v>10</v>
      </c>
      <c r="AU12" s="20">
        <v>10</v>
      </c>
      <c r="AV12" s="21">
        <v>10</v>
      </c>
    </row>
    <row r="13" spans="2:48" x14ac:dyDescent="0.55000000000000004">
      <c r="T13" s="13" t="s">
        <v>123</v>
      </c>
      <c r="U13" s="30">
        <v>10</v>
      </c>
      <c r="V13" s="14">
        <v>10</v>
      </c>
      <c r="W13" s="20">
        <v>10</v>
      </c>
      <c r="X13" s="21">
        <v>10</v>
      </c>
      <c r="Y13">
        <v>0</v>
      </c>
      <c r="Z13" s="20">
        <v>10</v>
      </c>
      <c r="AA13" s="20">
        <v>10</v>
      </c>
      <c r="AB13" s="14">
        <v>10</v>
      </c>
      <c r="AC13" s="20">
        <v>10</v>
      </c>
      <c r="AD13" s="21">
        <v>10</v>
      </c>
      <c r="AE13">
        <v>10</v>
      </c>
      <c r="AH13" s="17">
        <v>0</v>
      </c>
      <c r="AI13" s="20">
        <v>10</v>
      </c>
      <c r="AJ13" s="21">
        <v>5</v>
      </c>
      <c r="AK13">
        <v>10</v>
      </c>
      <c r="AN13" s="14">
        <v>10</v>
      </c>
      <c r="AO13" s="20">
        <v>10</v>
      </c>
      <c r="AP13" s="21">
        <v>10</v>
      </c>
      <c r="AQ13" s="18">
        <v>5</v>
      </c>
      <c r="AR13" s="20">
        <v>10</v>
      </c>
      <c r="AS13" s="20">
        <v>10</v>
      </c>
      <c r="AT13" s="14">
        <v>10</v>
      </c>
      <c r="AU13" s="20">
        <v>10</v>
      </c>
      <c r="AV13" s="21">
        <v>10</v>
      </c>
    </row>
    <row r="14" spans="2:48" x14ac:dyDescent="0.55000000000000004">
      <c r="T14" s="13" t="s">
        <v>124</v>
      </c>
      <c r="U14" s="30">
        <v>10</v>
      </c>
      <c r="V14" s="14">
        <v>10</v>
      </c>
      <c r="W14" s="20">
        <v>10</v>
      </c>
      <c r="X14" s="21">
        <v>10</v>
      </c>
      <c r="Y14">
        <v>10</v>
      </c>
      <c r="Z14" s="20">
        <v>10</v>
      </c>
      <c r="AA14" s="20">
        <v>10</v>
      </c>
      <c r="AB14" s="14">
        <v>10</v>
      </c>
      <c r="AC14" s="20">
        <v>10</v>
      </c>
      <c r="AD14" s="21">
        <v>10</v>
      </c>
      <c r="AE14">
        <v>10</v>
      </c>
      <c r="AH14" s="17">
        <v>10</v>
      </c>
      <c r="AI14" s="20">
        <v>10</v>
      </c>
      <c r="AJ14" s="21">
        <v>9</v>
      </c>
      <c r="AK14">
        <v>10</v>
      </c>
      <c r="AN14" s="14">
        <v>10</v>
      </c>
      <c r="AO14" s="20">
        <v>10</v>
      </c>
      <c r="AP14" s="21">
        <v>10</v>
      </c>
      <c r="AQ14" s="18">
        <v>10</v>
      </c>
      <c r="AR14" s="20">
        <v>7</v>
      </c>
      <c r="AS14" s="20">
        <v>10</v>
      </c>
      <c r="AT14" s="14">
        <v>10</v>
      </c>
      <c r="AU14" s="20">
        <v>10</v>
      </c>
      <c r="AV14" s="21">
        <v>10</v>
      </c>
    </row>
    <row r="15" spans="2:48" x14ac:dyDescent="0.55000000000000004">
      <c r="B15" s="3"/>
      <c r="T15" s="13" t="s">
        <v>125</v>
      </c>
      <c r="U15" s="30">
        <v>10</v>
      </c>
      <c r="V15" s="14">
        <v>10</v>
      </c>
      <c r="W15" s="20">
        <v>10</v>
      </c>
      <c r="X15" s="32">
        <v>10</v>
      </c>
      <c r="Y15">
        <v>10</v>
      </c>
      <c r="Z15" s="22">
        <v>10</v>
      </c>
      <c r="AA15" s="22">
        <v>10</v>
      </c>
      <c r="AB15" s="14">
        <v>10</v>
      </c>
      <c r="AC15" s="20">
        <v>10</v>
      </c>
      <c r="AD15" s="21">
        <v>10</v>
      </c>
      <c r="AE15" s="41">
        <v>10</v>
      </c>
      <c r="AH15" s="17">
        <v>10</v>
      </c>
      <c r="AI15" s="20">
        <v>10</v>
      </c>
      <c r="AJ15" s="32">
        <v>6</v>
      </c>
      <c r="AK15">
        <v>10</v>
      </c>
      <c r="AN15" s="14">
        <v>10</v>
      </c>
      <c r="AO15" s="22">
        <v>10</v>
      </c>
      <c r="AP15" s="23">
        <v>10</v>
      </c>
      <c r="AQ15" s="18">
        <v>10</v>
      </c>
      <c r="AR15" s="22">
        <v>10</v>
      </c>
      <c r="AS15" s="22">
        <v>10</v>
      </c>
      <c r="AT15" s="14">
        <v>10</v>
      </c>
      <c r="AU15" s="20">
        <v>10</v>
      </c>
      <c r="AV15" s="32">
        <v>10</v>
      </c>
    </row>
    <row r="16" spans="2:48" x14ac:dyDescent="0.55000000000000004">
      <c r="B16" s="3"/>
      <c r="T16" s="24" t="s">
        <v>126</v>
      </c>
      <c r="U16" s="31">
        <f>SUM(U4:U15)</f>
        <v>100</v>
      </c>
      <c r="V16" s="25">
        <f t="shared" ref="V16:AV16" si="1">SUM(V4:V15)</f>
        <v>84</v>
      </c>
      <c r="W16" s="25">
        <f t="shared" si="1"/>
        <v>100</v>
      </c>
      <c r="X16" s="25">
        <f t="shared" si="1"/>
        <v>100</v>
      </c>
      <c r="Y16" s="25">
        <f t="shared" si="1"/>
        <v>68</v>
      </c>
      <c r="Z16" s="25">
        <f t="shared" si="1"/>
        <v>96</v>
      </c>
      <c r="AA16" s="25">
        <f t="shared" si="1"/>
        <v>96</v>
      </c>
      <c r="AB16" s="25">
        <f t="shared" si="1"/>
        <v>96</v>
      </c>
      <c r="AC16" s="25">
        <f t="shared" si="1"/>
        <v>92</v>
      </c>
      <c r="AD16" s="26">
        <f t="shared" si="1"/>
        <v>100</v>
      </c>
      <c r="AE16" s="25">
        <f t="shared" si="1"/>
        <v>96</v>
      </c>
      <c r="AF16" s="25">
        <f t="shared" si="1"/>
        <v>0</v>
      </c>
      <c r="AG16" s="25">
        <f t="shared" si="1"/>
        <v>0</v>
      </c>
      <c r="AH16" s="25">
        <f t="shared" si="1"/>
        <v>80</v>
      </c>
      <c r="AI16" s="25">
        <f t="shared" si="1"/>
        <v>100</v>
      </c>
      <c r="AJ16" s="25">
        <f t="shared" si="1"/>
        <v>90</v>
      </c>
      <c r="AK16" s="25">
        <f t="shared" si="1"/>
        <v>100</v>
      </c>
      <c r="AL16" s="25">
        <f t="shared" si="1"/>
        <v>0</v>
      </c>
      <c r="AM16" s="25">
        <f t="shared" si="1"/>
        <v>0</v>
      </c>
      <c r="AN16" s="25">
        <f t="shared" si="1"/>
        <v>100</v>
      </c>
      <c r="AO16" s="25">
        <f t="shared" si="1"/>
        <v>80</v>
      </c>
      <c r="AP16" s="25">
        <f t="shared" si="1"/>
        <v>100</v>
      </c>
      <c r="AQ16" s="25">
        <f t="shared" si="1"/>
        <v>95</v>
      </c>
      <c r="AR16" s="25">
        <f t="shared" si="1"/>
        <v>87</v>
      </c>
      <c r="AS16" s="25">
        <f t="shared" si="1"/>
        <v>95</v>
      </c>
      <c r="AT16" s="25">
        <f t="shared" si="1"/>
        <v>94</v>
      </c>
      <c r="AU16" s="25">
        <f t="shared" si="1"/>
        <v>100</v>
      </c>
      <c r="AV16" s="26">
        <f t="shared" si="1"/>
        <v>100</v>
      </c>
    </row>
    <row r="17" spans="2:2" x14ac:dyDescent="0.55000000000000004">
      <c r="B17" s="3"/>
    </row>
    <row r="18" spans="2:2" x14ac:dyDescent="0.55000000000000004">
      <c r="B18" s="3"/>
    </row>
    <row r="22" spans="2:2" x14ac:dyDescent="0.55000000000000004">
      <c r="B22" s="3"/>
    </row>
    <row r="24" spans="2:2" x14ac:dyDescent="0.55000000000000004">
      <c r="B24" s="3"/>
    </row>
  </sheetData>
  <mergeCells count="12">
    <mergeCell ref="C2:E2"/>
    <mergeCell ref="G4:G12"/>
    <mergeCell ref="J2:R2"/>
    <mergeCell ref="AT2:AV2"/>
    <mergeCell ref="AQ2:AS2"/>
    <mergeCell ref="AN2:AP2"/>
    <mergeCell ref="AH2:AJ2"/>
    <mergeCell ref="AB2:AD2"/>
    <mergeCell ref="V2:X2"/>
    <mergeCell ref="Y2:AA2"/>
    <mergeCell ref="AE2:AG2"/>
    <mergeCell ref="AK2:AM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midterm</vt:lpstr>
    </vt:vector>
  </TitlesOfParts>
  <Company>MHHS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Angela</dc:creator>
  <cp:lastModifiedBy>Cao, Angela</cp:lastModifiedBy>
  <dcterms:created xsi:type="dcterms:W3CDTF">2023-06-15T18:03:57Z</dcterms:created>
  <dcterms:modified xsi:type="dcterms:W3CDTF">2023-10-06T21:08:36Z</dcterms:modified>
</cp:coreProperties>
</file>