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8" r:id="rId3"/>
    <sheet name="Research data" sheetId="13" r:id="rId4"/>
    <sheet name="Sources" sheetId="15" r:id="rId5"/>
    <sheet name="Notes" sheetId="16" r:id="rId6"/>
    <sheet name="Exchange_rates" sheetId="17" r:id="rId7"/>
    <sheet name="fce_notes" sheetId="19" r:id="rId8"/>
  </sheets>
  <externalReferences>
    <externalReference r:id="rId9"/>
    <externalReference r:id="rId10"/>
    <externalReference r:id="rId11"/>
    <externalReference r:id="rId12"/>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6" i="18" l="1"/>
  <c r="S51" i="13"/>
  <c r="G51" i="13"/>
  <c r="E41" i="18"/>
  <c r="E32" i="18"/>
  <c r="S29" i="13"/>
  <c r="G29" i="13"/>
  <c r="E23" i="18"/>
  <c r="S18" i="13"/>
  <c r="G18" i="13"/>
  <c r="E14" i="18"/>
  <c r="E13" i="18"/>
  <c r="E22" i="18"/>
  <c r="E31" i="18"/>
  <c r="E40" i="18"/>
  <c r="G54" i="13"/>
  <c r="G43" i="13"/>
  <c r="G21" i="13"/>
  <c r="G32" i="13"/>
  <c r="E105" i="19"/>
  <c r="E106" i="19"/>
  <c r="E107" i="19"/>
  <c r="E104" i="19"/>
  <c r="E39" i="18"/>
  <c r="S53" i="13"/>
  <c r="G53" i="13"/>
  <c r="E42" i="18"/>
  <c r="E44" i="18"/>
  <c r="E38" i="18"/>
  <c r="E30" i="18"/>
  <c r="S42" i="13"/>
  <c r="G42" i="13"/>
  <c r="E33" i="18"/>
  <c r="E35" i="18"/>
  <c r="E29" i="18"/>
  <c r="E21" i="18"/>
  <c r="S31" i="13"/>
  <c r="G31" i="13"/>
  <c r="E24" i="18"/>
  <c r="E20" i="18"/>
  <c r="E12" i="18"/>
  <c r="S20" i="13"/>
  <c r="G20" i="13"/>
  <c r="E15" i="18"/>
  <c r="E17" i="18"/>
  <c r="E11" i="18"/>
  <c r="I8" i="13"/>
  <c r="G8" i="13"/>
  <c r="M15" i="19"/>
  <c r="J32" i="19"/>
  <c r="J40" i="19"/>
  <c r="J47" i="19"/>
  <c r="G52" i="13"/>
  <c r="G50" i="13"/>
  <c r="G49" i="13"/>
  <c r="G48" i="13"/>
  <c r="G47" i="13"/>
  <c r="H56" i="19"/>
  <c r="F56" i="19"/>
  <c r="E83" i="19"/>
  <c r="F54" i="19"/>
  <c r="F55" i="19"/>
  <c r="F53" i="19"/>
  <c r="E78" i="19"/>
  <c r="H54" i="19"/>
  <c r="H53" i="19"/>
  <c r="H55" i="19"/>
  <c r="E67" i="19"/>
  <c r="G25" i="19"/>
  <c r="H25" i="19"/>
  <c r="I25" i="19"/>
  <c r="J25" i="19"/>
  <c r="G17" i="19"/>
  <c r="H17" i="19"/>
  <c r="I17" i="19"/>
  <c r="J17" i="19"/>
  <c r="G10" i="19"/>
  <c r="H10" i="19"/>
  <c r="I10" i="19"/>
  <c r="J10" i="19"/>
  <c r="G41" i="13"/>
  <c r="G40" i="13"/>
  <c r="G39" i="13"/>
  <c r="G38" i="13"/>
  <c r="G37" i="13"/>
  <c r="G36" i="13"/>
  <c r="G30" i="13"/>
  <c r="G28" i="13"/>
  <c r="G27" i="13"/>
  <c r="G26" i="13"/>
  <c r="G25" i="13"/>
  <c r="G17" i="13"/>
  <c r="G19" i="13"/>
  <c r="E54" i="13"/>
  <c r="E53" i="13"/>
  <c r="E52" i="13"/>
  <c r="E51" i="13"/>
  <c r="E50" i="13"/>
  <c r="E49" i="13"/>
  <c r="E48" i="13"/>
  <c r="E47" i="13"/>
  <c r="E43" i="13"/>
  <c r="E42" i="13"/>
  <c r="E41" i="13"/>
  <c r="E40" i="13"/>
  <c r="E39" i="13"/>
  <c r="E38" i="13"/>
  <c r="E37" i="13"/>
  <c r="E36" i="13"/>
  <c r="E32" i="13"/>
  <c r="E31" i="13"/>
  <c r="E30" i="13"/>
  <c r="E29" i="13"/>
  <c r="E28" i="13"/>
  <c r="E27" i="13"/>
  <c r="E26" i="13"/>
  <c r="E25" i="13"/>
  <c r="E20" i="13"/>
  <c r="E21" i="13"/>
  <c r="E19" i="13"/>
  <c r="E18" i="13"/>
  <c r="E17" i="13"/>
  <c r="E16" i="13"/>
  <c r="E15" i="13"/>
  <c r="E14" i="13"/>
  <c r="G16" i="13"/>
  <c r="G15" i="13"/>
  <c r="G14" i="13"/>
  <c r="G47" i="19"/>
  <c r="H47" i="19"/>
  <c r="I47" i="19"/>
  <c r="G40" i="19"/>
  <c r="H40" i="19"/>
  <c r="I40" i="19"/>
  <c r="G32" i="19"/>
  <c r="H32" i="19"/>
  <c r="I32" i="19"/>
  <c r="G46" i="16"/>
  <c r="F43" i="16"/>
  <c r="F44" i="16"/>
  <c r="M7" i="13"/>
  <c r="K7" i="13"/>
  <c r="G7" i="13"/>
  <c r="F96" i="16"/>
  <c r="F94" i="16"/>
  <c r="F38" i="16"/>
  <c r="F39" i="16"/>
  <c r="F67" i="16"/>
  <c r="F68" i="16"/>
  <c r="F70" i="16"/>
  <c r="F71" i="16"/>
  <c r="F73" i="16"/>
  <c r="F27" i="16"/>
  <c r="I10" i="13"/>
  <c r="F24" i="16"/>
  <c r="I9" i="13"/>
  <c r="F25" i="16"/>
  <c r="G9" i="13"/>
  <c r="E13" i="12"/>
  <c r="G10" i="13"/>
  <c r="E14" i="12"/>
  <c r="E11" i="12"/>
  <c r="E12" i="12"/>
  <c r="E10" i="12"/>
</calcChain>
</file>

<file path=xl/sharedStrings.xml><?xml version="1.0" encoding="utf-8"?>
<sst xmlns="http://schemas.openxmlformats.org/spreadsheetml/2006/main" count="545" uniqueCount="194">
  <si>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</si>
  <si>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</si>
  <si>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</si>
  <si>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</si>
  <si>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</si>
  <si>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</si>
  <si>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</si>
  <si>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</si>
  <si>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</si>
  <si>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</si>
  <si>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</si>
  <si>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</si>
  <si>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</si>
  <si>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</si>
  <si>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</si>
  <si>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</si>
  <si>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</si>
  <si>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</si>
  <si>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</si>
  <si>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</si>
  <si>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</si>
  <si>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</si>
  <si>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</si>
  <si>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</si>
  <si>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</si>
  <si>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</si>
  <si>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</si>
  <si>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</si>
  <si>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</si>
  <si>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</si>
  <si>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</si>
  <si>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</si>
  <si>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</si>
  <si>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</si>
  <si>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</si>
  <si>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</si>
  <si>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</si>
  <si>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</si>
  <si>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</si>
  <si>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</si>
  <si>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</si>
  <si>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</si>
  <si>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</si>
  <si>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</si>
  <si>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Page</t>
  </si>
  <si>
    <t>MJ/KG</t>
  </si>
  <si>
    <t>LHV</t>
  </si>
  <si>
    <t>MJ/L</t>
  </si>
  <si>
    <t xml:space="preserve"> </t>
  </si>
  <si>
    <t>kg/L</t>
  </si>
  <si>
    <t>CO2 emission factor</t>
  </si>
  <si>
    <t>NL</t>
  </si>
  <si>
    <t>2015</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</si>
  <si>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</si>
  <si>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</si>
  <si>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</si>
  <si>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</si>
  <si>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</si>
  <si>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lng.carrier</t>
  </si>
  <si>
    <t>Rob Terwel</t>
  </si>
  <si>
    <t>Note that due to methane slip the LNG composition changes, and with that energetic density and density.</t>
  </si>
  <si>
    <t>This has NOT been accounted for in here</t>
  </si>
  <si>
    <t>density @ T</t>
  </si>
  <si>
    <t>g/MJ</t>
  </si>
  <si>
    <t>kg/m3</t>
  </si>
  <si>
    <t>Duinn_Well_to_wheel_analysis_of_future_trains_and fuels</t>
  </si>
  <si>
    <t>Duinn</t>
  </si>
  <si>
    <t>http://www.provinciegroningen.nl/fileadmin/user_upload/Documenten/Brief/2014-18095_bijlage_3.pdf</t>
  </si>
  <si>
    <t>2014</t>
  </si>
  <si>
    <t>kg_per_l</t>
  </si>
  <si>
    <t>okt  2015</t>
  </si>
  <si>
    <t>https://ec.europa.eu/energy/sites/ener/files/documents/quarterly_report_on_european_gas_markets_q1_2015.pdf</t>
  </si>
  <si>
    <t>okt 2015</t>
  </si>
  <si>
    <t>European Commission - Quarterly Report on European Gas  Markets</t>
  </si>
  <si>
    <t>USD/Mmbtu</t>
  </si>
  <si>
    <t>European Comission</t>
  </si>
  <si>
    <t>USD/MJ</t>
  </si>
  <si>
    <t>euro/USD</t>
  </si>
  <si>
    <t>euro/MJ</t>
  </si>
  <si>
    <t>ES, UK</t>
  </si>
  <si>
    <t>BE</t>
  </si>
  <si>
    <t>UK</t>
  </si>
  <si>
    <t>ES</t>
  </si>
  <si>
    <t>EC Europa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</si>
  <si>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</si>
  <si>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</si>
  <si>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</si>
  <si>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</si>
  <si>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</si>
  <si>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</si>
  <si>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</si>
  <si>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USD/euro</t>
  </si>
  <si>
    <t>euro/ton</t>
  </si>
  <si>
    <t>kg</t>
  </si>
  <si>
    <t>MJ</t>
  </si>
  <si>
    <t>CNSS</t>
  </si>
  <si>
    <t>euro/tonne</t>
  </si>
  <si>
    <t>CNSS_LNG_fuelled_ships_as_a_contribution_to_clean_air_in harbours</t>
  </si>
  <si>
    <t>NO</t>
  </si>
  <si>
    <t>http://cnss.no/wp-content/uploads/2013/08/CNSS-LNG-report-4mb.pdf</t>
  </si>
  <si>
    <t>European Commission</t>
  </si>
  <si>
    <t>average</t>
  </si>
  <si>
    <r>
      <t xml:space="preserve">Average landed price for LNG in </t>
    </r>
    <r>
      <rPr>
        <sz val="12"/>
        <color theme="1"/>
        <rFont val="Calibri"/>
        <family val="2"/>
        <scheme val="minor"/>
      </rPr>
      <t>BE, ES</t>
    </r>
    <r>
      <rPr>
        <sz val="12"/>
        <color theme="1"/>
        <rFont val="Calibri"/>
        <family val="2"/>
        <scheme val="minor"/>
      </rPr>
      <t xml:space="preserve"> and UK</t>
    </r>
    <r>
      <rPr>
        <sz val="12"/>
        <color theme="1"/>
        <rFont val="Calibri"/>
        <family val="2"/>
        <scheme val="minor"/>
      </rPr>
      <t>; CNSS for</t>
    </r>
    <r>
      <rPr>
        <sz val="12"/>
        <color theme="1"/>
        <rFont val="Calibri"/>
        <family val="2"/>
        <scheme val="minor"/>
      </rPr>
      <t xml:space="preserve"> NL </t>
    </r>
  </si>
  <si>
    <t>2013</t>
  </si>
  <si>
    <t>http://refman.et-model.com/publications/1994</t>
  </si>
  <si>
    <t>http://refman.et-model.com/publications/1995</t>
  </si>
  <si>
    <t>http://refman.et-model.com/publications/1996</t>
  </si>
  <si>
    <t>Duinn, CNSS</t>
  </si>
  <si>
    <t>This sheet summarizes the Fuel Chain Emissions attributes formatted in the way they are used by the Energy Transition Model. These FCE are only specified for carriers and at the moment only for NL.</t>
  </si>
  <si>
    <t>Fuel Chain Emissions (only for NL)</t>
  </si>
  <si>
    <t>co2_exploration_per_mj</t>
  </si>
  <si>
    <t>CO2 equivalent emissions per MJ final carrier</t>
  </si>
  <si>
    <t>http://refman.et-model.com/publications/1623</t>
  </si>
  <si>
    <t>co2_extraction_per_mj</t>
  </si>
  <si>
    <t>co2_treatment_per_mj</t>
  </si>
  <si>
    <t>co2_transportation_per_mj</t>
  </si>
  <si>
    <t>start_value</t>
  </si>
  <si>
    <t>ton/MWh</t>
  </si>
  <si>
    <t>ton/MJ</t>
  </si>
  <si>
    <t>CO2</t>
  </si>
  <si>
    <t>methane</t>
  </si>
  <si>
    <t>Ethane</t>
  </si>
  <si>
    <t>Propane</t>
  </si>
  <si>
    <t>Composition</t>
  </si>
  <si>
    <t>Trinidad</t>
  </si>
  <si>
    <t>ethane</t>
  </si>
  <si>
    <t>propane</t>
  </si>
  <si>
    <t>mol C/kg</t>
  </si>
  <si>
    <t>Qatar</t>
  </si>
  <si>
    <t>Butane</t>
  </si>
  <si>
    <t>butane</t>
  </si>
  <si>
    <t>%</t>
  </si>
  <si>
    <t>Carbon content</t>
  </si>
  <si>
    <t>kg CO2/kg</t>
  </si>
  <si>
    <t>kg CO2/MJ</t>
  </si>
  <si>
    <t>Molar mass</t>
  </si>
  <si>
    <t>C</t>
  </si>
  <si>
    <t>H</t>
  </si>
  <si>
    <t>O</t>
  </si>
  <si>
    <t>Methane</t>
  </si>
  <si>
    <t>Energy content</t>
  </si>
  <si>
    <t>Norway</t>
  </si>
  <si>
    <t>from qatar</t>
  </si>
  <si>
    <t>nl_fce</t>
  </si>
  <si>
    <t>CE_delft_Toelichting_bij_ketenkentallen_opgesteld_voor_het_energietransitiemodel</t>
  </si>
  <si>
    <t>GIIGNL: The LNG Industry in 2013</t>
  </si>
  <si>
    <t>World</t>
  </si>
  <si>
    <t>http://refman.et-model.com/publications/2003</t>
  </si>
  <si>
    <t>http://www.giignl.org/sites/default/files/PUBLIC_AREA/Publications/giignl_the_lng_industry_fv.pdf</t>
  </si>
  <si>
    <t>co2_purification_per_mj</t>
  </si>
  <si>
    <t>co2_liquefaction_per_mj</t>
  </si>
  <si>
    <t>co2_distribution_per_mj</t>
  </si>
  <si>
    <t>CE_delft</t>
  </si>
  <si>
    <t>GIIGNL</t>
  </si>
  <si>
    <t>TNO</t>
  </si>
  <si>
    <t>from norway</t>
  </si>
  <si>
    <t>Source LNG characteristics: GIIGNL</t>
  </si>
  <si>
    <t>from trinidad</t>
  </si>
  <si>
    <t>from algeria</t>
  </si>
  <si>
    <t>Algeria</t>
  </si>
  <si>
    <t>Distance to ROT</t>
  </si>
  <si>
    <t>nautical miles</t>
  </si>
  <si>
    <t>kg CO2 / MJ</t>
  </si>
  <si>
    <t>Source: TNO 18</t>
  </si>
  <si>
    <t>Emissions scaled to Qatar's</t>
  </si>
  <si>
    <t>Source: GIIGNL 22</t>
  </si>
  <si>
    <t>Q-NL</t>
  </si>
  <si>
    <t>Q-UK</t>
  </si>
  <si>
    <t>T-NL</t>
  </si>
  <si>
    <t>N-NL</t>
  </si>
  <si>
    <t>A-UK</t>
  </si>
  <si>
    <t>n miles</t>
  </si>
  <si>
    <t>A-NL</t>
  </si>
  <si>
    <t>Note:</t>
  </si>
  <si>
    <t>Algeria Skikda</t>
  </si>
  <si>
    <t>Algeria Bethioua</t>
  </si>
  <si>
    <t>Algeria Arzew</t>
  </si>
  <si>
    <t xml:space="preserve">Carbon content (%) </t>
  </si>
  <si>
    <t>Found by combing TNO   and GIIGNL</t>
  </si>
  <si>
    <t>CE Delft</t>
  </si>
  <si>
    <t>TNO &amp; GIIGNL</t>
  </si>
  <si>
    <t>TNO_Environmental_and_Economic_aspects_of_using_LNG_as_a_fuel_for_shipping_in_the_Netherlands.pdf</t>
  </si>
  <si>
    <t>http://refman.et-model.com/publications/2006</t>
  </si>
  <si>
    <t>https://www.tno.nl/en/focus-area/energy/maritime-offshore/clean-ships/lng-as-fuel-for-shipping/</t>
  </si>
  <si>
    <t>scaled</t>
  </si>
  <si>
    <t>Souce: GIIGNL 8</t>
  </si>
  <si>
    <t>Start value</t>
  </si>
  <si>
    <t>Total</t>
  </si>
  <si>
    <t>Hydrocarbon</t>
  </si>
  <si>
    <t>*</t>
  </si>
  <si>
    <t>Assumption: all C4+ is butane</t>
  </si>
  <si>
    <t>MT</t>
  </si>
  <si>
    <r>
      <t>co2_</t>
    </r>
    <r>
      <rPr>
        <sz val="12"/>
        <color theme="1"/>
        <rFont val="Calibri"/>
        <family val="2"/>
        <scheme val="minor"/>
      </rPr>
      <t>treatment</t>
    </r>
    <r>
      <rPr>
        <sz val="12"/>
        <color theme="1"/>
        <rFont val="Calibri"/>
        <family val="2"/>
        <scheme val="minor"/>
      </rPr>
      <t>_per_mj</t>
    </r>
  </si>
  <si>
    <t>co2_waste_treatment_per_mj</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</si>
</sst>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00000000"/>
    <numFmt numFmtId="170" formatCode="0.00000000"/>
    <numFmt numFmtId="171" formatCode="0.00000"/>
    <numFmt numFmtId="172" formatCode="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indexed="9"/>
      <name val="Arial"/>
    </font>
    <font>
      <sz val="12"/>
      <color rgb="FF000000"/>
      <name val="Lettertype hoofdtekst"/>
      <family val="2"/>
    </font>
    <font>
      <sz val="12"/>
      <color rgb="FFFF0000"/>
      <name val="Lettertype hoofdtekst"/>
    </font>
    <font>
      <sz val="12"/>
      <color rgb="FF000000"/>
      <name val="Lucida Grande"/>
    </font>
    <font>
      <sz val="12"/>
      <name val="Calibri"/>
    </font>
    <font>
      <sz val="12"/>
      <color rgb="FFFF0000"/>
      <name val="Calibri"/>
      <family val="2"/>
    </font>
    <font>
      <b/>
      <sz val="12"/>
      <color theme="1"/>
      <name val="Lettertype hoofdtekst"/>
    </font>
    <font>
      <b/>
      <sz val="12"/>
      <color rgb="FF000000"/>
      <name val="Lettertype hoofdtekst"/>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auto="1"/>
      </left>
      <right style="medium">
        <color auto="1"/>
      </right>
      <top style="medium">
        <color auto="1"/>
      </top>
      <bottom/>
      <diagonal/>
    </border>
    <border>
      <left/>
      <right style="thin">
        <color rgb="FF000000"/>
      </right>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auto="1"/>
      </left>
      <right style="medium">
        <color auto="1"/>
      </right>
      <top/>
      <bottom style="medium">
        <color auto="1"/>
      </bottom>
      <diagonal/>
    </border>
  </borders>
  <cellStyleXfs count="49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10">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29" fillId="0" borderId="0" xfId="0" applyFont="1" applyAlignment="1">
      <alignment horizontal="left"/>
    </xf>
    <xf numFmtId="0" fontId="9" fillId="2" borderId="0" xfId="0" applyFont="1" applyFill="1" applyBorder="1" applyAlignment="1">
      <alignment horizontal="left" indent="2"/>
    </xf>
    <xf numFmtId="0" fontId="9" fillId="2" borderId="0" xfId="0" applyFont="1" applyFill="1" applyBorder="1" applyAlignment="1"/>
    <xf numFmtId="166" fontId="15" fillId="2" borderId="18" xfId="0" applyNumberFormat="1" applyFont="1" applyFill="1" applyBorder="1"/>
    <xf numFmtId="164" fontId="25" fillId="2" borderId="0" xfId="0" applyNumberFormat="1" applyFont="1" applyFill="1" applyAlignment="1">
      <alignment vertical="center"/>
    </xf>
    <xf numFmtId="0" fontId="8" fillId="0" borderId="5" xfId="0" applyFont="1" applyFill="1" applyBorder="1"/>
    <xf numFmtId="0" fontId="8" fillId="2" borderId="0" xfId="0" applyFont="1" applyFill="1" applyBorder="1" applyAlignment="1"/>
    <xf numFmtId="167" fontId="15" fillId="2" borderId="18" xfId="0" applyNumberFormat="1" applyFont="1" applyFill="1" applyBorder="1"/>
    <xf numFmtId="0" fontId="7" fillId="0" borderId="0" xfId="0" applyFont="1" applyFill="1" applyBorder="1" applyAlignment="1">
      <alignment horizontal="left" indent="2"/>
    </xf>
    <xf numFmtId="2" fontId="14" fillId="2" borderId="11" xfId="0" applyNumberFormat="1" applyFont="1" applyFill="1" applyBorder="1"/>
    <xf numFmtId="0" fontId="14" fillId="2" borderId="12" xfId="0" applyFont="1" applyFill="1" applyBorder="1"/>
    <xf numFmtId="165" fontId="15" fillId="2" borderId="18" xfId="0" applyNumberFormat="1" applyFont="1" applyFill="1" applyBorder="1"/>
    <xf numFmtId="168" fontId="15" fillId="2" borderId="18" xfId="0" applyNumberFormat="1" applyFont="1" applyFill="1" applyBorder="1"/>
    <xf numFmtId="0" fontId="17" fillId="13" borderId="0" xfId="183" applyFill="1" applyAlignment="1" applyProtection="1"/>
    <xf numFmtId="0" fontId="19" fillId="2" borderId="0" xfId="0" applyFont="1" applyFill="1" applyBorder="1" applyAlignment="1"/>
    <xf numFmtId="49" fontId="30" fillId="14" borderId="22" xfId="0" applyNumberFormat="1" applyFont="1" applyFill="1" applyBorder="1" applyAlignment="1">
      <alignment horizontal="left" vertical="center"/>
    </xf>
    <xf numFmtId="0" fontId="31" fillId="0" borderId="0" xfId="0" applyFont="1"/>
    <xf numFmtId="0" fontId="32" fillId="0" borderId="0" xfId="0" applyFont="1"/>
    <xf numFmtId="0" fontId="6" fillId="0" borderId="0" xfId="0" applyFont="1" applyFill="1" applyBorder="1" applyAlignment="1">
      <alignment horizontal="left" indent="2"/>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27" fillId="0" borderId="0" xfId="0" applyFont="1"/>
    <xf numFmtId="0" fontId="29" fillId="0" borderId="0" xfId="0" applyFont="1" applyBorder="1"/>
    <xf numFmtId="0" fontId="0" fillId="0" borderId="0" xfId="0" applyFont="1"/>
    <xf numFmtId="0" fontId="9" fillId="2" borderId="28" xfId="0" applyFont="1" applyFill="1" applyBorder="1"/>
    <xf numFmtId="49" fontId="25" fillId="2" borderId="18" xfId="0" applyNumberFormat="1"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165" fontId="5" fillId="2" borderId="18" xfId="0" applyNumberFormat="1" applyFont="1" applyFill="1" applyBorder="1"/>
    <xf numFmtId="14" fontId="5" fillId="0" borderId="0" xfId="0" applyNumberFormat="1" applyFont="1" applyFill="1" applyBorder="1"/>
    <xf numFmtId="0" fontId="5" fillId="2" borderId="18" xfId="0" applyFont="1" applyFill="1" applyBorder="1"/>
    <xf numFmtId="0" fontId="11" fillId="2" borderId="31" xfId="0" applyFont="1" applyFill="1" applyBorder="1"/>
    <xf numFmtId="0" fontId="0" fillId="0" borderId="32" xfId="0" applyBorder="1"/>
    <xf numFmtId="0" fontId="0" fillId="0" borderId="31" xfId="0" applyBorder="1"/>
    <xf numFmtId="0" fontId="0" fillId="0" borderId="30" xfId="0" applyBorder="1"/>
    <xf numFmtId="0" fontId="4" fillId="0" borderId="5" xfId="0" applyFont="1" applyFill="1" applyBorder="1"/>
    <xf numFmtId="169" fontId="4" fillId="2" borderId="18" xfId="0" applyNumberFormat="1" applyFont="1" applyFill="1" applyBorder="1" applyAlignment="1" applyProtection="1">
      <alignment horizontal="right" vertical="center"/>
    </xf>
    <xf numFmtId="49" fontId="34" fillId="4" borderId="0" xfId="0" applyNumberFormat="1" applyFont="1" applyFill="1" applyAlignment="1">
      <alignment vertical="top" wrapText="1"/>
    </xf>
    <xf numFmtId="0" fontId="3" fillId="2" borderId="0" xfId="0" applyFont="1" applyFill="1"/>
    <xf numFmtId="0" fontId="3" fillId="2" borderId="0" xfId="0" applyFont="1" applyFill="1" applyBorder="1"/>
    <xf numFmtId="0" fontId="3" fillId="2" borderId="3" xfId="0" applyFont="1" applyFill="1" applyBorder="1"/>
    <xf numFmtId="0" fontId="3" fillId="2" borderId="15" xfId="0" applyFont="1" applyFill="1" applyBorder="1"/>
    <xf numFmtId="0" fontId="3" fillId="2" borderId="6" xfId="0" applyFont="1" applyFill="1" applyBorder="1"/>
    <xf numFmtId="0" fontId="20" fillId="2" borderId="0" xfId="0" applyFont="1" applyFill="1" applyBorder="1"/>
    <xf numFmtId="2" fontId="3" fillId="2" borderId="0" xfId="0" applyNumberFormat="1" applyFont="1" applyFill="1" applyBorder="1"/>
    <xf numFmtId="0" fontId="3" fillId="2" borderId="5" xfId="0" applyFont="1" applyFill="1" applyBorder="1"/>
    <xf numFmtId="0" fontId="3" fillId="0" borderId="0" xfId="0" applyFont="1" applyFill="1" applyBorder="1"/>
    <xf numFmtId="0" fontId="3" fillId="0" borderId="0" xfId="0" applyFont="1" applyFill="1" applyBorder="1" applyAlignment="1">
      <alignment horizontal="left" indent="1"/>
    </xf>
    <xf numFmtId="170" fontId="3" fillId="2" borderId="18" xfId="0" applyNumberFormat="1" applyFont="1" applyFill="1" applyBorder="1"/>
    <xf numFmtId="0" fontId="3" fillId="2" borderId="18" xfId="0" applyFont="1" applyFill="1" applyBorder="1"/>
    <xf numFmtId="165" fontId="3" fillId="2" borderId="18" xfId="0" applyNumberFormat="1" applyFont="1" applyFill="1" applyBorder="1"/>
    <xf numFmtId="170" fontId="3" fillId="0"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15" fillId="2" borderId="4" xfId="0" applyFont="1" applyFill="1" applyBorder="1"/>
    <xf numFmtId="0" fontId="27" fillId="4" borderId="0" xfId="0" applyFont="1" applyFill="1"/>
    <xf numFmtId="168" fontId="15" fillId="2" borderId="11" xfId="0" applyNumberFormat="1" applyFont="1" applyFill="1" applyBorder="1"/>
    <xf numFmtId="17" fontId="25" fillId="2" borderId="0" xfId="0" applyNumberFormat="1" applyFont="1" applyFill="1"/>
    <xf numFmtId="0" fontId="20" fillId="0" borderId="0" xfId="0" applyFont="1"/>
    <xf numFmtId="1" fontId="19" fillId="2" borderId="0" xfId="0" applyNumberFormat="1" applyFont="1" applyFill="1" applyBorder="1" applyAlignment="1" applyProtection="1">
      <alignment horizontal="right" vertical="center"/>
    </xf>
    <xf numFmtId="0" fontId="3" fillId="0" borderId="0" xfId="0" applyFont="1" applyFill="1" applyBorder="1" applyAlignment="1">
      <alignment horizontal="left" indent="3"/>
    </xf>
    <xf numFmtId="171" fontId="3" fillId="2" borderId="18" xfId="0" applyNumberFormat="1" applyFont="1" applyFill="1" applyBorder="1"/>
    <xf numFmtId="0" fontId="3" fillId="0" borderId="5" xfId="0" applyFont="1" applyFill="1" applyBorder="1"/>
    <xf numFmtId="172" fontId="27" fillId="4" borderId="18" xfId="0" applyNumberFormat="1" applyFont="1" applyFill="1" applyBorder="1"/>
    <xf numFmtId="172" fontId="27" fillId="4" borderId="33" xfId="0" applyNumberFormat="1" applyFont="1" applyFill="1" applyBorder="1"/>
    <xf numFmtId="171" fontId="15" fillId="2" borderId="18" xfId="0" applyNumberFormat="1" applyFont="1" applyFill="1" applyBorder="1"/>
    <xf numFmtId="0" fontId="0" fillId="0" borderId="0" xfId="0" applyFill="1"/>
    <xf numFmtId="165" fontId="15" fillId="0" borderId="18" xfId="0" applyNumberFormat="1" applyFont="1" applyFill="1" applyBorder="1"/>
    <xf numFmtId="0" fontId="27" fillId="0" borderId="0" xfId="0" applyFont="1" applyFill="1"/>
    <xf numFmtId="168" fontId="15" fillId="0" borderId="18" xfId="0" applyNumberFormat="1" applyFont="1" applyFill="1" applyBorder="1"/>
    <xf numFmtId="166" fontId="15" fillId="0" borderId="18" xfId="0" applyNumberFormat="1" applyFont="1" applyFill="1" applyBorder="1"/>
    <xf numFmtId="165" fontId="3" fillId="0" borderId="18" xfId="0" applyNumberFormat="1" applyFont="1" applyFill="1" applyBorder="1"/>
    <xf numFmtId="166" fontId="0" fillId="0" borderId="0" xfId="0" applyNumberFormat="1"/>
    <xf numFmtId="2" fontId="3" fillId="0" borderId="0" xfId="0" applyNumberFormat="1" applyFont="1" applyFill="1" applyBorder="1"/>
    <xf numFmtId="170" fontId="3" fillId="0" borderId="18" xfId="0" applyNumberFormat="1" applyFont="1" applyFill="1" applyBorder="1"/>
    <xf numFmtId="0" fontId="27" fillId="0" borderId="0" xfId="0" applyFont="1" applyAlignment="1">
      <alignment horizontal="left" indent="1"/>
    </xf>
    <xf numFmtId="0" fontId="36" fillId="0" borderId="0" xfId="0" applyFont="1"/>
    <xf numFmtId="0" fontId="37" fillId="0" borderId="0" xfId="0" applyFont="1"/>
    <xf numFmtId="0" fontId="2"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27" fillId="4" borderId="27"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9"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9" xfId="0" applyFont="1" applyFill="1" applyBorder="1" applyAlignment="1">
      <alignment horizontal="left" vertical="top" wrapText="1"/>
    </xf>
  </cellXfs>
  <cellStyles count="4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externalLink" Target="externalLinks/externalLink4.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tiff"/><Relationship Id="rId3" Type="http://schemas.openxmlformats.org/officeDocument/2006/relationships/image" Target="../media/image3.tif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1" Type="http://schemas.openxmlformats.org/officeDocument/2006/relationships/image" Target="../media/image4.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203200</xdr:colOff>
          <xdr:row>2</xdr:row>
          <xdr:rowOff>165100</xdr:rowOff>
        </xdr:from>
        <xdr:to>
          <xdr:col>6</xdr:col>
          <xdr:colOff>3987800</xdr:colOff>
          <xdr:row>3</xdr:row>
          <xdr:rowOff>177800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463827</xdr:colOff>
      <xdr:row>6</xdr:row>
      <xdr:rowOff>176695</xdr:rowOff>
    </xdr:from>
    <xdr:to>
      <xdr:col>22</xdr:col>
      <xdr:colOff>331304</xdr:colOff>
      <xdr:row>29</xdr:row>
      <xdr:rowOff>146878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320697" y="1347304"/>
          <a:ext cx="7443303" cy="4542183"/>
        </a:xfrm>
        <a:prstGeom prst="rect">
          <a:avLst/>
        </a:prstGeom>
      </xdr:spPr>
    </xdr:pic>
    <xdr:clientData/>
  </xdr:twoCellAnchor>
  <xdr:twoCellAnchor editAs="oneCell">
    <xdr:from>
      <xdr:col>10</xdr:col>
      <xdr:colOff>6617</xdr:colOff>
      <xdr:row>61</xdr:row>
      <xdr:rowOff>117061</xdr:rowOff>
    </xdr:from>
    <xdr:to>
      <xdr:col>24</xdr:col>
      <xdr:colOff>99392</xdr:colOff>
      <xdr:row>83</xdr:row>
      <xdr:rowOff>61844</xdr:rowOff>
    </xdr:to>
    <xdr:pic>
      <xdr:nvPicPr>
        <xdr:cNvPr id="6" name="Picture 5"/>
        <xdr:cNvPicPr>
          <a:picLocks noChangeAspect="1"/>
        </xdr:cNvPicPr>
      </xdr:nvPicPr>
      <xdr:blipFill>
        <a:blip xmlns:r="http://schemas.openxmlformats.org/officeDocument/2006/relationships" r:embed="rId2"/>
        <a:stretch>
          <a:fillRect/>
        </a:stretch>
      </xdr:blipFill>
      <xdr:spPr>
        <a:xfrm>
          <a:off x="7449921" y="12231757"/>
          <a:ext cx="10495732" cy="4318000"/>
        </a:xfrm>
        <a:prstGeom prst="rect">
          <a:avLst/>
        </a:prstGeom>
      </xdr:spPr>
    </xdr:pic>
    <xdr:clientData/>
  </xdr:twoCellAnchor>
  <xdr:twoCellAnchor editAs="oneCell">
    <xdr:from>
      <xdr:col>10</xdr:col>
      <xdr:colOff>1</xdr:colOff>
      <xdr:row>90</xdr:row>
      <xdr:rowOff>0</xdr:rowOff>
    </xdr:from>
    <xdr:to>
      <xdr:col>23</xdr:col>
      <xdr:colOff>640523</xdr:colOff>
      <xdr:row>105</xdr:row>
      <xdr:rowOff>193261</xdr:rowOff>
    </xdr:to>
    <xdr:pic>
      <xdr:nvPicPr>
        <xdr:cNvPr id="2" name="Picture 1"/>
        <xdr:cNvPicPr>
          <a:picLocks noChangeAspect="1"/>
        </xdr:cNvPicPr>
      </xdr:nvPicPr>
      <xdr:blipFill>
        <a:blip xmlns:r="http://schemas.openxmlformats.org/officeDocument/2006/relationships" r:embed="rId3"/>
        <a:stretch>
          <a:fillRect/>
        </a:stretch>
      </xdr:blipFill>
      <xdr:spPr>
        <a:xfrm>
          <a:off x="7443305" y="17890435"/>
          <a:ext cx="10336696" cy="317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20</xdr:row>
      <xdr:rowOff>0</xdr:rowOff>
    </xdr:from>
    <xdr:to>
      <xdr:col>19</xdr:col>
      <xdr:colOff>889000</xdr:colOff>
      <xdr:row>60</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66600" y="4241800"/>
          <a:ext cx="8445500" cy="8661400"/>
        </a:xfrm>
        <a:prstGeom prst="rect">
          <a:avLst/>
        </a:prstGeom>
      </xdr:spPr>
    </xdr:pic>
    <xdr:clientData/>
  </xdr:twoCellAnchor>
  <xdr:twoCellAnchor editAs="oneCell">
    <xdr:from>
      <xdr:col>6</xdr:col>
      <xdr:colOff>50800</xdr:colOff>
      <xdr:row>58</xdr:row>
      <xdr:rowOff>127000</xdr:rowOff>
    </xdr:from>
    <xdr:to>
      <xdr:col>8</xdr:col>
      <xdr:colOff>749300</xdr:colOff>
      <xdr:row>70</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40400" y="12458700"/>
          <a:ext cx="3111500" cy="2438400"/>
        </a:xfrm>
        <a:prstGeom prst="rect">
          <a:avLst/>
        </a:prstGeom>
      </xdr:spPr>
    </xdr:pic>
    <xdr:clientData/>
  </xdr:twoCellAnchor>
  <xdr:twoCellAnchor editAs="oneCell">
    <xdr:from>
      <xdr:col>5</xdr:col>
      <xdr:colOff>889000</xdr:colOff>
      <xdr:row>76</xdr:row>
      <xdr:rowOff>114300</xdr:rowOff>
    </xdr:from>
    <xdr:to>
      <xdr:col>10</xdr:col>
      <xdr:colOff>558800</xdr:colOff>
      <xdr:row>79</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99100" y="16103600"/>
          <a:ext cx="5321300" cy="533400"/>
        </a:xfrm>
        <a:prstGeom prst="rect">
          <a:avLst/>
        </a:prstGeom>
      </xdr:spPr>
    </xdr:pic>
    <xdr:clientData/>
  </xdr:twoCellAnchor>
  <xdr:twoCellAnchor editAs="oneCell">
    <xdr:from>
      <xdr:col>6</xdr:col>
      <xdr:colOff>32597</xdr:colOff>
      <xdr:row>78</xdr:row>
      <xdr:rowOff>101600</xdr:rowOff>
    </xdr:from>
    <xdr:to>
      <xdr:col>10</xdr:col>
      <xdr:colOff>513503</xdr:colOff>
      <xdr:row>80</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722197" y="16497300"/>
          <a:ext cx="5052906" cy="406400"/>
        </a:xfrm>
        <a:prstGeom prst="rect">
          <a:avLst/>
        </a:prstGeom>
      </xdr:spPr>
    </xdr:pic>
    <xdr:clientData/>
  </xdr:twoCellAnchor>
  <xdr:twoCellAnchor editAs="oneCell">
    <xdr:from>
      <xdr:col>5</xdr:col>
      <xdr:colOff>850900</xdr:colOff>
      <xdr:row>75</xdr:row>
      <xdr:rowOff>76200</xdr:rowOff>
    </xdr:from>
    <xdr:to>
      <xdr:col>10</xdr:col>
      <xdr:colOff>508000</xdr:colOff>
      <xdr:row>77</xdr:row>
      <xdr:rowOff>114300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461000" y="15862300"/>
          <a:ext cx="5308600" cy="444500"/>
        </a:xfrm>
        <a:prstGeom prst="rect">
          <a:avLst/>
        </a:prstGeom>
      </xdr:spPr>
    </xdr:pic>
    <xdr:clientData/>
  </xdr:twoCellAnchor>
  <xdr:twoCellAnchor editAs="oneCell">
    <xdr:from>
      <xdr:col>6</xdr:col>
      <xdr:colOff>25400</xdr:colOff>
      <xdr:row>73</xdr:row>
      <xdr:rowOff>165100</xdr:rowOff>
    </xdr:from>
    <xdr:to>
      <xdr:col>8</xdr:col>
      <xdr:colOff>254000</xdr:colOff>
      <xdr:row>75</xdr:row>
      <xdr:rowOff>114300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715000" y="15544800"/>
          <a:ext cx="2641600" cy="355600"/>
        </a:xfrm>
        <a:prstGeom prst="rect">
          <a:avLst/>
        </a:prstGeom>
      </xdr:spPr>
    </xdr:pic>
    <xdr:clientData/>
  </xdr:twoCellAnchor>
  <xdr:twoCellAnchor editAs="oneCell">
    <xdr:from>
      <xdr:col>6</xdr:col>
      <xdr:colOff>88900</xdr:colOff>
      <xdr:row>80</xdr:row>
      <xdr:rowOff>25400</xdr:rowOff>
    </xdr:from>
    <xdr:to>
      <xdr:col>8</xdr:col>
      <xdr:colOff>101600</xdr:colOff>
      <xdr:row>81</xdr:row>
      <xdr:rowOff>165100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778500" y="16827500"/>
          <a:ext cx="2425700" cy="342900"/>
        </a:xfrm>
        <a:prstGeom prst="rect">
          <a:avLst/>
        </a:prstGeom>
      </xdr:spPr>
    </xdr:pic>
    <xdr:clientData/>
  </xdr:twoCellAnchor>
  <xdr:twoCellAnchor editAs="oneCell">
    <xdr:from>
      <xdr:col>6</xdr:col>
      <xdr:colOff>48846</xdr:colOff>
      <xdr:row>88</xdr:row>
      <xdr:rowOff>152400</xdr:rowOff>
    </xdr:from>
    <xdr:to>
      <xdr:col>15</xdr:col>
      <xdr:colOff>812800</xdr:colOff>
      <xdr:row>102</xdr:row>
      <xdr:rowOff>88900</xdr:rowOff>
    </xdr:to>
    <xdr:pic>
      <xdr:nvPicPr>
        <xdr:cNvPr id="9" name="Picture 8"/>
        <xdr:cNvPicPr>
          <a:picLocks noChangeAspect="1"/>
        </xdr:cNvPicPr>
      </xdr:nvPicPr>
      <xdr:blipFill>
        <a:blip xmlns:r="http://schemas.openxmlformats.org/officeDocument/2006/relationships" r:embed="rId8"/>
        <a:stretch>
          <a:fillRect/>
        </a:stretch>
      </xdr:blipFill>
      <xdr:spPr>
        <a:xfrm>
          <a:off x="5738446" y="18580100"/>
          <a:ext cx="10911254" cy="278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al.carri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Dashboard"/>
      <sheetName val="nl_fce"/>
      <sheetName val="Research data"/>
      <sheetName val="Sources"/>
      <sheetName val="Notes"/>
      <sheetName val="Exchange_rates"/>
    </sheetNames>
    <sheetDataSet>
      <sheetData sheetId="0"/>
      <sheetData sheetId="1"/>
      <sheetData sheetId="2"/>
      <sheetData sheetId="3">
        <row r="16">
          <cell r="G16">
            <v>3.3995999999999999E-4</v>
          </cell>
        </row>
        <row r="17">
          <cell r="G17">
            <v>8.8163000000000005E-2</v>
          </cell>
        </row>
        <row r="18">
          <cell r="G18">
            <v>0</v>
          </cell>
        </row>
        <row r="19">
          <cell r="G19">
            <v>0.153</v>
          </cell>
        </row>
        <row r="22">
          <cell r="G22">
            <v>0</v>
          </cell>
        </row>
        <row r="27">
          <cell r="G27">
            <v>0</v>
          </cell>
        </row>
        <row r="28">
          <cell r="G28">
            <v>0.124</v>
          </cell>
        </row>
        <row r="31">
          <cell r="G31">
            <v>0</v>
          </cell>
        </row>
        <row r="32">
          <cell r="G32">
            <v>1.0756399999999999E-2</v>
          </cell>
        </row>
        <row r="33">
          <cell r="G33">
            <v>1.5815200000000001E-3</v>
          </cell>
        </row>
        <row r="40">
          <cell r="G40">
            <v>0</v>
          </cell>
        </row>
        <row r="41">
          <cell r="G41">
            <v>3.6559299999999999E-3</v>
          </cell>
        </row>
        <row r="42">
          <cell r="G42">
            <v>8.0710999999999999E-4</v>
          </cell>
        </row>
        <row r="43">
          <cell r="G43">
            <v>2.1007E-4</v>
          </cell>
        </row>
        <row r="44">
          <cell r="G44">
            <v>8.7446399999999994E-2</v>
          </cell>
        </row>
        <row r="49">
          <cell r="G49">
            <v>0</v>
          </cell>
        </row>
        <row r="50">
          <cell r="G50">
            <v>1.1964799999999999E-2</v>
          </cell>
        </row>
        <row r="51">
          <cell r="G51">
            <v>2.0680500000000001E-3</v>
          </cell>
        </row>
        <row r="52">
          <cell r="G52">
            <v>2.4298000000000001E-4</v>
          </cell>
        </row>
        <row r="53">
          <cell r="G53">
            <v>9.9245600000000003E-2</v>
          </cell>
        </row>
        <row r="54">
          <cell r="G54">
            <v>0</v>
          </cell>
        </row>
        <row r="55">
          <cell r="G55">
            <v>0</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54</v>
      </c>
      <c r="C4" s="9" t="s">
        <v>58</v>
      </c>
    </row>
    <row r="5" spans="1:4">
      <c r="A5" s="7"/>
      <c r="B5" s="10" t="s">
        <v>13</v>
      </c>
      <c r="C5" s="11" t="s">
        <v>59</v>
      </c>
    </row>
    <row r="6" spans="1:4">
      <c r="A6" s="7"/>
      <c r="B6" s="12" t="s">
        <v>8</v>
      </c>
      <c r="C6" s="13" t="s">
        <v>9</v>
      </c>
    </row>
    <row r="7" spans="1:4">
      <c r="A7" s="7"/>
      <c r="B7" s="14"/>
      <c r="C7" s="14"/>
    </row>
    <row r="8" spans="1:4">
      <c r="A8" s="7"/>
      <c r="B8" s="14"/>
      <c r="C8" s="14"/>
    </row>
    <row r="9" spans="1:4">
      <c r="A9" s="7"/>
      <c r="B9" s="75" t="s">
        <v>14</v>
      </c>
      <c r="C9" s="76"/>
      <c r="D9" s="128"/>
    </row>
    <row r="10" spans="1:4">
      <c r="A10" s="7"/>
      <c r="B10" s="77"/>
      <c r="C10" s="78"/>
      <c r="D10" s="129"/>
    </row>
    <row r="11" spans="1:4">
      <c r="A11" s="7"/>
      <c r="B11" s="77" t="s">
        <v>15</v>
      </c>
      <c r="C11" s="79" t="s">
        <v>16</v>
      </c>
      <c r="D11" s="129"/>
    </row>
    <row r="12" spans="1:4" ht="16" thickBot="1">
      <c r="A12" s="7"/>
      <c r="B12" s="77"/>
      <c r="C12" s="18" t="s">
        <v>17</v>
      </c>
      <c r="D12" s="129"/>
    </row>
    <row r="13" spans="1:4" ht="16" thickBot="1">
      <c r="A13" s="7"/>
      <c r="B13" s="77"/>
      <c r="C13" s="80" t="s">
        <v>18</v>
      </c>
      <c r="D13" s="129"/>
    </row>
    <row r="14" spans="1:4">
      <c r="A14" s="7"/>
      <c r="B14" s="77"/>
      <c r="C14" s="78" t="s">
        <v>19</v>
      </c>
      <c r="D14" s="129"/>
    </row>
    <row r="15" spans="1:4">
      <c r="A15" s="7"/>
      <c r="B15" s="77"/>
      <c r="C15" s="78"/>
      <c r="D15" s="129"/>
    </row>
    <row r="16" spans="1:4">
      <c r="A16" s="7"/>
      <c r="B16" s="77" t="s">
        <v>20</v>
      </c>
      <c r="C16" s="81" t="s">
        <v>21</v>
      </c>
      <c r="D16" s="129"/>
    </row>
    <row r="17" spans="1:4">
      <c r="A17" s="7"/>
      <c r="B17" s="77"/>
      <c r="C17" s="82" t="s">
        <v>22</v>
      </c>
      <c r="D17" s="129"/>
    </row>
    <row r="18" spans="1:4">
      <c r="A18" s="7"/>
      <c r="B18" s="77"/>
      <c r="C18" s="83" t="s">
        <v>23</v>
      </c>
      <c r="D18" s="129"/>
    </row>
    <row r="19" spans="1:4">
      <c r="A19" s="7"/>
      <c r="B19" s="77"/>
      <c r="C19" s="84" t="s">
        <v>24</v>
      </c>
      <c r="D19" s="129"/>
    </row>
    <row r="20" spans="1:4">
      <c r="A20" s="7"/>
      <c r="B20" s="85"/>
      <c r="C20" s="86" t="s">
        <v>25</v>
      </c>
      <c r="D20" s="129"/>
    </row>
    <row r="21" spans="1:4">
      <c r="A21" s="7"/>
      <c r="B21" s="85"/>
      <c r="C21" s="87" t="s">
        <v>26</v>
      </c>
      <c r="D21" s="129"/>
    </row>
    <row r="22" spans="1:4">
      <c r="A22" s="7"/>
      <c r="B22" s="85"/>
      <c r="C22" s="88" t="s">
        <v>27</v>
      </c>
      <c r="D22" s="129"/>
    </row>
    <row r="23" spans="1:4">
      <c r="B23" s="85"/>
      <c r="C23" s="89" t="s">
        <v>28</v>
      </c>
      <c r="D23" s="129"/>
    </row>
    <row r="24" spans="1:4">
      <c r="B24" s="130"/>
      <c r="C24" s="131"/>
      <c r="D24"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125" style="35" customWidth="1"/>
    <col min="2" max="2" width="3.625" style="35" customWidth="1"/>
    <col min="3" max="3" width="46" style="35" customWidth="1"/>
    <col min="4" max="4" width="12.62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95" t="s">
        <v>56</v>
      </c>
      <c r="C2" s="196"/>
      <c r="D2" s="196"/>
      <c r="E2" s="197"/>
      <c r="F2" s="33"/>
      <c r="G2" s="33"/>
    </row>
    <row r="3" spans="2:10">
      <c r="B3" s="198"/>
      <c r="C3" s="199"/>
      <c r="D3" s="199"/>
      <c r="E3" s="200"/>
      <c r="F3" s="33"/>
      <c r="G3" s="33"/>
    </row>
    <row r="4" spans="2:10">
      <c r="B4" s="201"/>
      <c r="C4" s="202"/>
      <c r="D4" s="202"/>
      <c r="E4" s="203"/>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55</v>
      </c>
      <c r="D9" s="31"/>
      <c r="E9" s="18"/>
      <c r="F9" s="18"/>
      <c r="G9" s="18"/>
      <c r="H9" s="18"/>
      <c r="I9" s="18"/>
      <c r="J9" s="42"/>
    </row>
    <row r="10" spans="2:10" s="41" customFormat="1" ht="19" thickBot="1">
      <c r="B10" s="23"/>
      <c r="C10" s="97" t="s">
        <v>35</v>
      </c>
      <c r="D10" s="22" t="s">
        <v>1</v>
      </c>
      <c r="E10" s="104">
        <f>'Research data'!G6</f>
        <v>0</v>
      </c>
      <c r="F10" s="34"/>
      <c r="G10" s="103" t="s">
        <v>38</v>
      </c>
      <c r="H10" s="30"/>
      <c r="I10" s="136" t="s">
        <v>39</v>
      </c>
      <c r="J10" s="42"/>
    </row>
    <row r="11" spans="2:10" s="41" customFormat="1" ht="19" thickBot="1">
      <c r="B11" s="23"/>
      <c r="C11" s="103" t="s">
        <v>36</v>
      </c>
      <c r="D11" s="22" t="s">
        <v>43</v>
      </c>
      <c r="E11" s="116">
        <f>'Research data'!G7</f>
        <v>5.7507387482507236E-3</v>
      </c>
      <c r="F11" s="34"/>
      <c r="G11" s="103"/>
      <c r="H11" s="30"/>
      <c r="I11" s="137" t="s">
        <v>75</v>
      </c>
      <c r="J11" s="42"/>
    </row>
    <row r="12" spans="2:10" s="41" customFormat="1" ht="19" thickBot="1">
      <c r="B12" s="23"/>
      <c r="C12" s="103" t="s">
        <v>53</v>
      </c>
      <c r="D12" s="22" t="s">
        <v>42</v>
      </c>
      <c r="E12" s="43">
        <f>'Research data'!G8</f>
        <v>49.5</v>
      </c>
      <c r="F12" s="34"/>
      <c r="G12" s="103"/>
      <c r="H12" s="30"/>
      <c r="I12" s="137" t="s">
        <v>107</v>
      </c>
      <c r="J12" s="42"/>
    </row>
    <row r="13" spans="2:10" s="41" customFormat="1" ht="19" thickBot="1">
      <c r="B13" s="23"/>
      <c r="C13" s="133" t="s">
        <v>57</v>
      </c>
      <c r="D13" s="22" t="s">
        <v>49</v>
      </c>
      <c r="E13" s="121">
        <f>'Research data'!G9</f>
        <v>0.432</v>
      </c>
      <c r="F13" s="34"/>
      <c r="G13" s="103"/>
      <c r="H13" s="30"/>
      <c r="I13" s="137" t="s">
        <v>107</v>
      </c>
      <c r="J13" s="42"/>
    </row>
    <row r="14" spans="2:10" s="41" customFormat="1" ht="19" thickBot="1">
      <c r="B14" s="23"/>
      <c r="C14" s="34" t="s">
        <v>37</v>
      </c>
      <c r="D14" s="22" t="s">
        <v>40</v>
      </c>
      <c r="E14" s="121">
        <f>'Research data'!G10</f>
        <v>5.5899999999999998E-2</v>
      </c>
      <c r="F14" s="34"/>
      <c r="G14" s="103"/>
      <c r="H14" s="30"/>
      <c r="I14" s="137" t="s">
        <v>107</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3]!update_fce">
                <anchor moveWithCells="1" sizeWithCells="1">
                  <from>
                    <xdr:col>6</xdr:col>
                    <xdr:colOff>203200</xdr:colOff>
                    <xdr:row>2</xdr:row>
                    <xdr:rowOff>165100</xdr:rowOff>
                  </from>
                  <to>
                    <xdr:col>6</xdr:col>
                    <xdr:colOff>3987800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76"/>
  <sheetViews>
    <sheetView workbookViewId="0"/>
  </sheetViews>
  <sheetFormatPr baseColWidth="10" defaultRowHeight="16" x14ac:dyDescent="0"/>
  <cols>
    <col min="1" max="1" width="3.125" customWidth="1"/>
    <col min="3" max="3" width="25.375" customWidth="1"/>
    <col min="4" max="4" width="11.375" customWidth="1"/>
    <col min="5" max="5" width="13.125" customWidth="1"/>
    <col min="8" max="8" width="22.625" customWidth="1"/>
    <col min="9" max="9" width="30.25" customWidth="1"/>
    <col min="10" max="10" width="20.5" customWidth="1"/>
  </cols>
  <sheetData>
    <row r="1" spans="1:10">
      <c r="A1" s="153"/>
      <c r="B1" s="153"/>
      <c r="C1" s="153"/>
      <c r="D1" s="154"/>
      <c r="E1" s="154"/>
      <c r="F1" s="154"/>
      <c r="G1" s="154"/>
      <c r="H1" s="153"/>
      <c r="I1" s="153"/>
      <c r="J1" s="153"/>
    </row>
    <row r="2" spans="1:10">
      <c r="A2" s="153"/>
      <c r="B2" s="195" t="s">
        <v>108</v>
      </c>
      <c r="C2" s="196"/>
      <c r="D2" s="196"/>
      <c r="E2" s="197"/>
      <c r="F2" s="154"/>
      <c r="G2" s="154"/>
      <c r="H2" s="153"/>
      <c r="I2" s="153"/>
      <c r="J2" s="153"/>
    </row>
    <row r="3" spans="1:10">
      <c r="A3" s="153"/>
      <c r="B3" s="198"/>
      <c r="C3" s="199"/>
      <c r="D3" s="199"/>
      <c r="E3" s="200"/>
      <c r="F3" s="154"/>
      <c r="G3" s="154"/>
      <c r="H3" s="153"/>
      <c r="I3" s="153"/>
      <c r="J3" s="153"/>
    </row>
    <row r="4" spans="1:10">
      <c r="A4" s="153"/>
      <c r="B4" s="204"/>
      <c r="C4" s="205"/>
      <c r="D4" s="205"/>
      <c r="E4" s="206"/>
      <c r="F4" s="154"/>
      <c r="G4" s="154"/>
      <c r="H4" s="153"/>
      <c r="I4" s="153"/>
      <c r="J4" s="153"/>
    </row>
    <row r="5" spans="1:10" ht="17" thickBot="1">
      <c r="A5" s="153"/>
      <c r="B5" s="153"/>
      <c r="C5" s="153"/>
      <c r="D5" s="154"/>
      <c r="E5" s="153"/>
      <c r="F5" s="153"/>
      <c r="G5" s="153"/>
      <c r="H5" s="153"/>
      <c r="I5" s="153"/>
      <c r="J5" s="153"/>
    </row>
    <row r="6" spans="1:10">
      <c r="A6" s="153"/>
      <c r="B6" s="155"/>
      <c r="C6" s="20"/>
      <c r="D6" s="20"/>
      <c r="E6" s="20"/>
      <c r="F6" s="20"/>
      <c r="G6" s="20"/>
      <c r="H6" s="20"/>
      <c r="I6" s="20"/>
      <c r="J6" s="156"/>
    </row>
    <row r="7" spans="1:10" ht="18">
      <c r="A7" s="41"/>
      <c r="B7" s="90"/>
      <c r="C7" s="19" t="s">
        <v>12</v>
      </c>
      <c r="D7" s="91" t="s">
        <v>4</v>
      </c>
      <c r="E7" s="19" t="s">
        <v>2</v>
      </c>
      <c r="F7" s="19"/>
      <c r="G7" s="19" t="s">
        <v>3</v>
      </c>
      <c r="H7" s="19"/>
      <c r="I7" s="19" t="s">
        <v>0</v>
      </c>
      <c r="J7" s="92"/>
    </row>
    <row r="8" spans="1:10">
      <c r="A8" s="153"/>
      <c r="B8" s="157"/>
      <c r="C8" s="154"/>
      <c r="D8" s="158"/>
      <c r="E8" s="159"/>
      <c r="F8" s="154"/>
      <c r="G8" s="154"/>
      <c r="H8" s="154"/>
      <c r="I8" s="154"/>
      <c r="J8" s="160"/>
    </row>
    <row r="9" spans="1:10">
      <c r="A9" s="153"/>
      <c r="B9" s="157"/>
      <c r="C9" s="18" t="s">
        <v>109</v>
      </c>
      <c r="D9" s="158"/>
      <c r="E9" s="159"/>
      <c r="F9" s="154"/>
      <c r="G9" s="154"/>
      <c r="H9" s="154"/>
      <c r="I9" s="154"/>
      <c r="J9" s="160"/>
    </row>
    <row r="10" spans="1:10" ht="17" thickBot="1">
      <c r="A10" s="153"/>
      <c r="B10" s="157"/>
      <c r="C10" s="161" t="s">
        <v>157</v>
      </c>
      <c r="D10" s="161"/>
      <c r="E10" s="161"/>
      <c r="F10" s="161"/>
      <c r="G10" s="161"/>
      <c r="H10" s="161"/>
      <c r="I10" s="161"/>
      <c r="J10" s="160"/>
    </row>
    <row r="11" spans="1:10" ht="17" thickBot="1">
      <c r="A11" s="153"/>
      <c r="B11" s="157"/>
      <c r="C11" s="162" t="s">
        <v>110</v>
      </c>
      <c r="D11" s="22" t="s">
        <v>40</v>
      </c>
      <c r="E11" s="163">
        <f>'Research data'!G14</f>
        <v>0</v>
      </c>
      <c r="F11" s="22"/>
      <c r="G11" s="161" t="s">
        <v>111</v>
      </c>
      <c r="H11" s="161"/>
      <c r="I11" s="164" t="s">
        <v>179</v>
      </c>
      <c r="J11" s="160"/>
    </row>
    <row r="12" spans="1:10" ht="17" thickBot="1">
      <c r="A12" s="153"/>
      <c r="B12" s="157"/>
      <c r="C12" s="162" t="s">
        <v>113</v>
      </c>
      <c r="D12" s="22" t="s">
        <v>40</v>
      </c>
      <c r="E12" s="163">
        <f>'Research data'!G15</f>
        <v>0</v>
      </c>
      <c r="F12" s="22"/>
      <c r="G12" s="161" t="s">
        <v>111</v>
      </c>
      <c r="H12" s="161"/>
      <c r="I12" s="164" t="s">
        <v>179</v>
      </c>
      <c r="J12" s="160"/>
    </row>
    <row r="13" spans="1:10" ht="17" thickBot="1">
      <c r="A13" s="153"/>
      <c r="B13" s="157"/>
      <c r="C13" s="194" t="s">
        <v>192</v>
      </c>
      <c r="D13" s="22" t="s">
        <v>40</v>
      </c>
      <c r="E13" s="163">
        <f>'Research data'!G16+'Research data'!G17</f>
        <v>4.8999999999999998E-3</v>
      </c>
      <c r="F13" s="22"/>
      <c r="G13" s="161" t="s">
        <v>111</v>
      </c>
      <c r="H13" s="161"/>
      <c r="I13" s="164" t="s">
        <v>154</v>
      </c>
      <c r="J13" s="160"/>
    </row>
    <row r="14" spans="1:10" ht="17" thickBot="1">
      <c r="A14" s="153"/>
      <c r="B14" s="157"/>
      <c r="C14" s="162" t="s">
        <v>115</v>
      </c>
      <c r="D14" s="22" t="s">
        <v>40</v>
      </c>
      <c r="E14" s="163">
        <f>'Research data'!G18+'Research data'!G19</f>
        <v>2.4836063016690064E-3</v>
      </c>
      <c r="F14" s="22"/>
      <c r="G14" s="161" t="s">
        <v>111</v>
      </c>
      <c r="H14" s="161"/>
      <c r="I14" s="164" t="s">
        <v>180</v>
      </c>
      <c r="J14" s="160"/>
    </row>
    <row r="15" spans="1:10" ht="17" thickBot="1">
      <c r="A15" s="153"/>
      <c r="B15" s="157"/>
      <c r="C15" s="162" t="s">
        <v>37</v>
      </c>
      <c r="D15" s="22" t="s">
        <v>40</v>
      </c>
      <c r="E15" s="163">
        <f>'Research data'!G20</f>
        <v>5.5564771409599999E-2</v>
      </c>
      <c r="F15" s="22"/>
      <c r="G15" s="161" t="s">
        <v>111</v>
      </c>
      <c r="H15" s="161"/>
      <c r="I15" s="164" t="s">
        <v>153</v>
      </c>
      <c r="J15" s="160"/>
    </row>
    <row r="16" spans="1:10" ht="17" thickBot="1">
      <c r="A16" s="153"/>
      <c r="B16" s="157"/>
      <c r="C16" s="162" t="s">
        <v>193</v>
      </c>
      <c r="D16" s="22" t="s">
        <v>40</v>
      </c>
      <c r="E16" s="163">
        <v>0</v>
      </c>
      <c r="F16" s="22"/>
      <c r="G16" s="161" t="s">
        <v>111</v>
      </c>
      <c r="H16" s="161"/>
      <c r="I16" s="164"/>
      <c r="J16" s="160"/>
    </row>
    <row r="17" spans="1:10" ht="17" thickBot="1">
      <c r="A17" s="153"/>
      <c r="B17" s="157"/>
      <c r="C17" s="162" t="s">
        <v>116</v>
      </c>
      <c r="D17" s="22" t="s">
        <v>1</v>
      </c>
      <c r="E17" s="163">
        <f>'Research data'!G21</f>
        <v>0</v>
      </c>
      <c r="F17" s="22"/>
      <c r="G17" s="161" t="s">
        <v>111</v>
      </c>
      <c r="H17" s="161"/>
      <c r="I17" s="164" t="s">
        <v>153</v>
      </c>
      <c r="J17" s="160"/>
    </row>
    <row r="18" spans="1:10">
      <c r="A18" s="153"/>
      <c r="B18" s="157"/>
      <c r="C18" s="161"/>
      <c r="D18" s="161"/>
      <c r="E18" s="161"/>
      <c r="F18" s="161"/>
      <c r="G18" s="161"/>
      <c r="H18" s="161"/>
      <c r="I18" s="161"/>
      <c r="J18" s="160"/>
    </row>
    <row r="19" spans="1:10" ht="17" thickBot="1">
      <c r="A19" s="153"/>
      <c r="B19" s="157"/>
      <c r="C19" s="161" t="s">
        <v>155</v>
      </c>
      <c r="D19" s="161"/>
      <c r="E19" s="161"/>
      <c r="F19" s="161"/>
      <c r="G19" s="161"/>
      <c r="H19" s="161"/>
      <c r="I19" s="161"/>
      <c r="J19" s="160"/>
    </row>
    <row r="20" spans="1:10" ht="17" thickBot="1">
      <c r="A20" s="153"/>
      <c r="B20" s="157"/>
      <c r="C20" s="162" t="s">
        <v>110</v>
      </c>
      <c r="D20" s="22" t="s">
        <v>40</v>
      </c>
      <c r="E20" s="163">
        <f>'Research data'!G25</f>
        <v>0</v>
      </c>
      <c r="F20" s="22"/>
      <c r="G20" s="161" t="s">
        <v>111</v>
      </c>
      <c r="H20" s="161"/>
      <c r="I20" s="164" t="s">
        <v>179</v>
      </c>
      <c r="J20" s="160"/>
    </row>
    <row r="21" spans="1:10" ht="17" thickBot="1">
      <c r="A21" s="153"/>
      <c r="B21" s="157"/>
      <c r="C21" s="162" t="s">
        <v>113</v>
      </c>
      <c r="D21" s="22" t="s">
        <v>40</v>
      </c>
      <c r="E21" s="163">
        <f>'Research data'!G26</f>
        <v>0</v>
      </c>
      <c r="F21" s="22"/>
      <c r="G21" s="161" t="s">
        <v>111</v>
      </c>
      <c r="H21" s="161"/>
      <c r="I21" s="164" t="s">
        <v>179</v>
      </c>
      <c r="J21" s="160"/>
    </row>
    <row r="22" spans="1:10" ht="17" thickBot="1">
      <c r="A22" s="153"/>
      <c r="B22" s="157"/>
      <c r="C22" s="194" t="s">
        <v>192</v>
      </c>
      <c r="D22" s="22" t="s">
        <v>40</v>
      </c>
      <c r="E22" s="163">
        <f>'Research data'!G27+'Research data'!G28</f>
        <v>4.8999999999999998E-3</v>
      </c>
      <c r="F22" s="22"/>
      <c r="G22" s="161" t="s">
        <v>111</v>
      </c>
      <c r="H22" s="161"/>
      <c r="I22" s="164" t="s">
        <v>154</v>
      </c>
      <c r="J22" s="160"/>
    </row>
    <row r="23" spans="1:10" ht="17" thickBot="1">
      <c r="A23" s="153"/>
      <c r="B23" s="157"/>
      <c r="C23" s="162" t="s">
        <v>115</v>
      </c>
      <c r="D23" s="22" t="s">
        <v>40</v>
      </c>
      <c r="E23" s="163">
        <f>'Research data'!G29 + 'Research data'!G30</f>
        <v>1.4229293401965373E-3</v>
      </c>
      <c r="F23" s="22"/>
      <c r="G23" s="161" t="s">
        <v>111</v>
      </c>
      <c r="H23" s="161"/>
      <c r="I23" s="164" t="s">
        <v>180</v>
      </c>
      <c r="J23" s="160"/>
    </row>
    <row r="24" spans="1:10" ht="17" thickBot="1">
      <c r="A24" s="153"/>
      <c r="B24" s="157"/>
      <c r="C24" s="162" t="s">
        <v>37</v>
      </c>
      <c r="D24" s="22" t="s">
        <v>40</v>
      </c>
      <c r="E24" s="163">
        <f>'Research data'!G31</f>
        <v>5.5495958933970364E-2</v>
      </c>
      <c r="F24" s="22"/>
      <c r="G24" s="161" t="s">
        <v>111</v>
      </c>
      <c r="H24" s="161"/>
      <c r="I24" s="164" t="s">
        <v>153</v>
      </c>
      <c r="J24" s="160"/>
    </row>
    <row r="25" spans="1:10" ht="17" thickBot="1">
      <c r="A25" s="153"/>
      <c r="B25" s="157"/>
      <c r="C25" s="162" t="s">
        <v>193</v>
      </c>
      <c r="D25" s="22" t="s">
        <v>40</v>
      </c>
      <c r="E25" s="163">
        <v>0</v>
      </c>
      <c r="F25" s="22"/>
      <c r="G25" s="161" t="s">
        <v>111</v>
      </c>
      <c r="H25" s="161"/>
      <c r="I25" s="164"/>
      <c r="J25" s="160"/>
    </row>
    <row r="26" spans="1:10" ht="17" thickBot="1">
      <c r="A26" s="153"/>
      <c r="B26" s="157"/>
      <c r="C26" s="162" t="s">
        <v>116</v>
      </c>
      <c r="D26" s="22" t="s">
        <v>1</v>
      </c>
      <c r="E26" s="163">
        <f>'Research data'!G32</f>
        <v>0.41509433962264147</v>
      </c>
      <c r="F26" s="22"/>
      <c r="G26" s="161" t="s">
        <v>111</v>
      </c>
      <c r="H26" s="161"/>
      <c r="I26" s="164" t="s">
        <v>153</v>
      </c>
      <c r="J26" s="160"/>
    </row>
    <row r="27" spans="1:10">
      <c r="A27" s="153"/>
      <c r="B27" s="157"/>
      <c r="C27" s="162"/>
      <c r="D27" s="22"/>
      <c r="E27" s="161"/>
      <c r="F27" s="161"/>
      <c r="G27" s="161"/>
      <c r="H27" s="161"/>
      <c r="I27" s="161"/>
      <c r="J27" s="160"/>
    </row>
    <row r="28" spans="1:10" ht="17" thickBot="1">
      <c r="A28" s="153"/>
      <c r="B28" s="157"/>
      <c r="C28" s="161" t="s">
        <v>142</v>
      </c>
      <c r="D28" s="22" t="s">
        <v>40</v>
      </c>
      <c r="E28" s="161"/>
      <c r="F28" s="161"/>
      <c r="G28" s="161"/>
      <c r="H28" s="161"/>
      <c r="I28" s="161"/>
      <c r="J28" s="160"/>
    </row>
    <row r="29" spans="1:10" ht="17" thickBot="1">
      <c r="A29" s="153"/>
      <c r="B29" s="157"/>
      <c r="C29" s="162" t="s">
        <v>110</v>
      </c>
      <c r="D29" s="22" t="s">
        <v>40</v>
      </c>
      <c r="E29" s="163">
        <f>'Research data'!G36</f>
        <v>0</v>
      </c>
      <c r="F29" s="161"/>
      <c r="G29" s="161" t="s">
        <v>111</v>
      </c>
      <c r="H29" s="161"/>
      <c r="I29" s="164" t="s">
        <v>179</v>
      </c>
      <c r="J29" s="160"/>
    </row>
    <row r="30" spans="1:10" ht="17" thickBot="1">
      <c r="A30" s="153"/>
      <c r="B30" s="157"/>
      <c r="C30" s="162" t="s">
        <v>113</v>
      </c>
      <c r="D30" s="22" t="s">
        <v>40</v>
      </c>
      <c r="E30" s="163">
        <f>'Research data'!G37</f>
        <v>0</v>
      </c>
      <c r="F30" s="161"/>
      <c r="G30" s="161" t="s">
        <v>111</v>
      </c>
      <c r="H30" s="161"/>
      <c r="I30" s="164" t="s">
        <v>179</v>
      </c>
      <c r="J30" s="160"/>
    </row>
    <row r="31" spans="1:10" ht="17" thickBot="1">
      <c r="A31" s="153"/>
      <c r="B31" s="157"/>
      <c r="C31" s="191" t="s">
        <v>114</v>
      </c>
      <c r="D31" s="22" t="s">
        <v>40</v>
      </c>
      <c r="E31" s="163">
        <f>'Research data'!G38+'Research data'!G39</f>
        <v>4.8999999999999998E-3</v>
      </c>
      <c r="F31" s="161"/>
      <c r="G31" s="161" t="s">
        <v>111</v>
      </c>
      <c r="H31" s="161"/>
      <c r="I31" s="164" t="s">
        <v>154</v>
      </c>
      <c r="J31" s="160"/>
    </row>
    <row r="32" spans="1:10" ht="17" thickBot="1">
      <c r="A32" s="153"/>
      <c r="B32" s="157"/>
      <c r="C32" s="162" t="s">
        <v>115</v>
      </c>
      <c r="D32" s="22" t="s">
        <v>40</v>
      </c>
      <c r="E32" s="163">
        <f>'Research data'!G40+'Research data'!G41</f>
        <v>3.4000000000000002E-3</v>
      </c>
      <c r="F32" s="161"/>
      <c r="G32" s="161" t="s">
        <v>111</v>
      </c>
      <c r="H32" s="161"/>
      <c r="I32" s="164" t="s">
        <v>180</v>
      </c>
      <c r="J32" s="160"/>
    </row>
    <row r="33" spans="1:10" ht="17" thickBot="1">
      <c r="A33" s="153"/>
      <c r="B33" s="157"/>
      <c r="C33" s="162" t="s">
        <v>37</v>
      </c>
      <c r="D33" s="22" t="s">
        <v>40</v>
      </c>
      <c r="E33" s="163">
        <f>'Research data'!G42</f>
        <v>5.5666643949681481E-2</v>
      </c>
      <c r="F33" s="161"/>
      <c r="G33" s="161" t="s">
        <v>111</v>
      </c>
      <c r="H33" s="161"/>
      <c r="I33" s="164" t="s">
        <v>153</v>
      </c>
      <c r="J33" s="160"/>
    </row>
    <row r="34" spans="1:10" ht="17" thickBot="1">
      <c r="A34" s="153"/>
      <c r="B34" s="157"/>
      <c r="C34" s="162" t="s">
        <v>193</v>
      </c>
      <c r="D34" s="22" t="s">
        <v>40</v>
      </c>
      <c r="E34" s="163">
        <v>0</v>
      </c>
      <c r="F34" s="22"/>
      <c r="G34" s="161" t="s">
        <v>111</v>
      </c>
      <c r="H34" s="161"/>
      <c r="I34" s="164"/>
      <c r="J34" s="160"/>
    </row>
    <row r="35" spans="1:10" ht="17" thickBot="1">
      <c r="A35" s="153"/>
      <c r="B35" s="157"/>
      <c r="C35" s="162" t="s">
        <v>116</v>
      </c>
      <c r="D35" s="22" t="s">
        <v>1</v>
      </c>
      <c r="E35" s="163">
        <f>'Research data'!G43</f>
        <v>0.58490566037735847</v>
      </c>
      <c r="F35" s="161"/>
      <c r="G35" s="161" t="s">
        <v>111</v>
      </c>
      <c r="H35" s="161"/>
      <c r="I35" s="164" t="s">
        <v>153</v>
      </c>
      <c r="J35" s="160"/>
    </row>
    <row r="36" spans="1:10">
      <c r="A36" s="153"/>
      <c r="B36" s="157"/>
      <c r="C36" s="162"/>
      <c r="D36" s="22"/>
      <c r="E36" s="166"/>
      <c r="F36" s="161"/>
      <c r="G36" s="161"/>
      <c r="H36" s="161"/>
      <c r="I36" s="154"/>
      <c r="J36" s="160"/>
    </row>
    <row r="37" spans="1:10" ht="17" thickBot="1">
      <c r="A37" s="153"/>
      <c r="B37" s="157"/>
      <c r="C37" s="133" t="s">
        <v>158</v>
      </c>
      <c r="D37" s="161"/>
      <c r="E37" s="161"/>
      <c r="F37" s="161"/>
      <c r="G37" s="161"/>
      <c r="H37" s="161"/>
      <c r="I37" s="161"/>
      <c r="J37" s="160"/>
    </row>
    <row r="38" spans="1:10" ht="17" thickBot="1">
      <c r="A38" s="153"/>
      <c r="B38" s="157"/>
      <c r="C38" s="191" t="s">
        <v>110</v>
      </c>
      <c r="D38" s="22" t="s">
        <v>40</v>
      </c>
      <c r="E38" s="163">
        <f>'Research data'!G47</f>
        <v>0</v>
      </c>
      <c r="F38" s="161"/>
      <c r="G38" s="161" t="s">
        <v>111</v>
      </c>
      <c r="H38" s="161"/>
      <c r="I38" s="164" t="s">
        <v>179</v>
      </c>
      <c r="J38" s="160"/>
    </row>
    <row r="39" spans="1:10" ht="17" thickBot="1">
      <c r="A39" s="153"/>
      <c r="B39" s="157"/>
      <c r="C39" s="191" t="s">
        <v>113</v>
      </c>
      <c r="D39" s="22" t="s">
        <v>40</v>
      </c>
      <c r="E39" s="163">
        <f>'Research data'!G48</f>
        <v>0</v>
      </c>
      <c r="F39" s="161"/>
      <c r="G39" s="161" t="s">
        <v>111</v>
      </c>
      <c r="H39" s="161"/>
      <c r="I39" s="164" t="s">
        <v>179</v>
      </c>
      <c r="J39" s="160"/>
    </row>
    <row r="40" spans="1:10" ht="17" thickBot="1">
      <c r="A40" s="153"/>
      <c r="B40" s="157"/>
      <c r="C40" s="191" t="s">
        <v>114</v>
      </c>
      <c r="D40" s="22" t="s">
        <v>40</v>
      </c>
      <c r="E40" s="163">
        <f>'Research data'!G49+'Research data'!G50</f>
        <v>4.8999999999999998E-3</v>
      </c>
      <c r="F40" s="161"/>
      <c r="G40" s="161" t="s">
        <v>111</v>
      </c>
      <c r="H40" s="161"/>
      <c r="I40" s="164" t="s">
        <v>154</v>
      </c>
      <c r="J40" s="160"/>
    </row>
    <row r="41" spans="1:10" ht="17" thickBot="1">
      <c r="A41" s="153"/>
      <c r="B41" s="157"/>
      <c r="C41" s="191" t="s">
        <v>115</v>
      </c>
      <c r="D41" s="22" t="s">
        <v>40</v>
      </c>
      <c r="E41" s="163">
        <f>'Research data'!G51+'Research data'!G52</f>
        <v>1.5606748659728791E-3</v>
      </c>
      <c r="F41" s="161"/>
      <c r="G41" s="161" t="s">
        <v>111</v>
      </c>
      <c r="H41" s="161"/>
      <c r="I41" s="164" t="s">
        <v>180</v>
      </c>
      <c r="J41" s="160"/>
    </row>
    <row r="42" spans="1:10" ht="17" thickBot="1">
      <c r="A42" s="153"/>
      <c r="B42" s="157"/>
      <c r="C42" s="191" t="s">
        <v>37</v>
      </c>
      <c r="D42" s="22" t="s">
        <v>40</v>
      </c>
      <c r="E42" s="163">
        <f>'Research data'!G53</f>
        <v>5.5452212002454322E-2</v>
      </c>
      <c r="F42" s="161"/>
      <c r="G42" s="161" t="s">
        <v>111</v>
      </c>
      <c r="H42" s="161"/>
      <c r="I42" s="164" t="s">
        <v>153</v>
      </c>
      <c r="J42" s="160"/>
    </row>
    <row r="43" spans="1:10" ht="17" thickBot="1">
      <c r="A43" s="153"/>
      <c r="B43" s="157"/>
      <c r="C43" s="162" t="s">
        <v>193</v>
      </c>
      <c r="D43" s="22" t="s">
        <v>40</v>
      </c>
      <c r="E43" s="163">
        <v>0</v>
      </c>
      <c r="F43" s="22"/>
      <c r="G43" s="161" t="s">
        <v>111</v>
      </c>
      <c r="H43" s="161"/>
      <c r="I43" s="164"/>
      <c r="J43" s="160"/>
    </row>
    <row r="44" spans="1:10" ht="17" thickBot="1">
      <c r="A44" s="153"/>
      <c r="B44" s="157"/>
      <c r="C44" s="191" t="s">
        <v>116</v>
      </c>
      <c r="D44" s="22" t="s">
        <v>1</v>
      </c>
      <c r="E44" s="163">
        <f>'Research data'!G54</f>
        <v>0</v>
      </c>
      <c r="F44" s="161"/>
      <c r="G44" s="161" t="s">
        <v>111</v>
      </c>
      <c r="H44" s="161"/>
      <c r="I44" s="164" t="s">
        <v>153</v>
      </c>
      <c r="J44" s="160"/>
    </row>
    <row r="45" spans="1:10">
      <c r="A45" s="153"/>
      <c r="B45" s="157"/>
      <c r="F45" s="161"/>
      <c r="G45" s="161"/>
      <c r="H45" s="161"/>
      <c r="J45" s="160"/>
    </row>
    <row r="46" spans="1:10">
      <c r="A46" s="153"/>
      <c r="B46" s="157"/>
      <c r="F46" s="161"/>
      <c r="G46" s="161"/>
      <c r="H46" s="161"/>
      <c r="J46" s="160"/>
    </row>
    <row r="47" spans="1:10" ht="17" thickBot="1">
      <c r="A47" s="153"/>
      <c r="B47" s="167"/>
      <c r="C47" s="168"/>
      <c r="D47" s="168"/>
      <c r="E47" s="168"/>
      <c r="F47" s="168"/>
      <c r="G47" s="168"/>
      <c r="H47" s="168"/>
      <c r="I47" s="168"/>
      <c r="J47" s="160"/>
    </row>
    <row r="48" spans="1:10" ht="17" thickBot="1">
      <c r="A48" s="153"/>
      <c r="J48" s="169"/>
    </row>
    <row r="49" spans="1:1">
      <c r="A49" s="153"/>
    </row>
    <row r="50" spans="1:1">
      <c r="A50" s="153"/>
    </row>
    <row r="51" spans="1:1">
      <c r="A51" s="153"/>
    </row>
    <row r="52" spans="1:1">
      <c r="A52" s="153"/>
    </row>
    <row r="53" spans="1:1">
      <c r="A53" s="153"/>
    </row>
    <row r="54" spans="1:1">
      <c r="A54" s="153"/>
    </row>
    <row r="55" spans="1:1">
      <c r="A55" s="153"/>
    </row>
    <row r="56" spans="1:1">
      <c r="A56" s="153"/>
    </row>
    <row r="57" spans="1:1">
      <c r="A57" s="153"/>
    </row>
    <row r="58" spans="1:1">
      <c r="A58" s="153"/>
    </row>
    <row r="59" spans="1:1">
      <c r="A59" s="153"/>
    </row>
    <row r="60" spans="1:1">
      <c r="A60" s="153"/>
    </row>
    <row r="61" spans="1:1">
      <c r="A61" s="153"/>
    </row>
    <row r="62" spans="1:1">
      <c r="A62" s="153"/>
    </row>
    <row r="63" spans="1:1">
      <c r="A63" s="153"/>
    </row>
    <row r="64" spans="1:1">
      <c r="A64" s="153"/>
    </row>
    <row r="65" spans="1:1">
      <c r="A65" s="153"/>
    </row>
    <row r="66" spans="1:1">
      <c r="A66" s="153"/>
    </row>
    <row r="67" spans="1:1">
      <c r="A67" s="153"/>
    </row>
    <row r="68" spans="1:1">
      <c r="A68" s="153"/>
    </row>
    <row r="69" spans="1:1">
      <c r="A69" s="153"/>
    </row>
    <row r="70" spans="1:1">
      <c r="A70" s="153"/>
    </row>
    <row r="71" spans="1:1">
      <c r="A71" s="153"/>
    </row>
    <row r="72" spans="1:1">
      <c r="A72" s="153"/>
    </row>
    <row r="73" spans="1:1">
      <c r="A73" s="153"/>
    </row>
    <row r="74" spans="1:1">
      <c r="A74" s="153"/>
    </row>
    <row r="75" spans="1:1">
      <c r="A75" s="153"/>
    </row>
    <row r="76" spans="1:1">
      <c r="A76" s="15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103"/>
  <sheetViews>
    <sheetView workbookViewId="0">
      <selection activeCell="G55" sqref="G55"/>
    </sheetView>
  </sheetViews>
  <sheetFormatPr baseColWidth="10" defaultRowHeight="15" x14ac:dyDescent="0"/>
  <cols>
    <col min="1" max="1" width="3.375" style="65" customWidth="1"/>
    <col min="2" max="2" width="3.5" style="65" customWidth="1"/>
    <col min="3" max="3" width="29.375" style="65" customWidth="1"/>
    <col min="4" max="4" width="16.625" style="65" hidden="1" customWidth="1"/>
    <col min="5" max="5" width="13.875" style="65" hidden="1" customWidth="1"/>
    <col min="6" max="6" width="12.625" style="65" customWidth="1"/>
    <col min="7" max="7" width="18.625" style="65" customWidth="1"/>
    <col min="8" max="8" width="4.625" style="65" customWidth="1"/>
    <col min="9" max="9" width="9.875" style="66" customWidth="1"/>
    <col min="10" max="10" width="3" style="66" customWidth="1"/>
    <col min="11" max="11" width="12.625" style="66" bestFit="1" customWidth="1"/>
    <col min="12" max="12" width="3.125" style="66" customWidth="1"/>
    <col min="13" max="13" width="11.75" style="66" customWidth="1"/>
    <col min="14" max="14" width="2.625" style="66" customWidth="1"/>
    <col min="15" max="15" width="13.875" style="66" customWidth="1"/>
    <col min="16" max="16" width="2.375" style="66" customWidth="1"/>
    <col min="17" max="17" width="14.875" style="65" customWidth="1"/>
    <col min="18" max="18" width="3" style="65" customWidth="1"/>
    <col min="19" max="20" width="10.625" style="65"/>
    <col min="21" max="21" width="51.375" style="65" customWidth="1"/>
    <col min="22" max="16384" width="10.625" style="65"/>
  </cols>
  <sheetData>
    <row r="1" spans="2:23" ht="16" thickBot="1">
      <c r="Q1" s="66"/>
      <c r="R1" s="66"/>
    </row>
    <row r="2" spans="2:23">
      <c r="B2" s="67"/>
      <c r="C2" s="68"/>
      <c r="D2" s="68"/>
      <c r="E2" s="68"/>
      <c r="F2" s="68"/>
      <c r="G2" s="68"/>
      <c r="H2" s="68"/>
      <c r="I2" s="69"/>
      <c r="J2" s="69"/>
      <c r="K2" s="69"/>
      <c r="L2" s="69"/>
      <c r="M2" s="69"/>
      <c r="N2" s="69"/>
      <c r="O2" s="69"/>
      <c r="P2" s="69"/>
      <c r="Q2" s="69"/>
      <c r="R2" s="69"/>
      <c r="S2" s="69"/>
      <c r="T2" s="69"/>
      <c r="U2" s="70"/>
    </row>
    <row r="3" spans="2:23" s="24" customFormat="1">
      <c r="B3" s="23"/>
      <c r="C3" s="96" t="s">
        <v>29</v>
      </c>
      <c r="D3" s="15"/>
      <c r="E3" s="15"/>
      <c r="F3" s="96" t="s">
        <v>4</v>
      </c>
      <c r="G3" s="96" t="s">
        <v>25</v>
      </c>
      <c r="H3" s="96"/>
      <c r="I3" s="63" t="s">
        <v>66</v>
      </c>
      <c r="J3" s="63"/>
      <c r="K3" s="63" t="s">
        <v>83</v>
      </c>
      <c r="L3" s="63"/>
      <c r="M3" s="63" t="s">
        <v>66</v>
      </c>
      <c r="N3" s="63"/>
      <c r="O3" s="63" t="s">
        <v>152</v>
      </c>
      <c r="P3" s="63"/>
      <c r="Q3" s="63" t="s">
        <v>154</v>
      </c>
      <c r="R3" s="63"/>
      <c r="S3" s="63" t="s">
        <v>153</v>
      </c>
      <c r="T3" s="63"/>
      <c r="U3" s="1" t="s">
        <v>30</v>
      </c>
    </row>
    <row r="4" spans="2:23">
      <c r="B4" s="71"/>
      <c r="C4" s="72"/>
      <c r="D4" s="72"/>
      <c r="E4" s="72"/>
      <c r="F4" s="72"/>
      <c r="G4" s="73"/>
      <c r="H4" s="73"/>
      <c r="I4" s="94"/>
      <c r="J4" s="94"/>
      <c r="K4" s="94"/>
      <c r="L4" s="94"/>
      <c r="M4" s="93"/>
      <c r="N4" s="95"/>
      <c r="O4" s="95"/>
      <c r="P4" s="95"/>
      <c r="Q4" s="95"/>
      <c r="R4" s="95"/>
      <c r="S4" s="93"/>
      <c r="T4" s="95"/>
      <c r="U4" s="2"/>
    </row>
    <row r="5" spans="2:23" ht="16" thickBot="1">
      <c r="B5" s="71"/>
      <c r="C5" s="18" t="s">
        <v>55</v>
      </c>
      <c r="D5" s="32"/>
      <c r="E5" s="32"/>
      <c r="F5" s="32"/>
      <c r="G5" s="16"/>
      <c r="H5" s="16"/>
      <c r="I5" s="16"/>
      <c r="J5" s="16"/>
      <c r="K5" s="16"/>
      <c r="L5" s="16"/>
      <c r="M5" s="16"/>
      <c r="N5" s="16"/>
      <c r="O5" s="16"/>
      <c r="P5" s="16"/>
      <c r="Q5" s="16"/>
      <c r="R5" s="16"/>
      <c r="S5" s="16"/>
      <c r="T5" s="16"/>
      <c r="U5" s="3"/>
    </row>
    <row r="6" spans="2:23" ht="16" thickBot="1">
      <c r="B6" s="71"/>
      <c r="C6" s="105" t="s">
        <v>35</v>
      </c>
      <c r="D6" s="105" t="s">
        <v>35</v>
      </c>
      <c r="E6" s="105" t="s">
        <v>35</v>
      </c>
      <c r="F6" s="22" t="s">
        <v>1</v>
      </c>
      <c r="G6" s="44">
        <v>0</v>
      </c>
      <c r="H6" s="74"/>
      <c r="I6" s="17"/>
      <c r="J6" s="17"/>
      <c r="K6" s="17"/>
      <c r="L6" s="17"/>
      <c r="M6" s="17"/>
      <c r="N6" s="17"/>
      <c r="O6" s="17"/>
      <c r="P6" s="17"/>
      <c r="Q6" s="17"/>
      <c r="R6" s="17"/>
      <c r="S6" s="16"/>
      <c r="T6" s="16"/>
      <c r="U6" s="3"/>
    </row>
    <row r="7" spans="2:23" s="6" customFormat="1" ht="16" thickBot="1">
      <c r="B7" s="5"/>
      <c r="C7" s="106" t="s">
        <v>36</v>
      </c>
      <c r="D7" s="106" t="s">
        <v>36</v>
      </c>
      <c r="E7" s="106" t="s">
        <v>36</v>
      </c>
      <c r="F7" s="22" t="s">
        <v>43</v>
      </c>
      <c r="G7" s="112">
        <f>AVERAGE(K7,M7)</f>
        <v>5.7507387482507236E-3</v>
      </c>
      <c r="H7" s="4"/>
      <c r="I7" s="17"/>
      <c r="J7" s="17"/>
      <c r="K7" s="112">
        <f>Notes!F73</f>
        <v>5.5418815369054873E-3</v>
      </c>
      <c r="L7" s="17"/>
      <c r="M7" s="151">
        <f>Notes!F94</f>
        <v>5.9595959595959589E-3</v>
      </c>
      <c r="N7" s="17"/>
      <c r="O7" s="17"/>
      <c r="P7" s="17"/>
      <c r="Q7" s="17"/>
      <c r="R7" s="17"/>
      <c r="S7" s="16"/>
      <c r="T7" s="16"/>
      <c r="U7" s="150" t="s">
        <v>102</v>
      </c>
    </row>
    <row r="8" spans="2:23" s="6" customFormat="1" ht="16" thickBot="1">
      <c r="B8" s="5"/>
      <c r="C8" s="127" t="s">
        <v>53</v>
      </c>
      <c r="D8" s="106" t="s">
        <v>41</v>
      </c>
      <c r="E8" s="106" t="s">
        <v>41</v>
      </c>
      <c r="F8" s="22" t="s">
        <v>42</v>
      </c>
      <c r="G8" s="44">
        <f>I8</f>
        <v>49.5</v>
      </c>
      <c r="H8" s="4"/>
      <c r="I8" s="44">
        <f>Notes!F22</f>
        <v>49.5</v>
      </c>
      <c r="J8" s="17"/>
      <c r="K8" s="17"/>
      <c r="L8" s="17"/>
      <c r="M8" s="17"/>
      <c r="N8" s="17"/>
      <c r="O8" s="17"/>
      <c r="P8" s="17"/>
      <c r="Q8" s="17"/>
      <c r="R8" s="17"/>
      <c r="S8" s="16"/>
      <c r="T8" s="16"/>
      <c r="U8" s="114"/>
    </row>
    <row r="9" spans="2:23" s="6" customFormat="1" ht="16" thickBot="1">
      <c r="B9" s="5"/>
      <c r="C9" s="117" t="s">
        <v>57</v>
      </c>
      <c r="D9" s="107"/>
      <c r="E9" s="107"/>
      <c r="F9" s="22" t="s">
        <v>49</v>
      </c>
      <c r="G9" s="120">
        <f>I9</f>
        <v>0.432</v>
      </c>
      <c r="H9" s="4"/>
      <c r="I9" s="120">
        <f>Notes!F24</f>
        <v>0.432</v>
      </c>
      <c r="J9" s="17"/>
      <c r="K9" s="17"/>
      <c r="L9" s="17"/>
      <c r="M9" s="17"/>
      <c r="N9" s="17"/>
      <c r="O9" s="17"/>
      <c r="P9" s="17"/>
      <c r="Q9" s="17"/>
      <c r="R9" s="17"/>
      <c r="S9" s="16"/>
      <c r="T9" s="16"/>
      <c r="U9" s="3"/>
    </row>
    <row r="10" spans="2:23" s="6" customFormat="1" ht="16" thickBot="1">
      <c r="B10" s="5"/>
      <c r="C10" s="107" t="s">
        <v>37</v>
      </c>
      <c r="D10" s="107" t="s">
        <v>37</v>
      </c>
      <c r="E10" s="107" t="s">
        <v>37</v>
      </c>
      <c r="F10" s="22" t="s">
        <v>40</v>
      </c>
      <c r="G10" s="121">
        <f>I10</f>
        <v>5.5899999999999998E-2</v>
      </c>
      <c r="H10" s="4"/>
      <c r="I10" s="121">
        <f>Notes!F27</f>
        <v>5.5899999999999998E-2</v>
      </c>
      <c r="J10" s="17"/>
      <c r="K10" s="17"/>
      <c r="L10" s="17"/>
      <c r="M10" s="17"/>
      <c r="N10" s="17"/>
      <c r="O10" s="17"/>
      <c r="P10" s="17"/>
      <c r="Q10" s="17"/>
      <c r="R10" s="17"/>
      <c r="S10" s="16"/>
      <c r="T10" s="16"/>
      <c r="U10" s="3"/>
    </row>
    <row r="11" spans="2:23" ht="16" thickBot="1">
      <c r="B11" s="5"/>
      <c r="C11" s="107"/>
      <c r="D11" s="107"/>
      <c r="E11" s="107"/>
      <c r="F11" s="22"/>
      <c r="G11" s="172"/>
      <c r="H11" s="4"/>
      <c r="I11" s="172"/>
      <c r="J11" s="17"/>
      <c r="K11" s="17"/>
      <c r="L11" s="17"/>
      <c r="M11" s="17"/>
      <c r="N11" s="17"/>
      <c r="O11" s="17"/>
      <c r="P11" s="17"/>
      <c r="Q11" s="17"/>
      <c r="R11" s="17"/>
      <c r="S11" s="16"/>
      <c r="T11" s="16"/>
      <c r="U11" s="3"/>
    </row>
    <row r="12" spans="2:23" ht="16" thickBot="1">
      <c r="B12" s="157"/>
      <c r="C12" s="18" t="s">
        <v>109</v>
      </c>
      <c r="D12" s="158"/>
      <c r="E12" s="159"/>
      <c r="F12" s="154"/>
      <c r="G12" s="154"/>
      <c r="H12" s="154"/>
      <c r="I12" s="154"/>
      <c r="J12" s="17"/>
      <c r="K12" s="153"/>
      <c r="L12" s="153"/>
      <c r="M12" s="153"/>
      <c r="N12" s="153"/>
      <c r="O12" s="153"/>
      <c r="P12" s="153"/>
      <c r="Q12" s="153"/>
      <c r="R12" s="153"/>
      <c r="S12" s="153"/>
      <c r="T12" s="153"/>
      <c r="U12" s="178"/>
      <c r="V12" s="118"/>
      <c r="W12" s="119"/>
    </row>
    <row r="13" spans="2:23" ht="16" thickBot="1">
      <c r="B13" s="157"/>
      <c r="C13" s="161" t="s">
        <v>157</v>
      </c>
      <c r="D13" s="161"/>
      <c r="E13" s="161"/>
      <c r="F13" s="161"/>
      <c r="G13" s="161"/>
      <c r="H13" s="175"/>
      <c r="I13" s="161"/>
      <c r="J13" s="17"/>
      <c r="K13" s="153"/>
      <c r="L13" s="153"/>
      <c r="M13" s="153"/>
      <c r="N13" s="153"/>
      <c r="O13" s="153"/>
      <c r="P13" s="153"/>
      <c r="Q13" s="153"/>
      <c r="R13" s="153"/>
      <c r="S13" s="153"/>
      <c r="T13" s="153"/>
      <c r="U13" s="178"/>
      <c r="V13" s="66"/>
    </row>
    <row r="14" spans="2:23" ht="16" thickBot="1">
      <c r="B14" s="157"/>
      <c r="C14" s="162" t="s">
        <v>110</v>
      </c>
      <c r="D14" s="22" t="s">
        <v>40</v>
      </c>
      <c r="E14" s="163">
        <f>'[4]Research data'!G16</f>
        <v>3.3995999999999999E-4</v>
      </c>
      <c r="F14" s="22" t="s">
        <v>40</v>
      </c>
      <c r="G14" s="177">
        <f>O14</f>
        <v>0</v>
      </c>
      <c r="H14" s="175"/>
      <c r="I14" s="154"/>
      <c r="J14" s="17"/>
      <c r="L14" s="153"/>
      <c r="M14" s="153"/>
      <c r="N14" s="153"/>
      <c r="O14" s="179">
        <v>0</v>
      </c>
      <c r="P14" s="153"/>
      <c r="Q14" s="153"/>
      <c r="R14" s="153"/>
      <c r="S14" s="153"/>
      <c r="T14" s="153"/>
      <c r="U14" s="178"/>
      <c r="V14" s="66"/>
    </row>
    <row r="15" spans="2:23" ht="16" thickBot="1">
      <c r="B15" s="157"/>
      <c r="C15" s="162" t="s">
        <v>113</v>
      </c>
      <c r="D15" s="22" t="s">
        <v>40</v>
      </c>
      <c r="E15" s="163">
        <f>'[4]Research data'!G17</f>
        <v>8.8163000000000005E-2</v>
      </c>
      <c r="F15" s="22" t="s">
        <v>40</v>
      </c>
      <c r="G15" s="177">
        <f>O15</f>
        <v>0</v>
      </c>
      <c r="H15" s="175"/>
      <c r="I15" s="154"/>
      <c r="J15" s="17"/>
      <c r="L15" s="153"/>
      <c r="M15" s="153"/>
      <c r="N15" s="153"/>
      <c r="O15" s="180">
        <v>0</v>
      </c>
      <c r="P15" s="153"/>
      <c r="Q15" s="153"/>
      <c r="R15" s="153"/>
      <c r="S15" s="153"/>
      <c r="T15" s="153"/>
      <c r="U15" s="178"/>
      <c r="V15" s="66"/>
    </row>
    <row r="16" spans="2:23" ht="16" thickBot="1">
      <c r="B16" s="157"/>
      <c r="C16" s="162" t="s">
        <v>149</v>
      </c>
      <c r="D16" s="22" t="s">
        <v>40</v>
      </c>
      <c r="E16" s="163">
        <f>'[4]Research data'!G18</f>
        <v>0</v>
      </c>
      <c r="F16" s="22" t="s">
        <v>40</v>
      </c>
      <c r="G16" s="177">
        <f>Q16</f>
        <v>6.9999999999999999E-4</v>
      </c>
      <c r="H16" s="175"/>
      <c r="I16" s="154"/>
      <c r="J16" s="17"/>
      <c r="L16" s="153"/>
      <c r="M16" s="153"/>
      <c r="N16" s="153"/>
      <c r="P16" s="153"/>
      <c r="Q16" s="179">
        <v>6.9999999999999999E-4</v>
      </c>
      <c r="R16" s="153"/>
      <c r="S16" s="153"/>
      <c r="T16" s="153"/>
      <c r="U16" s="178"/>
      <c r="V16" s="66"/>
    </row>
    <row r="17" spans="2:22" ht="16" thickBot="1">
      <c r="B17" s="157"/>
      <c r="C17" s="162" t="s">
        <v>150</v>
      </c>
      <c r="D17" s="22" t="s">
        <v>40</v>
      </c>
      <c r="E17" s="163">
        <f>'[4]Research data'!G19</f>
        <v>0.153</v>
      </c>
      <c r="F17" s="22" t="s">
        <v>40</v>
      </c>
      <c r="G17" s="177">
        <f t="shared" ref="G17" si="0">Q17</f>
        <v>4.1999999999999997E-3</v>
      </c>
      <c r="H17" s="175"/>
      <c r="I17" s="154"/>
      <c r="J17" s="17"/>
      <c r="L17" s="153"/>
      <c r="M17" s="153"/>
      <c r="N17" s="153"/>
      <c r="O17" s="65"/>
      <c r="P17" s="153"/>
      <c r="Q17" s="179">
        <v>4.1999999999999997E-3</v>
      </c>
      <c r="R17" s="153"/>
      <c r="S17" s="153"/>
      <c r="T17" s="153"/>
      <c r="U17" s="178"/>
      <c r="V17" s="66"/>
    </row>
    <row r="18" spans="2:22" ht="16" thickBot="1">
      <c r="B18" s="157"/>
      <c r="C18" s="162" t="s">
        <v>115</v>
      </c>
      <c r="D18" s="22" t="s">
        <v>40</v>
      </c>
      <c r="E18" s="163">
        <f>'[4]Research data'!G20</f>
        <v>0</v>
      </c>
      <c r="F18" s="22" t="s">
        <v>40</v>
      </c>
      <c r="G18" s="177">
        <f>S18</f>
        <v>1.5836063016690064E-3</v>
      </c>
      <c r="H18" s="175"/>
      <c r="I18" s="154"/>
      <c r="J18" s="17"/>
      <c r="L18" s="153"/>
      <c r="M18" s="153"/>
      <c r="N18" s="153"/>
      <c r="O18" s="65"/>
      <c r="P18" s="153"/>
      <c r="R18" s="153"/>
      <c r="S18" s="179">
        <f>fce_notes!H53</f>
        <v>1.5836063016690064E-3</v>
      </c>
      <c r="T18" s="153"/>
      <c r="U18" s="178" t="s">
        <v>178</v>
      </c>
      <c r="V18" s="66"/>
    </row>
    <row r="19" spans="2:22" ht="16" thickBot="1">
      <c r="B19" s="157"/>
      <c r="C19" s="162" t="s">
        <v>151</v>
      </c>
      <c r="D19" s="22" t="s">
        <v>40</v>
      </c>
      <c r="E19" s="163">
        <f>'[4]Research data'!G21</f>
        <v>0</v>
      </c>
      <c r="F19" s="22" t="s">
        <v>40</v>
      </c>
      <c r="G19" s="177">
        <f>Q19</f>
        <v>8.9999999999999998E-4</v>
      </c>
      <c r="H19" s="175"/>
      <c r="I19" s="154"/>
      <c r="J19" s="17"/>
      <c r="L19" s="153"/>
      <c r="M19" s="153"/>
      <c r="N19" s="153"/>
      <c r="O19" s="65"/>
      <c r="P19" s="153"/>
      <c r="Q19" s="179">
        <v>8.9999999999999998E-4</v>
      </c>
      <c r="R19" s="153"/>
      <c r="T19" s="153"/>
      <c r="U19" s="178"/>
      <c r="V19" s="66"/>
    </row>
    <row r="20" spans="2:22" ht="16" thickBot="1">
      <c r="B20" s="157"/>
      <c r="C20" s="162" t="s">
        <v>37</v>
      </c>
      <c r="D20" s="22" t="s">
        <v>40</v>
      </c>
      <c r="E20" s="163">
        <f>'[4]Research data'!G22</f>
        <v>0</v>
      </c>
      <c r="F20" s="22" t="s">
        <v>40</v>
      </c>
      <c r="G20" s="177">
        <f>S20</f>
        <v>5.5564771409599999E-2</v>
      </c>
      <c r="H20" s="175"/>
      <c r="I20" s="154"/>
      <c r="J20" s="17"/>
      <c r="L20" s="153"/>
      <c r="M20" s="153"/>
      <c r="N20" s="153"/>
      <c r="O20" s="65"/>
      <c r="P20" s="153"/>
      <c r="Q20" s="153"/>
      <c r="R20" s="153"/>
      <c r="S20" s="179">
        <f>fce_notes!J10</f>
        <v>5.5564771409599999E-2</v>
      </c>
      <c r="T20" s="153"/>
      <c r="U20" s="178"/>
      <c r="V20" s="66"/>
    </row>
    <row r="21" spans="2:22" ht="16" thickBot="1">
      <c r="B21" s="157"/>
      <c r="C21" s="162" t="s">
        <v>116</v>
      </c>
      <c r="D21" s="22" t="s">
        <v>1</v>
      </c>
      <c r="E21" s="165">
        <f>'[4]Research data'!G22</f>
        <v>0</v>
      </c>
      <c r="F21" s="22" t="s">
        <v>1</v>
      </c>
      <c r="G21" s="177">
        <f>fce_notes!E104</f>
        <v>0</v>
      </c>
      <c r="H21" s="175"/>
      <c r="I21" s="154"/>
      <c r="J21" s="17"/>
      <c r="L21" s="153"/>
      <c r="M21" s="153"/>
      <c r="N21" s="153"/>
      <c r="O21" s="177">
        <v>0</v>
      </c>
      <c r="P21" s="153"/>
      <c r="Q21" s="153"/>
      <c r="R21" s="153"/>
      <c r="S21" s="153"/>
      <c r="T21" s="153"/>
      <c r="U21" s="178"/>
      <c r="V21" s="66"/>
    </row>
    <row r="22" spans="2:22">
      <c r="B22" s="157"/>
      <c r="C22" s="176"/>
      <c r="D22" s="153"/>
      <c r="E22" s="153"/>
      <c r="F22" s="22"/>
      <c r="G22" s="161"/>
      <c r="H22" s="175"/>
      <c r="I22" s="154"/>
      <c r="J22" s="17"/>
      <c r="L22" s="153"/>
      <c r="M22" s="153"/>
      <c r="N22" s="153"/>
      <c r="O22" s="65"/>
      <c r="P22" s="153"/>
      <c r="Q22" s="153"/>
      <c r="R22" s="153"/>
      <c r="S22" s="153"/>
      <c r="T22" s="153"/>
      <c r="U22" s="178"/>
      <c r="V22" s="66"/>
    </row>
    <row r="23" spans="2:22">
      <c r="B23" s="157"/>
      <c r="C23" s="18" t="s">
        <v>109</v>
      </c>
      <c r="D23" s="158"/>
      <c r="E23" s="159"/>
      <c r="F23" s="154"/>
      <c r="G23" s="154"/>
      <c r="H23" s="154"/>
      <c r="I23" s="154"/>
      <c r="J23" s="17"/>
      <c r="K23" s="153"/>
      <c r="L23" s="153"/>
      <c r="M23" s="153"/>
      <c r="N23" s="153"/>
      <c r="O23" s="153"/>
      <c r="P23" s="153"/>
      <c r="Q23" s="153"/>
      <c r="R23" s="153"/>
      <c r="S23" s="153"/>
      <c r="T23" s="153"/>
      <c r="U23" s="178"/>
      <c r="V23" s="66"/>
    </row>
    <row r="24" spans="2:22" ht="16" thickBot="1">
      <c r="B24" s="157"/>
      <c r="C24" s="161" t="s">
        <v>155</v>
      </c>
      <c r="D24" s="161"/>
      <c r="E24" s="161"/>
      <c r="F24" s="161"/>
      <c r="G24" s="161"/>
      <c r="H24" s="175"/>
      <c r="I24" s="161"/>
      <c r="J24" s="17"/>
      <c r="K24" s="153"/>
      <c r="L24" s="153"/>
      <c r="M24" s="153"/>
      <c r="N24" s="153"/>
      <c r="O24" s="153"/>
      <c r="P24" s="153"/>
      <c r="Q24" s="153"/>
      <c r="R24" s="153"/>
      <c r="S24" s="153"/>
      <c r="T24" s="153"/>
      <c r="U24" s="178"/>
      <c r="V24" s="66"/>
    </row>
    <row r="25" spans="2:22" ht="16" thickBot="1">
      <c r="B25" s="157"/>
      <c r="C25" s="162" t="s">
        <v>110</v>
      </c>
      <c r="D25" s="22" t="s">
        <v>40</v>
      </c>
      <c r="E25" s="163">
        <f>'[4]Research data'!G27</f>
        <v>0</v>
      </c>
      <c r="F25" s="22" t="s">
        <v>40</v>
      </c>
      <c r="G25" s="177">
        <f>O25</f>
        <v>0</v>
      </c>
      <c r="H25" s="175"/>
      <c r="I25" s="154"/>
      <c r="J25" s="17"/>
      <c r="L25" s="153"/>
      <c r="M25" s="153"/>
      <c r="N25" s="153"/>
      <c r="O25" s="179">
        <v>0</v>
      </c>
      <c r="P25" s="153"/>
      <c r="Q25" s="153"/>
      <c r="R25" s="153"/>
      <c r="S25" s="153"/>
      <c r="T25" s="153"/>
      <c r="U25" s="178"/>
      <c r="V25" s="66"/>
    </row>
    <row r="26" spans="2:22" ht="16" thickBot="1">
      <c r="B26" s="157"/>
      <c r="C26" s="162" t="s">
        <v>113</v>
      </c>
      <c r="D26" s="22" t="s">
        <v>40</v>
      </c>
      <c r="E26" s="163">
        <f>'[4]Research data'!G28</f>
        <v>0.124</v>
      </c>
      <c r="F26" s="22" t="s">
        <v>40</v>
      </c>
      <c r="G26" s="177">
        <f>O26</f>
        <v>0</v>
      </c>
      <c r="H26" s="175"/>
      <c r="I26" s="154"/>
      <c r="J26" s="17"/>
      <c r="L26" s="153"/>
      <c r="M26" s="153"/>
      <c r="N26" s="153"/>
      <c r="O26" s="180">
        <v>0</v>
      </c>
      <c r="P26" s="153"/>
      <c r="Q26" s="153"/>
      <c r="R26" s="153"/>
      <c r="S26" s="153"/>
      <c r="T26" s="153"/>
      <c r="U26" s="178"/>
      <c r="V26" s="66"/>
    </row>
    <row r="27" spans="2:22" ht="16" thickBot="1">
      <c r="B27" s="157"/>
      <c r="C27" s="162" t="s">
        <v>149</v>
      </c>
      <c r="D27" s="22" t="s">
        <v>40</v>
      </c>
      <c r="E27" s="163">
        <f>'[4]Research data'!G29</f>
        <v>0</v>
      </c>
      <c r="F27" s="22" t="s">
        <v>40</v>
      </c>
      <c r="G27" s="177">
        <f>Q27</f>
        <v>6.9999999999999999E-4</v>
      </c>
      <c r="H27" s="175"/>
      <c r="I27" s="154"/>
      <c r="J27" s="17"/>
      <c r="L27" s="153"/>
      <c r="M27" s="153"/>
      <c r="N27" s="153"/>
      <c r="P27" s="153"/>
      <c r="Q27" s="179">
        <v>6.9999999999999999E-4</v>
      </c>
      <c r="R27" s="153"/>
      <c r="S27" s="153"/>
      <c r="T27" s="153"/>
      <c r="U27" s="178"/>
      <c r="V27" s="66"/>
    </row>
    <row r="28" spans="2:22" ht="16" thickBot="1">
      <c r="B28" s="157"/>
      <c r="C28" s="162" t="s">
        <v>150</v>
      </c>
      <c r="D28" s="22" t="s">
        <v>40</v>
      </c>
      <c r="E28" s="163">
        <f>'[4]Research data'!G30</f>
        <v>0</v>
      </c>
      <c r="F28" s="22" t="s">
        <v>40</v>
      </c>
      <c r="G28" s="177">
        <f t="shared" ref="G28" si="1">Q28</f>
        <v>4.1999999999999997E-3</v>
      </c>
      <c r="H28" s="175"/>
      <c r="I28" s="154"/>
      <c r="J28" s="17"/>
      <c r="L28" s="153"/>
      <c r="M28" s="153"/>
      <c r="N28" s="153"/>
      <c r="O28" s="65"/>
      <c r="P28" s="153"/>
      <c r="Q28" s="179">
        <v>4.1999999999999997E-3</v>
      </c>
      <c r="R28" s="153"/>
      <c r="S28" s="153"/>
      <c r="T28" s="153"/>
      <c r="U28" s="178"/>
      <c r="V28" s="66"/>
    </row>
    <row r="29" spans="2:22" ht="16" thickBot="1">
      <c r="B29" s="157"/>
      <c r="C29" s="162" t="s">
        <v>115</v>
      </c>
      <c r="D29" s="22" t="s">
        <v>40</v>
      </c>
      <c r="E29" s="163">
        <f>'[4]Research data'!G31</f>
        <v>0</v>
      </c>
      <c r="F29" s="22" t="s">
        <v>40</v>
      </c>
      <c r="G29" s="177">
        <f>S29</f>
        <v>5.2292934019653728E-4</v>
      </c>
      <c r="H29" s="175"/>
      <c r="I29" s="154"/>
      <c r="J29" s="17"/>
      <c r="L29" s="153"/>
      <c r="M29" s="153"/>
      <c r="N29" s="153"/>
      <c r="O29" s="65"/>
      <c r="P29" s="153"/>
      <c r="R29" s="153"/>
      <c r="S29" s="179">
        <f>fce_notes!H54</f>
        <v>5.2292934019653728E-4</v>
      </c>
      <c r="T29" s="153"/>
      <c r="U29" s="178" t="s">
        <v>178</v>
      </c>
      <c r="V29" s="66"/>
    </row>
    <row r="30" spans="2:22" ht="16" thickBot="1">
      <c r="B30" s="157"/>
      <c r="C30" s="162" t="s">
        <v>151</v>
      </c>
      <c r="D30" s="22" t="s">
        <v>40</v>
      </c>
      <c r="E30" s="163">
        <f>'[4]Research data'!G32</f>
        <v>1.0756399999999999E-2</v>
      </c>
      <c r="F30" s="22" t="s">
        <v>40</v>
      </c>
      <c r="G30" s="177">
        <f>Q30</f>
        <v>8.9999999999999998E-4</v>
      </c>
      <c r="H30" s="175"/>
      <c r="I30" s="154"/>
      <c r="J30" s="17"/>
      <c r="L30" s="153"/>
      <c r="M30" s="153"/>
      <c r="N30" s="153"/>
      <c r="O30" s="65"/>
      <c r="P30" s="153"/>
      <c r="Q30" s="179">
        <v>8.9999999999999998E-4</v>
      </c>
      <c r="R30" s="153"/>
      <c r="T30" s="153"/>
      <c r="U30" s="178"/>
      <c r="V30" s="66"/>
    </row>
    <row r="31" spans="2:22" ht="16" thickBot="1">
      <c r="B31" s="157"/>
      <c r="C31" s="162" t="s">
        <v>37</v>
      </c>
      <c r="D31" s="22" t="s">
        <v>40</v>
      </c>
      <c r="E31" s="163">
        <f>'[4]Research data'!G33</f>
        <v>1.5815200000000001E-3</v>
      </c>
      <c r="F31" s="22" t="s">
        <v>40</v>
      </c>
      <c r="G31" s="177">
        <f>S31</f>
        <v>5.5495958933970364E-2</v>
      </c>
      <c r="H31" s="175"/>
      <c r="I31" s="154"/>
      <c r="J31" s="17"/>
      <c r="L31" s="153"/>
      <c r="M31" s="153"/>
      <c r="N31" s="153"/>
      <c r="O31" s="65"/>
      <c r="P31" s="153"/>
      <c r="Q31" s="153"/>
      <c r="R31" s="153"/>
      <c r="S31" s="179">
        <f>fce_notes!J17</f>
        <v>5.5495958933970364E-2</v>
      </c>
      <c r="T31" s="153"/>
      <c r="U31" s="178"/>
      <c r="V31" s="66"/>
    </row>
    <row r="32" spans="2:22" ht="16" thickBot="1">
      <c r="B32" s="157"/>
      <c r="C32" s="162" t="s">
        <v>116</v>
      </c>
      <c r="D32" s="22" t="s">
        <v>1</v>
      </c>
      <c r="E32" s="165">
        <f>'[4]Research data'!G33</f>
        <v>1.5815200000000001E-3</v>
      </c>
      <c r="F32" s="22" t="s">
        <v>1</v>
      </c>
      <c r="G32" s="177">
        <f>fce_notes!E105</f>
        <v>0.41509433962264147</v>
      </c>
      <c r="H32" s="175"/>
      <c r="I32" s="154"/>
      <c r="J32" s="17"/>
      <c r="L32" s="153"/>
      <c r="M32" s="153"/>
      <c r="N32" s="153"/>
      <c r="O32" s="177">
        <v>0.05</v>
      </c>
      <c r="P32" s="153"/>
      <c r="Q32" s="153"/>
      <c r="R32" s="153"/>
      <c r="S32" s="153"/>
      <c r="T32" s="153"/>
      <c r="U32" s="178"/>
      <c r="V32" s="66"/>
    </row>
    <row r="33" spans="2:22">
      <c r="B33" s="157"/>
      <c r="C33" s="176"/>
      <c r="D33" s="153"/>
      <c r="E33" s="153"/>
      <c r="F33" s="22"/>
      <c r="G33" s="161"/>
      <c r="H33" s="175"/>
      <c r="I33" s="154"/>
      <c r="J33" s="17"/>
      <c r="L33" s="153"/>
      <c r="M33" s="153"/>
      <c r="N33" s="153"/>
      <c r="O33" s="65"/>
      <c r="P33" s="153"/>
      <c r="Q33" s="153"/>
      <c r="R33" s="153"/>
      <c r="S33" s="153"/>
      <c r="T33" s="153"/>
      <c r="U33" s="178"/>
      <c r="V33" s="66"/>
    </row>
    <row r="34" spans="2:22">
      <c r="B34" s="157"/>
      <c r="C34" s="18" t="s">
        <v>109</v>
      </c>
      <c r="D34" s="158"/>
      <c r="E34" s="159"/>
      <c r="F34" s="154"/>
      <c r="G34" s="154"/>
      <c r="H34" s="154"/>
      <c r="I34" s="154"/>
      <c r="J34" s="17"/>
      <c r="K34" s="153"/>
      <c r="L34" s="153"/>
      <c r="M34" s="153"/>
      <c r="N34" s="153"/>
      <c r="O34" s="153"/>
      <c r="P34" s="153"/>
      <c r="Q34" s="153"/>
      <c r="R34" s="153"/>
      <c r="S34" s="153"/>
      <c r="T34" s="153"/>
      <c r="U34" s="178"/>
      <c r="V34" s="66"/>
    </row>
    <row r="35" spans="2:22" ht="16" thickBot="1">
      <c r="B35" s="157"/>
      <c r="C35" s="161" t="s">
        <v>142</v>
      </c>
      <c r="D35" s="161"/>
      <c r="E35" s="161"/>
      <c r="F35" s="161"/>
      <c r="G35" s="161"/>
      <c r="H35" s="175"/>
      <c r="I35" s="161"/>
      <c r="J35" s="17"/>
      <c r="K35" s="153"/>
      <c r="L35" s="153"/>
      <c r="M35" s="153"/>
      <c r="N35" s="153"/>
      <c r="O35" s="153"/>
      <c r="P35" s="153"/>
      <c r="Q35" s="153"/>
      <c r="R35" s="153"/>
      <c r="S35" s="153"/>
      <c r="T35" s="153"/>
      <c r="U35" s="178"/>
      <c r="V35" s="66"/>
    </row>
    <row r="36" spans="2:22" ht="16" thickBot="1">
      <c r="B36" s="157"/>
      <c r="C36" s="162" t="s">
        <v>110</v>
      </c>
      <c r="D36" s="22" t="s">
        <v>40</v>
      </c>
      <c r="E36" s="163">
        <f>'[4]Research data'!G38</f>
        <v>0</v>
      </c>
      <c r="F36" s="22" t="s">
        <v>40</v>
      </c>
      <c r="G36" s="177">
        <f>O36</f>
        <v>0</v>
      </c>
      <c r="H36" s="175"/>
      <c r="I36" s="154"/>
      <c r="J36" s="17"/>
      <c r="L36" s="153"/>
      <c r="M36" s="153"/>
      <c r="N36" s="153"/>
      <c r="O36" s="179">
        <v>0</v>
      </c>
      <c r="P36" s="153"/>
      <c r="Q36" s="153"/>
      <c r="R36" s="153"/>
      <c r="S36" s="153"/>
      <c r="T36" s="153"/>
      <c r="U36" s="178"/>
      <c r="V36" s="66"/>
    </row>
    <row r="37" spans="2:22" ht="16" thickBot="1">
      <c r="B37" s="157"/>
      <c r="C37" s="162" t="s">
        <v>113</v>
      </c>
      <c r="D37" s="22" t="s">
        <v>40</v>
      </c>
      <c r="E37" s="163">
        <f>'[4]Research data'!G39</f>
        <v>0</v>
      </c>
      <c r="F37" s="22" t="s">
        <v>40</v>
      </c>
      <c r="G37" s="177">
        <f>O37</f>
        <v>0</v>
      </c>
      <c r="H37" s="175"/>
      <c r="I37" s="154"/>
      <c r="J37" s="17"/>
      <c r="L37" s="153"/>
      <c r="M37" s="153"/>
      <c r="N37" s="153"/>
      <c r="O37" s="180">
        <v>0</v>
      </c>
      <c r="P37" s="153"/>
      <c r="Q37" s="153"/>
      <c r="R37" s="153"/>
      <c r="S37" s="153"/>
      <c r="T37" s="153"/>
      <c r="U37" s="178"/>
      <c r="V37" s="66"/>
    </row>
    <row r="38" spans="2:22" ht="16" thickBot="1">
      <c r="B38" s="157"/>
      <c r="C38" s="162" t="s">
        <v>149</v>
      </c>
      <c r="D38" s="22" t="s">
        <v>40</v>
      </c>
      <c r="E38" s="163">
        <f>'[4]Research data'!G40</f>
        <v>0</v>
      </c>
      <c r="F38" s="22" t="s">
        <v>40</v>
      </c>
      <c r="G38" s="177">
        <f>Q38</f>
        <v>6.9999999999999999E-4</v>
      </c>
      <c r="H38" s="175"/>
      <c r="I38" s="154"/>
      <c r="J38" s="17"/>
      <c r="L38" s="153"/>
      <c r="M38" s="153"/>
      <c r="N38" s="153"/>
      <c r="P38" s="153"/>
      <c r="Q38" s="179">
        <v>6.9999999999999999E-4</v>
      </c>
      <c r="R38" s="153"/>
      <c r="S38" s="153"/>
      <c r="T38" s="153"/>
      <c r="U38" s="178"/>
      <c r="V38" s="66"/>
    </row>
    <row r="39" spans="2:22" ht="16" thickBot="1">
      <c r="B39" s="157"/>
      <c r="C39" s="162" t="s">
        <v>150</v>
      </c>
      <c r="D39" s="22" t="s">
        <v>40</v>
      </c>
      <c r="E39" s="163">
        <f>'[4]Research data'!G41</f>
        <v>3.6559299999999999E-3</v>
      </c>
      <c r="F39" s="22" t="s">
        <v>40</v>
      </c>
      <c r="G39" s="177">
        <f t="shared" ref="G39" si="2">Q39</f>
        <v>4.1999999999999997E-3</v>
      </c>
      <c r="H39" s="175"/>
      <c r="I39" s="154"/>
      <c r="J39" s="17"/>
      <c r="L39" s="153"/>
      <c r="M39" s="153"/>
      <c r="N39" s="153"/>
      <c r="O39" s="65"/>
      <c r="P39" s="153"/>
      <c r="Q39" s="179">
        <v>4.1999999999999997E-3</v>
      </c>
      <c r="R39" s="153"/>
      <c r="S39" s="153"/>
      <c r="T39" s="153"/>
      <c r="U39" s="178"/>
      <c r="V39" s="66"/>
    </row>
    <row r="40" spans="2:22" ht="16" thickBot="1">
      <c r="B40" s="157"/>
      <c r="C40" s="162" t="s">
        <v>115</v>
      </c>
      <c r="D40" s="22" t="s">
        <v>40</v>
      </c>
      <c r="E40" s="163">
        <f>'[4]Research data'!G42</f>
        <v>8.0710999999999999E-4</v>
      </c>
      <c r="F40" s="22" t="s">
        <v>40</v>
      </c>
      <c r="G40" s="177">
        <f>S40</f>
        <v>2.5000000000000001E-3</v>
      </c>
      <c r="H40" s="175"/>
      <c r="I40" s="154"/>
      <c r="J40" s="17"/>
      <c r="L40" s="153"/>
      <c r="M40" s="153"/>
      <c r="N40" s="153"/>
      <c r="O40" s="65"/>
      <c r="P40" s="153"/>
      <c r="R40" s="153"/>
      <c r="S40" s="179">
        <v>2.5000000000000001E-3</v>
      </c>
      <c r="T40" s="153"/>
      <c r="U40" s="178" t="s">
        <v>178</v>
      </c>
      <c r="V40" s="66"/>
    </row>
    <row r="41" spans="2:22" ht="16" thickBot="1">
      <c r="B41" s="157"/>
      <c r="C41" s="162" t="s">
        <v>151</v>
      </c>
      <c r="D41" s="22" t="s">
        <v>40</v>
      </c>
      <c r="E41" s="163">
        <f>'[4]Research data'!G43</f>
        <v>2.1007E-4</v>
      </c>
      <c r="F41" s="22" t="s">
        <v>40</v>
      </c>
      <c r="G41" s="177">
        <f>Q41</f>
        <v>8.9999999999999998E-4</v>
      </c>
      <c r="H41" s="175"/>
      <c r="I41" s="154"/>
      <c r="J41" s="17"/>
      <c r="L41" s="153"/>
      <c r="M41" s="153"/>
      <c r="N41" s="153"/>
      <c r="O41" s="65"/>
      <c r="P41" s="153"/>
      <c r="Q41" s="179">
        <v>8.9999999999999998E-4</v>
      </c>
      <c r="R41" s="153"/>
      <c r="T41" s="153"/>
      <c r="U41" s="178"/>
      <c r="V41" s="66"/>
    </row>
    <row r="42" spans="2:22" ht="16" thickBot="1">
      <c r="B42" s="157"/>
      <c r="C42" s="162" t="s">
        <v>37</v>
      </c>
      <c r="D42" s="22" t="s">
        <v>40</v>
      </c>
      <c r="E42" s="163">
        <f>'[4]Research data'!G44</f>
        <v>8.7446399999999994E-2</v>
      </c>
      <c r="F42" s="22" t="s">
        <v>40</v>
      </c>
      <c r="G42" s="177">
        <f>S42</f>
        <v>5.5666643949681481E-2</v>
      </c>
      <c r="H42" s="175"/>
      <c r="I42" s="154"/>
      <c r="J42" s="17"/>
      <c r="L42" s="153"/>
      <c r="M42" s="153"/>
      <c r="N42" s="153"/>
      <c r="O42" s="65"/>
      <c r="P42" s="153"/>
      <c r="Q42" s="153"/>
      <c r="R42" s="153"/>
      <c r="S42" s="179">
        <f>fce_notes!J25</f>
        <v>5.5666643949681481E-2</v>
      </c>
      <c r="T42" s="153"/>
      <c r="U42" s="178"/>
      <c r="V42" s="66"/>
    </row>
    <row r="43" spans="2:22" ht="16" thickBot="1">
      <c r="B43" s="157"/>
      <c r="C43" s="162" t="s">
        <v>116</v>
      </c>
      <c r="D43" s="22" t="s">
        <v>1</v>
      </c>
      <c r="E43" s="165">
        <f>'[4]Research data'!G44</f>
        <v>8.7446399999999994E-2</v>
      </c>
      <c r="F43" s="22" t="s">
        <v>1</v>
      </c>
      <c r="G43" s="177">
        <f>fce_notes!E106</f>
        <v>0.58490566037735847</v>
      </c>
      <c r="H43" s="175"/>
      <c r="I43" s="154"/>
      <c r="J43" s="17"/>
      <c r="L43" s="153"/>
      <c r="M43" s="153"/>
      <c r="N43" s="153"/>
      <c r="O43" s="177">
        <v>0</v>
      </c>
      <c r="P43" s="153"/>
      <c r="Q43" s="153"/>
      <c r="R43" s="153"/>
      <c r="S43" s="153"/>
      <c r="T43" s="153"/>
      <c r="U43" s="178"/>
      <c r="V43" s="66"/>
    </row>
    <row r="44" spans="2:22">
      <c r="B44" s="157"/>
      <c r="C44" s="176"/>
      <c r="D44" s="153"/>
      <c r="E44" s="153"/>
      <c r="F44" s="22"/>
      <c r="G44" s="161"/>
      <c r="H44" s="175"/>
      <c r="I44" s="154"/>
      <c r="J44" s="17"/>
      <c r="L44" s="153"/>
      <c r="M44" s="153"/>
      <c r="N44" s="153"/>
      <c r="O44" s="65"/>
      <c r="P44" s="153"/>
      <c r="Q44" s="153"/>
      <c r="R44" s="153"/>
      <c r="S44" s="153"/>
      <c r="T44" s="153"/>
      <c r="U44" s="178"/>
      <c r="V44" s="66"/>
    </row>
    <row r="45" spans="2:22">
      <c r="B45" s="157"/>
      <c r="C45" s="30" t="s">
        <v>109</v>
      </c>
      <c r="D45" s="22"/>
      <c r="E45" s="189"/>
      <c r="F45" s="161"/>
      <c r="G45" s="161"/>
      <c r="H45" s="154"/>
      <c r="I45" s="154"/>
      <c r="J45" s="17"/>
      <c r="K45" s="153"/>
      <c r="L45" s="153"/>
      <c r="M45" s="153"/>
      <c r="N45" s="153"/>
      <c r="O45" s="153"/>
      <c r="P45" s="153"/>
      <c r="Q45" s="153"/>
      <c r="R45" s="153"/>
      <c r="S45" s="153"/>
      <c r="T45" s="153"/>
      <c r="U45" s="178"/>
      <c r="V45" s="66"/>
    </row>
    <row r="46" spans="2:22" ht="16" thickBot="1">
      <c r="B46" s="157"/>
      <c r="C46" s="161" t="s">
        <v>158</v>
      </c>
      <c r="D46" s="161"/>
      <c r="E46" s="161"/>
      <c r="F46" s="161"/>
      <c r="G46" s="161"/>
      <c r="H46" s="175"/>
      <c r="I46" s="161"/>
      <c r="J46" s="17"/>
      <c r="K46" s="153"/>
      <c r="L46" s="153"/>
      <c r="M46" s="153"/>
      <c r="N46" s="153"/>
      <c r="O46" s="153"/>
      <c r="P46" s="153"/>
      <c r="Q46" s="153"/>
      <c r="R46" s="153"/>
      <c r="S46" s="153"/>
      <c r="T46" s="153"/>
      <c r="U46" s="178"/>
      <c r="V46" s="66"/>
    </row>
    <row r="47" spans="2:22" ht="16" thickBot="1">
      <c r="B47" s="157"/>
      <c r="C47" s="162" t="s">
        <v>110</v>
      </c>
      <c r="D47" s="22" t="s">
        <v>40</v>
      </c>
      <c r="E47" s="190">
        <f>'[4]Research data'!G49</f>
        <v>0</v>
      </c>
      <c r="F47" s="22" t="s">
        <v>40</v>
      </c>
      <c r="G47" s="177">
        <f>O47</f>
        <v>0</v>
      </c>
      <c r="H47" s="175"/>
      <c r="I47" s="154"/>
      <c r="J47" s="17"/>
      <c r="L47" s="153"/>
      <c r="M47" s="153"/>
      <c r="N47" s="153"/>
      <c r="O47" s="179">
        <v>0</v>
      </c>
      <c r="P47" s="153"/>
      <c r="Q47" s="153"/>
      <c r="R47" s="153"/>
      <c r="S47" s="153"/>
      <c r="T47" s="153"/>
      <c r="U47" s="178"/>
      <c r="V47" s="66"/>
    </row>
    <row r="48" spans="2:22" ht="16" thickBot="1">
      <c r="B48" s="157"/>
      <c r="C48" s="162" t="s">
        <v>113</v>
      </c>
      <c r="D48" s="22" t="s">
        <v>40</v>
      </c>
      <c r="E48" s="190">
        <f>'[4]Research data'!G50</f>
        <v>1.1964799999999999E-2</v>
      </c>
      <c r="F48" s="22" t="s">
        <v>40</v>
      </c>
      <c r="G48" s="177">
        <f>O48</f>
        <v>0</v>
      </c>
      <c r="H48" s="175"/>
      <c r="I48" s="154"/>
      <c r="J48" s="17"/>
      <c r="L48" s="153"/>
      <c r="M48" s="153"/>
      <c r="N48" s="153"/>
      <c r="O48" s="180">
        <v>0</v>
      </c>
      <c r="P48" s="153"/>
      <c r="Q48" s="153"/>
      <c r="R48" s="153"/>
      <c r="S48" s="153"/>
      <c r="T48" s="153"/>
      <c r="U48" s="178"/>
      <c r="V48" s="66"/>
    </row>
    <row r="49" spans="2:22" ht="16" thickBot="1">
      <c r="B49" s="157"/>
      <c r="C49" s="162" t="s">
        <v>149</v>
      </c>
      <c r="D49" s="22" t="s">
        <v>40</v>
      </c>
      <c r="E49" s="190">
        <f>'[4]Research data'!G51</f>
        <v>2.0680500000000001E-3</v>
      </c>
      <c r="F49" s="22" t="s">
        <v>40</v>
      </c>
      <c r="G49" s="177">
        <f>Q49</f>
        <v>6.9999999999999999E-4</v>
      </c>
      <c r="H49" s="175"/>
      <c r="I49" s="154"/>
      <c r="J49" s="17"/>
      <c r="L49" s="153"/>
      <c r="M49" s="153"/>
      <c r="N49" s="153"/>
      <c r="P49" s="153"/>
      <c r="Q49" s="179">
        <v>6.9999999999999999E-4</v>
      </c>
      <c r="R49" s="153"/>
      <c r="S49" s="153"/>
      <c r="T49" s="153"/>
      <c r="U49" s="178"/>
      <c r="V49" s="66"/>
    </row>
    <row r="50" spans="2:22" ht="16" thickBot="1">
      <c r="B50" s="157"/>
      <c r="C50" s="162" t="s">
        <v>150</v>
      </c>
      <c r="D50" s="22" t="s">
        <v>40</v>
      </c>
      <c r="E50" s="190">
        <f>'[4]Research data'!G52</f>
        <v>2.4298000000000001E-4</v>
      </c>
      <c r="F50" s="22" t="s">
        <v>40</v>
      </c>
      <c r="G50" s="177">
        <f t="shared" ref="G50" si="3">Q50</f>
        <v>4.1999999999999997E-3</v>
      </c>
      <c r="H50" s="175"/>
      <c r="I50" s="154"/>
      <c r="J50" s="17"/>
      <c r="L50" s="153"/>
      <c r="M50" s="153"/>
      <c r="N50" s="153"/>
      <c r="O50" s="65"/>
      <c r="P50" s="153"/>
      <c r="Q50" s="179">
        <v>4.1999999999999997E-3</v>
      </c>
      <c r="R50" s="153"/>
      <c r="S50" s="153"/>
      <c r="T50" s="153"/>
      <c r="U50" s="178"/>
      <c r="V50" s="66"/>
    </row>
    <row r="51" spans="2:22" ht="16" thickBot="1">
      <c r="B51" s="157"/>
      <c r="C51" s="162" t="s">
        <v>115</v>
      </c>
      <c r="D51" s="22" t="s">
        <v>40</v>
      </c>
      <c r="E51" s="190">
        <f>'[4]Research data'!G53</f>
        <v>9.9245600000000003E-2</v>
      </c>
      <c r="F51" s="22" t="s">
        <v>40</v>
      </c>
      <c r="G51" s="177">
        <f>S51</f>
        <v>6.6067486597287922E-4</v>
      </c>
      <c r="H51" s="175"/>
      <c r="I51" s="154"/>
      <c r="J51" s="17"/>
      <c r="L51" s="153"/>
      <c r="M51" s="153"/>
      <c r="N51" s="153"/>
      <c r="O51" s="65"/>
      <c r="P51" s="153"/>
      <c r="R51" s="153"/>
      <c r="S51" s="179">
        <f>fce_notes!H56</f>
        <v>6.6067486597287922E-4</v>
      </c>
      <c r="T51" s="153"/>
      <c r="U51" s="178" t="s">
        <v>178</v>
      </c>
    </row>
    <row r="52" spans="2:22" ht="16" thickBot="1">
      <c r="B52" s="157"/>
      <c r="C52" s="162" t="s">
        <v>151</v>
      </c>
      <c r="D52" s="22" t="s">
        <v>40</v>
      </c>
      <c r="E52" s="190">
        <f>'[4]Research data'!G54</f>
        <v>0</v>
      </c>
      <c r="F52" s="22" t="s">
        <v>40</v>
      </c>
      <c r="G52" s="177">
        <f>Q52</f>
        <v>8.9999999999999998E-4</v>
      </c>
      <c r="H52" s="175"/>
      <c r="I52" s="154"/>
      <c r="J52" s="17"/>
      <c r="L52" s="153"/>
      <c r="M52" s="153"/>
      <c r="N52" s="153"/>
      <c r="O52" s="65"/>
      <c r="P52" s="153"/>
      <c r="Q52" s="179">
        <v>8.9999999999999998E-4</v>
      </c>
      <c r="R52" s="153"/>
      <c r="T52" s="153"/>
      <c r="U52" s="178"/>
    </row>
    <row r="53" spans="2:22" ht="16" thickBot="1">
      <c r="B53" s="157"/>
      <c r="C53" s="162" t="s">
        <v>37</v>
      </c>
      <c r="D53" s="22" t="s">
        <v>40</v>
      </c>
      <c r="E53" s="190">
        <f>'[4]Research data'!G55</f>
        <v>0</v>
      </c>
      <c r="F53" s="22" t="s">
        <v>40</v>
      </c>
      <c r="G53" s="177">
        <f>S53</f>
        <v>5.5452212002454322E-2</v>
      </c>
      <c r="H53" s="175"/>
      <c r="I53" s="154"/>
      <c r="J53" s="17"/>
      <c r="L53" s="153"/>
      <c r="M53" s="153"/>
      <c r="N53" s="153"/>
      <c r="O53" s="65"/>
      <c r="P53" s="153"/>
      <c r="Q53" s="153"/>
      <c r="R53" s="153"/>
      <c r="S53" s="179">
        <f>AVERAGE(fce_notes!J32, fce_notes!J40, fce_notes!J47)</f>
        <v>5.5452212002454322E-2</v>
      </c>
      <c r="T53" s="153"/>
      <c r="U53" s="178"/>
    </row>
    <row r="54" spans="2:22" ht="16" thickBot="1">
      <c r="B54" s="157"/>
      <c r="C54" s="162" t="s">
        <v>116</v>
      </c>
      <c r="D54" s="22" t="s">
        <v>1</v>
      </c>
      <c r="E54" s="165">
        <f>'[4]Research data'!G55</f>
        <v>0</v>
      </c>
      <c r="F54" s="22" t="s">
        <v>1</v>
      </c>
      <c r="G54" s="177">
        <f>fce_notes!E107</f>
        <v>0</v>
      </c>
      <c r="H54" s="175"/>
      <c r="I54" s="154"/>
      <c r="J54" s="17"/>
      <c r="L54" s="153"/>
      <c r="M54" s="153"/>
      <c r="N54" s="153"/>
      <c r="O54" s="177">
        <v>0</v>
      </c>
      <c r="P54" s="153"/>
      <c r="Q54" s="153"/>
      <c r="R54" s="153"/>
      <c r="S54" s="153"/>
      <c r="T54" s="153"/>
      <c r="U54" s="178"/>
    </row>
    <row r="55" spans="2:22">
      <c r="B55" s="157"/>
      <c r="C55" s="176"/>
      <c r="D55" s="153"/>
      <c r="E55" s="153"/>
      <c r="F55" s="22"/>
      <c r="G55" s="161"/>
      <c r="H55" s="175"/>
      <c r="I55" s="154"/>
      <c r="J55" s="17"/>
      <c r="L55" s="153"/>
      <c r="M55" s="153"/>
      <c r="N55" s="153"/>
      <c r="O55" s="65"/>
      <c r="P55" s="153"/>
      <c r="Q55" s="153"/>
      <c r="R55" s="153"/>
      <c r="S55" s="153"/>
      <c r="T55" s="153"/>
      <c r="U55" s="178"/>
    </row>
    <row r="56" spans="2:22">
      <c r="B56" s="153"/>
      <c r="C56" s="176"/>
      <c r="D56" s="153"/>
      <c r="E56" s="153"/>
      <c r="F56" s="22"/>
      <c r="G56" s="161"/>
      <c r="H56" s="175"/>
      <c r="I56" s="154"/>
      <c r="J56" s="17"/>
      <c r="L56" s="153"/>
      <c r="M56" s="153"/>
      <c r="N56" s="153"/>
      <c r="O56" s="65"/>
      <c r="P56" s="153"/>
      <c r="Q56" s="153"/>
      <c r="R56" s="153"/>
      <c r="S56" s="153"/>
      <c r="T56" s="153"/>
      <c r="U56" s="178"/>
    </row>
    <row r="57" spans="2:22">
      <c r="B57" s="153"/>
      <c r="C57" s="153"/>
      <c r="D57" s="153"/>
      <c r="E57" s="153"/>
      <c r="F57" s="153"/>
      <c r="G57" s="153"/>
      <c r="I57" s="65"/>
      <c r="J57" s="65"/>
      <c r="L57" s="65"/>
      <c r="M57" s="65"/>
      <c r="N57" s="65"/>
      <c r="P57" s="65"/>
    </row>
    <row r="58" spans="2:22">
      <c r="C58" s="66"/>
      <c r="D58" s="66"/>
      <c r="I58" s="65"/>
      <c r="J58" s="65"/>
      <c r="L58" s="65"/>
      <c r="M58" s="65"/>
      <c r="N58" s="65"/>
      <c r="P58" s="65"/>
    </row>
    <row r="59" spans="2:22">
      <c r="C59" s="66"/>
      <c r="D59" s="66"/>
      <c r="I59" s="65"/>
      <c r="J59" s="65"/>
      <c r="K59" s="65"/>
      <c r="L59" s="65"/>
      <c r="M59" s="65"/>
      <c r="N59" s="65"/>
      <c r="P59" s="65"/>
    </row>
    <row r="60" spans="2:22">
      <c r="C60" s="66"/>
      <c r="D60" s="66"/>
      <c r="I60" s="65"/>
      <c r="J60" s="65"/>
      <c r="K60" s="65"/>
      <c r="L60" s="65"/>
      <c r="M60" s="65"/>
      <c r="N60" s="65"/>
      <c r="P60" s="65"/>
    </row>
    <row r="61" spans="2:22">
      <c r="C61" s="66"/>
      <c r="D61" s="66"/>
      <c r="I61" s="65"/>
      <c r="J61" s="65"/>
      <c r="K61" s="65"/>
      <c r="L61" s="65"/>
      <c r="M61" s="65"/>
      <c r="N61" s="65"/>
      <c r="P61" s="65"/>
    </row>
    <row r="62" spans="2:22">
      <c r="C62" s="66"/>
      <c r="D62" s="66"/>
      <c r="I62" s="65"/>
      <c r="J62" s="65"/>
      <c r="K62" s="65"/>
      <c r="L62" s="65"/>
      <c r="M62" s="65"/>
      <c r="N62" s="65"/>
      <c r="P62" s="65"/>
    </row>
    <row r="63" spans="2:22">
      <c r="C63" s="66"/>
      <c r="D63" s="66"/>
      <c r="I63" s="65"/>
      <c r="J63" s="65"/>
      <c r="K63" s="65"/>
      <c r="L63" s="65"/>
      <c r="M63" s="65"/>
      <c r="N63" s="65"/>
      <c r="P63" s="65"/>
    </row>
    <row r="64" spans="2:22">
      <c r="C64" s="66"/>
      <c r="D64" s="66"/>
      <c r="I64" s="65"/>
      <c r="J64" s="65"/>
      <c r="K64" s="65"/>
      <c r="L64" s="65"/>
      <c r="M64" s="65"/>
      <c r="N64" s="65"/>
      <c r="P64" s="65"/>
    </row>
    <row r="65" spans="3:16">
      <c r="C65" s="66"/>
      <c r="D65" s="66"/>
      <c r="I65" s="65"/>
      <c r="J65" s="65"/>
      <c r="K65" s="65"/>
      <c r="L65" s="65"/>
      <c r="M65" s="65"/>
      <c r="N65" s="65"/>
      <c r="P65" s="65"/>
    </row>
    <row r="66" spans="3:16">
      <c r="C66" s="66"/>
      <c r="D66" s="66"/>
      <c r="I66" s="65"/>
      <c r="J66" s="65"/>
      <c r="K66" s="65"/>
      <c r="L66" s="65"/>
      <c r="M66" s="65"/>
      <c r="N66" s="65"/>
      <c r="P66" s="65"/>
    </row>
    <row r="67" spans="3:16">
      <c r="C67" s="66"/>
      <c r="D67" s="66"/>
      <c r="I67" s="65"/>
      <c r="J67" s="65"/>
      <c r="K67" s="65"/>
      <c r="L67" s="65"/>
      <c r="M67" s="65"/>
      <c r="N67" s="65"/>
      <c r="P67" s="65"/>
    </row>
    <row r="68" spans="3:16">
      <c r="C68" s="66"/>
      <c r="D68" s="66"/>
      <c r="I68" s="65"/>
      <c r="J68" s="65"/>
      <c r="K68" s="65"/>
      <c r="L68" s="65"/>
      <c r="M68" s="65"/>
      <c r="N68" s="65"/>
      <c r="P68" s="65"/>
    </row>
    <row r="69" spans="3:16">
      <c r="C69" s="66"/>
      <c r="D69" s="66"/>
      <c r="I69" s="65"/>
      <c r="J69" s="65"/>
      <c r="K69" s="65"/>
      <c r="L69" s="65"/>
      <c r="M69" s="65"/>
      <c r="N69" s="65"/>
      <c r="P69" s="65"/>
    </row>
    <row r="70" spans="3:16">
      <c r="C70" s="66"/>
      <c r="D70" s="66"/>
      <c r="I70" s="65"/>
      <c r="J70" s="65"/>
      <c r="K70" s="65"/>
      <c r="L70" s="65"/>
      <c r="M70" s="65"/>
      <c r="N70" s="65"/>
      <c r="P70" s="65"/>
    </row>
    <row r="71" spans="3:16">
      <c r="C71" s="66"/>
      <c r="D71" s="66"/>
      <c r="I71" s="65"/>
      <c r="J71" s="65"/>
      <c r="K71" s="65"/>
      <c r="L71" s="65"/>
      <c r="M71" s="65"/>
      <c r="N71" s="65"/>
      <c r="P71" s="65"/>
    </row>
    <row r="72" spans="3:16">
      <c r="C72" s="66"/>
      <c r="D72" s="66"/>
      <c r="I72" s="65"/>
      <c r="J72" s="65"/>
      <c r="K72" s="65"/>
      <c r="L72" s="65"/>
      <c r="M72" s="65"/>
      <c r="N72" s="65"/>
      <c r="P72" s="65"/>
    </row>
    <row r="73" spans="3:16">
      <c r="C73" s="66"/>
      <c r="D73" s="66"/>
      <c r="I73" s="65"/>
      <c r="J73" s="65"/>
      <c r="K73" s="65"/>
      <c r="L73" s="65"/>
      <c r="M73" s="65"/>
      <c r="N73" s="65"/>
      <c r="P73" s="65"/>
    </row>
    <row r="74" spans="3:16">
      <c r="C74" s="66"/>
      <c r="D74" s="66"/>
      <c r="I74" s="65"/>
      <c r="J74" s="65"/>
      <c r="K74" s="65"/>
      <c r="L74" s="65"/>
      <c r="M74" s="65"/>
      <c r="N74" s="65"/>
      <c r="P74" s="65"/>
    </row>
    <row r="75" spans="3:16">
      <c r="C75" s="66"/>
      <c r="D75" s="66"/>
      <c r="I75" s="65"/>
      <c r="J75" s="65"/>
      <c r="K75" s="65"/>
      <c r="L75" s="65"/>
      <c r="M75" s="65"/>
      <c r="N75" s="65"/>
      <c r="P75" s="65"/>
    </row>
    <row r="76" spans="3:16">
      <c r="C76" s="66"/>
      <c r="D76" s="66"/>
      <c r="I76" s="65"/>
      <c r="J76" s="65"/>
      <c r="K76" s="65"/>
      <c r="L76" s="65"/>
      <c r="M76" s="65"/>
      <c r="N76" s="65"/>
      <c r="P76" s="65"/>
    </row>
    <row r="77" spans="3:16">
      <c r="C77" s="66"/>
      <c r="D77" s="66"/>
      <c r="I77" s="65"/>
      <c r="J77" s="65"/>
      <c r="K77" s="65"/>
      <c r="L77" s="65"/>
      <c r="M77" s="65"/>
      <c r="N77" s="65"/>
      <c r="P77" s="65"/>
    </row>
    <row r="78" spans="3:16">
      <c r="C78" s="66"/>
      <c r="D78" s="66"/>
      <c r="I78" s="65"/>
      <c r="J78" s="65"/>
      <c r="K78" s="65"/>
      <c r="L78" s="65"/>
      <c r="M78" s="65"/>
      <c r="N78" s="65"/>
      <c r="P78" s="65"/>
    </row>
    <row r="79" spans="3:16">
      <c r="C79" s="66"/>
      <c r="D79" s="66"/>
      <c r="I79" s="65"/>
      <c r="J79" s="65"/>
      <c r="K79" s="65"/>
      <c r="L79" s="65"/>
      <c r="M79" s="65"/>
      <c r="N79" s="65"/>
      <c r="P79" s="65"/>
    </row>
    <row r="80" spans="3:16">
      <c r="C80" s="66"/>
      <c r="D80" s="66"/>
      <c r="I80" s="65"/>
      <c r="J80" s="65"/>
      <c r="K80" s="65"/>
      <c r="L80" s="65"/>
      <c r="M80" s="65"/>
      <c r="N80" s="65"/>
      <c r="P80" s="65"/>
    </row>
    <row r="81" spans="3:16">
      <c r="C81" s="66"/>
      <c r="D81" s="66"/>
      <c r="I81" s="65"/>
      <c r="J81" s="65"/>
      <c r="K81" s="65"/>
      <c r="L81" s="65"/>
      <c r="M81" s="65"/>
      <c r="N81" s="65"/>
      <c r="P81" s="65"/>
    </row>
    <row r="82" spans="3:16">
      <c r="C82" s="66"/>
      <c r="D82" s="66"/>
      <c r="I82" s="65"/>
      <c r="J82" s="65"/>
      <c r="K82" s="65"/>
      <c r="L82" s="65"/>
      <c r="M82" s="65"/>
      <c r="N82" s="65"/>
      <c r="P82" s="65"/>
    </row>
    <row r="83" spans="3:16">
      <c r="C83" s="66"/>
      <c r="D83" s="66"/>
      <c r="I83" s="65"/>
      <c r="J83" s="65"/>
      <c r="K83" s="65"/>
      <c r="L83" s="65"/>
      <c r="M83" s="65"/>
      <c r="N83" s="65"/>
      <c r="P83" s="65"/>
    </row>
    <row r="84" spans="3:16">
      <c r="C84" s="66"/>
      <c r="D84" s="66"/>
      <c r="I84" s="65"/>
      <c r="J84" s="65"/>
      <c r="K84" s="65"/>
      <c r="L84" s="65"/>
      <c r="M84" s="65"/>
      <c r="N84" s="65"/>
      <c r="P84" s="65"/>
    </row>
    <row r="85" spans="3:16">
      <c r="C85" s="66"/>
      <c r="D85" s="66"/>
      <c r="I85" s="65"/>
      <c r="J85" s="65"/>
      <c r="K85" s="65"/>
      <c r="L85" s="65"/>
      <c r="M85" s="65"/>
      <c r="N85" s="65"/>
      <c r="P85" s="65"/>
    </row>
    <row r="86" spans="3:16">
      <c r="C86" s="66"/>
      <c r="D86" s="66"/>
      <c r="I86" s="65"/>
      <c r="J86" s="65"/>
      <c r="K86" s="65"/>
      <c r="L86" s="65"/>
      <c r="M86" s="65"/>
      <c r="N86" s="65"/>
      <c r="P86" s="65"/>
    </row>
    <row r="87" spans="3:16">
      <c r="C87" s="66"/>
      <c r="D87" s="66"/>
      <c r="I87" s="65"/>
      <c r="J87" s="65"/>
      <c r="K87" s="65"/>
      <c r="L87" s="65"/>
      <c r="M87" s="65"/>
      <c r="N87" s="65"/>
      <c r="P87" s="65"/>
    </row>
    <row r="88" spans="3:16">
      <c r="C88" s="66"/>
      <c r="D88" s="66"/>
      <c r="I88" s="65"/>
      <c r="J88" s="65"/>
      <c r="K88" s="65"/>
      <c r="L88" s="65"/>
      <c r="M88" s="65"/>
      <c r="N88" s="65"/>
      <c r="P88" s="65"/>
    </row>
    <row r="89" spans="3:16">
      <c r="C89" s="66"/>
      <c r="D89" s="66"/>
      <c r="I89" s="65"/>
      <c r="J89" s="65"/>
      <c r="K89" s="65"/>
      <c r="L89" s="65"/>
      <c r="M89" s="65"/>
      <c r="N89" s="65"/>
      <c r="P89" s="65"/>
    </row>
    <row r="90" spans="3:16">
      <c r="C90" s="66"/>
      <c r="D90" s="66"/>
      <c r="I90" s="65"/>
      <c r="J90" s="65"/>
      <c r="K90" s="65"/>
      <c r="L90" s="65"/>
      <c r="M90" s="65"/>
      <c r="N90" s="65"/>
      <c r="P90" s="65"/>
    </row>
    <row r="91" spans="3:16">
      <c r="C91" s="66"/>
      <c r="D91" s="66"/>
      <c r="I91" s="65"/>
      <c r="J91" s="65"/>
      <c r="K91" s="65"/>
      <c r="L91" s="65"/>
      <c r="M91" s="65"/>
      <c r="N91" s="65"/>
      <c r="P91" s="65"/>
    </row>
    <row r="92" spans="3:16">
      <c r="C92" s="66"/>
      <c r="D92" s="66"/>
      <c r="I92" s="65"/>
      <c r="J92" s="65"/>
      <c r="K92" s="65"/>
      <c r="L92" s="65"/>
      <c r="M92" s="65"/>
      <c r="N92" s="65"/>
      <c r="P92" s="65"/>
    </row>
    <row r="93" spans="3:16">
      <c r="C93" s="66"/>
      <c r="D93" s="66"/>
      <c r="I93" s="65"/>
      <c r="J93" s="65"/>
      <c r="K93" s="65"/>
      <c r="L93" s="65"/>
      <c r="M93" s="65"/>
      <c r="N93" s="65"/>
      <c r="P93" s="65"/>
    </row>
    <row r="94" spans="3:16">
      <c r="C94" s="66"/>
      <c r="D94" s="66"/>
      <c r="I94" s="65"/>
      <c r="J94" s="65"/>
      <c r="K94" s="65"/>
      <c r="L94" s="65"/>
      <c r="M94" s="65"/>
      <c r="N94" s="65"/>
      <c r="P94" s="65"/>
    </row>
    <row r="95" spans="3:16">
      <c r="C95" s="66"/>
      <c r="D95" s="66"/>
      <c r="I95" s="65"/>
      <c r="J95" s="65"/>
      <c r="K95" s="65"/>
      <c r="L95" s="65"/>
      <c r="M95" s="65"/>
      <c r="N95" s="65"/>
      <c r="P95" s="65"/>
    </row>
    <row r="96" spans="3:16">
      <c r="C96" s="66"/>
      <c r="D96" s="66"/>
      <c r="I96" s="65"/>
      <c r="J96" s="65"/>
      <c r="K96" s="65"/>
      <c r="L96" s="65"/>
      <c r="M96" s="65"/>
      <c r="N96" s="65"/>
      <c r="P96" s="65"/>
    </row>
    <row r="97" spans="3:16">
      <c r="C97" s="66"/>
      <c r="D97" s="66"/>
      <c r="I97" s="65"/>
      <c r="J97" s="65"/>
      <c r="K97" s="65"/>
      <c r="L97" s="65"/>
      <c r="M97" s="65"/>
      <c r="N97" s="65"/>
      <c r="P97" s="65"/>
    </row>
    <row r="98" spans="3:16">
      <c r="C98" s="66"/>
      <c r="D98" s="66"/>
      <c r="I98" s="65"/>
      <c r="J98" s="65"/>
      <c r="K98" s="65"/>
      <c r="L98" s="65"/>
      <c r="M98" s="65"/>
      <c r="N98" s="65"/>
      <c r="P98" s="65"/>
    </row>
    <row r="99" spans="3:16">
      <c r="C99" s="66"/>
      <c r="D99" s="66"/>
      <c r="I99" s="65"/>
      <c r="J99" s="65"/>
      <c r="K99" s="65"/>
      <c r="L99" s="65"/>
      <c r="M99" s="65"/>
      <c r="N99" s="65"/>
      <c r="P99" s="65"/>
    </row>
    <row r="100" spans="3:16">
      <c r="C100" s="66"/>
      <c r="D100" s="66"/>
      <c r="I100" s="65"/>
      <c r="J100" s="65"/>
      <c r="K100" s="65"/>
      <c r="L100" s="65"/>
      <c r="M100" s="65"/>
      <c r="N100" s="65"/>
      <c r="P100" s="65"/>
    </row>
    <row r="101" spans="3:16">
      <c r="C101" s="66"/>
      <c r="D101" s="66"/>
      <c r="I101" s="65"/>
      <c r="J101" s="65"/>
      <c r="K101" s="65"/>
      <c r="L101" s="65"/>
      <c r="M101" s="65"/>
      <c r="N101" s="65"/>
      <c r="P101" s="65"/>
    </row>
    <row r="102" spans="3:16">
      <c r="C102" s="66"/>
      <c r="D102" s="66"/>
      <c r="I102" s="65"/>
      <c r="J102" s="65"/>
      <c r="K102" s="65"/>
      <c r="L102" s="65"/>
      <c r="M102" s="65"/>
      <c r="N102" s="65"/>
      <c r="P102" s="65"/>
    </row>
    <row r="103" spans="3:16">
      <c r="C103" s="66"/>
      <c r="D103"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6"/>
  <sheetViews>
    <sheetView topLeftCell="A3" workbookViewId="0">
      <selection activeCell="L19" sqref="L19"/>
    </sheetView>
  </sheetViews>
  <sheetFormatPr baseColWidth="10" defaultColWidth="33.125" defaultRowHeight="15" x14ac:dyDescent="0"/>
  <cols>
    <col min="1" max="1" width="3.125" style="45" customWidth="1"/>
    <col min="2" max="2" width="3.375" style="45" customWidth="1"/>
    <col min="3" max="3" width="28.625" style="45" customWidth="1"/>
    <col min="4" max="4" width="3.125" style="45" customWidth="1"/>
    <col min="5" max="5" width="16.125" style="45" customWidth="1"/>
    <col min="6" max="6" width="5" style="45" customWidth="1"/>
    <col min="7" max="7" width="10.125" style="45" customWidth="1"/>
    <col min="8" max="10" width="12.125" style="45" customWidth="1"/>
    <col min="11" max="11" width="33.125" style="46" customWidth="1"/>
    <col min="12" max="12" width="87.1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0"/>
      <c r="F6" s="110"/>
      <c r="G6" s="51"/>
      <c r="H6" s="51"/>
      <c r="I6" s="51"/>
      <c r="J6" s="51"/>
      <c r="K6" s="52"/>
      <c r="L6" s="51"/>
    </row>
    <row r="7" spans="2:12">
      <c r="B7" s="50"/>
      <c r="C7" s="113" t="s">
        <v>53</v>
      </c>
      <c r="D7" s="58"/>
      <c r="E7" s="134" t="s">
        <v>65</v>
      </c>
      <c r="F7" s="115" t="s">
        <v>48</v>
      </c>
      <c r="G7" s="53" t="s">
        <v>51</v>
      </c>
      <c r="H7" s="54" t="s">
        <v>68</v>
      </c>
      <c r="I7" s="54" t="s">
        <v>68</v>
      </c>
      <c r="J7" s="54" t="s">
        <v>70</v>
      </c>
      <c r="K7" s="46" t="s">
        <v>106</v>
      </c>
      <c r="L7" s="54" t="s">
        <v>67</v>
      </c>
    </row>
    <row r="8" spans="2:12">
      <c r="B8" s="50"/>
      <c r="C8" s="113" t="s">
        <v>37</v>
      </c>
      <c r="D8" s="59"/>
      <c r="F8" s="111"/>
      <c r="G8" s="53"/>
      <c r="H8" s="54"/>
      <c r="I8" s="54"/>
      <c r="J8" s="54"/>
      <c r="L8" s="64"/>
    </row>
    <row r="9" spans="2:12">
      <c r="B9" s="50"/>
      <c r="C9" s="113" t="s">
        <v>69</v>
      </c>
      <c r="D9" s="59"/>
      <c r="E9" s="108"/>
      <c r="G9" s="53"/>
      <c r="H9" s="54"/>
      <c r="I9" s="54"/>
      <c r="J9" s="54"/>
      <c r="K9" s="54"/>
      <c r="L9" s="64"/>
    </row>
    <row r="10" spans="2:12">
      <c r="B10" s="50"/>
      <c r="C10" s="113"/>
      <c r="D10" s="59"/>
      <c r="E10" s="111"/>
      <c r="F10" s="111"/>
      <c r="G10" s="53"/>
      <c r="H10" s="54"/>
      <c r="I10" s="54"/>
      <c r="J10" s="54"/>
      <c r="L10" s="64"/>
    </row>
    <row r="11" spans="2:12" ht="16">
      <c r="B11" s="50"/>
      <c r="C11" s="113" t="s">
        <v>36</v>
      </c>
      <c r="D11" s="62"/>
      <c r="E11" s="45" t="s">
        <v>73</v>
      </c>
      <c r="F11" s="111"/>
      <c r="G11" s="60" t="s">
        <v>79</v>
      </c>
      <c r="H11" s="61" t="s">
        <v>52</v>
      </c>
      <c r="I11" s="61" t="s">
        <v>52</v>
      </c>
      <c r="J11" s="61" t="s">
        <v>72</v>
      </c>
      <c r="K11" s="54" t="s">
        <v>105</v>
      </c>
      <c r="L11" s="122" t="s">
        <v>71</v>
      </c>
    </row>
    <row r="12" spans="2:12">
      <c r="B12" s="50"/>
      <c r="C12" s="113"/>
      <c r="D12" s="62"/>
      <c r="E12" s="45" t="s">
        <v>97</v>
      </c>
      <c r="G12" s="45" t="s">
        <v>98</v>
      </c>
      <c r="H12" s="61" t="s">
        <v>103</v>
      </c>
      <c r="I12" s="152" t="s">
        <v>103</v>
      </c>
      <c r="J12" s="45" t="s">
        <v>72</v>
      </c>
      <c r="K12" s="54" t="s">
        <v>104</v>
      </c>
      <c r="L12" s="45" t="s">
        <v>99</v>
      </c>
    </row>
    <row r="13" spans="2:12">
      <c r="B13" s="50"/>
    </row>
    <row r="14" spans="2:12">
      <c r="B14" s="50"/>
      <c r="C14" s="45" t="s">
        <v>143</v>
      </c>
      <c r="E14" s="45" t="s">
        <v>144</v>
      </c>
      <c r="G14" s="45" t="s">
        <v>51</v>
      </c>
      <c r="H14" s="45">
        <v>2011</v>
      </c>
      <c r="I14" s="45">
        <v>2011</v>
      </c>
      <c r="J14" s="173">
        <v>42309</v>
      </c>
      <c r="K14" s="46" t="s">
        <v>112</v>
      </c>
    </row>
    <row r="15" spans="2:12">
      <c r="E15" s="154" t="s">
        <v>145</v>
      </c>
      <c r="G15" s="45" t="s">
        <v>146</v>
      </c>
      <c r="H15" s="45">
        <v>2014</v>
      </c>
      <c r="I15" s="45">
        <v>2013</v>
      </c>
      <c r="J15" s="173">
        <v>42309</v>
      </c>
      <c r="K15" s="174" t="s">
        <v>147</v>
      </c>
      <c r="L15" s="154" t="s">
        <v>148</v>
      </c>
    </row>
    <row r="16" spans="2:12">
      <c r="E16" s="45" t="s">
        <v>181</v>
      </c>
      <c r="G16" s="45" t="s">
        <v>51</v>
      </c>
      <c r="H16" s="45">
        <v>2011</v>
      </c>
      <c r="I16" s="45">
        <v>2011</v>
      </c>
      <c r="J16" s="173">
        <v>42309</v>
      </c>
      <c r="K16" s="46" t="s">
        <v>182</v>
      </c>
      <c r="L16" s="45" t="s">
        <v>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L57" sqref="L57"/>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125" style="98" bestFit="1" customWidth="1"/>
    <col min="8" max="8" width="8.875" style="98" bestFit="1" customWidth="1"/>
    <col min="9" max="17" width="7" style="98"/>
    <col min="18" max="18" width="9.5" style="98" bestFit="1" customWidth="1"/>
    <col min="19" max="21" width="7" style="98"/>
    <col min="22" max="22" width="9.5" style="98" bestFit="1" customWidth="1"/>
    <col min="23" max="16384" width="7" style="98"/>
  </cols>
  <sheetData>
    <row r="1" spans="2:25" ht="16" thickBot="1"/>
    <row r="2" spans="2:25" s="24" customFormat="1">
      <c r="B2" s="101"/>
      <c r="C2" s="102" t="s">
        <v>24</v>
      </c>
      <c r="D2" s="102" t="s">
        <v>44</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34" t="s">
        <v>65</v>
      </c>
      <c r="D4" s="108"/>
      <c r="E4" s="108"/>
      <c r="F4" s="108"/>
      <c r="G4" s="108"/>
      <c r="H4" s="108"/>
      <c r="I4" s="108"/>
      <c r="J4" s="108"/>
      <c r="K4" s="108"/>
      <c r="L4" s="108"/>
      <c r="M4" s="108"/>
      <c r="N4" s="108"/>
      <c r="O4" s="108"/>
      <c r="P4" s="108"/>
      <c r="Q4" s="108"/>
      <c r="R4" s="108"/>
      <c r="S4" s="108"/>
      <c r="T4" s="108"/>
      <c r="U4" s="108"/>
      <c r="V4" s="108"/>
      <c r="W4" s="108"/>
      <c r="X4" s="108"/>
      <c r="Y4" s="108"/>
    </row>
    <row r="5" spans="2:25" customFormat="1" ht="16">
      <c r="B5" s="99"/>
      <c r="C5" s="108"/>
      <c r="D5" s="108"/>
      <c r="E5" s="108"/>
      <c r="F5" s="108"/>
      <c r="G5" s="108"/>
      <c r="H5" s="108"/>
      <c r="I5" s="108"/>
      <c r="J5" s="108"/>
      <c r="K5" s="108"/>
      <c r="L5" s="108"/>
      <c r="M5" s="108"/>
      <c r="N5" s="108"/>
      <c r="O5" s="108"/>
      <c r="P5" s="108"/>
      <c r="Q5" s="108"/>
      <c r="R5" s="108"/>
      <c r="S5" s="108"/>
      <c r="T5" s="108"/>
      <c r="U5" s="108"/>
      <c r="V5" s="108"/>
      <c r="W5" s="108"/>
      <c r="X5" s="108"/>
      <c r="Y5" s="108"/>
    </row>
    <row r="6" spans="2:25" customFormat="1" ht="16">
      <c r="B6" s="99"/>
      <c r="C6" s="108"/>
      <c r="D6" s="108"/>
      <c r="E6" s="108"/>
      <c r="F6" s="125"/>
      <c r="G6" s="125"/>
      <c r="H6" s="109"/>
      <c r="I6" s="108"/>
      <c r="J6" s="108"/>
      <c r="K6" s="108"/>
      <c r="L6" s="108"/>
      <c r="M6" s="108"/>
      <c r="N6" s="108"/>
      <c r="O6" s="108"/>
      <c r="P6" s="108"/>
      <c r="Q6" s="108"/>
      <c r="R6" s="108"/>
      <c r="S6" s="108"/>
      <c r="T6" s="108"/>
      <c r="U6" s="108"/>
      <c r="V6" s="108"/>
      <c r="W6" s="108"/>
      <c r="X6" s="108"/>
      <c r="Y6" s="108"/>
    </row>
    <row r="7" spans="2:25" customFormat="1" ht="16">
      <c r="B7" s="99"/>
      <c r="C7" s="108"/>
      <c r="D7" s="108"/>
      <c r="E7" s="125"/>
      <c r="F7" s="125"/>
      <c r="G7" s="125"/>
      <c r="H7" s="109"/>
      <c r="I7" s="108"/>
      <c r="J7" s="108"/>
      <c r="K7" s="108"/>
      <c r="L7" s="108"/>
      <c r="M7" s="108"/>
      <c r="N7" s="108"/>
      <c r="O7" s="108"/>
      <c r="P7" s="108"/>
      <c r="Q7" s="108"/>
      <c r="R7" s="108"/>
      <c r="S7" s="108"/>
      <c r="T7" s="108"/>
      <c r="U7" s="108"/>
      <c r="V7" s="108"/>
      <c r="W7" s="108"/>
      <c r="X7" s="108"/>
      <c r="Y7" s="108"/>
    </row>
    <row r="8" spans="2:25" customFormat="1" ht="16">
      <c r="B8" s="99"/>
      <c r="C8" s="108"/>
      <c r="D8" s="108"/>
      <c r="E8" s="125"/>
      <c r="F8" s="126"/>
      <c r="G8" s="125"/>
      <c r="H8" s="109"/>
      <c r="I8" s="108"/>
      <c r="J8" s="108"/>
      <c r="K8" s="108"/>
      <c r="L8" s="108"/>
      <c r="M8" s="108"/>
      <c r="N8" s="108"/>
      <c r="O8" s="108"/>
      <c r="P8" s="108"/>
      <c r="Q8" s="108"/>
      <c r="R8" s="108"/>
      <c r="S8" s="108"/>
      <c r="T8" s="108"/>
      <c r="U8" s="108"/>
      <c r="V8" s="108"/>
      <c r="W8" s="108"/>
      <c r="X8" s="108"/>
      <c r="Y8" s="108"/>
    </row>
    <row r="9" spans="2:25" customFormat="1" ht="16">
      <c r="B9" s="99"/>
      <c r="C9" s="108"/>
      <c r="D9" s="108"/>
      <c r="E9" s="125"/>
      <c r="F9" s="125"/>
      <c r="G9" s="125"/>
      <c r="H9" s="109"/>
      <c r="I9" s="108"/>
      <c r="J9" s="108"/>
      <c r="K9" s="108"/>
      <c r="L9" s="108"/>
      <c r="M9" s="108"/>
      <c r="N9" s="108"/>
      <c r="O9" s="108"/>
      <c r="P9" s="108"/>
      <c r="Q9" s="108"/>
      <c r="R9" s="108"/>
      <c r="S9" s="108"/>
      <c r="T9" s="108"/>
      <c r="U9" s="108"/>
      <c r="V9" s="108"/>
      <c r="W9" s="108"/>
      <c r="X9" s="108"/>
      <c r="Y9" s="108"/>
    </row>
    <row r="10" spans="2:25" customFormat="1" ht="16">
      <c r="B10" s="99"/>
      <c r="C10" s="108"/>
      <c r="D10" s="108"/>
      <c r="E10" s="108"/>
      <c r="F10" s="125"/>
      <c r="G10" s="125"/>
      <c r="H10" s="108"/>
      <c r="I10" s="108"/>
      <c r="J10" s="108"/>
      <c r="K10" s="108"/>
      <c r="L10" s="108"/>
      <c r="M10" s="108"/>
      <c r="N10" s="108"/>
      <c r="O10" s="108"/>
      <c r="P10" s="108"/>
      <c r="Q10" s="108"/>
      <c r="R10" s="108"/>
      <c r="S10" s="108"/>
      <c r="T10" s="108"/>
      <c r="U10" s="108"/>
      <c r="V10" s="108"/>
      <c r="W10" s="108"/>
      <c r="X10" s="108"/>
      <c r="Y10" s="108"/>
    </row>
    <row r="11" spans="2:25" customFormat="1" ht="16">
      <c r="B11" s="99"/>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spans="2:25" customFormat="1" ht="16">
      <c r="B12" s="99"/>
      <c r="C12" s="108"/>
      <c r="D12" s="108"/>
      <c r="E12" s="108"/>
      <c r="F12" s="125"/>
      <c r="G12" s="125"/>
      <c r="H12" s="109"/>
      <c r="I12" s="108"/>
      <c r="J12" s="108"/>
      <c r="K12" s="108"/>
      <c r="L12" s="108"/>
      <c r="M12" s="108"/>
      <c r="N12" s="108"/>
      <c r="O12" s="108"/>
      <c r="P12" s="108"/>
      <c r="Q12" s="108"/>
      <c r="R12" s="108"/>
      <c r="S12" s="108"/>
      <c r="T12" s="108"/>
      <c r="U12" s="108"/>
      <c r="V12" s="108"/>
      <c r="W12" s="108"/>
      <c r="X12" s="108"/>
      <c r="Y12" s="108"/>
    </row>
    <row r="13" spans="2:25" customFormat="1" ht="16">
      <c r="B13" s="99"/>
      <c r="C13" s="108"/>
      <c r="D13" s="108"/>
      <c r="E13" s="125"/>
      <c r="F13" s="125"/>
      <c r="G13" s="125"/>
      <c r="H13" s="109"/>
      <c r="I13" s="108"/>
      <c r="J13" s="108"/>
      <c r="K13" s="108"/>
      <c r="L13" s="108"/>
      <c r="M13" s="108"/>
      <c r="N13" s="108"/>
      <c r="O13" s="108"/>
      <c r="P13" s="108"/>
      <c r="Q13" s="108"/>
      <c r="R13" s="108"/>
      <c r="S13" s="108"/>
      <c r="T13" s="108"/>
      <c r="U13" s="108"/>
      <c r="V13" s="108"/>
      <c r="W13" s="108"/>
      <c r="X13" s="108"/>
      <c r="Y13" s="108"/>
    </row>
    <row r="14" spans="2:25" customFormat="1" ht="16">
      <c r="B14" s="99"/>
      <c r="C14" s="108"/>
      <c r="D14" s="108"/>
      <c r="E14" s="125"/>
      <c r="F14" s="126"/>
      <c r="G14" s="125"/>
      <c r="H14" s="109"/>
      <c r="I14" s="108"/>
      <c r="J14" s="108"/>
      <c r="K14" s="108"/>
      <c r="L14" s="108"/>
      <c r="M14" s="108"/>
      <c r="N14" s="108"/>
      <c r="O14" s="108"/>
      <c r="P14" s="108"/>
      <c r="Q14" s="108"/>
      <c r="R14" s="108"/>
      <c r="S14" s="108"/>
      <c r="T14" s="108"/>
      <c r="U14" s="108"/>
      <c r="V14" s="108"/>
      <c r="W14" s="108"/>
      <c r="X14" s="108"/>
      <c r="Y14" s="108"/>
    </row>
    <row r="15" spans="2:25" customFormat="1" ht="16">
      <c r="B15" s="99"/>
      <c r="C15" s="108"/>
      <c r="D15" s="108"/>
      <c r="E15" s="125"/>
      <c r="F15" s="125"/>
      <c r="G15" s="125"/>
      <c r="H15" s="109"/>
      <c r="J15" s="108"/>
      <c r="K15" s="108"/>
      <c r="L15" s="108"/>
      <c r="M15" s="108"/>
      <c r="N15" s="108"/>
      <c r="O15" s="108"/>
      <c r="P15" s="108"/>
      <c r="Q15" s="108"/>
      <c r="R15" s="108"/>
      <c r="S15" s="108"/>
      <c r="T15" s="108"/>
      <c r="U15" s="108"/>
      <c r="V15" s="108"/>
      <c r="W15" s="108"/>
      <c r="X15" s="108"/>
      <c r="Y15" s="108"/>
    </row>
    <row r="16" spans="2:25" customFormat="1" ht="16">
      <c r="B16" s="99"/>
      <c r="C16" s="108"/>
      <c r="D16" s="108"/>
      <c r="E16" s="108"/>
      <c r="F16" s="125"/>
      <c r="G16" s="125"/>
      <c r="H16" s="108"/>
      <c r="J16" s="108"/>
      <c r="K16" s="108"/>
      <c r="L16" s="108"/>
      <c r="M16" s="108"/>
      <c r="N16" s="108"/>
      <c r="O16" s="108"/>
      <c r="P16" s="108"/>
      <c r="Q16" s="108"/>
      <c r="R16" s="108"/>
      <c r="S16" s="108"/>
      <c r="T16" s="108"/>
      <c r="U16" s="108"/>
      <c r="V16" s="108"/>
      <c r="W16" s="108"/>
      <c r="X16" s="108"/>
      <c r="Y16" s="108"/>
    </row>
    <row r="17" spans="2:25" customFormat="1" ht="16">
      <c r="B17" s="99"/>
      <c r="C17" s="108"/>
      <c r="D17" s="108"/>
      <c r="E17" s="108"/>
      <c r="F17" s="125"/>
      <c r="G17" s="125"/>
      <c r="H17" s="109"/>
      <c r="I17" s="108"/>
      <c r="J17" s="108"/>
      <c r="K17" s="108"/>
      <c r="L17" s="108"/>
      <c r="M17" s="108"/>
      <c r="N17" s="108"/>
      <c r="O17" s="108"/>
      <c r="P17" s="108"/>
      <c r="Q17" s="108"/>
      <c r="R17" s="108"/>
      <c r="S17" s="108"/>
      <c r="T17" s="108"/>
      <c r="U17" s="108"/>
      <c r="V17" s="108"/>
      <c r="W17" s="108"/>
      <c r="X17" s="108"/>
      <c r="Y17" s="108"/>
    </row>
    <row r="18" spans="2:25" customFormat="1" ht="16">
      <c r="B18" s="99"/>
      <c r="C18" s="108"/>
      <c r="D18" s="108"/>
      <c r="E18" s="125"/>
      <c r="F18" s="125"/>
      <c r="G18" s="125"/>
      <c r="H18" s="109"/>
      <c r="I18" s="108"/>
      <c r="J18" s="108"/>
      <c r="K18" s="108"/>
      <c r="L18" s="108"/>
      <c r="M18" s="108"/>
      <c r="N18" s="108"/>
      <c r="O18" s="108"/>
      <c r="P18" s="108"/>
      <c r="Q18" s="108"/>
      <c r="R18" s="108"/>
      <c r="S18" s="108"/>
      <c r="T18" s="108"/>
      <c r="U18" s="108"/>
      <c r="V18" s="108"/>
      <c r="W18" s="108"/>
      <c r="X18" s="108"/>
      <c r="Y18" s="108"/>
    </row>
    <row r="19" spans="2:25" customFormat="1" ht="16">
      <c r="B19" s="99"/>
      <c r="C19" s="108"/>
      <c r="D19" s="108"/>
      <c r="E19" s="125"/>
      <c r="F19" s="126"/>
      <c r="G19" s="125"/>
      <c r="H19" s="109"/>
      <c r="I19" s="108"/>
      <c r="J19" s="108"/>
      <c r="K19" s="108"/>
      <c r="L19" s="108"/>
      <c r="M19" s="108"/>
      <c r="N19" s="108"/>
      <c r="O19" s="108"/>
      <c r="P19" s="108"/>
      <c r="Q19" s="108"/>
      <c r="R19" s="108"/>
      <c r="S19" s="108"/>
      <c r="T19" s="108"/>
      <c r="U19" s="108"/>
      <c r="V19" s="108"/>
      <c r="W19" s="108"/>
      <c r="X19" s="108"/>
      <c r="Y19" s="108"/>
    </row>
    <row r="20" spans="2:25" customFormat="1" ht="16">
      <c r="B20" s="99"/>
      <c r="C20" s="108"/>
      <c r="D20" s="108"/>
      <c r="E20" s="125"/>
      <c r="F20" s="125"/>
      <c r="G20" s="125"/>
      <c r="H20" s="109"/>
      <c r="J20" s="108"/>
      <c r="K20" s="108"/>
      <c r="L20" s="108"/>
      <c r="M20" s="108"/>
      <c r="N20" s="108"/>
      <c r="O20" s="108"/>
      <c r="P20" s="108"/>
      <c r="Q20" s="108"/>
      <c r="R20" s="108"/>
      <c r="S20" s="108"/>
      <c r="T20" s="108"/>
      <c r="U20" s="108"/>
      <c r="V20" s="108"/>
      <c r="W20" s="108"/>
      <c r="X20" s="108"/>
      <c r="Y20" s="108"/>
    </row>
    <row r="21" spans="2:25" customFormat="1" ht="16">
      <c r="B21" s="99"/>
      <c r="C21" s="108"/>
      <c r="D21" s="108"/>
      <c r="E21" s="108"/>
      <c r="F21" s="125"/>
      <c r="G21" s="125"/>
      <c r="H21" s="108"/>
      <c r="J21" s="108"/>
      <c r="K21" s="108"/>
      <c r="L21" s="108"/>
      <c r="M21" s="108"/>
      <c r="N21" s="108"/>
      <c r="O21" s="108"/>
      <c r="P21" s="108"/>
      <c r="Q21" s="108"/>
      <c r="R21" s="108"/>
      <c r="S21" s="108"/>
      <c r="T21" s="108"/>
      <c r="U21" s="108"/>
      <c r="V21" s="108"/>
      <c r="W21" s="108"/>
      <c r="X21" s="108"/>
      <c r="Y21" s="108"/>
    </row>
    <row r="22" spans="2:25" customFormat="1" ht="16">
      <c r="B22" s="99"/>
      <c r="C22" s="108"/>
      <c r="D22" s="108">
        <v>7</v>
      </c>
      <c r="F22" s="125">
        <v>49.5</v>
      </c>
      <c r="G22" s="125" t="s">
        <v>45</v>
      </c>
      <c r="H22" s="109" t="s">
        <v>46</v>
      </c>
      <c r="J22" s="108"/>
      <c r="K22" s="108"/>
      <c r="L22" s="108"/>
      <c r="M22" s="108"/>
      <c r="N22" s="108"/>
      <c r="O22" s="108"/>
      <c r="P22" s="108"/>
      <c r="Q22" s="108"/>
      <c r="R22" s="108"/>
      <c r="S22" s="108"/>
      <c r="T22" s="108"/>
      <c r="U22" s="108"/>
      <c r="V22" s="108"/>
      <c r="W22" s="108"/>
      <c r="X22" s="108"/>
      <c r="Y22" s="108"/>
    </row>
    <row r="23" spans="2:25" customFormat="1" ht="16">
      <c r="B23" s="99"/>
      <c r="C23" s="108"/>
      <c r="D23" s="108"/>
      <c r="F23" s="135">
        <v>432</v>
      </c>
      <c r="G23" s="125" t="s">
        <v>64</v>
      </c>
      <c r="H23" s="109" t="s">
        <v>62</v>
      </c>
      <c r="J23" s="108"/>
      <c r="K23" s="108"/>
      <c r="L23" s="108"/>
      <c r="M23" s="108"/>
      <c r="N23" s="108"/>
      <c r="O23" s="108"/>
      <c r="P23" s="108"/>
      <c r="Q23" s="108"/>
      <c r="R23" s="108"/>
      <c r="S23" s="108"/>
      <c r="T23" s="108"/>
      <c r="U23" s="108"/>
      <c r="V23" s="108"/>
      <c r="W23" s="108"/>
      <c r="X23" s="108"/>
      <c r="Y23" s="108"/>
    </row>
    <row r="24" spans="2:25" customFormat="1" ht="16">
      <c r="B24" s="99"/>
      <c r="C24" s="108"/>
      <c r="D24" s="108"/>
      <c r="F24" s="135">
        <f>F23/1000</f>
        <v>0.432</v>
      </c>
      <c r="G24" s="125" t="s">
        <v>49</v>
      </c>
      <c r="H24" s="109" t="s">
        <v>62</v>
      </c>
      <c r="J24" s="108"/>
      <c r="K24" s="108"/>
      <c r="L24" s="108"/>
      <c r="M24" s="108"/>
      <c r="N24" s="108"/>
      <c r="O24" s="108"/>
      <c r="P24" s="108"/>
      <c r="Q24" s="108"/>
      <c r="R24" s="108"/>
      <c r="S24" s="108"/>
      <c r="T24" s="108"/>
      <c r="U24" s="108"/>
      <c r="V24" s="108"/>
      <c r="W24" s="108"/>
      <c r="X24" s="108"/>
      <c r="Y24" s="108"/>
    </row>
    <row r="25" spans="2:25" customFormat="1" ht="16">
      <c r="B25" s="99"/>
      <c r="C25" s="108"/>
      <c r="D25" s="108"/>
      <c r="F25" s="125">
        <f>F22*F24</f>
        <v>21.384</v>
      </c>
      <c r="G25" s="125" t="s">
        <v>47</v>
      </c>
      <c r="H25" s="109" t="s">
        <v>46</v>
      </c>
      <c r="J25" s="108"/>
      <c r="K25" s="108"/>
      <c r="L25" s="108"/>
      <c r="M25" s="108"/>
      <c r="N25" s="108"/>
      <c r="O25" s="108"/>
      <c r="P25" s="108"/>
      <c r="Q25" s="108"/>
      <c r="R25" s="108"/>
      <c r="S25" s="108"/>
      <c r="T25" s="108"/>
      <c r="U25" s="108"/>
      <c r="V25" s="108"/>
      <c r="W25" s="108"/>
      <c r="X25" s="108"/>
      <c r="Y25" s="108"/>
    </row>
    <row r="26" spans="2:25" customFormat="1" ht="16">
      <c r="B26" s="99"/>
      <c r="C26" s="108"/>
      <c r="D26" s="108"/>
      <c r="F26" s="125">
        <v>55.9</v>
      </c>
      <c r="G26" s="125" t="s">
        <v>63</v>
      </c>
      <c r="H26" s="108" t="s">
        <v>50</v>
      </c>
      <c r="J26" s="108"/>
      <c r="K26" s="108"/>
      <c r="L26" s="108"/>
      <c r="M26" s="108"/>
      <c r="N26" s="108"/>
      <c r="O26" s="108"/>
      <c r="P26" s="108"/>
      <c r="Q26" s="108"/>
      <c r="R26" s="108"/>
      <c r="S26" s="108"/>
      <c r="T26" s="108"/>
      <c r="U26" s="108"/>
      <c r="V26" s="108"/>
      <c r="W26" s="108"/>
      <c r="X26" s="108"/>
      <c r="Y26" s="108"/>
    </row>
    <row r="27" spans="2:25" customFormat="1" ht="16">
      <c r="B27" s="99"/>
      <c r="C27" s="108"/>
      <c r="D27" s="108"/>
      <c r="F27">
        <f>F26/1000</f>
        <v>5.5899999999999998E-2</v>
      </c>
      <c r="G27" s="125" t="s">
        <v>40</v>
      </c>
      <c r="H27" s="108" t="s">
        <v>50</v>
      </c>
      <c r="J27" s="108"/>
      <c r="K27" s="108"/>
      <c r="L27" s="108"/>
      <c r="M27" s="108"/>
      <c r="N27" s="108"/>
      <c r="O27" s="108"/>
      <c r="P27" s="108"/>
      <c r="Q27" s="108"/>
      <c r="R27" s="108"/>
      <c r="S27" s="108"/>
      <c r="T27" s="108"/>
      <c r="U27" s="108"/>
      <c r="V27" s="108"/>
      <c r="W27" s="108"/>
      <c r="X27" s="108"/>
      <c r="Y27" s="108"/>
    </row>
    <row r="28" spans="2:25" customFormat="1" ht="16">
      <c r="B28" s="99"/>
      <c r="C28" s="108"/>
      <c r="D28" s="108"/>
      <c r="J28" s="108"/>
      <c r="K28" s="108"/>
      <c r="L28" s="108"/>
      <c r="M28" s="108"/>
      <c r="N28" s="108"/>
      <c r="O28" s="108"/>
      <c r="P28" s="108"/>
      <c r="Q28" s="108"/>
      <c r="R28" s="108"/>
      <c r="S28" s="108"/>
      <c r="T28" s="108"/>
      <c r="U28" s="108"/>
      <c r="V28" s="108"/>
      <c r="W28" s="108"/>
      <c r="X28" s="108"/>
      <c r="Y28" s="108"/>
    </row>
    <row r="29" spans="2:25" customFormat="1" ht="16">
      <c r="B29" s="99"/>
      <c r="D29" s="108"/>
      <c r="E29" s="108" t="s">
        <v>60</v>
      </c>
      <c r="J29" s="108"/>
    </row>
    <row r="30" spans="2:25" customFormat="1" ht="16">
      <c r="B30" s="99"/>
      <c r="D30" s="108"/>
      <c r="E30" s="108" t="s">
        <v>61</v>
      </c>
      <c r="J30" s="108"/>
    </row>
    <row r="31" spans="2:25" customFormat="1" ht="16">
      <c r="B31" s="99"/>
    </row>
    <row r="32" spans="2:25" customFormat="1" ht="16">
      <c r="B32" s="99"/>
      <c r="F32" s="125"/>
      <c r="G32" s="125"/>
      <c r="H32" s="109"/>
    </row>
    <row r="33" spans="2:18" customFormat="1" ht="16">
      <c r="B33" s="99"/>
      <c r="F33" s="126"/>
      <c r="G33" s="125"/>
      <c r="H33" s="109"/>
    </row>
    <row r="34" spans="2:18" customFormat="1" ht="16">
      <c r="B34" s="99"/>
      <c r="F34" s="125"/>
      <c r="G34" s="125"/>
      <c r="H34" s="109"/>
    </row>
    <row r="35" spans="2:18" customFormat="1" ht="16">
      <c r="B35" s="99"/>
      <c r="F35" s="125"/>
      <c r="G35" s="125"/>
      <c r="H35" s="108"/>
    </row>
    <row r="36" spans="2:18" customFormat="1" ht="16">
      <c r="B36" s="99"/>
      <c r="F36">
        <v>295</v>
      </c>
      <c r="G36" t="s">
        <v>92</v>
      </c>
    </row>
    <row r="37" spans="2:18" customFormat="1" ht="16">
      <c r="B37" s="99"/>
      <c r="F37">
        <v>1000</v>
      </c>
      <c r="G37" t="s">
        <v>93</v>
      </c>
    </row>
    <row r="38" spans="2:18" customFormat="1" ht="16">
      <c r="B38" s="99"/>
      <c r="E38" s="108"/>
      <c r="F38">
        <f>F37*F22</f>
        <v>49500</v>
      </c>
      <c r="G38" t="s">
        <v>94</v>
      </c>
    </row>
    <row r="39" spans="2:18" customFormat="1" ht="16">
      <c r="B39" s="99"/>
      <c r="E39" s="108"/>
      <c r="F39">
        <f>F36/F38</f>
        <v>5.9595959595959598E-3</v>
      </c>
      <c r="G39" t="s">
        <v>78</v>
      </c>
    </row>
    <row r="40" spans="2:18" customFormat="1" ht="16">
      <c r="B40" s="99"/>
      <c r="I40" s="98"/>
      <c r="J40" s="98"/>
      <c r="K40" s="98"/>
      <c r="L40" s="98"/>
      <c r="M40" s="98"/>
      <c r="N40" s="98"/>
      <c r="O40" s="98"/>
      <c r="P40" s="98"/>
      <c r="Q40" s="98"/>
      <c r="R40" s="98"/>
    </row>
    <row r="41" spans="2:18" customFormat="1" ht="16">
      <c r="B41" s="99"/>
      <c r="I41" s="98"/>
      <c r="J41" s="98"/>
      <c r="K41" s="98"/>
      <c r="L41" s="98"/>
      <c r="M41" s="98"/>
      <c r="N41" s="98"/>
      <c r="O41" s="98"/>
      <c r="P41" s="98"/>
      <c r="Q41" s="98"/>
      <c r="R41" s="98"/>
    </row>
    <row r="42" spans="2:18" customFormat="1" ht="16">
      <c r="B42" s="99"/>
      <c r="G42" t="s">
        <v>117</v>
      </c>
      <c r="H42" t="s">
        <v>119</v>
      </c>
      <c r="I42" s="98"/>
      <c r="J42" s="98"/>
      <c r="K42" s="98"/>
      <c r="L42" s="98"/>
      <c r="M42" s="98"/>
      <c r="N42" s="98"/>
      <c r="O42" s="98"/>
      <c r="P42" s="98"/>
      <c r="Q42" s="98"/>
      <c r="R42" s="98"/>
    </row>
    <row r="43" spans="2:18" customFormat="1" ht="16">
      <c r="B43" s="99"/>
      <c r="F43">
        <f>F42*3600</f>
        <v>0</v>
      </c>
      <c r="G43" t="s">
        <v>118</v>
      </c>
      <c r="I43" s="98"/>
      <c r="J43" s="98"/>
      <c r="K43" s="98"/>
      <c r="L43" s="98"/>
      <c r="M43" s="98"/>
      <c r="N43" s="98"/>
      <c r="O43" s="98"/>
      <c r="P43" s="98"/>
      <c r="Q43" s="98"/>
      <c r="R43" s="98"/>
    </row>
    <row r="44" spans="2:18" customFormat="1" ht="16">
      <c r="B44" s="99"/>
      <c r="F44">
        <f>F43*1000</f>
        <v>0</v>
      </c>
      <c r="G44" t="s">
        <v>40</v>
      </c>
      <c r="I44" s="98"/>
      <c r="J44" s="98"/>
      <c r="K44" s="98"/>
      <c r="L44" s="98"/>
      <c r="M44" s="98"/>
      <c r="N44" s="98"/>
      <c r="O44" s="98"/>
      <c r="P44" s="98"/>
      <c r="Q44" s="98"/>
      <c r="R44" s="98"/>
    </row>
    <row r="45" spans="2:18" customFormat="1" ht="16">
      <c r="B45" s="99"/>
      <c r="I45" s="98"/>
      <c r="J45" s="98"/>
      <c r="K45" s="98"/>
      <c r="L45" s="98"/>
      <c r="M45" s="98"/>
      <c r="N45" s="98"/>
      <c r="O45" s="98"/>
      <c r="P45" s="98"/>
      <c r="Q45" s="98"/>
      <c r="R45" s="98"/>
    </row>
    <row r="46" spans="2:18" customFormat="1" ht="16">
      <c r="B46" s="99"/>
      <c r="F46">
        <v>1.4999999999999999E-2</v>
      </c>
      <c r="G46">
        <f>F46*3600*1000</f>
        <v>54000</v>
      </c>
      <c r="I46" s="98"/>
      <c r="J46" s="98"/>
      <c r="K46" s="98"/>
      <c r="L46" s="98"/>
      <c r="M46" s="98"/>
      <c r="N46" s="98"/>
      <c r="O46" s="98"/>
      <c r="P46" s="98"/>
      <c r="Q46" s="98"/>
      <c r="R46" s="98"/>
    </row>
    <row r="47" spans="2:18" customFormat="1" ht="16">
      <c r="B47" s="99"/>
      <c r="I47" s="98"/>
      <c r="J47" s="98"/>
      <c r="K47" s="98"/>
      <c r="L47" s="98"/>
      <c r="M47" s="98"/>
      <c r="N47" s="98"/>
      <c r="O47" s="98"/>
      <c r="P47" s="98"/>
      <c r="Q47" s="98"/>
      <c r="R47" s="98"/>
    </row>
    <row r="48" spans="2:18" customFormat="1" ht="16">
      <c r="B48" s="99"/>
      <c r="I48" s="98"/>
      <c r="J48" s="98"/>
      <c r="K48" s="98"/>
      <c r="L48" s="98"/>
      <c r="M48" s="98"/>
      <c r="N48" s="98"/>
      <c r="O48" s="98"/>
      <c r="P48" s="98"/>
      <c r="Q48" s="98"/>
      <c r="R48" s="98"/>
    </row>
    <row r="49" spans="2:25" customFormat="1" ht="16">
      <c r="B49" s="99"/>
      <c r="I49" s="98"/>
      <c r="J49" s="98"/>
      <c r="K49" s="98"/>
      <c r="L49" s="98"/>
      <c r="M49" s="98"/>
      <c r="N49" s="98"/>
      <c r="O49" s="98"/>
      <c r="P49" s="98"/>
      <c r="Q49" s="98"/>
      <c r="R49" s="98"/>
    </row>
    <row r="50" spans="2:25" customFormat="1" ht="16">
      <c r="B50" s="99"/>
      <c r="I50" s="98"/>
      <c r="J50" s="98"/>
      <c r="K50" s="98"/>
      <c r="L50" s="98"/>
      <c r="M50" s="98"/>
      <c r="N50" s="98"/>
      <c r="O50" s="98"/>
      <c r="P50" s="98"/>
      <c r="Q50" s="98"/>
      <c r="R50" s="98"/>
      <c r="S50" s="98"/>
      <c r="T50" s="98"/>
      <c r="U50" s="98"/>
      <c r="V50" s="98"/>
    </row>
    <row r="51" spans="2:25" customFormat="1" ht="16">
      <c r="B51" s="99"/>
      <c r="I51" s="98"/>
      <c r="J51" s="98"/>
      <c r="K51" s="98"/>
      <c r="L51" s="98"/>
      <c r="M51" s="98"/>
      <c r="N51" s="98"/>
      <c r="O51" s="98"/>
      <c r="P51" s="98"/>
      <c r="Q51" s="98"/>
      <c r="R51" s="98"/>
      <c r="S51" s="98"/>
      <c r="T51" s="98"/>
      <c r="U51" s="98"/>
      <c r="V51" s="98"/>
    </row>
    <row r="52" spans="2:25" customFormat="1" ht="16">
      <c r="B52" s="99"/>
      <c r="I52" s="98"/>
      <c r="J52" s="98"/>
      <c r="K52" s="98"/>
      <c r="L52" s="98"/>
      <c r="M52" s="98"/>
      <c r="N52" s="98"/>
      <c r="O52" s="98"/>
      <c r="P52" s="98"/>
      <c r="Q52" s="98"/>
      <c r="R52" s="98"/>
    </row>
    <row r="53" spans="2:25" customFormat="1" ht="16">
      <c r="B53" s="99"/>
      <c r="I53" s="98"/>
      <c r="J53" s="98"/>
      <c r="K53" s="98"/>
      <c r="L53" s="98"/>
      <c r="M53" s="98"/>
      <c r="N53" s="98"/>
      <c r="O53" s="98"/>
      <c r="P53" s="98"/>
      <c r="Q53" s="98"/>
      <c r="R53" s="98"/>
    </row>
    <row r="54" spans="2:25" customFormat="1" ht="16">
      <c r="B54" s="99"/>
      <c r="I54" s="98"/>
      <c r="J54" s="98"/>
      <c r="K54" s="98"/>
      <c r="L54" s="98"/>
      <c r="M54" s="98"/>
      <c r="N54" s="98"/>
      <c r="O54" s="98"/>
      <c r="P54" s="98"/>
      <c r="Q54" s="98"/>
      <c r="R54" s="98"/>
    </row>
    <row r="55" spans="2:25" customFormat="1" ht="16">
      <c r="B55" s="99"/>
      <c r="I55" s="98"/>
      <c r="J55" s="98"/>
      <c r="K55" s="98"/>
      <c r="L55" s="98"/>
      <c r="M55" s="98"/>
      <c r="N55" s="98"/>
      <c r="O55" s="98"/>
      <c r="P55" s="98"/>
      <c r="Q55" s="98"/>
      <c r="R55" s="98"/>
    </row>
    <row r="56" spans="2:25" customFormat="1" ht="16">
      <c r="B56" s="99"/>
      <c r="I56" s="98"/>
      <c r="J56" s="98"/>
      <c r="K56" s="98"/>
      <c r="L56" s="98"/>
      <c r="M56" s="98"/>
      <c r="N56" s="98"/>
      <c r="O56" s="98"/>
      <c r="P56" s="98"/>
      <c r="Q56" s="98"/>
      <c r="R56" s="98"/>
    </row>
    <row r="57" spans="2:25" customFormat="1" ht="16">
      <c r="B57" s="99"/>
      <c r="I57" s="98"/>
      <c r="J57" s="98"/>
      <c r="K57" s="98"/>
      <c r="L57" s="98"/>
      <c r="M57" s="98"/>
      <c r="N57" s="98"/>
      <c r="O57" s="98"/>
      <c r="P57" s="98"/>
      <c r="Q57" s="98"/>
      <c r="R57" s="98"/>
    </row>
    <row r="58" spans="2:25" customFormat="1" ht="16">
      <c r="B58" s="99"/>
      <c r="I58" s="98"/>
      <c r="J58" s="98"/>
      <c r="K58" s="98"/>
      <c r="L58" s="98"/>
      <c r="M58" s="98"/>
      <c r="N58" s="98"/>
      <c r="O58" s="98"/>
      <c r="P58" s="98"/>
      <c r="Q58" s="98"/>
      <c r="R58" s="98"/>
    </row>
    <row r="59" spans="2:25" customFormat="1" ht="16">
      <c r="B59" s="99"/>
      <c r="I59" s="98"/>
      <c r="J59" s="98"/>
      <c r="K59" s="98"/>
      <c r="L59" s="98"/>
      <c r="M59" s="98"/>
      <c r="N59" s="98"/>
      <c r="O59" s="98"/>
      <c r="P59" s="98"/>
      <c r="Q59" s="98"/>
      <c r="R59" s="98"/>
    </row>
    <row r="60" spans="2:25" customFormat="1" ht="17" thickBot="1">
      <c r="B60" s="99"/>
    </row>
    <row r="61" spans="2:25" s="24" customFormat="1">
      <c r="B61" s="102"/>
      <c r="C61" s="102" t="s">
        <v>24</v>
      </c>
      <c r="D61" s="102" t="s">
        <v>44</v>
      </c>
      <c r="E61" s="102"/>
      <c r="F61" s="102" t="s">
        <v>31</v>
      </c>
      <c r="G61" s="102"/>
      <c r="H61" s="102"/>
      <c r="I61" s="102"/>
      <c r="J61" s="102"/>
      <c r="K61" s="102"/>
      <c r="L61" s="102"/>
      <c r="M61" s="102"/>
      <c r="N61" s="102"/>
      <c r="O61" s="102"/>
      <c r="P61" s="102"/>
      <c r="Q61" s="102"/>
      <c r="R61" s="102"/>
      <c r="S61" s="102"/>
      <c r="T61" s="102"/>
      <c r="U61" s="102"/>
    </row>
    <row r="62" spans="2:25" customFormat="1" ht="16">
      <c r="B62" s="99"/>
      <c r="C62" s="108" t="s">
        <v>100</v>
      </c>
      <c r="D62" s="108"/>
      <c r="E62" s="108"/>
      <c r="F62" s="108"/>
      <c r="G62" s="108"/>
      <c r="H62" s="108"/>
      <c r="I62" s="108"/>
      <c r="J62" s="108"/>
      <c r="K62" s="108"/>
      <c r="L62" s="108"/>
      <c r="M62" s="108"/>
      <c r="N62" s="108"/>
      <c r="O62" s="108"/>
      <c r="P62" s="108"/>
      <c r="Q62" s="108"/>
      <c r="R62" s="108"/>
      <c r="S62" s="108"/>
      <c r="T62" s="108"/>
      <c r="U62" s="108"/>
      <c r="V62" s="108"/>
      <c r="W62" s="108"/>
      <c r="X62" s="108"/>
      <c r="Y62" s="108"/>
    </row>
    <row r="63" spans="2:25" customFormat="1" ht="16">
      <c r="B63" s="99"/>
    </row>
    <row r="64" spans="2:25" customFormat="1" ht="16">
      <c r="B64" s="99"/>
      <c r="E64" t="s">
        <v>82</v>
      </c>
      <c r="F64">
        <v>6.55</v>
      </c>
      <c r="G64" t="s">
        <v>74</v>
      </c>
    </row>
    <row r="65" spans="2:9" customFormat="1" ht="16">
      <c r="B65" s="99"/>
      <c r="D65">
        <v>20</v>
      </c>
      <c r="E65" t="s">
        <v>80</v>
      </c>
      <c r="F65">
        <v>6.3</v>
      </c>
      <c r="G65" t="s">
        <v>74</v>
      </c>
    </row>
    <row r="66" spans="2:9" customFormat="1" ht="16">
      <c r="B66" s="99"/>
      <c r="E66" t="s">
        <v>81</v>
      </c>
      <c r="F66">
        <v>6.41</v>
      </c>
      <c r="G66" t="s">
        <v>74</v>
      </c>
    </row>
    <row r="67" spans="2:9" customFormat="1" ht="16">
      <c r="B67" s="99"/>
      <c r="F67">
        <f>AVERAGE(F64,F65,F66)</f>
        <v>6.419999999999999</v>
      </c>
      <c r="G67" t="s">
        <v>74</v>
      </c>
    </row>
    <row r="68" spans="2:9" customFormat="1" ht="16">
      <c r="B68" s="99"/>
      <c r="F68">
        <f>F67/1055.05585</f>
        <v>6.084985927522225E-3</v>
      </c>
      <c r="G68" t="s">
        <v>76</v>
      </c>
    </row>
    <row r="69" spans="2:9" customFormat="1" ht="16">
      <c r="B69" s="99"/>
    </row>
    <row r="70" spans="2:9" customFormat="1" ht="16">
      <c r="B70" s="99"/>
      <c r="D70" s="148"/>
      <c r="E70" s="148"/>
      <c r="F70" s="148">
        <f>Exchange_rates!E9</f>
        <v>1.0980000000000001</v>
      </c>
      <c r="G70" s="148" t="s">
        <v>91</v>
      </c>
    </row>
    <row r="71" spans="2:9" customFormat="1" ht="16">
      <c r="B71" s="99"/>
      <c r="D71" s="148"/>
      <c r="E71" s="148"/>
      <c r="F71" s="148">
        <f>1/F70</f>
        <v>0.91074681238615662</v>
      </c>
      <c r="G71" s="148" t="s">
        <v>77</v>
      </c>
    </row>
    <row r="72" spans="2:9" customFormat="1" ht="16">
      <c r="B72" s="99"/>
      <c r="D72" s="148"/>
      <c r="E72" s="146"/>
      <c r="F72" s="146"/>
      <c r="G72" s="146"/>
      <c r="H72" s="147"/>
    </row>
    <row r="73" spans="2:9" customFormat="1" ht="16">
      <c r="B73" s="99"/>
      <c r="D73" s="148"/>
      <c r="E73" s="148"/>
      <c r="F73" s="148">
        <f>F68*F71</f>
        <v>5.5418815369054873E-3</v>
      </c>
      <c r="G73" s="148" t="s">
        <v>78</v>
      </c>
    </row>
    <row r="74" spans="2:9" customFormat="1" ht="16">
      <c r="B74" s="99"/>
    </row>
    <row r="75" spans="2:9" customFormat="1" ht="16">
      <c r="B75" s="99"/>
    </row>
    <row r="76" spans="2:9" customFormat="1" ht="16">
      <c r="B76" s="99"/>
      <c r="I76" s="149"/>
    </row>
    <row r="77" spans="2:9" customFormat="1" ht="16">
      <c r="B77" s="99"/>
    </row>
    <row r="78" spans="2:9" customFormat="1" ht="16">
      <c r="B78" s="99"/>
    </row>
    <row r="79" spans="2:9" customFormat="1" ht="16">
      <c r="B79" s="99"/>
    </row>
    <row r="80" spans="2:9"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44</v>
      </c>
      <c r="E85" s="102"/>
      <c r="F85" s="102" t="s">
        <v>31</v>
      </c>
      <c r="G85" s="102"/>
      <c r="H85" s="102"/>
      <c r="I85" s="102"/>
      <c r="J85" s="102"/>
      <c r="K85" s="102"/>
      <c r="L85" s="102"/>
      <c r="M85" s="102"/>
      <c r="N85" s="102"/>
      <c r="O85" s="102"/>
      <c r="P85" s="102"/>
      <c r="Q85" s="102"/>
      <c r="R85" s="102"/>
      <c r="S85" s="102"/>
      <c r="T85" s="102"/>
      <c r="U85" s="102"/>
    </row>
    <row r="86" spans="2:25" customFormat="1" ht="16">
      <c r="B86" s="99"/>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spans="2:25" customFormat="1" ht="16">
      <c r="B87" s="99"/>
      <c r="C87" s="123" t="s">
        <v>95</v>
      </c>
      <c r="D87" s="108"/>
      <c r="E87" s="108"/>
      <c r="F87" s="108"/>
      <c r="G87" s="108"/>
      <c r="H87" s="108"/>
      <c r="I87" s="108"/>
      <c r="J87" s="108"/>
      <c r="K87" s="108"/>
      <c r="L87" s="108"/>
      <c r="M87" s="108"/>
      <c r="N87" s="108"/>
      <c r="O87" s="108"/>
      <c r="P87" s="108"/>
      <c r="Q87" s="108"/>
      <c r="R87" s="108"/>
      <c r="S87" s="108"/>
      <c r="T87" s="108"/>
      <c r="U87" s="108"/>
      <c r="V87" s="108"/>
      <c r="W87" s="108"/>
      <c r="X87" s="108"/>
      <c r="Y87" s="108"/>
    </row>
    <row r="88" spans="2:25" customFormat="1" ht="16">
      <c r="B88" s="99"/>
      <c r="C88" s="122"/>
      <c r="D88" s="108"/>
      <c r="E88" s="108"/>
      <c r="F88" s="108"/>
      <c r="G88" s="108"/>
      <c r="H88" s="108"/>
      <c r="I88" s="108"/>
      <c r="J88" s="108"/>
      <c r="K88" s="108"/>
      <c r="L88" s="108"/>
      <c r="M88" s="108"/>
      <c r="N88" s="108"/>
      <c r="O88" s="108"/>
      <c r="P88" s="108"/>
      <c r="Q88" s="108"/>
      <c r="R88" s="108"/>
      <c r="S88" s="108"/>
      <c r="T88" s="108"/>
      <c r="U88" s="108"/>
      <c r="V88" s="108"/>
      <c r="W88" s="108"/>
      <c r="X88" s="108"/>
      <c r="Y88" s="108"/>
    </row>
    <row r="89" spans="2:25" customFormat="1" ht="16">
      <c r="B89" s="99"/>
      <c r="C89" s="108"/>
      <c r="E89" s="108"/>
      <c r="F89" s="108"/>
      <c r="G89" s="108"/>
      <c r="H89" s="108"/>
      <c r="I89" s="108"/>
      <c r="J89" s="108"/>
      <c r="K89" s="108"/>
      <c r="L89" s="108"/>
      <c r="M89" s="108"/>
      <c r="N89" s="108"/>
      <c r="O89" s="108"/>
      <c r="P89" s="108"/>
      <c r="Q89" s="108"/>
      <c r="R89" s="108"/>
      <c r="S89" s="108"/>
      <c r="T89" s="108"/>
      <c r="U89" s="108"/>
      <c r="V89" s="108"/>
      <c r="W89" s="108"/>
      <c r="X89" s="108"/>
      <c r="Y89" s="108"/>
    </row>
    <row r="90" spans="2:25" customFormat="1" ht="16">
      <c r="B90" s="99"/>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spans="2:25" customFormat="1" ht="16">
      <c r="B91" s="99"/>
      <c r="C91" s="108"/>
      <c r="D91" s="124"/>
      <c r="F91" s="108"/>
      <c r="G91" s="108"/>
      <c r="O91" s="108"/>
      <c r="P91" s="108"/>
      <c r="Q91" s="108"/>
      <c r="R91" s="108"/>
      <c r="S91" s="108"/>
      <c r="T91" s="108"/>
      <c r="U91" s="108"/>
      <c r="V91" s="108"/>
      <c r="W91" s="108"/>
      <c r="X91" s="108"/>
      <c r="Y91" s="108"/>
    </row>
    <row r="92" spans="2:25" customFormat="1" ht="16">
      <c r="B92" s="99"/>
      <c r="C92" s="108"/>
      <c r="D92" s="108"/>
      <c r="F92" s="108"/>
      <c r="G92" s="108"/>
      <c r="O92" s="108"/>
      <c r="P92" s="108"/>
      <c r="Q92" s="108"/>
      <c r="R92" s="108"/>
      <c r="S92" s="108"/>
      <c r="T92" s="108"/>
      <c r="U92" s="108"/>
      <c r="V92" s="108"/>
      <c r="W92" s="108"/>
      <c r="X92" s="108"/>
      <c r="Y92" s="108"/>
    </row>
    <row r="93" spans="2:25" customFormat="1" ht="16">
      <c r="B93" s="99"/>
      <c r="C93" s="108"/>
      <c r="D93" s="108"/>
      <c r="F93">
        <v>295</v>
      </c>
      <c r="G93" s="108" t="s">
        <v>96</v>
      </c>
      <c r="O93" s="108"/>
      <c r="P93" s="108"/>
      <c r="Q93" s="108"/>
      <c r="R93" s="108"/>
      <c r="S93" s="108"/>
      <c r="T93" s="108"/>
      <c r="U93" s="108"/>
      <c r="V93" s="108"/>
      <c r="W93" s="108"/>
      <c r="X93" s="108"/>
      <c r="Y93" s="108"/>
    </row>
    <row r="94" spans="2:25" customFormat="1" ht="16">
      <c r="B94" s="99"/>
      <c r="C94" s="108"/>
      <c r="D94" s="108"/>
      <c r="F94">
        <f>F93/1000/F22</f>
        <v>5.9595959595959589E-3</v>
      </c>
      <c r="G94" s="108" t="s">
        <v>78</v>
      </c>
      <c r="O94" s="108"/>
      <c r="P94" s="108"/>
      <c r="Q94" s="108"/>
      <c r="R94" s="108"/>
      <c r="S94" s="108"/>
      <c r="T94" s="108"/>
      <c r="U94" s="108"/>
      <c r="V94" s="108"/>
      <c r="W94" s="108"/>
      <c r="X94" s="108"/>
      <c r="Y94" s="108"/>
    </row>
    <row r="95" spans="2:25" customFormat="1" ht="16">
      <c r="B95" s="99"/>
      <c r="C95" s="108"/>
      <c r="D95" s="108"/>
      <c r="F95" s="108"/>
      <c r="G95" s="108"/>
      <c r="O95" s="108"/>
      <c r="P95" s="108"/>
      <c r="Q95" s="108"/>
      <c r="R95" s="108"/>
      <c r="S95" s="108"/>
      <c r="T95" s="108"/>
      <c r="U95" s="108"/>
      <c r="V95" s="108"/>
      <c r="W95" s="108"/>
      <c r="X95" s="108"/>
      <c r="Y95" s="108"/>
    </row>
    <row r="96" spans="2:25" customFormat="1" ht="16">
      <c r="B96" s="99"/>
      <c r="C96" s="108"/>
      <c r="D96" s="108"/>
      <c r="E96" s="108" t="s">
        <v>101</v>
      </c>
      <c r="F96" s="108">
        <f>AVERAGE(F94,F73)</f>
        <v>5.7507387482507236E-3</v>
      </c>
      <c r="G96" s="108" t="s">
        <v>78</v>
      </c>
      <c r="O96" s="108"/>
      <c r="P96" s="108"/>
      <c r="Q96" s="108"/>
      <c r="R96" s="108"/>
      <c r="S96" s="108"/>
      <c r="T96" s="108"/>
      <c r="U96" s="108"/>
      <c r="V96" s="108"/>
      <c r="W96" s="108"/>
      <c r="X96" s="108"/>
      <c r="Y96" s="108"/>
    </row>
    <row r="97" spans="2:25" customFormat="1" ht="16">
      <c r="B97" s="99"/>
      <c r="C97" s="108"/>
      <c r="D97" s="108"/>
      <c r="F97" s="108"/>
      <c r="G97" s="108"/>
      <c r="O97" s="108"/>
      <c r="P97" s="108"/>
      <c r="Q97" s="108"/>
      <c r="R97" s="108"/>
      <c r="S97" s="108"/>
      <c r="T97" s="108"/>
      <c r="U97" s="108"/>
      <c r="V97" s="108"/>
      <c r="W97" s="108"/>
      <c r="X97" s="108"/>
      <c r="Y97" s="108"/>
    </row>
    <row r="98" spans="2:25" customFormat="1" ht="16">
      <c r="B98" s="99"/>
      <c r="C98" s="108"/>
      <c r="D98" s="108"/>
      <c r="F98" s="108"/>
      <c r="G98" s="108"/>
      <c r="O98" s="108"/>
      <c r="P98" s="108"/>
      <c r="Q98" s="108"/>
      <c r="R98" s="108"/>
      <c r="S98" s="108"/>
      <c r="T98" s="108"/>
      <c r="U98" s="108"/>
      <c r="V98" s="108"/>
      <c r="W98" s="108"/>
      <c r="X98" s="108"/>
      <c r="Y98" s="108"/>
    </row>
    <row r="99" spans="2:25" customFormat="1" ht="16">
      <c r="B99" s="99"/>
      <c r="C99" s="108"/>
      <c r="D99" s="108"/>
      <c r="F99" s="108"/>
      <c r="G99" s="108"/>
      <c r="O99" s="108"/>
      <c r="P99" s="108"/>
      <c r="Q99" s="108"/>
      <c r="R99" s="108"/>
      <c r="S99" s="108"/>
      <c r="T99" s="108"/>
      <c r="U99" s="108"/>
      <c r="V99" s="108"/>
      <c r="W99" s="108"/>
      <c r="X99" s="108"/>
      <c r="Y99" s="108"/>
    </row>
    <row r="100" spans="2:25" customFormat="1" ht="16">
      <c r="B100" s="99"/>
      <c r="C100" s="108"/>
      <c r="D100" s="108"/>
      <c r="E100" s="108"/>
      <c r="F100" s="108"/>
      <c r="G100" s="108"/>
      <c r="O100" s="108"/>
      <c r="P100" s="108"/>
      <c r="Q100" s="108"/>
      <c r="R100" s="108"/>
      <c r="S100" s="108"/>
      <c r="T100" s="108"/>
      <c r="U100" s="108"/>
      <c r="V100" s="108"/>
      <c r="W100" s="108"/>
      <c r="X100" s="108"/>
      <c r="Y100" s="108"/>
    </row>
    <row r="101" spans="2:25" customFormat="1" ht="16">
      <c r="B101" s="99"/>
      <c r="C101" s="108"/>
      <c r="D101" s="108"/>
      <c r="F101" s="108"/>
      <c r="G101" s="108"/>
      <c r="O101" s="108"/>
      <c r="P101" s="108"/>
      <c r="Q101" s="108"/>
      <c r="R101" s="108"/>
      <c r="S101" s="108"/>
      <c r="T101" s="108"/>
      <c r="U101" s="108"/>
      <c r="V101" s="108"/>
      <c r="W101" s="108"/>
      <c r="X101" s="108"/>
      <c r="Y101" s="108"/>
    </row>
    <row r="102" spans="2:25" customFormat="1" ht="16">
      <c r="B102" s="99"/>
      <c r="C102" s="108"/>
      <c r="D102" s="108"/>
      <c r="F102" s="108"/>
      <c r="G102" s="108"/>
      <c r="O102" s="108"/>
      <c r="P102" s="108"/>
      <c r="Q102" s="108"/>
      <c r="R102" s="108"/>
      <c r="S102" s="108"/>
      <c r="T102" s="108"/>
      <c r="U102" s="108"/>
      <c r="V102" s="108"/>
      <c r="W102" s="108"/>
      <c r="X102" s="108"/>
      <c r="Y102" s="108"/>
    </row>
    <row r="103" spans="2:25" customFormat="1" ht="16">
      <c r="B103" s="99"/>
      <c r="C103" s="108"/>
      <c r="D103" s="108"/>
      <c r="F103" s="108"/>
      <c r="G103" s="108"/>
      <c r="O103" s="108"/>
      <c r="P103" s="108"/>
      <c r="Q103" s="108"/>
      <c r="R103" s="108"/>
      <c r="S103" s="108"/>
      <c r="T103" s="108"/>
      <c r="U103" s="108"/>
      <c r="V103" s="108"/>
      <c r="W103" s="108"/>
      <c r="X103" s="108"/>
      <c r="Y103" s="108"/>
    </row>
    <row r="104" spans="2:25" customFormat="1" ht="16">
      <c r="B104" s="99"/>
      <c r="C104" s="108"/>
      <c r="D104" s="108"/>
      <c r="E104" s="108"/>
      <c r="F104" s="108"/>
      <c r="G104" s="108"/>
      <c r="O104" s="108"/>
      <c r="P104" s="108"/>
      <c r="Q104" s="108"/>
      <c r="R104" s="108"/>
      <c r="S104" s="108"/>
      <c r="T104" s="108"/>
      <c r="U104" s="108"/>
      <c r="V104" s="108"/>
      <c r="W104" s="108"/>
      <c r="X104" s="108"/>
      <c r="Y104" s="108"/>
    </row>
    <row r="105" spans="2:25" customFormat="1" ht="16">
      <c r="B105" s="99"/>
      <c r="C105" s="108"/>
      <c r="D105" s="108"/>
      <c r="E105" s="108"/>
      <c r="F105" s="108"/>
      <c r="G105" s="108"/>
      <c r="O105" s="108"/>
      <c r="P105" s="108"/>
      <c r="Q105" s="108"/>
      <c r="R105" s="108"/>
      <c r="S105" s="108"/>
      <c r="T105" s="108"/>
      <c r="U105" s="108"/>
      <c r="V105" s="108"/>
      <c r="W105" s="108"/>
      <c r="X105" s="108"/>
      <c r="Y105" s="108"/>
    </row>
    <row r="106" spans="2:25" customFormat="1" ht="16">
      <c r="B106" s="99"/>
      <c r="C106" s="108"/>
      <c r="D106" s="108"/>
      <c r="E106" s="108"/>
      <c r="F106" s="108"/>
      <c r="G106" s="108"/>
      <c r="O106" s="108"/>
      <c r="P106" s="108"/>
      <c r="Q106" s="108"/>
      <c r="R106" s="108"/>
      <c r="S106" s="108"/>
      <c r="T106" s="108"/>
      <c r="U106" s="108"/>
      <c r="V106" s="108"/>
      <c r="W106" s="108"/>
      <c r="X106" s="108"/>
      <c r="Y106" s="108"/>
    </row>
    <row r="107" spans="2:25" customFormat="1" ht="16">
      <c r="B107" s="99"/>
      <c r="C107" s="108"/>
      <c r="D107" s="108"/>
      <c r="E107" s="108"/>
      <c r="F107" s="108"/>
      <c r="G107" s="108"/>
      <c r="O107" s="108"/>
      <c r="P107" s="108"/>
      <c r="Q107" s="108"/>
      <c r="R107" s="108"/>
      <c r="S107" s="108"/>
      <c r="T107" s="108"/>
      <c r="U107" s="108"/>
      <c r="V107" s="108"/>
      <c r="W107" s="108"/>
      <c r="X107" s="108"/>
      <c r="Y107" s="108"/>
    </row>
    <row r="108" spans="2:25" customFormat="1" ht="16">
      <c r="B108" s="99"/>
      <c r="C108" s="108"/>
      <c r="D108" s="108"/>
      <c r="E108" s="108"/>
      <c r="F108" s="108"/>
      <c r="G108" s="108"/>
      <c r="O108" s="108"/>
      <c r="P108" s="108"/>
      <c r="Q108" s="108"/>
      <c r="R108" s="108"/>
      <c r="S108" s="108"/>
      <c r="T108" s="108"/>
      <c r="U108" s="108"/>
      <c r="V108" s="108"/>
      <c r="W108" s="108"/>
      <c r="X108" s="108"/>
      <c r="Y108" s="108"/>
    </row>
    <row r="109" spans="2:25" customFormat="1" ht="16">
      <c r="B109" s="99"/>
      <c r="C109" s="108"/>
      <c r="D109" s="108"/>
      <c r="E109" s="108"/>
      <c r="F109" s="108"/>
      <c r="G109" s="108"/>
      <c r="O109" s="108"/>
      <c r="P109" s="108"/>
      <c r="Q109" s="108"/>
      <c r="R109" s="108"/>
      <c r="S109" s="108"/>
      <c r="T109" s="108"/>
      <c r="U109" s="108"/>
      <c r="V109" s="108"/>
      <c r="W109" s="108"/>
      <c r="X109" s="108"/>
      <c r="Y109" s="108"/>
    </row>
    <row r="110" spans="2:25" customFormat="1" ht="16">
      <c r="B110" s="99"/>
      <c r="C110" s="108"/>
      <c r="D110" s="108"/>
      <c r="E110" s="108"/>
      <c r="F110" s="108"/>
      <c r="G110" s="108"/>
      <c r="O110" s="108"/>
      <c r="P110" s="108"/>
      <c r="Q110" s="108"/>
      <c r="R110" s="108"/>
      <c r="S110" s="108"/>
      <c r="T110" s="108"/>
      <c r="U110" s="108"/>
      <c r="V110" s="108"/>
      <c r="W110" s="108"/>
      <c r="X110" s="108"/>
      <c r="Y110" s="108"/>
    </row>
    <row r="111" spans="2:25" customFormat="1" ht="16">
      <c r="B111" s="99"/>
      <c r="C111" s="108"/>
      <c r="D111" s="108"/>
      <c r="E111" s="108"/>
      <c r="F111" s="108"/>
      <c r="G111" s="108"/>
      <c r="O111" s="108"/>
      <c r="P111" s="108"/>
      <c r="Q111" s="108"/>
      <c r="R111" s="108"/>
      <c r="S111" s="108"/>
      <c r="T111" s="108"/>
      <c r="U111" s="108"/>
      <c r="V111" s="108"/>
      <c r="W111" s="108"/>
      <c r="X111" s="108"/>
      <c r="Y111" s="108"/>
    </row>
    <row r="112" spans="2:25" customFormat="1" ht="16">
      <c r="B112" s="99"/>
      <c r="F112" s="108"/>
      <c r="G112" s="108"/>
    </row>
    <row r="113" spans="2:7" customFormat="1" ht="16">
      <c r="B113" s="99"/>
      <c r="F113" s="108"/>
      <c r="G113" s="108"/>
    </row>
    <row r="114" spans="2:7" customFormat="1" ht="16">
      <c r="B114" s="99"/>
      <c r="F114" s="108"/>
      <c r="G114" s="108"/>
    </row>
    <row r="115" spans="2:7" customFormat="1" ht="16">
      <c r="B115" s="99"/>
      <c r="F115" s="108"/>
      <c r="G115" s="108"/>
    </row>
    <row r="116" spans="2:7" customFormat="1" ht="16">
      <c r="B116" s="99"/>
      <c r="F116" s="108"/>
      <c r="G116" s="108"/>
    </row>
    <row r="117" spans="2:7" customFormat="1" ht="16">
      <c r="B117" s="99"/>
      <c r="F117" s="108"/>
      <c r="G117" s="108"/>
    </row>
    <row r="118" spans="2:7" customFormat="1" ht="16">
      <c r="B118" s="99"/>
      <c r="F118" s="108"/>
      <c r="G118" s="108"/>
    </row>
    <row r="119" spans="2:7" customFormat="1" ht="16">
      <c r="B119" s="99"/>
      <c r="F119" s="108"/>
      <c r="G119" s="108"/>
    </row>
    <row r="120" spans="2:7" customFormat="1" ht="16">
      <c r="B120" s="99"/>
      <c r="F120" s="108"/>
      <c r="G120" s="108"/>
    </row>
    <row r="121" spans="2:7" customFormat="1" ht="16">
      <c r="B121" s="99"/>
      <c r="F121" s="108"/>
      <c r="G121" s="108"/>
    </row>
    <row r="122" spans="2:7" customFormat="1" ht="16">
      <c r="B122" s="99"/>
      <c r="F122" s="108"/>
      <c r="G122" s="108"/>
    </row>
    <row r="123" spans="2:7" customFormat="1" ht="16">
      <c r="B123" s="99"/>
      <c r="F123" s="108"/>
      <c r="G123" s="108"/>
    </row>
    <row r="124" spans="2:7" customFormat="1" ht="16">
      <c r="B124" s="99"/>
      <c r="F124" s="108"/>
      <c r="G124" s="108"/>
    </row>
    <row r="125" spans="2:7" customFormat="1" ht="16">
      <c r="B125" s="99"/>
      <c r="F125" s="108"/>
      <c r="G125" s="108"/>
    </row>
    <row r="126" spans="2:7" customFormat="1" ht="16">
      <c r="B126" s="99"/>
      <c r="F126" s="108"/>
      <c r="G126" s="108"/>
    </row>
    <row r="127" spans="2:7" customFormat="1" ht="16">
      <c r="B127" s="99"/>
      <c r="F127" s="108"/>
      <c r="G127" s="108"/>
    </row>
    <row r="128" spans="2:7" customFormat="1" ht="16">
      <c r="B128" s="99"/>
      <c r="F128" s="108"/>
      <c r="G128" s="108"/>
    </row>
    <row r="129" spans="2:7" customFormat="1" ht="16">
      <c r="B129" s="99"/>
      <c r="F129" s="108"/>
      <c r="G129" s="108"/>
    </row>
    <row r="130" spans="2:7" customFormat="1" ht="16">
      <c r="B130" s="99"/>
      <c r="F130" s="108"/>
      <c r="G130" s="108"/>
    </row>
    <row r="131" spans="2:7" customFormat="1" ht="16">
      <c r="B131" s="99"/>
      <c r="F131" s="108"/>
      <c r="G131" s="108"/>
    </row>
    <row r="132" spans="2:7" customFormat="1" ht="16">
      <c r="B132" s="99"/>
      <c r="F132" s="108"/>
      <c r="G132" s="108"/>
    </row>
    <row r="133" spans="2:7" customFormat="1" ht="16">
      <c r="B133" s="99"/>
      <c r="F133" s="108"/>
      <c r="G133" s="108"/>
    </row>
    <row r="134" spans="2:7" customFormat="1" ht="16">
      <c r="B134" s="99"/>
      <c r="G134" s="108"/>
    </row>
    <row r="135" spans="2:7" customFormat="1" ht="16">
      <c r="B135" s="99"/>
      <c r="G135" s="108"/>
    </row>
    <row r="136" spans="2:7" customFormat="1" ht="16">
      <c r="B136" s="99"/>
      <c r="G136" s="108"/>
    </row>
    <row r="137" spans="2:7" customFormat="1" ht="16">
      <c r="B137" s="99"/>
      <c r="G137" s="108"/>
    </row>
    <row r="138" spans="2:7" customFormat="1" ht="16">
      <c r="B138" s="99"/>
      <c r="G138" s="108"/>
    </row>
    <row r="139" spans="2:7" customFormat="1" ht="16">
      <c r="B139" s="99"/>
      <c r="G139" s="108"/>
    </row>
    <row r="140" spans="2:7" customFormat="1" ht="16">
      <c r="B140" s="99"/>
      <c r="G140" s="108"/>
    </row>
    <row r="141" spans="2:7" customFormat="1" ht="16">
      <c r="B141" s="99"/>
      <c r="G141" s="108"/>
    </row>
    <row r="142" spans="2:7" customFormat="1" ht="16">
      <c r="B142" s="99"/>
      <c r="G142" s="108"/>
    </row>
    <row r="143" spans="2:7" customFormat="1" ht="16">
      <c r="B143" s="99"/>
      <c r="G143" s="108"/>
    </row>
    <row r="144" spans="2:7" customFormat="1" ht="16">
      <c r="B144" s="99"/>
      <c r="G144" s="108"/>
    </row>
    <row r="145" spans="2:2" customFormat="1" ht="16">
      <c r="B145" s="99"/>
    </row>
    <row r="146" spans="2:2" customFormat="1" ht="16">
      <c r="B146" s="99"/>
    </row>
    <row r="147" spans="2:2" customFormat="1" ht="16">
      <c r="B147" s="99"/>
    </row>
    <row r="148" spans="2:2" customFormat="1" ht="16">
      <c r="B148" s="99"/>
    </row>
    <row r="149" spans="2:2" customFormat="1" ht="16">
      <c r="B149" s="99"/>
    </row>
    <row r="150" spans="2:2" customFormat="1" ht="16">
      <c r="B150" s="99"/>
    </row>
    <row r="151" spans="2:2" customFormat="1" ht="16">
      <c r="B151" s="99"/>
    </row>
    <row r="152" spans="2:2" customFormat="1" ht="16">
      <c r="B152" s="99"/>
    </row>
    <row r="153" spans="2:2" customFormat="1" ht="16">
      <c r="B153" s="99"/>
    </row>
    <row r="154" spans="2:2" customFormat="1" ht="16">
      <c r="B154" s="99"/>
    </row>
    <row r="155" spans="2:2" customFormat="1" ht="16">
      <c r="B155" s="99"/>
    </row>
    <row r="156" spans="2:2" customFormat="1" ht="16">
      <c r="B156" s="99"/>
    </row>
    <row r="157" spans="2:2" customFormat="1" ht="16">
      <c r="B157" s="99"/>
    </row>
    <row r="158" spans="2:2" customFormat="1" ht="16">
      <c r="B158" s="99"/>
    </row>
    <row r="159" spans="2:2" customFormat="1" ht="16">
      <c r="B159" s="99"/>
    </row>
    <row r="160" spans="2:2" customFormat="1" ht="16">
      <c r="B160" s="99"/>
    </row>
    <row r="161" spans="2:2" customFormat="1" ht="16">
      <c r="B161" s="99"/>
    </row>
    <row r="162" spans="2:2" customFormat="1" ht="16">
      <c r="B162" s="99"/>
    </row>
    <row r="163" spans="2:2" customFormat="1" ht="16">
      <c r="B163" s="99"/>
    </row>
    <row r="164" spans="2:2" customFormat="1" ht="16">
      <c r="B164" s="99"/>
    </row>
    <row r="165" spans="2:2" customFormat="1" ht="16">
      <c r="B165" s="99"/>
    </row>
    <row r="166" spans="2:2" customFormat="1" ht="16">
      <c r="B166" s="99"/>
    </row>
    <row r="167" spans="2:2" customFormat="1" ht="16">
      <c r="B167" s="99"/>
    </row>
    <row r="168" spans="2:2" customFormat="1" ht="16">
      <c r="B168" s="99"/>
    </row>
    <row r="169" spans="2:2" customFormat="1" ht="16">
      <c r="B169" s="99"/>
    </row>
    <row r="170" spans="2:2" customFormat="1" ht="16">
      <c r="B170" s="99"/>
    </row>
    <row r="171" spans="2:2" customFormat="1" ht="16">
      <c r="B171" s="99"/>
    </row>
    <row r="172" spans="2:2" customFormat="1" ht="16">
      <c r="B172" s="99"/>
    </row>
    <row r="173" spans="2:2" customFormat="1" ht="16">
      <c r="B173" s="99"/>
    </row>
    <row r="174" spans="2:2" customFormat="1" ht="16">
      <c r="B174" s="99"/>
    </row>
    <row r="175" spans="2:2" customFormat="1" ht="16">
      <c r="B175" s="99"/>
    </row>
    <row r="176" spans="2:2" customFormat="1" ht="16">
      <c r="B176" s="99"/>
    </row>
    <row r="177" spans="2:14" customFormat="1" ht="16">
      <c r="B177" s="99"/>
    </row>
    <row r="178" spans="2:14" customFormat="1" ht="16">
      <c r="B178" s="99"/>
    </row>
    <row r="179" spans="2:14" customFormat="1" ht="16">
      <c r="B179" s="99"/>
    </row>
    <row r="180" spans="2:14" customFormat="1" ht="16">
      <c r="B180" s="99"/>
    </row>
    <row r="181" spans="2:14" customFormat="1" ht="16">
      <c r="B181" s="99"/>
    </row>
    <row r="182" spans="2:14" customFormat="1" ht="16">
      <c r="B182" s="99"/>
    </row>
    <row r="183" spans="2:14" customFormat="1" ht="16">
      <c r="B183" s="99"/>
    </row>
    <row r="184" spans="2:14" customFormat="1" ht="16">
      <c r="B184" s="99"/>
      <c r="H184" s="98"/>
      <c r="I184" s="98"/>
      <c r="J184" s="98"/>
      <c r="K184" s="98"/>
      <c r="L184" s="98"/>
      <c r="M184" s="98"/>
      <c r="N184" s="98"/>
    </row>
    <row r="185" spans="2:14" customFormat="1" ht="16">
      <c r="B185" s="99"/>
      <c r="H185" s="98"/>
      <c r="I185" s="98"/>
      <c r="J185" s="98"/>
      <c r="K185" s="98"/>
      <c r="L185" s="98"/>
      <c r="M185" s="98"/>
      <c r="N185" s="98"/>
    </row>
    <row r="186" spans="2:14" customFormat="1" ht="16">
      <c r="B186" s="99"/>
      <c r="H186" s="98"/>
      <c r="I186" s="98"/>
      <c r="J186" s="98"/>
      <c r="K186" s="98"/>
      <c r="L186" s="98"/>
      <c r="M186" s="98"/>
      <c r="N186" s="98"/>
    </row>
    <row r="187" spans="2:14" customFormat="1" ht="16">
      <c r="B187" s="99"/>
      <c r="H187" s="98"/>
      <c r="I187" s="98"/>
      <c r="J187" s="98"/>
      <c r="K187" s="98"/>
      <c r="L187" s="98"/>
      <c r="M187" s="98"/>
      <c r="N187" s="98"/>
    </row>
    <row r="188" spans="2:14" customFormat="1" ht="16">
      <c r="B188" s="99"/>
      <c r="H188" s="98"/>
      <c r="I188" s="98"/>
      <c r="J188" s="98"/>
      <c r="K188" s="98"/>
      <c r="L188" s="98"/>
      <c r="M188" s="98"/>
      <c r="N188" s="98"/>
    </row>
    <row r="189" spans="2:14" customFormat="1" ht="16">
      <c r="B189" s="99"/>
      <c r="H189" s="98"/>
      <c r="I189" s="98"/>
      <c r="J189" s="98"/>
      <c r="K189" s="98"/>
      <c r="L189" s="98"/>
      <c r="M189" s="98"/>
      <c r="N189" s="98"/>
    </row>
    <row r="190" spans="2:14" customFormat="1" ht="16">
      <c r="B190" s="99"/>
      <c r="H190" s="98"/>
      <c r="I190" s="98"/>
      <c r="J190" s="98"/>
      <c r="K190" s="98"/>
      <c r="L190" s="98"/>
      <c r="M190" s="98"/>
      <c r="N190" s="98"/>
    </row>
    <row r="191" spans="2:14" customFormat="1" ht="16">
      <c r="B191" s="99"/>
      <c r="H191" s="98"/>
      <c r="I191" s="98"/>
      <c r="J191" s="98"/>
      <c r="K191" s="98"/>
      <c r="L191" s="98"/>
      <c r="M191" s="98"/>
      <c r="N191" s="98"/>
    </row>
    <row r="192" spans="2:14" customFormat="1" ht="16">
      <c r="B192" s="99"/>
      <c r="H192" s="98"/>
      <c r="I192" s="98"/>
      <c r="J192" s="98"/>
      <c r="K192" s="98"/>
      <c r="L192" s="98"/>
      <c r="M192" s="98"/>
      <c r="N192" s="98"/>
    </row>
    <row r="193" spans="2:14" customFormat="1" ht="16">
      <c r="B193" s="99"/>
      <c r="H193" s="98"/>
      <c r="I193" s="98"/>
      <c r="J193" s="98"/>
      <c r="K193" s="98"/>
      <c r="L193" s="98"/>
      <c r="M193" s="98"/>
      <c r="N193" s="98"/>
    </row>
    <row r="194" spans="2:14" customFormat="1" ht="16">
      <c r="B194" s="99"/>
      <c r="H194" s="98"/>
      <c r="I194" s="98"/>
      <c r="J194" s="98"/>
      <c r="K194" s="98"/>
      <c r="L194" s="98"/>
      <c r="M194" s="98"/>
      <c r="N194" s="98"/>
    </row>
    <row r="195" spans="2:14" customFormat="1" ht="16">
      <c r="B195" s="99"/>
      <c r="H195" s="98"/>
      <c r="I195" s="98"/>
      <c r="J195" s="98"/>
      <c r="K195" s="98"/>
      <c r="L195" s="98"/>
      <c r="M195" s="98"/>
      <c r="N195" s="98"/>
    </row>
    <row r="196" spans="2:14" customFormat="1" ht="16">
      <c r="B196" s="99"/>
      <c r="H196" s="98"/>
      <c r="I196" s="98"/>
      <c r="J196" s="98"/>
      <c r="K196" s="98"/>
      <c r="L196" s="98"/>
      <c r="M196" s="98"/>
      <c r="N196" s="98"/>
    </row>
    <row r="197" spans="2:14" customFormat="1" ht="16">
      <c r="B197" s="99"/>
      <c r="H197" s="98"/>
      <c r="I197" s="98"/>
      <c r="J197" s="98"/>
      <c r="K197" s="98"/>
      <c r="L197" s="98"/>
      <c r="M197" s="98"/>
      <c r="N197" s="98"/>
    </row>
    <row r="198" spans="2:14" customFormat="1" ht="16">
      <c r="B198" s="99"/>
      <c r="H198" s="98"/>
      <c r="I198" s="98"/>
      <c r="J198" s="98"/>
      <c r="K198" s="98"/>
      <c r="L198" s="98"/>
      <c r="M198" s="98"/>
      <c r="N198" s="98"/>
    </row>
    <row r="199" spans="2:14" customFormat="1" ht="16">
      <c r="B199" s="99"/>
      <c r="H199" s="98"/>
      <c r="I199" s="98"/>
      <c r="J199" s="98"/>
      <c r="K199" s="98"/>
      <c r="L199" s="98"/>
      <c r="M199" s="98"/>
      <c r="N199" s="98"/>
    </row>
    <row r="200" spans="2:14" customFormat="1" ht="16">
      <c r="B200" s="99"/>
      <c r="H200" s="98"/>
      <c r="I200" s="98"/>
      <c r="J200" s="98"/>
      <c r="K200" s="98"/>
      <c r="L200" s="98"/>
      <c r="M200" s="98"/>
      <c r="N200" s="98"/>
    </row>
    <row r="201" spans="2:14" customFormat="1" ht="16">
      <c r="B201" s="99"/>
      <c r="H201" s="98"/>
      <c r="I201" s="98"/>
      <c r="J201" s="98"/>
      <c r="K201" s="98"/>
      <c r="L201" s="98"/>
      <c r="M201" s="98"/>
      <c r="N201" s="98"/>
    </row>
    <row r="202" spans="2:14" customFormat="1" ht="16">
      <c r="B202" s="99"/>
      <c r="H202" s="98"/>
      <c r="I202" s="98"/>
      <c r="J202" s="98"/>
      <c r="K202" s="98"/>
      <c r="L202" s="98"/>
      <c r="M202" s="98"/>
      <c r="N202" s="98"/>
    </row>
    <row r="203" spans="2:14" customFormat="1" ht="16">
      <c r="B203" s="99"/>
      <c r="H203" s="98"/>
      <c r="I203" s="98"/>
      <c r="J203" s="98"/>
      <c r="K203" s="98"/>
      <c r="L203" s="98"/>
      <c r="M203" s="98"/>
      <c r="N203" s="98"/>
    </row>
    <row r="204" spans="2:14" customFormat="1" ht="16">
      <c r="B204" s="99"/>
      <c r="H204" s="98"/>
      <c r="I204" s="98"/>
      <c r="J204" s="98"/>
      <c r="K204" s="98"/>
      <c r="L204" s="98"/>
      <c r="M204" s="98"/>
      <c r="N204" s="98"/>
    </row>
    <row r="205" spans="2:14" customFormat="1" ht="16">
      <c r="B205" s="99"/>
      <c r="H205" s="98"/>
      <c r="I205" s="98"/>
      <c r="J205" s="98"/>
      <c r="K205" s="98"/>
      <c r="L205" s="98"/>
      <c r="M205" s="98"/>
      <c r="N205" s="98"/>
    </row>
    <row r="206" spans="2:14" customFormat="1" ht="16">
      <c r="B206" s="99"/>
      <c r="H206" s="98"/>
      <c r="I206" s="98"/>
      <c r="J206" s="98"/>
      <c r="K206" s="98"/>
      <c r="L206" s="98"/>
      <c r="M206" s="98"/>
      <c r="N206" s="98"/>
    </row>
    <row r="207" spans="2:14" customFormat="1" ht="16">
      <c r="B207" s="99"/>
      <c r="H207" s="98"/>
      <c r="I207" s="98"/>
      <c r="J207" s="98"/>
      <c r="K207" s="98"/>
      <c r="L207" s="98"/>
      <c r="M207" s="98"/>
      <c r="N207" s="98"/>
    </row>
    <row r="208" spans="2:14" customFormat="1" ht="16">
      <c r="B208" s="99"/>
      <c r="H208" s="98"/>
      <c r="I208" s="98"/>
      <c r="J208" s="98"/>
      <c r="K208" s="98"/>
      <c r="L208" s="98"/>
      <c r="M208" s="98"/>
      <c r="N208" s="98"/>
    </row>
    <row r="209" spans="2:14" customFormat="1" ht="16">
      <c r="B209" s="99"/>
      <c r="F209" s="98"/>
      <c r="H209" s="98"/>
      <c r="I209" s="98"/>
      <c r="J209" s="98"/>
      <c r="K209" s="98"/>
      <c r="L209" s="98"/>
      <c r="M209" s="98"/>
      <c r="N209" s="98"/>
    </row>
    <row r="210" spans="2:14" customFormat="1" ht="16">
      <c r="B210" s="99"/>
      <c r="F210" s="98"/>
      <c r="H210" s="98"/>
      <c r="I210" s="98"/>
      <c r="J210" s="98"/>
      <c r="K210" s="98"/>
      <c r="L210" s="98"/>
      <c r="M210" s="98"/>
      <c r="N210" s="98"/>
    </row>
    <row r="211" spans="2:14" customFormat="1" ht="16">
      <c r="B211" s="99"/>
      <c r="F211" s="98"/>
      <c r="H211" s="98"/>
      <c r="I211" s="98"/>
      <c r="J211" s="98"/>
      <c r="K211" s="98"/>
      <c r="L211" s="98"/>
      <c r="M211" s="98"/>
      <c r="N211" s="98"/>
    </row>
    <row r="212" spans="2:14" customFormat="1" ht="16">
      <c r="B212" s="99"/>
      <c r="F212" s="98"/>
      <c r="H212" s="98"/>
      <c r="I212" s="98"/>
      <c r="J212" s="98"/>
      <c r="K212" s="98"/>
      <c r="L212" s="98"/>
      <c r="M212" s="98"/>
      <c r="N212" s="98"/>
    </row>
    <row r="213" spans="2:14" customFormat="1" ht="16">
      <c r="B213" s="99"/>
      <c r="F213" s="98"/>
      <c r="H213" s="98"/>
      <c r="I213" s="98"/>
      <c r="J213" s="98"/>
      <c r="K213" s="98"/>
      <c r="L213" s="98"/>
      <c r="M213" s="98"/>
      <c r="N213" s="98"/>
    </row>
    <row r="214" spans="2:14" customFormat="1" ht="16">
      <c r="B214" s="99"/>
      <c r="F214" s="98"/>
      <c r="H214" s="98"/>
      <c r="I214" s="98"/>
      <c r="J214" s="98"/>
      <c r="K214" s="98"/>
      <c r="L214" s="98"/>
      <c r="M214" s="98"/>
      <c r="N214" s="98"/>
    </row>
    <row r="215" spans="2:14" customFormat="1" ht="16">
      <c r="B215" s="99"/>
      <c r="F215" s="98"/>
      <c r="H215" s="98"/>
      <c r="I215" s="98"/>
      <c r="J215" s="98"/>
      <c r="K215" s="98"/>
      <c r="L215" s="98"/>
      <c r="M215" s="98"/>
      <c r="N215" s="98"/>
    </row>
    <row r="216" spans="2:14" customFormat="1" ht="16">
      <c r="B216" s="99"/>
      <c r="F216" s="98"/>
      <c r="H216" s="98"/>
      <c r="I216" s="98"/>
      <c r="J216" s="98"/>
      <c r="K216" s="98"/>
      <c r="L216" s="98"/>
      <c r="M216" s="98"/>
      <c r="N216" s="98"/>
    </row>
    <row r="217" spans="2:14" customFormat="1" ht="16">
      <c r="B217" s="99"/>
      <c r="F217" s="98"/>
      <c r="H217" s="98"/>
      <c r="I217" s="98"/>
      <c r="J217" s="98"/>
      <c r="K217" s="98"/>
      <c r="L217" s="98"/>
      <c r="M217" s="98"/>
      <c r="N217" s="98"/>
    </row>
    <row r="218" spans="2:14" customFormat="1" ht="16">
      <c r="B218" s="99"/>
      <c r="F218" s="98"/>
      <c r="H218" s="98"/>
      <c r="I218" s="98"/>
      <c r="J218" s="98"/>
      <c r="K218" s="98"/>
      <c r="L218" s="98"/>
      <c r="M218" s="98"/>
      <c r="N218" s="98"/>
    </row>
    <row r="219" spans="2:14" customFormat="1" ht="16">
      <c r="B219" s="99"/>
      <c r="F219" s="98"/>
      <c r="H219" s="98"/>
      <c r="I219" s="98"/>
      <c r="J219" s="98"/>
      <c r="K219" s="98"/>
      <c r="L219" s="98"/>
      <c r="M219" s="98"/>
      <c r="N219" s="9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9" sqref="E9"/>
    </sheetView>
  </sheetViews>
  <sheetFormatPr baseColWidth="10" defaultRowHeight="16" x14ac:dyDescent="0"/>
  <cols>
    <col min="1" max="1" width="3.875" customWidth="1"/>
    <col min="2" max="2" width="3.625" customWidth="1"/>
    <col min="3" max="3" width="45" customWidth="1"/>
    <col min="4" max="4" width="12.375" customWidth="1"/>
    <col min="5" max="5" width="19.5" customWidth="1"/>
    <col min="6" max="6" width="17" customWidth="1"/>
    <col min="7" max="7" width="18.125" customWidth="1"/>
    <col min="8" max="8" width="76" customWidth="1"/>
  </cols>
  <sheetData>
    <row r="1" spans="1:9">
      <c r="A1" s="138"/>
      <c r="B1" s="138"/>
      <c r="C1" s="138"/>
      <c r="D1" s="139"/>
      <c r="E1" s="139"/>
      <c r="F1" s="139"/>
      <c r="G1" s="139"/>
      <c r="H1" s="138"/>
      <c r="I1" s="138"/>
    </row>
    <row r="2" spans="1:9">
      <c r="A2" s="138"/>
      <c r="B2" s="195" t="s">
        <v>84</v>
      </c>
      <c r="C2" s="196"/>
      <c r="D2" s="196"/>
      <c r="E2" s="197"/>
      <c r="F2" s="139"/>
      <c r="G2" s="139"/>
      <c r="H2" s="138"/>
      <c r="I2" s="138"/>
    </row>
    <row r="3" spans="1:9">
      <c r="A3" s="138"/>
      <c r="B3" s="198"/>
      <c r="C3" s="199"/>
      <c r="D3" s="199"/>
      <c r="E3" s="200"/>
      <c r="F3" s="139"/>
      <c r="G3" s="139"/>
      <c r="H3" s="138"/>
      <c r="I3" s="138"/>
    </row>
    <row r="4" spans="1:9">
      <c r="A4" s="138"/>
      <c r="B4" s="207"/>
      <c r="C4" s="208"/>
      <c r="D4" s="208"/>
      <c r="E4" s="209"/>
      <c r="F4" s="139"/>
      <c r="G4" s="139"/>
      <c r="H4" s="138"/>
      <c r="I4" s="138"/>
    </row>
    <row r="5" spans="1:9" ht="17" thickBot="1">
      <c r="A5" s="138"/>
      <c r="B5" s="138"/>
      <c r="C5" s="138"/>
      <c r="D5" s="139"/>
      <c r="E5" s="138"/>
      <c r="F5" s="138"/>
      <c r="G5" s="138"/>
      <c r="H5" s="138"/>
      <c r="I5" s="138"/>
    </row>
    <row r="6" spans="1:9">
      <c r="A6" s="138"/>
      <c r="B6" s="140"/>
      <c r="C6" s="20"/>
      <c r="D6" s="20"/>
      <c r="E6" s="20"/>
      <c r="F6" s="20"/>
      <c r="G6" s="20"/>
      <c r="H6" s="20"/>
      <c r="I6" s="141"/>
    </row>
    <row r="7" spans="1:9" ht="18">
      <c r="A7" s="41"/>
      <c r="B7" s="90"/>
      <c r="C7" s="19" t="s">
        <v>85</v>
      </c>
      <c r="D7" s="91" t="s">
        <v>4</v>
      </c>
      <c r="E7" s="19" t="s">
        <v>2</v>
      </c>
      <c r="F7" s="19" t="s">
        <v>3</v>
      </c>
      <c r="G7" s="19" t="s">
        <v>86</v>
      </c>
      <c r="H7" s="19" t="s">
        <v>0</v>
      </c>
      <c r="I7" s="92"/>
    </row>
    <row r="8" spans="1:9" ht="19" thickBot="1">
      <c r="B8" s="23"/>
      <c r="I8" s="42"/>
    </row>
    <row r="9" spans="1:9" ht="19" thickBot="1">
      <c r="A9" s="41"/>
      <c r="B9" s="23"/>
      <c r="C9" s="142" t="s">
        <v>87</v>
      </c>
      <c r="D9" s="22" t="s">
        <v>88</v>
      </c>
      <c r="E9" s="143">
        <v>1.0980000000000001</v>
      </c>
      <c r="F9" s="142" t="s">
        <v>89</v>
      </c>
      <c r="G9" s="144">
        <v>42221</v>
      </c>
      <c r="H9" s="145" t="s">
        <v>90</v>
      </c>
      <c r="I9" s="42"/>
    </row>
  </sheetData>
  <mergeCells count="1">
    <mergeCell ref="B2:E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7"/>
  <sheetViews>
    <sheetView workbookViewId="0">
      <selection activeCell="F101" sqref="F101"/>
    </sheetView>
  </sheetViews>
  <sheetFormatPr baseColWidth="10" defaultRowHeight="16" x14ac:dyDescent="0"/>
  <cols>
    <col min="1" max="1" width="2.875" customWidth="1"/>
    <col min="7" max="7" width="13.125" customWidth="1"/>
    <col min="11" max="11" width="12.375" bestFit="1" customWidth="1"/>
  </cols>
  <sheetData>
    <row r="1" spans="2:16" ht="17" thickBot="1"/>
    <row r="2" spans="2:16">
      <c r="B2" s="36"/>
      <c r="C2" s="170"/>
      <c r="D2" s="20"/>
      <c r="E2" s="20"/>
      <c r="F2" s="20"/>
      <c r="G2" s="20"/>
      <c r="H2" s="20"/>
      <c r="I2" s="20"/>
      <c r="J2" s="20"/>
    </row>
    <row r="3" spans="2:16">
      <c r="B3" s="90"/>
      <c r="C3" s="19" t="s">
        <v>7</v>
      </c>
      <c r="D3" s="19" t="s">
        <v>188</v>
      </c>
      <c r="E3" s="91" t="s">
        <v>4</v>
      </c>
      <c r="F3" s="19" t="s">
        <v>123</v>
      </c>
      <c r="G3" s="19" t="s">
        <v>177</v>
      </c>
      <c r="H3" s="19" t="s">
        <v>127</v>
      </c>
      <c r="I3" s="19" t="s">
        <v>133</v>
      </c>
      <c r="J3" s="19" t="s">
        <v>134</v>
      </c>
      <c r="M3" s="125" t="s">
        <v>135</v>
      </c>
      <c r="N3" s="125"/>
      <c r="O3" s="125"/>
      <c r="P3" s="125"/>
    </row>
    <row r="4" spans="2:16">
      <c r="B4" s="23"/>
      <c r="C4" s="18"/>
      <c r="D4" s="18"/>
      <c r="E4" s="31"/>
      <c r="F4" s="18"/>
      <c r="G4" s="18"/>
      <c r="H4" s="18"/>
      <c r="I4" s="18"/>
      <c r="J4" s="18"/>
      <c r="M4" s="125" t="s">
        <v>136</v>
      </c>
      <c r="N4" s="125">
        <v>12</v>
      </c>
      <c r="O4" s="125"/>
      <c r="P4" s="125"/>
    </row>
    <row r="5" spans="2:16" ht="17" thickBot="1">
      <c r="B5" s="23"/>
      <c r="C5" s="18" t="s">
        <v>124</v>
      </c>
      <c r="D5" s="18"/>
      <c r="E5" s="31"/>
      <c r="F5" s="18"/>
      <c r="G5" s="18"/>
      <c r="H5" s="18"/>
      <c r="I5" s="18"/>
      <c r="J5" s="18"/>
      <c r="M5" s="125" t="s">
        <v>137</v>
      </c>
      <c r="N5" s="125">
        <v>1.008</v>
      </c>
      <c r="O5" s="125"/>
      <c r="P5" s="125"/>
    </row>
    <row r="6" spans="2:16" ht="17" thickBot="1">
      <c r="B6" s="23"/>
      <c r="C6" s="18"/>
      <c r="D6" s="161" t="s">
        <v>120</v>
      </c>
      <c r="E6" s="22" t="s">
        <v>131</v>
      </c>
      <c r="F6" s="120">
        <v>96.78</v>
      </c>
      <c r="M6" s="171" t="s">
        <v>138</v>
      </c>
      <c r="N6" s="171">
        <v>16</v>
      </c>
      <c r="O6" s="125"/>
      <c r="P6" s="125"/>
    </row>
    <row r="7" spans="2:16" ht="17" thickBot="1">
      <c r="B7" s="23"/>
      <c r="C7" s="18"/>
      <c r="D7" s="161" t="s">
        <v>125</v>
      </c>
      <c r="E7" s="22" t="s">
        <v>131</v>
      </c>
      <c r="F7" s="120">
        <v>2.78</v>
      </c>
      <c r="M7" s="125"/>
      <c r="N7" s="125"/>
      <c r="O7" s="125"/>
      <c r="P7" s="125"/>
    </row>
    <row r="8" spans="2:16" ht="17" thickBot="1">
      <c r="B8" s="23"/>
      <c r="C8" s="18"/>
      <c r="D8" s="161" t="s">
        <v>126</v>
      </c>
      <c r="E8" s="22" t="s">
        <v>131</v>
      </c>
      <c r="F8" s="120">
        <v>0.37</v>
      </c>
      <c r="M8" s="125" t="s">
        <v>132</v>
      </c>
      <c r="O8" s="125"/>
      <c r="P8" s="125"/>
    </row>
    <row r="9" spans="2:16" ht="17" thickBot="1">
      <c r="B9" s="23"/>
      <c r="C9" s="18" t="s">
        <v>189</v>
      </c>
      <c r="D9" s="133" t="s">
        <v>130</v>
      </c>
      <c r="E9" s="22" t="s">
        <v>131</v>
      </c>
      <c r="F9" s="120">
        <v>0.06</v>
      </c>
      <c r="M9" s="125" t="s">
        <v>139</v>
      </c>
      <c r="N9" s="125">
        <v>0.74850299399999998</v>
      </c>
      <c r="O9" s="125"/>
      <c r="P9" s="125"/>
    </row>
    <row r="10" spans="2:16" ht="17" thickBot="1">
      <c r="B10" s="23"/>
      <c r="C10" s="18"/>
      <c r="D10" s="34"/>
      <c r="E10" s="22"/>
      <c r="G10" s="121">
        <f>F6*$N$9+F7*$N$10+F8*$N$11+F9*$N$12</f>
        <v>75.012441402959993</v>
      </c>
      <c r="H10" s="121">
        <f>G10*10/$N$4</f>
        <v>62.510367835799997</v>
      </c>
      <c r="I10" s="121">
        <f>H10*($N$4+2*$N$6)/1000</f>
        <v>2.7504561847751998</v>
      </c>
      <c r="J10" s="112">
        <f>I10/M$15</f>
        <v>5.5564771409599999E-2</v>
      </c>
      <c r="M10" s="125" t="s">
        <v>121</v>
      </c>
      <c r="N10" s="125">
        <v>0.79872204499999999</v>
      </c>
      <c r="O10" s="125"/>
      <c r="P10" s="125"/>
    </row>
    <row r="11" spans="2:16">
      <c r="B11" s="23"/>
      <c r="C11" s="18"/>
      <c r="D11" s="18"/>
      <c r="E11" s="31"/>
      <c r="F11" s="18"/>
      <c r="G11" s="18"/>
      <c r="H11" s="18"/>
      <c r="I11" s="18"/>
      <c r="J11" s="18"/>
      <c r="M11" s="125" t="s">
        <v>122</v>
      </c>
      <c r="N11" s="125">
        <v>0.81699346399999995</v>
      </c>
      <c r="O11" s="125"/>
      <c r="P11" s="125"/>
    </row>
    <row r="12" spans="2:16" ht="17" thickBot="1">
      <c r="B12" s="23"/>
      <c r="C12" s="18" t="s">
        <v>141</v>
      </c>
      <c r="D12" s="18"/>
      <c r="E12" s="31"/>
      <c r="F12" s="18"/>
      <c r="G12" s="18"/>
      <c r="H12" s="18"/>
      <c r="I12" s="18"/>
      <c r="J12" s="18"/>
      <c r="M12" s="125" t="s">
        <v>129</v>
      </c>
      <c r="N12" s="125">
        <v>0.82644628099999995</v>
      </c>
    </row>
    <row r="13" spans="2:16" ht="17" thickBot="1">
      <c r="B13" s="23"/>
      <c r="C13" s="18"/>
      <c r="D13" s="161" t="s">
        <v>120</v>
      </c>
      <c r="E13" s="22" t="s">
        <v>131</v>
      </c>
      <c r="F13" s="120">
        <v>92.03</v>
      </c>
    </row>
    <row r="14" spans="2:16" ht="17" thickBot="1">
      <c r="B14" s="23"/>
      <c r="C14" s="18"/>
      <c r="D14" s="161" t="s">
        <v>125</v>
      </c>
      <c r="E14" s="22" t="s">
        <v>131</v>
      </c>
      <c r="F14" s="120">
        <v>5.75</v>
      </c>
      <c r="M14" s="125" t="s">
        <v>140</v>
      </c>
    </row>
    <row r="15" spans="2:16" ht="17" thickBot="1">
      <c r="B15" s="23"/>
      <c r="C15" s="18"/>
      <c r="D15" s="161" t="s">
        <v>126</v>
      </c>
      <c r="E15" s="22" t="s">
        <v>131</v>
      </c>
      <c r="F15" s="120">
        <v>1.31</v>
      </c>
      <c r="M15" s="125">
        <f>'Research data'!G8</f>
        <v>49.5</v>
      </c>
      <c r="N15" s="125" t="s">
        <v>42</v>
      </c>
    </row>
    <row r="16" spans="2:16" ht="17" thickBot="1">
      <c r="B16" s="23"/>
      <c r="C16" s="18" t="s">
        <v>189</v>
      </c>
      <c r="D16" s="133" t="s">
        <v>130</v>
      </c>
      <c r="E16" s="22" t="s">
        <v>131</v>
      </c>
      <c r="F16" s="120">
        <v>0.45</v>
      </c>
    </row>
    <row r="17" spans="2:13" ht="17" thickBot="1">
      <c r="B17" s="23"/>
      <c r="C17" s="18"/>
      <c r="D17" s="34"/>
      <c r="E17" s="22"/>
      <c r="G17" s="121">
        <f>F13*$N$9+F14*$N$10+F15*$N$11+F16*$N$12</f>
        <v>74.919544560860004</v>
      </c>
      <c r="H17" s="121">
        <f>G17*10/$N$4</f>
        <v>62.432953800716668</v>
      </c>
      <c r="I17" s="121">
        <f>H17*($N$4+2*$N$6)/1000</f>
        <v>2.7470499672315332</v>
      </c>
      <c r="J17" s="112">
        <f>I17/M$15</f>
        <v>5.5495958933970364E-2</v>
      </c>
    </row>
    <row r="18" spans="2:13">
      <c r="B18" s="23"/>
      <c r="C18" s="18"/>
      <c r="D18" s="18"/>
      <c r="E18" s="31"/>
      <c r="F18" s="18"/>
      <c r="G18" s="18"/>
      <c r="H18" s="18"/>
      <c r="I18" s="18"/>
      <c r="J18" s="18"/>
      <c r="M18" t="s">
        <v>156</v>
      </c>
    </row>
    <row r="19" spans="2:13">
      <c r="B19" s="23"/>
      <c r="C19" s="18"/>
      <c r="D19" s="18"/>
      <c r="E19" s="31"/>
      <c r="F19" s="18"/>
      <c r="G19" s="18"/>
      <c r="H19" s="18"/>
      <c r="I19" s="18"/>
      <c r="J19" s="18"/>
    </row>
    <row r="20" spans="2:13" ht="17" thickBot="1">
      <c r="B20" s="23"/>
      <c r="C20" s="18" t="s">
        <v>128</v>
      </c>
      <c r="D20" s="18"/>
      <c r="E20" s="31"/>
      <c r="F20" s="18"/>
      <c r="G20" s="18"/>
      <c r="H20" s="18"/>
      <c r="I20" s="18"/>
      <c r="J20" s="18"/>
    </row>
    <row r="21" spans="2:13" ht="17" thickBot="1">
      <c r="B21" s="23"/>
      <c r="C21" s="18"/>
      <c r="D21" s="161" t="s">
        <v>120</v>
      </c>
      <c r="E21" s="22" t="s">
        <v>131</v>
      </c>
      <c r="F21" s="120">
        <v>90.91</v>
      </c>
    </row>
    <row r="22" spans="2:13" ht="17" thickBot="1">
      <c r="B22" s="23"/>
      <c r="C22" s="18"/>
      <c r="D22" s="161" t="s">
        <v>125</v>
      </c>
      <c r="E22" s="22" t="s">
        <v>131</v>
      </c>
      <c r="F22" s="120">
        <v>6.43</v>
      </c>
    </row>
    <row r="23" spans="2:13" ht="17" thickBot="1">
      <c r="B23" s="23"/>
      <c r="C23" s="18"/>
      <c r="D23" s="161" t="s">
        <v>126</v>
      </c>
      <c r="E23" s="22" t="s">
        <v>131</v>
      </c>
      <c r="F23" s="120">
        <v>1.66</v>
      </c>
    </row>
    <row r="24" spans="2:13" ht="17" thickBot="1">
      <c r="B24" s="23"/>
      <c r="C24" s="18" t="s">
        <v>189</v>
      </c>
      <c r="D24" s="133" t="s">
        <v>130</v>
      </c>
      <c r="E24" s="22" t="s">
        <v>131</v>
      </c>
      <c r="F24" s="120">
        <v>0.74</v>
      </c>
      <c r="K24" s="193" t="s">
        <v>190</v>
      </c>
      <c r="L24" s="193"/>
    </row>
    <row r="25" spans="2:13" ht="17" thickBot="1">
      <c r="B25" s="23"/>
      <c r="C25" s="18"/>
      <c r="D25" s="34"/>
      <c r="E25" s="22"/>
      <c r="G25" s="121">
        <f>F21*$N$9+F22*$N$10+F23*$N$11+F24*$N$12</f>
        <v>75.14996933207</v>
      </c>
      <c r="H25" s="121">
        <f>G25*10/$N$4</f>
        <v>62.624974443391665</v>
      </c>
      <c r="I25" s="121">
        <f>H25*($N$4+2*$N$6)/1000</f>
        <v>2.7554988755092333</v>
      </c>
      <c r="J25" s="112">
        <f>I25/M$15</f>
        <v>5.5666643949681481E-2</v>
      </c>
    </row>
    <row r="26" spans="2:13">
      <c r="B26" s="23"/>
      <c r="C26" s="18"/>
      <c r="D26" s="18"/>
      <c r="E26" s="31"/>
      <c r="F26" s="18"/>
      <c r="G26" s="18"/>
      <c r="H26" s="18"/>
      <c r="I26" s="18"/>
      <c r="J26" s="18"/>
    </row>
    <row r="27" spans="2:13" ht="17" thickBot="1">
      <c r="B27" s="23"/>
      <c r="C27" s="30" t="s">
        <v>174</v>
      </c>
      <c r="D27" s="18"/>
      <c r="E27" s="18"/>
      <c r="F27" s="30"/>
      <c r="G27" s="18"/>
      <c r="H27" s="18"/>
      <c r="I27" s="18"/>
      <c r="J27" s="18"/>
      <c r="K27" s="182"/>
      <c r="L27" s="182"/>
    </row>
    <row r="28" spans="2:13" ht="17" thickBot="1">
      <c r="B28" s="23"/>
      <c r="C28" s="18"/>
      <c r="D28" s="161" t="s">
        <v>120</v>
      </c>
      <c r="E28" s="22" t="s">
        <v>131</v>
      </c>
      <c r="F28" s="183">
        <v>91.4</v>
      </c>
      <c r="G28" s="182"/>
      <c r="H28" s="182"/>
      <c r="I28" s="182"/>
      <c r="J28" s="182"/>
      <c r="K28" s="182"/>
      <c r="L28" s="182"/>
    </row>
    <row r="29" spans="2:13" ht="17" thickBot="1">
      <c r="B29" s="23"/>
      <c r="C29" s="18"/>
      <c r="D29" s="161" t="s">
        <v>125</v>
      </c>
      <c r="E29" s="22" t="s">
        <v>131</v>
      </c>
      <c r="F29" s="187">
        <v>7.35</v>
      </c>
      <c r="G29" s="182"/>
      <c r="H29" s="182"/>
      <c r="I29" s="182"/>
      <c r="J29" s="182"/>
      <c r="K29" s="182"/>
      <c r="L29" s="182"/>
    </row>
    <row r="30" spans="2:13" ht="17" thickBot="1">
      <c r="B30" s="23"/>
      <c r="C30" s="18"/>
      <c r="D30" s="161" t="s">
        <v>126</v>
      </c>
      <c r="E30" s="22" t="s">
        <v>131</v>
      </c>
      <c r="F30" s="183">
        <v>0.56999999999999995</v>
      </c>
      <c r="G30" s="182"/>
      <c r="H30" s="182"/>
      <c r="I30" s="182"/>
      <c r="J30" s="182"/>
      <c r="K30" s="182"/>
      <c r="L30" s="182"/>
    </row>
    <row r="31" spans="2:13" ht="17" thickBot="1">
      <c r="B31" s="23"/>
      <c r="C31" s="18" t="s">
        <v>189</v>
      </c>
      <c r="D31" s="184" t="s">
        <v>130</v>
      </c>
      <c r="E31" s="22" t="s">
        <v>131</v>
      </c>
      <c r="F31" s="183">
        <v>0.05</v>
      </c>
      <c r="G31" s="182"/>
      <c r="H31" s="182"/>
      <c r="I31" s="182"/>
      <c r="J31" s="182"/>
      <c r="K31" s="193" t="s">
        <v>190</v>
      </c>
      <c r="L31" s="182"/>
    </row>
    <row r="32" spans="2:13" ht="17" thickBot="1">
      <c r="B32" s="23"/>
      <c r="C32" s="18"/>
      <c r="D32" s="34"/>
      <c r="E32" s="22"/>
      <c r="F32" s="182"/>
      <c r="G32" s="185">
        <f>F28*$N$9+F29*$N$10+F30*$N$11+F31*$N$12</f>
        <v>74.790789270880012</v>
      </c>
      <c r="H32" s="185">
        <f>G32*10/$N$4</f>
        <v>62.325657725733343</v>
      </c>
      <c r="I32" s="185">
        <f>H32*($N$4+2*$N$6)/1000</f>
        <v>2.7423289399322672</v>
      </c>
      <c r="J32" s="186">
        <f>I32/M$15</f>
        <v>5.5400584645096305E-2</v>
      </c>
      <c r="L32" s="193"/>
    </row>
    <row r="33" spans="2:12">
      <c r="B33" s="23"/>
      <c r="C33" s="18"/>
      <c r="D33" s="18"/>
      <c r="E33" s="31"/>
      <c r="F33" s="18"/>
      <c r="G33" s="18"/>
      <c r="H33" s="18"/>
      <c r="I33" s="18"/>
      <c r="J33" s="18"/>
    </row>
    <row r="34" spans="2:12">
      <c r="B34" s="23"/>
      <c r="C34" s="18"/>
      <c r="D34" s="18"/>
      <c r="E34" s="31"/>
      <c r="F34" s="18"/>
      <c r="G34" s="18"/>
      <c r="H34" s="18"/>
      <c r="I34" s="18"/>
      <c r="J34" s="18"/>
    </row>
    <row r="35" spans="2:12" ht="17" thickBot="1">
      <c r="B35" s="23"/>
      <c r="C35" s="18" t="s">
        <v>175</v>
      </c>
      <c r="D35" s="18"/>
      <c r="E35" s="31"/>
      <c r="F35" s="18"/>
      <c r="G35" s="18"/>
      <c r="H35" s="18"/>
      <c r="I35" s="18"/>
      <c r="J35" s="18"/>
    </row>
    <row r="36" spans="2:12" ht="17" thickBot="1">
      <c r="B36" s="23"/>
      <c r="C36" s="18"/>
      <c r="D36" s="161" t="s">
        <v>120</v>
      </c>
      <c r="E36" s="22" t="s">
        <v>131</v>
      </c>
      <c r="F36" s="120">
        <v>89.55</v>
      </c>
    </row>
    <row r="37" spans="2:12" ht="17" thickBot="1">
      <c r="B37" s="23"/>
      <c r="C37" s="18"/>
      <c r="D37" s="161" t="s">
        <v>125</v>
      </c>
      <c r="E37" s="22" t="s">
        <v>131</v>
      </c>
      <c r="F37" s="120">
        <v>8.1999999999999993</v>
      </c>
      <c r="K37" s="188"/>
    </row>
    <row r="38" spans="2:12" ht="17" thickBot="1">
      <c r="B38" s="23"/>
      <c r="C38" s="18"/>
      <c r="D38" s="161" t="s">
        <v>126</v>
      </c>
      <c r="E38" s="22" t="s">
        <v>131</v>
      </c>
      <c r="F38" s="120">
        <v>1.3</v>
      </c>
    </row>
    <row r="39" spans="2:12" ht="17" thickBot="1">
      <c r="B39" s="23"/>
      <c r="C39" s="18" t="s">
        <v>189</v>
      </c>
      <c r="D39" s="133" t="s">
        <v>130</v>
      </c>
      <c r="E39" s="22" t="s">
        <v>131</v>
      </c>
      <c r="F39" s="120">
        <v>0.31</v>
      </c>
      <c r="K39" s="193" t="s">
        <v>190</v>
      </c>
    </row>
    <row r="40" spans="2:12" ht="17" thickBot="1">
      <c r="B40" s="23"/>
      <c r="C40" s="18"/>
      <c r="D40" s="34"/>
      <c r="E40" s="22"/>
      <c r="G40" s="121">
        <f>F36*$N$9+F37*$N$10+F38*$N$11+F39*$N$12</f>
        <v>74.896253732009981</v>
      </c>
      <c r="H40" s="121">
        <f>G40*10/$N$4</f>
        <v>62.413544776674989</v>
      </c>
      <c r="I40" s="121">
        <f>H40*($N$4+2*$N$6)/1000</f>
        <v>2.7461959701736998</v>
      </c>
      <c r="J40" s="112">
        <f>I40/M$15</f>
        <v>5.5478706468155552E-2</v>
      </c>
      <c r="L40" s="193"/>
    </row>
    <row r="41" spans="2:12">
      <c r="B41" s="23"/>
      <c r="C41" s="18"/>
      <c r="D41" s="18"/>
      <c r="E41" s="31"/>
      <c r="F41" s="18"/>
      <c r="G41" s="18"/>
      <c r="H41" s="18"/>
      <c r="I41" s="18"/>
      <c r="J41" s="18"/>
    </row>
    <row r="42" spans="2:12" ht="17" thickBot="1">
      <c r="B42" s="23"/>
      <c r="C42" s="18" t="s">
        <v>176</v>
      </c>
      <c r="D42" s="18"/>
      <c r="E42" s="31"/>
      <c r="F42" s="18"/>
      <c r="G42" s="18"/>
      <c r="H42" s="18"/>
      <c r="I42" s="18"/>
      <c r="J42" s="18"/>
    </row>
    <row r="43" spans="2:12" ht="17" thickBot="1">
      <c r="B43" s="23"/>
      <c r="C43" s="18"/>
      <c r="D43" s="161" t="s">
        <v>120</v>
      </c>
      <c r="E43" s="22" t="s">
        <v>131</v>
      </c>
      <c r="F43" s="120">
        <v>88.93</v>
      </c>
    </row>
    <row r="44" spans="2:12" ht="17" thickBot="1">
      <c r="B44" s="23"/>
      <c r="C44" s="18"/>
      <c r="D44" s="161" t="s">
        <v>125</v>
      </c>
      <c r="E44" s="22" t="s">
        <v>131</v>
      </c>
      <c r="F44" s="120">
        <v>8.42</v>
      </c>
    </row>
    <row r="45" spans="2:12" ht="17" thickBot="1">
      <c r="B45" s="23"/>
      <c r="C45" s="18"/>
      <c r="D45" s="161" t="s">
        <v>126</v>
      </c>
      <c r="E45" s="22" t="s">
        <v>131</v>
      </c>
      <c r="F45" s="120">
        <v>1.59</v>
      </c>
    </row>
    <row r="46" spans="2:12" ht="17" thickBot="1">
      <c r="B46" s="23"/>
      <c r="C46" s="18" t="s">
        <v>189</v>
      </c>
      <c r="D46" s="133" t="s">
        <v>130</v>
      </c>
      <c r="E46" s="22" t="s">
        <v>131</v>
      </c>
      <c r="F46" s="120">
        <v>0.37</v>
      </c>
      <c r="K46" s="192" t="s">
        <v>190</v>
      </c>
    </row>
    <row r="47" spans="2:12" ht="17" thickBot="1">
      <c r="B47" s="23"/>
      <c r="C47" s="18"/>
      <c r="D47" s="34"/>
      <c r="E47" s="22"/>
      <c r="G47" s="121">
        <f>F43*$N$9+F44*$N$10+F45*$N$11+F46*$N$12</f>
        <v>74.894415607050007</v>
      </c>
      <c r="H47" s="121">
        <f>G47*10/$N$4</f>
        <v>62.412013005875004</v>
      </c>
      <c r="I47" s="121">
        <f>H47*($N$4+2*$N$6)/1000</f>
        <v>2.7461285722585003</v>
      </c>
      <c r="J47" s="112">
        <f>I47/M$15</f>
        <v>5.5477344894111116E-2</v>
      </c>
      <c r="L47" s="192"/>
    </row>
    <row r="48" spans="2:12">
      <c r="B48" s="23"/>
      <c r="C48" s="18"/>
      <c r="D48" s="18"/>
      <c r="E48" s="31"/>
      <c r="F48" s="18"/>
      <c r="G48" s="18"/>
      <c r="H48" s="18"/>
      <c r="I48" s="18"/>
      <c r="J48" s="18"/>
    </row>
    <row r="49" spans="2:13" ht="17" thickBot="1">
      <c r="B49" s="38"/>
      <c r="C49" s="39"/>
      <c r="D49" s="39"/>
      <c r="E49" s="39"/>
      <c r="F49" s="39"/>
      <c r="G49" s="39"/>
      <c r="H49" s="39"/>
      <c r="I49" s="39"/>
      <c r="J49" s="39"/>
    </row>
    <row r="50" spans="2:13">
      <c r="B50" s="36"/>
      <c r="C50" s="170"/>
      <c r="D50" s="20"/>
    </row>
    <row r="51" spans="2:13">
      <c r="B51" s="90"/>
      <c r="C51" s="19" t="s">
        <v>7</v>
      </c>
      <c r="D51" s="19" t="s">
        <v>12</v>
      </c>
      <c r="E51" s="91" t="s">
        <v>4</v>
      </c>
      <c r="F51" s="19"/>
      <c r="G51" s="19"/>
      <c r="H51" s="91" t="s">
        <v>162</v>
      </c>
    </row>
    <row r="52" spans="2:13" ht="17" thickBot="1">
      <c r="B52" s="23"/>
      <c r="C52" s="18"/>
      <c r="D52" s="18"/>
      <c r="E52" s="31"/>
      <c r="F52" s="18"/>
      <c r="G52" s="31"/>
      <c r="H52" s="18"/>
    </row>
    <row r="53" spans="2:13" ht="17" thickBot="1">
      <c r="B53" s="23"/>
      <c r="C53" s="18" t="s">
        <v>124</v>
      </c>
      <c r="D53" s="18" t="s">
        <v>160</v>
      </c>
      <c r="E53" s="14" t="s">
        <v>161</v>
      </c>
      <c r="F53" s="120">
        <f>E76</f>
        <v>4061</v>
      </c>
      <c r="G53" s="14"/>
      <c r="H53" s="181">
        <f>F53/F55*E67</f>
        <v>1.5836063016690064E-3</v>
      </c>
      <c r="J53" t="s">
        <v>173</v>
      </c>
    </row>
    <row r="54" spans="2:13" ht="17" thickBot="1">
      <c r="B54" s="23"/>
      <c r="C54" s="18" t="s">
        <v>141</v>
      </c>
      <c r="D54" s="18" t="s">
        <v>160</v>
      </c>
      <c r="E54" s="14" t="s">
        <v>161</v>
      </c>
      <c r="F54" s="120">
        <f t="shared" ref="F54:F55" si="0">E77</f>
        <v>1341</v>
      </c>
      <c r="G54" s="14"/>
      <c r="H54" s="181">
        <f>F54/F55*E67</f>
        <v>5.2292934019653728E-4</v>
      </c>
      <c r="J54" t="s">
        <v>164</v>
      </c>
    </row>
    <row r="55" spans="2:13" ht="17" thickBot="1">
      <c r="B55" s="23"/>
      <c r="C55" s="18" t="s">
        <v>128</v>
      </c>
      <c r="D55" s="18" t="s">
        <v>160</v>
      </c>
      <c r="E55" s="14" t="s">
        <v>161</v>
      </c>
      <c r="F55" s="120">
        <f t="shared" si="0"/>
        <v>6411</v>
      </c>
      <c r="G55" s="14"/>
      <c r="H55" s="181">
        <f>$E$67</f>
        <v>2.5000000000000001E-3</v>
      </c>
    </row>
    <row r="56" spans="2:13" ht="17" thickBot="1">
      <c r="B56" s="23"/>
      <c r="C56" s="18" t="s">
        <v>159</v>
      </c>
      <c r="D56" s="18" t="s">
        <v>160</v>
      </c>
      <c r="E56" s="14" t="s">
        <v>161</v>
      </c>
      <c r="F56" s="120">
        <f>E83</f>
        <v>1694.2346263008515</v>
      </c>
      <c r="G56" s="14"/>
      <c r="H56" s="181">
        <f>F56/F55*E67</f>
        <v>6.6067486597287922E-4</v>
      </c>
    </row>
    <row r="57" spans="2:13">
      <c r="B57" s="23"/>
      <c r="C57" s="18"/>
      <c r="D57" s="133"/>
      <c r="E57" s="133"/>
      <c r="F57" s="133"/>
      <c r="G57" s="22"/>
    </row>
    <row r="58" spans="2:13">
      <c r="B58" s="23"/>
      <c r="C58" s="18"/>
      <c r="D58" s="34"/>
      <c r="E58" s="34"/>
      <c r="F58" s="34"/>
      <c r="G58" s="22"/>
    </row>
    <row r="61" spans="2:13">
      <c r="C61" t="s">
        <v>163</v>
      </c>
    </row>
    <row r="63" spans="2:13">
      <c r="M63" s="192"/>
    </row>
    <row r="67" spans="3:6">
      <c r="E67">
        <f>0.0025</f>
        <v>2.5000000000000001E-3</v>
      </c>
      <c r="F67" t="s">
        <v>40</v>
      </c>
    </row>
    <row r="74" spans="3:6">
      <c r="C74" t="s">
        <v>165</v>
      </c>
    </row>
    <row r="76" spans="3:6">
      <c r="D76" t="s">
        <v>168</v>
      </c>
      <c r="E76">
        <v>4061</v>
      </c>
      <c r="F76" t="s">
        <v>171</v>
      </c>
    </row>
    <row r="77" spans="3:6">
      <c r="D77" t="s">
        <v>169</v>
      </c>
      <c r="E77">
        <v>1341</v>
      </c>
      <c r="F77" t="s">
        <v>171</v>
      </c>
    </row>
    <row r="78" spans="3:6">
      <c r="D78" t="s">
        <v>166</v>
      </c>
      <c r="E78">
        <f>6411</f>
        <v>6411</v>
      </c>
      <c r="F78" t="s">
        <v>171</v>
      </c>
    </row>
    <row r="79" spans="3:6">
      <c r="D79" t="s">
        <v>167</v>
      </c>
      <c r="E79">
        <v>6342</v>
      </c>
      <c r="F79" t="s">
        <v>171</v>
      </c>
    </row>
    <row r="82" spans="3:7">
      <c r="D82" t="s">
        <v>170</v>
      </c>
      <c r="E82">
        <v>1676</v>
      </c>
      <c r="F82" t="s">
        <v>171</v>
      </c>
    </row>
    <row r="83" spans="3:7">
      <c r="D83" t="s">
        <v>172</v>
      </c>
      <c r="E83">
        <f>E82*E78/E79</f>
        <v>1694.2346263008515</v>
      </c>
      <c r="F83" t="s">
        <v>171</v>
      </c>
      <c r="G83" t="s">
        <v>184</v>
      </c>
    </row>
    <row r="87" spans="3:7">
      <c r="C87" t="s">
        <v>185</v>
      </c>
    </row>
    <row r="90" spans="3:7">
      <c r="D90" t="s">
        <v>186</v>
      </c>
    </row>
    <row r="91" spans="3:7">
      <c r="D91">
        <v>2013</v>
      </c>
    </row>
    <row r="96" spans="3:7">
      <c r="D96" t="s">
        <v>124</v>
      </c>
      <c r="E96">
        <v>0</v>
      </c>
      <c r="F96" t="s">
        <v>191</v>
      </c>
    </row>
    <row r="97" spans="4:6">
      <c r="D97" t="s">
        <v>141</v>
      </c>
      <c r="E97">
        <v>0.22</v>
      </c>
      <c r="F97" t="s">
        <v>191</v>
      </c>
    </row>
    <row r="98" spans="4:6">
      <c r="D98" t="s">
        <v>128</v>
      </c>
      <c r="E98">
        <v>0.31</v>
      </c>
      <c r="F98" t="s">
        <v>191</v>
      </c>
    </row>
    <row r="99" spans="4:6">
      <c r="D99" t="s">
        <v>159</v>
      </c>
      <c r="E99">
        <v>0</v>
      </c>
      <c r="F99" t="s">
        <v>191</v>
      </c>
    </row>
    <row r="100" spans="4:6">
      <c r="D100" t="s">
        <v>187</v>
      </c>
      <c r="E100">
        <v>0.53</v>
      </c>
      <c r="F100" t="s">
        <v>191</v>
      </c>
    </row>
    <row r="102" spans="4:6">
      <c r="D102" t="s">
        <v>116</v>
      </c>
    </row>
    <row r="104" spans="4:6">
      <c r="D104" t="s">
        <v>124</v>
      </c>
      <c r="E104">
        <f>E96/$E$100</f>
        <v>0</v>
      </c>
    </row>
    <row r="105" spans="4:6">
      <c r="D105" t="s">
        <v>141</v>
      </c>
      <c r="E105">
        <f t="shared" ref="E105:E107" si="1">E97/$E$100</f>
        <v>0.41509433962264147</v>
      </c>
    </row>
    <row r="106" spans="4:6">
      <c r="D106" t="s">
        <v>128</v>
      </c>
      <c r="E106">
        <f t="shared" si="1"/>
        <v>0.58490566037735847</v>
      </c>
    </row>
    <row r="107" spans="4:6">
      <c r="D107" t="s">
        <v>159</v>
      </c>
      <c r="E107">
        <f t="shared" si="1"/>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nl_fce</vt:lpstr>
      <vt:lpstr>Research data</vt:lpstr>
      <vt:lpstr>Sources</vt:lpstr>
      <vt:lpstr>Notes</vt:lpstr>
      <vt:lpstr>Exchange_rates</vt:lpstr>
      <vt:lpstr>fce_notes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2016-03-24T16:25:59Z</dcterms:modified>
</cp:coreProperties>
</file>