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0" yWindow="0" windowWidth="38340" windowHeight="23480" tabRatio="500" activeTab="3"/>
  </bookViews>
  <sheets>
    <sheet name="input_BNA" sheetId="2" r:id="rId1"/>
    <sheet name="consolidated_fuels_BNA" sheetId="3" r:id="rId2"/>
    <sheet name="Industry CHP" sheetId="4" r:id="rId3"/>
    <sheet name="Result by machine pages" sheetId="1" r:id="rId4"/>
  </sheets>
  <externalReferences>
    <externalReference r:id="rId5"/>
  </externalReferences>
  <definedNames>
    <definedName name="_xlnm._FilterDatabase" localSheetId="2" hidden="1">'Industry CHP'!$B$55:$V$127</definedName>
    <definedName name="kWh_MJ_conversion">[1]Assumptions!$C$174</definedName>
    <definedName name="PJ_to_MWh">#REF!</definedName>
  </definedNames>
  <calcPr calcId="140000" concurrentCalc="0"/>
  <pivotCaches>
    <pivotCache cacheId="23"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R101" i="1" l="1"/>
  <c r="D12" i="3"/>
  <c r="E12" i="3"/>
  <c r="F12" i="3"/>
  <c r="G12" i="3"/>
  <c r="H12" i="3"/>
  <c r="I12" i="3"/>
  <c r="J12" i="3"/>
  <c r="K12" i="3"/>
  <c r="L12" i="3"/>
  <c r="M12" i="3"/>
  <c r="N12" i="3"/>
  <c r="O12" i="3"/>
  <c r="P12" i="3"/>
  <c r="Q12" i="3"/>
  <c r="R12" i="3"/>
  <c r="D13" i="3"/>
  <c r="E13" i="3"/>
  <c r="F13" i="3"/>
  <c r="G13" i="3"/>
  <c r="H13" i="3"/>
  <c r="I13" i="3"/>
  <c r="J13" i="3"/>
  <c r="K13" i="3"/>
  <c r="L13" i="3"/>
  <c r="M13" i="3"/>
  <c r="N13" i="3"/>
  <c r="O13" i="3"/>
  <c r="P13" i="3"/>
  <c r="Q13" i="3"/>
  <c r="R13" i="3"/>
  <c r="D14" i="3"/>
  <c r="E14" i="3"/>
  <c r="F14" i="3"/>
  <c r="G14" i="3"/>
  <c r="H14" i="3"/>
  <c r="I14" i="3"/>
  <c r="J14" i="3"/>
  <c r="K14" i="3"/>
  <c r="L14" i="3"/>
  <c r="M14" i="3"/>
  <c r="N14" i="3"/>
  <c r="O14" i="3"/>
  <c r="P14" i="3"/>
  <c r="Q14" i="3"/>
  <c r="R14" i="3"/>
  <c r="D15" i="3"/>
  <c r="E15" i="3"/>
  <c r="F15" i="3"/>
  <c r="G15" i="3"/>
  <c r="H15" i="3"/>
  <c r="I15" i="3"/>
  <c r="J15" i="3"/>
  <c r="K15" i="3"/>
  <c r="L15" i="3"/>
  <c r="M15" i="3"/>
  <c r="N15" i="3"/>
  <c r="O15" i="3"/>
  <c r="P15" i="3"/>
  <c r="Q15" i="3"/>
  <c r="R15" i="3"/>
  <c r="D16" i="3"/>
  <c r="E16" i="3"/>
  <c r="F16" i="3"/>
  <c r="G16" i="3"/>
  <c r="H16" i="3"/>
  <c r="I16" i="3"/>
  <c r="J16" i="3"/>
  <c r="K16" i="3"/>
  <c r="L16" i="3"/>
  <c r="M16" i="3"/>
  <c r="N16" i="3"/>
  <c r="O16" i="3"/>
  <c r="P16" i="3"/>
  <c r="Q16" i="3"/>
  <c r="R16" i="3"/>
  <c r="D17" i="3"/>
  <c r="E17" i="3"/>
  <c r="F17" i="3"/>
  <c r="G17" i="3"/>
  <c r="H17" i="3"/>
  <c r="I17" i="3"/>
  <c r="J17" i="3"/>
  <c r="K17" i="3"/>
  <c r="L17" i="3"/>
  <c r="M17" i="3"/>
  <c r="N17" i="3"/>
  <c r="O17" i="3"/>
  <c r="P17" i="3"/>
  <c r="Q17" i="3"/>
  <c r="R17" i="3"/>
  <c r="R18" i="3"/>
  <c r="G21" i="3"/>
  <c r="K21" i="3"/>
  <c r="M83" i="1"/>
  <c r="E18" i="3"/>
  <c r="E19" i="3"/>
  <c r="E20" i="3"/>
  <c r="E21" i="3"/>
  <c r="E22" i="3"/>
  <c r="E23" i="3"/>
  <c r="E24" i="3"/>
  <c r="E25" i="3"/>
  <c r="E26" i="3"/>
  <c r="E27" i="3"/>
  <c r="E28" i="3"/>
  <c r="E29" i="3"/>
  <c r="E30" i="3"/>
  <c r="E31" i="3"/>
  <c r="E32" i="3"/>
  <c r="E33" i="3"/>
  <c r="D18" i="3"/>
  <c r="D19" i="3"/>
  <c r="D20" i="3"/>
  <c r="D21" i="3"/>
  <c r="D22" i="3"/>
  <c r="D23" i="3"/>
  <c r="D24" i="3"/>
  <c r="D25" i="3"/>
  <c r="D26" i="3"/>
  <c r="D27" i="3"/>
  <c r="D28" i="3"/>
  <c r="D29" i="3"/>
  <c r="D30" i="3"/>
  <c r="D31" i="3"/>
  <c r="D32" i="3"/>
  <c r="D33" i="3"/>
  <c r="M77" i="1"/>
  <c r="M75" i="1"/>
  <c r="M79" i="1"/>
  <c r="F18" i="3"/>
  <c r="F19" i="3"/>
  <c r="F20" i="3"/>
  <c r="F21" i="3"/>
  <c r="F22" i="3"/>
  <c r="F23" i="3"/>
  <c r="F24" i="3"/>
  <c r="F25" i="3"/>
  <c r="F26" i="3"/>
  <c r="F27" i="3"/>
  <c r="F28" i="3"/>
  <c r="F29" i="3"/>
  <c r="F30" i="3"/>
  <c r="F31" i="3"/>
  <c r="F32" i="3"/>
  <c r="F33" i="3"/>
  <c r="M81" i="1"/>
  <c r="G22" i="3"/>
  <c r="H22" i="3"/>
  <c r="I22" i="3"/>
  <c r="J22" i="3"/>
  <c r="K22" i="3"/>
  <c r="L22" i="3"/>
  <c r="M22" i="3"/>
  <c r="N22" i="3"/>
  <c r="O22" i="3"/>
  <c r="P22" i="3"/>
  <c r="Q22" i="3"/>
  <c r="R22" i="3"/>
  <c r="M84" i="1"/>
  <c r="G19" i="3"/>
  <c r="H19" i="3"/>
  <c r="I19" i="3"/>
  <c r="J19" i="3"/>
  <c r="K19" i="3"/>
  <c r="L19" i="3"/>
  <c r="M19" i="3"/>
  <c r="N19" i="3"/>
  <c r="O19" i="3"/>
  <c r="P19" i="3"/>
  <c r="Q19" i="3"/>
  <c r="R19" i="3"/>
  <c r="M85" i="1"/>
  <c r="G29" i="3"/>
  <c r="K29" i="3"/>
  <c r="M87" i="1"/>
  <c r="H29" i="3"/>
  <c r="M88" i="1"/>
  <c r="H20" i="3"/>
  <c r="M89" i="1"/>
  <c r="N29" i="3"/>
  <c r="M90" i="1"/>
  <c r="M27" i="3"/>
  <c r="M91" i="1"/>
  <c r="P26" i="3"/>
  <c r="M93" i="1"/>
  <c r="P24" i="3"/>
  <c r="P25" i="3"/>
  <c r="M94" i="1"/>
  <c r="I18" i="3"/>
  <c r="I20" i="3"/>
  <c r="I21" i="3"/>
  <c r="I23" i="3"/>
  <c r="I24" i="3"/>
  <c r="I25" i="3"/>
  <c r="I26" i="3"/>
  <c r="I27" i="3"/>
  <c r="I28" i="3"/>
  <c r="I29" i="3"/>
  <c r="I30" i="3"/>
  <c r="I31" i="3"/>
  <c r="I32" i="3"/>
  <c r="I33" i="3"/>
  <c r="M95" i="1"/>
  <c r="L18" i="3"/>
  <c r="L20" i="3"/>
  <c r="L21" i="3"/>
  <c r="L23" i="3"/>
  <c r="L24" i="3"/>
  <c r="L25" i="3"/>
  <c r="L26" i="3"/>
  <c r="L27" i="3"/>
  <c r="L28" i="3"/>
  <c r="L29" i="3"/>
  <c r="L30" i="3"/>
  <c r="L31" i="3"/>
  <c r="L32" i="3"/>
  <c r="L33" i="3"/>
  <c r="M96" i="1"/>
  <c r="Q30" i="3"/>
  <c r="M99" i="1"/>
  <c r="Q31" i="3"/>
  <c r="M100" i="1"/>
  <c r="M101" i="1"/>
  <c r="G16" i="4"/>
  <c r="G19" i="4"/>
  <c r="H16" i="4"/>
  <c r="D29" i="4"/>
  <c r="G17" i="4"/>
  <c r="H17" i="4"/>
  <c r="D28" i="4"/>
  <c r="G18" i="4"/>
  <c r="H18" i="4"/>
  <c r="D27" i="4"/>
  <c r="G20" i="4"/>
  <c r="G20" i="3"/>
  <c r="J20" i="3"/>
  <c r="K20" i="3"/>
  <c r="M20" i="3"/>
  <c r="N20" i="3"/>
  <c r="O20" i="3"/>
  <c r="P20" i="3"/>
  <c r="Q20" i="3"/>
  <c r="R20" i="3"/>
  <c r="H21" i="3"/>
  <c r="J21" i="3"/>
  <c r="M21" i="3"/>
  <c r="N21" i="3"/>
  <c r="O21" i="3"/>
  <c r="P21" i="3"/>
  <c r="Q21" i="3"/>
  <c r="R21" i="3"/>
  <c r="G23" i="3"/>
  <c r="H23" i="3"/>
  <c r="J23" i="3"/>
  <c r="K23" i="3"/>
  <c r="M23" i="3"/>
  <c r="N23" i="3"/>
  <c r="O23" i="3"/>
  <c r="P23" i="3"/>
  <c r="Q23" i="3"/>
  <c r="R23" i="3"/>
  <c r="G24" i="3"/>
  <c r="H24" i="3"/>
  <c r="J24" i="3"/>
  <c r="K24" i="3"/>
  <c r="M24" i="3"/>
  <c r="N24" i="3"/>
  <c r="O24" i="3"/>
  <c r="Q24" i="3"/>
  <c r="R24" i="3"/>
  <c r="G25" i="3"/>
  <c r="H25" i="3"/>
  <c r="J25" i="3"/>
  <c r="K25" i="3"/>
  <c r="M25" i="3"/>
  <c r="N25" i="3"/>
  <c r="O25" i="3"/>
  <c r="Q25" i="3"/>
  <c r="R25" i="3"/>
  <c r="G26" i="3"/>
  <c r="H26" i="3"/>
  <c r="J26" i="3"/>
  <c r="K26" i="3"/>
  <c r="M26" i="3"/>
  <c r="N26" i="3"/>
  <c r="O26" i="3"/>
  <c r="Q26" i="3"/>
  <c r="R26" i="3"/>
  <c r="G27" i="3"/>
  <c r="H27" i="3"/>
  <c r="J27" i="3"/>
  <c r="K27" i="3"/>
  <c r="N27" i="3"/>
  <c r="O27" i="3"/>
  <c r="P27" i="3"/>
  <c r="Q27" i="3"/>
  <c r="R27" i="3"/>
  <c r="G28" i="3"/>
  <c r="H28" i="3"/>
  <c r="J28" i="3"/>
  <c r="K28" i="3"/>
  <c r="M28" i="3"/>
  <c r="N28" i="3"/>
  <c r="O28" i="3"/>
  <c r="P28" i="3"/>
  <c r="Q28" i="3"/>
  <c r="R28" i="3"/>
  <c r="J29" i="3"/>
  <c r="M29" i="3"/>
  <c r="O29" i="3"/>
  <c r="P29" i="3"/>
  <c r="Q29" i="3"/>
  <c r="R29" i="3"/>
  <c r="G30" i="3"/>
  <c r="H30" i="3"/>
  <c r="J30" i="3"/>
  <c r="K30" i="3"/>
  <c r="M30" i="3"/>
  <c r="N30" i="3"/>
  <c r="O30" i="3"/>
  <c r="P30" i="3"/>
  <c r="R30" i="3"/>
  <c r="G31" i="3"/>
  <c r="H31" i="3"/>
  <c r="J31" i="3"/>
  <c r="K31" i="3"/>
  <c r="M31" i="3"/>
  <c r="N31" i="3"/>
  <c r="O31" i="3"/>
  <c r="P31" i="3"/>
  <c r="R31" i="3"/>
  <c r="R32" i="3"/>
  <c r="R33" i="3"/>
  <c r="Q18" i="3"/>
  <c r="Q32" i="3"/>
  <c r="Q33" i="3"/>
  <c r="P18" i="3"/>
  <c r="P32" i="3"/>
  <c r="P33" i="3"/>
  <c r="O18" i="3"/>
  <c r="O32" i="3"/>
  <c r="O33" i="3"/>
  <c r="N18" i="3"/>
  <c r="N32" i="3"/>
  <c r="N33" i="3"/>
  <c r="M18" i="3"/>
  <c r="M32" i="3"/>
  <c r="M33" i="3"/>
  <c r="K18" i="3"/>
  <c r="K32" i="3"/>
  <c r="K33" i="3"/>
  <c r="J18" i="3"/>
  <c r="J32" i="3"/>
  <c r="J33" i="3"/>
  <c r="H18" i="3"/>
  <c r="H32" i="3"/>
  <c r="H33" i="3"/>
  <c r="G18" i="3"/>
  <c r="G32" i="3"/>
  <c r="G33" i="3"/>
</calcChain>
</file>

<file path=xl/sharedStrings.xml><?xml version="1.0" encoding="utf-8"?>
<sst xmlns="http://schemas.openxmlformats.org/spreadsheetml/2006/main" count="1624" uniqueCount="632">
  <si>
    <t>Results overview by converter</t>
  </si>
  <si>
    <t>Sector</t>
  </si>
  <si>
    <t>Unit type</t>
  </si>
  <si>
    <t>Electricity production (TJ)</t>
  </si>
  <si>
    <t>Total fuel input (TJ)</t>
  </si>
  <si>
    <t>Total heat production (TJ)</t>
  </si>
  <si>
    <t>Full load hours (hrs/yr)</t>
  </si>
  <si>
    <t>Installed electrical capacity (MW)</t>
  </si>
  <si>
    <t>Installed heat capacity (MW)</t>
  </si>
  <si>
    <t>Agriculture</t>
  </si>
  <si>
    <t>Gas CHP</t>
  </si>
  <si>
    <t>Biogas CHP</t>
  </si>
  <si>
    <t>Wood pellets CHP</t>
  </si>
  <si>
    <t>All units</t>
  </si>
  <si>
    <t>Households</t>
  </si>
  <si>
    <t>Energy industry</t>
  </si>
  <si>
    <t>Gas turbine CHP</t>
  </si>
  <si>
    <t>Gas engine CHP</t>
  </si>
  <si>
    <t>Gas CC CHP</t>
  </si>
  <si>
    <t>Coal CHP</t>
  </si>
  <si>
    <t>Industry</t>
  </si>
  <si>
    <t>Industry &amp; Energy industry</t>
  </si>
  <si>
    <t>Main activity</t>
  </si>
  <si>
    <t>Lignite CHP</t>
  </si>
  <si>
    <t>Co-firing CHP</t>
  </si>
  <si>
    <t>Waste incineration</t>
  </si>
  <si>
    <t>Waste CHP</t>
  </si>
  <si>
    <t>Total electricity production (TJ)</t>
  </si>
  <si>
    <t>Main activity electricity plants</t>
  </si>
  <si>
    <t>Coal/Wood pellets Ultra supercritical co-firing</t>
  </si>
  <si>
    <t>-</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</si>
  <si>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</si>
  <si>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</si>
  <si>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</si>
  <si>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</si>
  <si>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</si>
  <si>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</si>
  <si>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</si>
  <si>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</si>
  <si>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</si>
  <si>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</si>
  <si>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</si>
  <si>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</si>
  <si>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</si>
  <si>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</si>
  <si>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</si>
  <si>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</si>
  <si>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</si>
  <si>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</si>
  <si>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</si>
  <si>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</si>
  <si>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</si>
  <si>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</si>
  <si>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</si>
  <si>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</si>
  <si>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Main activity heat plants</t>
  </si>
  <si>
    <t>Coal heater</t>
  </si>
  <si>
    <t>Lignite heater</t>
  </si>
  <si>
    <t>Gas heater</t>
  </si>
  <si>
    <t>Oil heater</t>
  </si>
  <si>
    <t>Waste heater</t>
  </si>
  <si>
    <t>Wood pellets heater</t>
  </si>
  <si>
    <t>Nuclear</t>
  </si>
  <si>
    <t>Fuel input for electricity and sold heat (TJ)</t>
  </si>
  <si>
    <t>Fuel input for unsold heat (TJ)</t>
  </si>
  <si>
    <t>Sold heat production (TJ)</t>
  </si>
  <si>
    <t>Unsold heat production (TJ)</t>
  </si>
  <si>
    <t>Wind</t>
  </si>
  <si>
    <t xml:space="preserve">Copy and paste the "Results by machine" sheets form the CHP and PP_HP analyses here. </t>
  </si>
  <si>
    <t>Services</t>
  </si>
  <si>
    <t>CHP analysis</t>
  </si>
  <si>
    <t>Autoproducer electricity plants</t>
  </si>
  <si>
    <t>Solar PV in household sector</t>
  </si>
  <si>
    <t>Solar PV in services sector</t>
  </si>
  <si>
    <t>Solar</t>
  </si>
  <si>
    <t>This source analysis is used to determine the dashboard parameters of the CHP and Power and heat plant analysis based on  data from the BundesNetzAgentur. 
Source: Capacities_DE_Kraftwerksliste_BNetzA_12_2012_AW_simplified carriers_corrected techs_final.xls</t>
  </si>
  <si>
    <t>Power</t>
  </si>
  <si>
    <t>Other</t>
  </si>
  <si>
    <t>CHP</t>
  </si>
  <si>
    <t>Status des Kraftwerkes</t>
  </si>
  <si>
    <t>(Multiple Items)</t>
  </si>
  <si>
    <t>Left out plants that have been permanently shut</t>
  </si>
  <si>
    <t>Bundesland</t>
  </si>
  <si>
    <t>Left out Austria, France, Luxembours and Switzerland</t>
  </si>
  <si>
    <t>Sum of Netto-Nennleistung (elektrisch) in MW</t>
  </si>
  <si>
    <t>Energieträger</t>
  </si>
  <si>
    <t>Biomass</t>
  </si>
  <si>
    <t>Coal</t>
  </si>
  <si>
    <t>Lignite</t>
  </si>
  <si>
    <t>Natural gas</t>
  </si>
  <si>
    <t>Oil</t>
  </si>
  <si>
    <t>Other gas</t>
  </si>
  <si>
    <t>Steam</t>
  </si>
  <si>
    <t>Uranium</t>
  </si>
  <si>
    <t>Waste</t>
  </si>
  <si>
    <t>Waste gas</t>
  </si>
  <si>
    <t>Water</t>
  </si>
  <si>
    <t>Wärmeauskopplung (KWK)</t>
  </si>
  <si>
    <t>TECHNOLOGIE</t>
  </si>
  <si>
    <t>Biomasse</t>
  </si>
  <si>
    <t>Steinkohle</t>
  </si>
  <si>
    <t>Braunkohle</t>
  </si>
  <si>
    <t>Erdgas</t>
  </si>
  <si>
    <t>Mineralölprodukte</t>
  </si>
  <si>
    <t>Geothermie</t>
  </si>
  <si>
    <t>Sonstige Energieträger</t>
  </si>
  <si>
    <t>Gichtgas</t>
  </si>
  <si>
    <t>Grubengas</t>
  </si>
  <si>
    <t>Solare Strahlungsenergie</t>
  </si>
  <si>
    <t>Dampf</t>
  </si>
  <si>
    <t>Kernenergie</t>
  </si>
  <si>
    <t>Abfall</t>
  </si>
  <si>
    <t>Deponiegas</t>
  </si>
  <si>
    <t>Klärgas</t>
  </si>
  <si>
    <t>Laufwasser</t>
  </si>
  <si>
    <t>Pumpspeicher</t>
  </si>
  <si>
    <t>Speicherwasser (ohne Pumpspeicher)</t>
  </si>
  <si>
    <t>Windenergie (Offshore-Anlage)</t>
  </si>
  <si>
    <t>Windenergie (Onshore-Anlage)</t>
  </si>
  <si>
    <t>Grand Total</t>
  </si>
  <si>
    <t>(CHP/Power)</t>
  </si>
  <si>
    <t>Biogas engine</t>
  </si>
  <si>
    <t>CCGT</t>
  </si>
  <si>
    <t>Diesel engine</t>
  </si>
  <si>
    <t>Gas engine</t>
  </si>
  <si>
    <t>Gas turbine</t>
  </si>
  <si>
    <t>Steam turbine</t>
  </si>
  <si>
    <t>CHP Total</t>
  </si>
  <si>
    <t>Geothermal power</t>
  </si>
  <si>
    <t>Hydro mountain / pumped storage</t>
  </si>
  <si>
    <t>Solar PV</t>
  </si>
  <si>
    <t>Wind offshore</t>
  </si>
  <si>
    <t>Wind onshore</t>
  </si>
  <si>
    <t>Power Total</t>
  </si>
  <si>
    <t>Coal gas</t>
  </si>
  <si>
    <t>Biogas</t>
  </si>
  <si>
    <t>Steinkohle+Dampf</t>
  </si>
  <si>
    <t>Gichtgas+Grubengas</t>
  </si>
  <si>
    <t>Deponiegas + Klärgas</t>
  </si>
  <si>
    <t>Laufwasser + Pumpspeicher + Speicherwasser (ohne Pumpspeicher)</t>
  </si>
  <si>
    <t>Windenergie (Offshore-Anlage) + Windenergie (Onshore-Anlage)</t>
  </si>
  <si>
    <t>Analysis technology production shares for Industry and Energy Industry</t>
  </si>
  <si>
    <t xml:space="preserve">Source: </t>
  </si>
  <si>
    <t>Capacities_DE_Kraftwerksliste_BNetzA_12_2012_AW_sorted industry.xlsx</t>
  </si>
  <si>
    <t>Method:</t>
  </si>
  <si>
    <t>Selected out all Main activity 'Unternehmen' and Filtered for Gas "Technologie' and "Wärmeaukopplimg (KWK)" (CHP). See Source file.</t>
  </si>
  <si>
    <t>Calculated technology share in Industry and Energy Industry on capacity basis, since we assume all CHP techologies in Industry have the same FLH (see CHP analysis)</t>
  </si>
  <si>
    <t>Included steam turbines in CCGT total, as this CHP technology is not available in ETM for gas-fired industrial CHPs</t>
  </si>
  <si>
    <t>Assumption:</t>
  </si>
  <si>
    <t>All gas-fired CHPs in Industry have same FLH (seee chp_analysis itself)</t>
  </si>
  <si>
    <t>Calculation of technology share (capacity)</t>
  </si>
  <si>
    <t>Column Labels</t>
  </si>
  <si>
    <t>Row Labels</t>
  </si>
  <si>
    <t>Technology share (capacity)</t>
  </si>
  <si>
    <t>Simplified technology share</t>
  </si>
  <si>
    <t>Output for chp_analysis</t>
  </si>
  <si>
    <t>Technology shares (capacity and production)</t>
  </si>
  <si>
    <t>Percentage of CHP electricity production by gas turbine CHPs</t>
  </si>
  <si>
    <t>Share</t>
  </si>
  <si>
    <t>Percentage of CHP electricity production by gas engine CHPs</t>
  </si>
  <si>
    <t>Percentage of CHP electricity production by gas combined cycle CHPs</t>
  </si>
  <si>
    <t>List of all Industrial CHP plants in Germany (non-main activity, i.e. no joint ventures)</t>
  </si>
  <si>
    <t>Kraftwerksnummer Bundesnetzagentur</t>
  </si>
  <si>
    <t>Unternehmen</t>
  </si>
  <si>
    <t>Kraftwerksname</t>
  </si>
  <si>
    <t>PLZ
(Standort Kraftwerk)</t>
  </si>
  <si>
    <t>Ort
(Standort Kraftwerk)</t>
  </si>
  <si>
    <t>Straße und Hausnummer (Standort Kraftwerk)</t>
  </si>
  <si>
    <t>Blockname</t>
  </si>
  <si>
    <t>Aufnahme der kommerziellen Stromeinspeisung der derzeit in Betrieb befindlichen Erzeugungseinheit
(Jahr)</t>
  </si>
  <si>
    <t>Spezifizierung "Mehrere Energieträger" und "Sonstige Energieträger" - Hauptbrennstoff</t>
  </si>
  <si>
    <t>Spezifizierung "Mehrere Energieträger" - Zusatz- / Ersatzbrennstoffe</t>
  </si>
  <si>
    <t>Vergütungsfähig nach EEG
(ja/nein)</t>
  </si>
  <si>
    <t>Wärmeauskopplung (KWK)
(ja/nein)</t>
  </si>
  <si>
    <t>Netto-Nennleistung (elektrisch) in MW</t>
  </si>
  <si>
    <t>Bezeichnung Verknüpfungspunkt (Schaltanlage) mit den Netzen der Allgemeinen Versorgung gemäß Netzbetreiber</t>
  </si>
  <si>
    <t>Netz- oder Umspannebene des Anschlusses in kV</t>
  </si>
  <si>
    <t>Name Stromnetzbetreiber</t>
  </si>
  <si>
    <t>Erneuerbarer Energieträger (ja/nein)</t>
  </si>
  <si>
    <t>BNA0025</t>
  </si>
  <si>
    <t>Suiker Unie GmbH</t>
  </si>
  <si>
    <t>Kesselhaus Zuckerfabrik</t>
  </si>
  <si>
    <t>Anklam</t>
  </si>
  <si>
    <t>Bluthsluster Str. 24</t>
  </si>
  <si>
    <t>Mecklenburg-Vorpommern</t>
  </si>
  <si>
    <t>in Betrieb</t>
  </si>
  <si>
    <t>Nein</t>
  </si>
  <si>
    <t>Ja</t>
  </si>
  <si>
    <t>DE00100017389AS000000000001237294</t>
  </si>
  <si>
    <t>E.ON edis AG</t>
  </si>
  <si>
    <t>BNA0051</t>
  </si>
  <si>
    <t>Cargill Deutschland GmbH</t>
  </si>
  <si>
    <t>KWK-Anlage Barby</t>
  </si>
  <si>
    <t>Barby</t>
  </si>
  <si>
    <t>Monplaisirstr. 22</t>
  </si>
  <si>
    <t>Sachsen-Anhalt</t>
  </si>
  <si>
    <t>Übergabe Schaltanlage E.ON</t>
  </si>
  <si>
    <t>E.ON Avacon AG</t>
  </si>
  <si>
    <t>BNA0059</t>
  </si>
  <si>
    <t>Volkswagen AG</t>
  </si>
  <si>
    <t>HKW Kassel</t>
  </si>
  <si>
    <t>Baunatal</t>
  </si>
  <si>
    <t>Hessen</t>
  </si>
  <si>
    <t>Turbine 1</t>
  </si>
  <si>
    <t>Kaltreserve</t>
  </si>
  <si>
    <t>Anlage A</t>
  </si>
  <si>
    <t>VW Kraftwerk GmbH</t>
  </si>
  <si>
    <t>BNA0088b</t>
  </si>
  <si>
    <t>Solvay Chemicals GmbH</t>
  </si>
  <si>
    <t>Industriekraftwerk Bernburg (IKB)</t>
  </si>
  <si>
    <t>Bernburg</t>
  </si>
  <si>
    <t>Umspannwerk Bernburg Nord</t>
  </si>
  <si>
    <t>Mitteldeutsche Netzgesellschaft Strom mbH</t>
  </si>
  <si>
    <t>BNA0105</t>
  </si>
  <si>
    <t>envia THERM GmbH</t>
  </si>
  <si>
    <t>GuD Bitterfeld</t>
  </si>
  <si>
    <t>Bitterfeld</t>
  </si>
  <si>
    <t>UW Bitterfeld Mitte</t>
  </si>
  <si>
    <t>BNA0156b</t>
  </si>
  <si>
    <t>Egger Kraftwerk Brilon GmbH</t>
  </si>
  <si>
    <t>Egger Kraftwerk Briilon</t>
  </si>
  <si>
    <t xml:space="preserve">Brilon </t>
  </si>
  <si>
    <t>Im Kissen 19</t>
  </si>
  <si>
    <t>Nordrhein-Westfalen</t>
  </si>
  <si>
    <t>Gasturbinen - KWK - Anlage</t>
  </si>
  <si>
    <t>Westfalen-Weser-Ems Verteilnetz GmbH</t>
  </si>
  <si>
    <t>BNA0172</t>
  </si>
  <si>
    <t>Wacker Chemie AG</t>
  </si>
  <si>
    <t>Dampfkraftwerk BGH - O1</t>
  </si>
  <si>
    <t>Burghausen</t>
  </si>
  <si>
    <t>Johannes-Hess Straße 24</t>
  </si>
  <si>
    <t>Bayern</t>
  </si>
  <si>
    <t>in Betrieb (systemrelevant)</t>
  </si>
  <si>
    <t>Hauptbrennstoff Erdgas</t>
  </si>
  <si>
    <t>Redundanzbrennstoff HEL</t>
  </si>
  <si>
    <t xml:space="preserve">UW Holzfeld </t>
  </si>
  <si>
    <t>E.ON Netz GmbH</t>
  </si>
  <si>
    <t>BNA0233</t>
  </si>
  <si>
    <t>Stora Enso Sachsen GmbH</t>
  </si>
  <si>
    <t>Kombikraftwerk</t>
  </si>
  <si>
    <t>Eilenburg</t>
  </si>
  <si>
    <t>Am Schanzberg 1</t>
  </si>
  <si>
    <t>Sachsen</t>
  </si>
  <si>
    <t>Papierschlämme, EBS</t>
  </si>
  <si>
    <t>UW Kospa</t>
  </si>
  <si>
    <t>BNA0243</t>
  </si>
  <si>
    <t>Palm Power GmbH &amp; Co. KG</t>
  </si>
  <si>
    <t>HKW Eltmann</t>
  </si>
  <si>
    <t>Eltmann</t>
  </si>
  <si>
    <t>Industriestraße 23</t>
  </si>
  <si>
    <t>Palm Eltmann</t>
  </si>
  <si>
    <t>BNA0293</t>
  </si>
  <si>
    <t>Rhodia Acetow GmbH</t>
  </si>
  <si>
    <t>GuD Anlage WVK</t>
  </si>
  <si>
    <t>Freiburg</t>
  </si>
  <si>
    <t>Baden-Württemberg</t>
  </si>
  <si>
    <t>GuD Anlage</t>
  </si>
  <si>
    <t>110kV Schalter WVK GuD Anlage</t>
  </si>
  <si>
    <t xml:space="preserve">badenova-Netz GmbH </t>
  </si>
  <si>
    <t>BNA0386</t>
  </si>
  <si>
    <t>Mohn Media Energy GmbH</t>
  </si>
  <si>
    <t>Energiezentrum Mohn Media</t>
  </si>
  <si>
    <t>Gütersloh</t>
  </si>
  <si>
    <t>Carl Bertelsmann Straße 161</t>
  </si>
  <si>
    <t xml:space="preserve">Carl Bertelsmann Straße 161 </t>
  </si>
  <si>
    <t xml:space="preserve">Netzgesellschaft Gütersloh mbH </t>
  </si>
  <si>
    <t>BNA0444</t>
  </si>
  <si>
    <t>K+S AG</t>
  </si>
  <si>
    <t>Wintershall</t>
  </si>
  <si>
    <t>Heringen</t>
  </si>
  <si>
    <t>Dampf von extern aus Abfall</t>
  </si>
  <si>
    <t>UW Phillippsthal</t>
  </si>
  <si>
    <t>BNA0516</t>
  </si>
  <si>
    <t>Mineraloelraffinerie Oberrhein GmbH &amp; Co. KG</t>
  </si>
  <si>
    <t>MiRO</t>
  </si>
  <si>
    <t>Karlsruhe</t>
  </si>
  <si>
    <t>Kesselhaus Werk 1</t>
  </si>
  <si>
    <t>EnBW Regional AG</t>
  </si>
  <si>
    <t>BNA0517</t>
  </si>
  <si>
    <t>Kesselhaus Werk 2</t>
  </si>
  <si>
    <t>BNA0556a</t>
  </si>
  <si>
    <t>KWK-Anlage Krefeld DT</t>
  </si>
  <si>
    <t>Krefeld</t>
  </si>
  <si>
    <t>Düsseldorfer Str. 191</t>
  </si>
  <si>
    <t>Dampfturbine</t>
  </si>
  <si>
    <t>UA Hafen</t>
  </si>
  <si>
    <t>Rhein-Ruhr Verteilnetz GmbH</t>
  </si>
  <si>
    <t>BNA0556b</t>
  </si>
  <si>
    <t>KWK-Anlage Krefeld VM</t>
  </si>
  <si>
    <t>Gasmotor (Dieselgenerator)</t>
  </si>
  <si>
    <t>Erdgas, Heizöl El</t>
  </si>
  <si>
    <t>Heizöl El als Zündstoff</t>
  </si>
  <si>
    <t>BNA0592</t>
  </si>
  <si>
    <t>GuD Leuna</t>
  </si>
  <si>
    <t>Leuna</t>
  </si>
  <si>
    <t>UW Leuna</t>
  </si>
  <si>
    <t>BNA0593</t>
  </si>
  <si>
    <t>ILE InfraLeuna Energiegesellschaft mbH</t>
  </si>
  <si>
    <t>ILK-GuD</t>
  </si>
  <si>
    <t>GT1</t>
  </si>
  <si>
    <t>ILE/MITNETZ</t>
  </si>
  <si>
    <t>BNA0594</t>
  </si>
  <si>
    <t>GT2</t>
  </si>
  <si>
    <t>BNA0595</t>
  </si>
  <si>
    <t>GT3</t>
  </si>
  <si>
    <t>BNA0596</t>
  </si>
  <si>
    <t>TOTAL Raffinerie Mitteldeutschland GmbH</t>
  </si>
  <si>
    <t>Raffineriekraftwerk</t>
  </si>
  <si>
    <t>Leuna Süd-Mitte</t>
  </si>
  <si>
    <t>BNA0600a</t>
  </si>
  <si>
    <t>Currenta GmbH &amp; Co. OHG</t>
  </si>
  <si>
    <t>X-Kraftwerk</t>
  </si>
  <si>
    <t>Leverkusen</t>
  </si>
  <si>
    <t>CHEMPARK, Geb. X 50</t>
  </si>
  <si>
    <t>CURRENTA</t>
  </si>
  <si>
    <t>BNA0614a</t>
  </si>
  <si>
    <t>BASF SE</t>
  </si>
  <si>
    <t>KW Mitte</t>
  </si>
  <si>
    <t>Ludwigshafen</t>
  </si>
  <si>
    <t>A 855</t>
  </si>
  <si>
    <t>Rheinland-Pfalz</t>
  </si>
  <si>
    <t>GT 1</t>
  </si>
  <si>
    <t>internes Netz</t>
  </si>
  <si>
    <t>BNA0614b</t>
  </si>
  <si>
    <t>Kraftwerk Mitte</t>
  </si>
  <si>
    <t>A 800</t>
  </si>
  <si>
    <t>GUD A 800 
GT 11, GT 12, DT 10</t>
  </si>
  <si>
    <t>W210</t>
  </si>
  <si>
    <t>Amprion GmbH</t>
  </si>
  <si>
    <t>BNA0615</t>
  </si>
  <si>
    <t>Kraftwerk Süd</t>
  </si>
  <si>
    <t>C 200</t>
  </si>
  <si>
    <t>GUD C 200
GT 1, GT 2, DT 1</t>
  </si>
  <si>
    <t>BNA0658</t>
  </si>
  <si>
    <t>Infracor GmbH</t>
  </si>
  <si>
    <t>Kraftwerk III</t>
  </si>
  <si>
    <t>Marl</t>
  </si>
  <si>
    <t>Block 311</t>
  </si>
  <si>
    <t>BNA0659</t>
  </si>
  <si>
    <t>Block 312</t>
  </si>
  <si>
    <t>BNA0702</t>
  </si>
  <si>
    <t>Bayernoil Raffineriegesellschaft mbH</t>
  </si>
  <si>
    <t>Cogeneration</t>
  </si>
  <si>
    <t>Neustadt</t>
  </si>
  <si>
    <t>Postfach 1252</t>
  </si>
  <si>
    <t>Erdgas Haupt BS</t>
  </si>
  <si>
    <t>Umspannwerk Neustadt</t>
  </si>
  <si>
    <t>BNA0804</t>
  </si>
  <si>
    <t>Hattorf</t>
  </si>
  <si>
    <t>Philippsthal</t>
  </si>
  <si>
    <t>BNA0805</t>
  </si>
  <si>
    <t>Daimler AG</t>
  </si>
  <si>
    <t>Kraftwerk Plattling</t>
  </si>
  <si>
    <t>Plattling</t>
  </si>
  <si>
    <t>entfällt</t>
  </si>
  <si>
    <t>DE00722594447HRA00000000PLAE00014; DE00722594447HRV00000000PLAE00014; DE00722594447HRA00000000PLAE00015; DE00722594447HRV00000000PLAE00015</t>
  </si>
  <si>
    <t>BNA0857</t>
  </si>
  <si>
    <t>Adam Opel AG</t>
  </si>
  <si>
    <t>GuD-Anlage Rüsselsheim</t>
  </si>
  <si>
    <t>Rüsselheim</t>
  </si>
  <si>
    <t>M120</t>
  </si>
  <si>
    <t>KEO-Kundenanlage in Rüsselsheim</t>
  </si>
  <si>
    <t>Stadtwerke Mainz Netze GmbH (dienstleistend)</t>
  </si>
  <si>
    <t>BNA0893</t>
  </si>
  <si>
    <t>BASF Schwarzheide GmbH</t>
  </si>
  <si>
    <t>GuD Schwarzheide</t>
  </si>
  <si>
    <t>Schwarzheide</t>
  </si>
  <si>
    <t>Schipkauer Str.1</t>
  </si>
  <si>
    <t>Brandenburg</t>
  </si>
  <si>
    <t>Heizöl</t>
  </si>
  <si>
    <t>BNA0894a</t>
  </si>
  <si>
    <t>PCK Raffinerie GmbH</t>
  </si>
  <si>
    <t>IKS PCK Schwedt</t>
  </si>
  <si>
    <t>PCK Schwedt</t>
  </si>
  <si>
    <t>Block 5 SE 5</t>
  </si>
  <si>
    <t>CLO</t>
  </si>
  <si>
    <t>CLO/Raff.Gas</t>
  </si>
  <si>
    <t>UW Vrd</t>
  </si>
  <si>
    <t>BNA0894c</t>
  </si>
  <si>
    <t>Block 1 SE 1</t>
  </si>
  <si>
    <t>HSCR</t>
  </si>
  <si>
    <t>HSCR/VBR/VR/Raff.Gas</t>
  </si>
  <si>
    <t>BNA0894d</t>
  </si>
  <si>
    <t>Block 2 SE 2</t>
  </si>
  <si>
    <t>BNA0918</t>
  </si>
  <si>
    <t>Dow Deutschland Anlagengesellschaft mbH</t>
  </si>
  <si>
    <t>Dow Stade</t>
  </si>
  <si>
    <t>Stade</t>
  </si>
  <si>
    <t>Bützflethersand</t>
  </si>
  <si>
    <t>Niedersachsen</t>
  </si>
  <si>
    <t>Kraftwärmekopplungsanlage</t>
  </si>
  <si>
    <t>Erdgas und Wasserstoff</t>
  </si>
  <si>
    <t>UW Götzdorf</t>
  </si>
  <si>
    <t xml:space="preserve">TenneT TSO GmbH </t>
  </si>
  <si>
    <t>BNA1078</t>
  </si>
  <si>
    <t>HKW Wörth</t>
  </si>
  <si>
    <t>Wörth</t>
  </si>
  <si>
    <t>Am Oberwald 2</t>
  </si>
  <si>
    <t>Übergabestation Palm Wörth</t>
  </si>
  <si>
    <t xml:space="preserve">Pfalzwerke Netzgesellschaft mbH </t>
  </si>
  <si>
    <t>BNA1089</t>
  </si>
  <si>
    <t>Zielitz</t>
  </si>
  <si>
    <t>Farsleber Str. 1</t>
  </si>
  <si>
    <t>HSN Magdeburg GmbH</t>
  </si>
  <si>
    <t>BNA1094</t>
  </si>
  <si>
    <t>Smurfit Kappa Zülpich Papier GmbH</t>
  </si>
  <si>
    <t>Gaskraftwerk</t>
  </si>
  <si>
    <t>Zülpich</t>
  </si>
  <si>
    <t>Bessenicher Weg</t>
  </si>
  <si>
    <t>GKW</t>
  </si>
  <si>
    <t>Viktor Rolf</t>
  </si>
  <si>
    <t>BNA1117</t>
  </si>
  <si>
    <t>Industriekraftwerk Breuberg GmbH</t>
  </si>
  <si>
    <t>Industriekraftwerk Breuberg</t>
  </si>
  <si>
    <t>Breuberg</t>
  </si>
  <si>
    <t>Höchster Str. 48-60</t>
  </si>
  <si>
    <t>UA Sandbach</t>
  </si>
  <si>
    <t>Verteilnetzbetreiber (VNB) Rhein-Main-Neckar GmbH &amp; Co. KG</t>
  </si>
  <si>
    <t>BNA1120</t>
  </si>
  <si>
    <t>RÜTGERS InfraTec GmbH</t>
  </si>
  <si>
    <t>Energiezentrale</t>
  </si>
  <si>
    <t>Castrop-Rauxel</t>
  </si>
  <si>
    <t>Kekulestraße 30</t>
  </si>
  <si>
    <t>Gasturbine</t>
  </si>
  <si>
    <t>Heizöl EL</t>
  </si>
  <si>
    <t>BNA1121</t>
  </si>
  <si>
    <t>Energiecenter</t>
  </si>
  <si>
    <t>BNA1125</t>
  </si>
  <si>
    <t>Merck KGaA</t>
  </si>
  <si>
    <t>Heizkraftwerk</t>
  </si>
  <si>
    <t xml:space="preserve">Darmstadt </t>
  </si>
  <si>
    <t>Frankfurter Str. 250</t>
  </si>
  <si>
    <t>GT</t>
  </si>
  <si>
    <t>leichtes Heizöl</t>
  </si>
  <si>
    <t>UA Nord</t>
  </si>
  <si>
    <t>BNA1165</t>
  </si>
  <si>
    <t>Pfeifer &amp; Langen Kommanditgesellschaft</t>
  </si>
  <si>
    <t>P&amp;L Werk Appeldorn</t>
  </si>
  <si>
    <t>Kalkar</t>
  </si>
  <si>
    <t>Reeser Str 280-300</t>
  </si>
  <si>
    <t>Lentjes-Kessel</t>
  </si>
  <si>
    <t>Biogas, Schweröl, Leichtöl</t>
  </si>
  <si>
    <t>ja</t>
  </si>
  <si>
    <t>BNA1238</t>
  </si>
  <si>
    <t>Molkerei MEGGLE Wasserburg GmbH &amp; Co. KG</t>
  </si>
  <si>
    <t>Kraftwerk Meggle</t>
  </si>
  <si>
    <t>Reitmehring</t>
  </si>
  <si>
    <t>Megglestraße 6 - 12</t>
  </si>
  <si>
    <t>Schalthaus Ost</t>
  </si>
  <si>
    <t>E.ON Bayern AG</t>
  </si>
  <si>
    <t>BNA1260</t>
  </si>
  <si>
    <t>Heizkraftwerk Sindelfingen</t>
  </si>
  <si>
    <t>Sindelfingen</t>
  </si>
  <si>
    <t>Sammelschienen-HKW</t>
  </si>
  <si>
    <t>DE00721471063000ZE000000861318VS0</t>
  </si>
  <si>
    <t>BNA1271</t>
  </si>
  <si>
    <t>Unterbreizbach</t>
  </si>
  <si>
    <t>Thüringen</t>
  </si>
  <si>
    <t>BNA1275</t>
  </si>
  <si>
    <t>Freudenberg Service KG</t>
  </si>
  <si>
    <t>Kraftwerk Freudenberg Weinheim</t>
  </si>
  <si>
    <t>Weinheim</t>
  </si>
  <si>
    <t>Höhnerweg 2-4</t>
  </si>
  <si>
    <t>Erdgas/ HEL</t>
  </si>
  <si>
    <t>Station 10</t>
  </si>
  <si>
    <t>BNA1276</t>
  </si>
  <si>
    <t>BNA1279</t>
  </si>
  <si>
    <t>Basell Polyolefine GmbH</t>
  </si>
  <si>
    <t>Wesseling</t>
  </si>
  <si>
    <t>D290</t>
  </si>
  <si>
    <t>Heizöl leicht</t>
  </si>
  <si>
    <t>110kV Schaltanlage Bollenacker</t>
  </si>
  <si>
    <t>BNA1280</t>
  </si>
  <si>
    <t>Kraftwerk</t>
  </si>
  <si>
    <t>D210</t>
  </si>
  <si>
    <t>Crackeröl leicht und schwer, Braunkohlestaub, Fackelgas</t>
  </si>
  <si>
    <t>Erdgas, Heizöl leicht</t>
  </si>
  <si>
    <t>BNA1284</t>
  </si>
  <si>
    <t xml:space="preserve">Grace GmbH &amp; Co. KG </t>
  </si>
  <si>
    <t>Co-Generation</t>
  </si>
  <si>
    <t>Worms</t>
  </si>
  <si>
    <t>In der Hollerhecke 1</t>
  </si>
  <si>
    <t>Station Hernsheim 59 und 72</t>
  </si>
  <si>
    <t>EWR Netz GmbH</t>
  </si>
  <si>
    <t>BNA1285</t>
  </si>
  <si>
    <t>Sigmundshall</t>
  </si>
  <si>
    <t>Wunstorf</t>
  </si>
  <si>
    <t>Tienberg 25</t>
  </si>
  <si>
    <t>BNA1291</t>
  </si>
  <si>
    <t>IHKW Industrieheizkraftwerk Andernach GmbH</t>
  </si>
  <si>
    <t>IHKW Andernach</t>
  </si>
  <si>
    <t>Andernach</t>
  </si>
  <si>
    <t>Koblenzer Straße 141</t>
  </si>
  <si>
    <t>Erdgas, EBS</t>
  </si>
  <si>
    <t>Altöl, Siedlungsabfall</t>
  </si>
  <si>
    <t>ThyssenKrupp AG</t>
  </si>
  <si>
    <t>BNA1292a</t>
  </si>
  <si>
    <t>IHKW Industrieheizkraftwerk Heidenheim GmbH</t>
  </si>
  <si>
    <t>IHKW Heidenheim</t>
  </si>
  <si>
    <t>Heidenheim</t>
  </si>
  <si>
    <t>Alexanderstr. 8</t>
  </si>
  <si>
    <t>Kessel-Turbine</t>
  </si>
  <si>
    <t>Erdgas, HEL</t>
  </si>
  <si>
    <t>DE0002787911101990010010000000001</t>
  </si>
  <si>
    <t>Hellenstein-Energie-Logistik GmbH</t>
  </si>
  <si>
    <t>BNA1292b</t>
  </si>
  <si>
    <t>BHKW-Anlage</t>
  </si>
  <si>
    <t>BNA1293c</t>
  </si>
  <si>
    <t>Martinswerk GmbH</t>
  </si>
  <si>
    <t>Bergheim</t>
  </si>
  <si>
    <t>Kölner Straße 110</t>
  </si>
  <si>
    <t>K3+4/TG4</t>
  </si>
  <si>
    <t>Station Martinswerk</t>
  </si>
  <si>
    <t>BNA1294</t>
  </si>
  <si>
    <t>Shell Deutschland Oil GmbH</t>
  </si>
  <si>
    <t>EEV</t>
  </si>
  <si>
    <t>Hamburg</t>
  </si>
  <si>
    <t>Hohe-Schaar-Straße 34</t>
  </si>
  <si>
    <t>Butan/Buten</t>
  </si>
  <si>
    <t>KS 89915</t>
  </si>
  <si>
    <t>Vattenfall Europe Distribution Hamburg GmbH</t>
  </si>
  <si>
    <t>BNA1329</t>
  </si>
  <si>
    <t>Kübler &amp; Niethammer Papierfabrik Kriebstein AG</t>
  </si>
  <si>
    <t>K&amp;N PFK AG EV</t>
  </si>
  <si>
    <t>Kriebstein</t>
  </si>
  <si>
    <t>Bauhofstr. 1</t>
  </si>
  <si>
    <t>GT / GDT</t>
  </si>
  <si>
    <t>UW-Rauschenthal</t>
  </si>
  <si>
    <t>BNA1334a</t>
  </si>
  <si>
    <t>CR3-Kaffeeveredelung M. Hermsen GmbH</t>
  </si>
  <si>
    <t>KWK-Anlage</t>
  </si>
  <si>
    <t>Bremen</t>
  </si>
  <si>
    <t>Waterbergstraße 14</t>
  </si>
  <si>
    <t>10kV Schaltanlage CR3, Anschlussfeld:Finkenau, Waterberg</t>
  </si>
  <si>
    <t>swb Netze GmbH &amp; Co. KG</t>
  </si>
  <si>
    <t>BNA1334b</t>
  </si>
  <si>
    <t>GT 2</t>
  </si>
  <si>
    <t>BNA1334c</t>
  </si>
  <si>
    <t>GT 3</t>
  </si>
  <si>
    <t>BNA1335a</t>
  </si>
  <si>
    <t>Papier- u. Kartonfabrik Varel GmbH &amp; Co. KG</t>
  </si>
  <si>
    <t>PKV Kraftwerk</t>
  </si>
  <si>
    <t>Varel</t>
  </si>
  <si>
    <t>Dangaster Straße 38</t>
  </si>
  <si>
    <t>KWK-Blöcke</t>
  </si>
  <si>
    <t>Erdgas L</t>
  </si>
  <si>
    <t>EWE Netz GmbH</t>
  </si>
  <si>
    <t>BNA1336</t>
  </si>
  <si>
    <t>Henkel AG &amp; Co.KGaA</t>
  </si>
  <si>
    <t>Holthausen</t>
  </si>
  <si>
    <t>Düsseldorf</t>
  </si>
  <si>
    <t>Henkelstr. 67</t>
  </si>
  <si>
    <t>Flüssige Produktionsrückstände</t>
  </si>
  <si>
    <t>SWD-Netz U47/U60</t>
  </si>
  <si>
    <t>Stadtwerke Düsseldorf Netz GmbH</t>
  </si>
  <si>
    <t>BNA1337a</t>
  </si>
  <si>
    <t>DS Smith Paper Deutschland GmbH</t>
  </si>
  <si>
    <t>Aschaffenburg</t>
  </si>
  <si>
    <t>Weichertstr. 7</t>
  </si>
  <si>
    <t xml:space="preserve">Aschaffenburger Versorgungs GmbH </t>
  </si>
  <si>
    <t>BNA1397</t>
  </si>
  <si>
    <t>Ineos Manufacturing Deutschland GmbH</t>
  </si>
  <si>
    <t>O10</t>
  </si>
  <si>
    <t>Köln</t>
  </si>
  <si>
    <t>Alte Strasse 201</t>
  </si>
  <si>
    <t>K3</t>
  </si>
  <si>
    <t>Restgase</t>
  </si>
  <si>
    <t>HD-Gas / Kracköl</t>
  </si>
  <si>
    <t>Kundenanlage Ineos</t>
  </si>
  <si>
    <t>BNA1400b</t>
  </si>
  <si>
    <t>Südzucker AG Mannheim/Ochsenfurt, Werk Zeitz</t>
  </si>
  <si>
    <t>EZ1</t>
  </si>
  <si>
    <t>Zeitz</t>
  </si>
  <si>
    <t>Albrechtstr. 54</t>
  </si>
  <si>
    <t>DTI</t>
  </si>
  <si>
    <t>MCk0268</t>
  </si>
  <si>
    <t>BNA1402</t>
  </si>
  <si>
    <t>Delkeskamp Verpackungswerke GmbH</t>
  </si>
  <si>
    <t>Heizkraftwerk zur Papierfabrik</t>
  </si>
  <si>
    <t>Nortrup</t>
  </si>
  <si>
    <t>Hauptstrasse 15</t>
  </si>
  <si>
    <t>nein</t>
  </si>
  <si>
    <t>BNA1406</t>
  </si>
  <si>
    <t>FS-Karton GmbH</t>
  </si>
  <si>
    <t>FS-Karton</t>
  </si>
  <si>
    <t>Neuss</t>
  </si>
  <si>
    <t>Düsseldorfer Str. 182-184</t>
  </si>
  <si>
    <t>BNA1407</t>
  </si>
  <si>
    <t>Schoeller Technocell GmbH &amp; Co. KG</t>
  </si>
  <si>
    <t>STW</t>
  </si>
  <si>
    <t>Weißenborn</t>
  </si>
  <si>
    <t>Fabrikstraße 1</t>
  </si>
  <si>
    <t>140844-3710</t>
  </si>
  <si>
    <t>BNA1408</t>
  </si>
  <si>
    <t>Evonik Degussa GmbH</t>
  </si>
  <si>
    <t>Heizkraftwerk Evonik Rheinfelden</t>
  </si>
  <si>
    <t>Rheinfelden</t>
  </si>
  <si>
    <t>Untere Kanalstraße 3</t>
  </si>
  <si>
    <t>Erdgas und Wasserstoff als Restgas eines produktionsbetriebes</t>
  </si>
  <si>
    <t>Degussa Süd 1
Degussa Süd 2
Degussa Nord 1
Degussa Nord 2</t>
  </si>
  <si>
    <t xml:space="preserve">Energiedienst Netze GmbH </t>
  </si>
  <si>
    <t>BNA1409</t>
  </si>
  <si>
    <t>DK Recycling und Roheisen GmbH</t>
  </si>
  <si>
    <t>DK Kraftwerk</t>
  </si>
  <si>
    <t>Duisburg</t>
  </si>
  <si>
    <t>Wörthstraße 175</t>
  </si>
  <si>
    <t>Hochofen-Gichtgas</t>
  </si>
  <si>
    <t>SNA-47053-4-01161-000003743</t>
  </si>
  <si>
    <r>
      <rPr>
        <b/>
        <sz val="12"/>
        <color rgb="FF000000"/>
        <rFont val="Calibri"/>
        <family val="2"/>
        <scheme val="minor"/>
      </rPr>
      <t>ALL</t>
    </r>
    <r>
      <rPr>
        <sz val="12"/>
        <color rgb="FF000000"/>
        <rFont val="Calibri"/>
        <family val="2"/>
        <scheme val="minor"/>
      </rPr>
      <t xml:space="preserve"> solar PV</t>
    </r>
  </si>
  <si>
    <r>
      <t xml:space="preserve">Wind turbine </t>
    </r>
    <r>
      <rPr>
        <b/>
        <sz val="12"/>
        <color rgb="FF000000"/>
        <rFont val="Calibri"/>
        <family val="2"/>
        <scheme val="minor"/>
      </rPr>
      <t>ONSHORE</t>
    </r>
  </si>
  <si>
    <t>Gas Engine</t>
  </si>
  <si>
    <t>Confusing as this included pumped storage, which has way lower FLH</t>
  </si>
  <si>
    <t>OK</t>
  </si>
  <si>
    <t>Total solar PV OK, as value on the left is at end of 2012, whereas ETM calculates effective installed capacity throughout the year</t>
  </si>
  <si>
    <t>Hard to get right</t>
  </si>
  <si>
    <t>Total Coal / Biomass is what counts</t>
  </si>
  <si>
    <t>OK if you count the solar PV in residences and services</t>
  </si>
  <si>
    <t>PP_HP analysis TARGETs</t>
  </si>
  <si>
    <t>PP_HP analysis OUTCOME</t>
  </si>
  <si>
    <t>Comment</t>
  </si>
  <si>
    <t>Copy of PivotTable</t>
  </si>
  <si>
    <t>No use was made of the 'Other' column</t>
  </si>
  <si>
    <t>Several carriers are consolidated / combined to make for easier fit with EnergyTransitionModel</t>
  </si>
  <si>
    <t>Purpose:</t>
  </si>
  <si>
    <t>To calculate one of the few inputs that need to be set in the CHP analysis: technology production shares for gas-fired CHPs.</t>
  </si>
  <si>
    <t>Results by machine pages from 1_chp_analysis.xlsx and 2_pp_hp_analysis.xlsx</t>
  </si>
  <si>
    <t xml:space="preserve">Sources: </t>
  </si>
  <si>
    <t xml:space="preserve">To make sure the total German Power plant and CHP park matches the totals in the ETM. Since independently CHPs and Power plants rarely match official statistics. The reason for that is that IEA uses energy baed statistics to determine whther power is produced by a CHP and most other agencies use machine based statistics. </t>
  </si>
  <si>
    <t>First the chp_analysis is performed using the industry gas CHP technology shares. The other inputs are kept fixed for lack of any information on actual production per technology type.</t>
  </si>
  <si>
    <t>Then the 'Results by machine' table from the chp_analysis is used to determine how much more capacity each technology type needs in power plants.</t>
  </si>
  <si>
    <r>
      <t xml:space="preserve">For this we use: </t>
    </r>
    <r>
      <rPr>
        <b/>
        <sz val="12"/>
        <color theme="1"/>
        <rFont val="Calibri"/>
        <family val="2"/>
        <scheme val="minor"/>
      </rPr>
      <t>Total German CHP and power plant park - ETM CHP park = ETM PP park</t>
    </r>
  </si>
  <si>
    <t xml:space="preserve">The complete list of CHPs and power plants from the German BundesNetzAgentur.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</si>
</sst>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000"/>
    <numFmt numFmtId="167" formatCode="#,##0.0"/>
    <numFmt numFmtId="168" formatCode="0.0"/>
  </numFmts>
  <fonts count="17" x14ac:knownFonts="1">
    <font>
      <sz val="12"/>
      <color theme="1"/>
      <name val="Calibri"/>
      <family val="2"/>
      <scheme val="minor"/>
    </font>
    <font>
      <sz val="12"/>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1"/>
      <color rgb="FF000000"/>
      <name val="Calibri"/>
      <scheme val="minor"/>
    </font>
    <font>
      <u/>
      <sz val="12"/>
      <color rgb="FF000000"/>
      <name val="Calibri"/>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rgb="FFFF0000"/>
      <name val="Calibri"/>
      <scheme val="minor"/>
    </font>
    <font>
      <sz val="12"/>
      <color theme="0"/>
      <name val="Calibri"/>
      <family val="2"/>
      <scheme val="minor"/>
    </font>
    <font>
      <sz val="10"/>
      <name val="Arial"/>
      <family val="2"/>
    </font>
    <font>
      <b/>
      <sz val="10"/>
      <name val="Arial"/>
    </font>
    <font>
      <b/>
      <sz val="8"/>
      <name val="Arial"/>
    </font>
    <font>
      <sz val="10"/>
      <color indexed="8"/>
      <name val="Arial"/>
      <family val="2"/>
    </font>
    <font>
      <b/>
      <sz val="15"/>
      <color theme="1"/>
      <name val="Calibri"/>
      <scheme val="minor"/>
    </font>
  </fonts>
  <fills count="6">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theme="6" tint="-0.249977111117893"/>
        <bgColor theme="6" tint="-0.249977111117893"/>
      </patternFill>
    </fill>
    <fill>
      <patternFill patternType="solid">
        <fgColor rgb="FFFFFF00"/>
        <bgColor rgb="FF000000"/>
      </patternFill>
    </fill>
  </fills>
  <borders count="7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right style="thin">
        <color rgb="FF000000"/>
      </right>
      <top/>
      <bottom/>
      <diagonal/>
    </border>
    <border>
      <left/>
      <right style="thin">
        <color auto="1"/>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5"/>
      </left>
      <right/>
      <top style="thin">
        <color rgb="FF000000"/>
      </top>
      <bottom/>
      <diagonal/>
    </border>
    <border>
      <left style="thin">
        <color indexed="65"/>
      </left>
      <right style="thin">
        <color rgb="FF000000"/>
      </right>
      <top style="thin">
        <color rgb="FF000000"/>
      </top>
      <bottom/>
      <diagonal/>
    </border>
    <border>
      <left/>
      <right/>
      <top style="thin">
        <color rgb="FF000000"/>
      </top>
      <bottom/>
      <diagonal/>
    </border>
    <border>
      <left style="thin">
        <color auto="1"/>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auto="1"/>
      </left>
      <right/>
      <top/>
      <bottom style="thin">
        <color rgb="FF000000"/>
      </bottom>
      <diagonal/>
    </border>
    <border>
      <left/>
      <right/>
      <top/>
      <bottom style="thin">
        <color rgb="FF000000"/>
      </bottom>
      <diagonal/>
    </border>
    <border>
      <left style="thin">
        <color rgb="FF000000"/>
      </left>
      <right/>
      <top style="thin">
        <color indexed="65"/>
      </top>
      <bottom/>
      <diagonal/>
    </border>
    <border>
      <left style="thin">
        <color rgb="FF000000"/>
      </left>
      <right style="thin">
        <color rgb="FF000000"/>
      </right>
      <top/>
      <bottom/>
      <diagonal/>
    </border>
    <border>
      <left style="thin">
        <color indexed="65"/>
      </left>
      <right/>
      <top style="thin">
        <color rgb="FF000000"/>
      </top>
      <bottom style="thin">
        <color rgb="FF00000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top style="thin">
        <color auto="1"/>
      </top>
      <bottom/>
      <diagonal/>
    </border>
    <border>
      <left style="thin">
        <color indexed="65"/>
      </left>
      <right/>
      <top style="thin">
        <color auto="1"/>
      </top>
      <bottom/>
      <diagonal/>
    </border>
    <border>
      <left style="thin">
        <color indexed="65"/>
      </left>
      <right style="thin">
        <color auto="1"/>
      </right>
      <top style="thin">
        <color auto="1"/>
      </top>
      <bottom/>
      <diagonal/>
    </border>
    <border>
      <left/>
      <right style="thin">
        <color auto="1"/>
      </right>
      <top style="thin">
        <color rgb="FF000000"/>
      </top>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style="thin">
        <color auto="1"/>
      </left>
      <right/>
      <top style="thin">
        <color indexed="65"/>
      </top>
      <bottom/>
      <diagonal/>
    </border>
    <border>
      <left style="thin">
        <color rgb="FF000000"/>
      </left>
      <right style="thin">
        <color auto="1"/>
      </right>
      <top/>
      <bottom/>
      <diagonal/>
    </border>
    <border>
      <left style="thin">
        <color auto="1"/>
      </left>
      <right/>
      <top style="thin">
        <color rgb="FF000000"/>
      </top>
      <bottom style="thin">
        <color auto="1"/>
      </bottom>
      <diagonal/>
    </border>
    <border>
      <left style="thin">
        <color indexed="65"/>
      </left>
      <right/>
      <top style="thin">
        <color rgb="FF000000"/>
      </top>
      <bottom style="thin">
        <color auto="1"/>
      </bottom>
      <diagonal/>
    </border>
    <border>
      <left/>
      <right/>
      <top style="thin">
        <color rgb="FF000000"/>
      </top>
      <bottom style="thin">
        <color auto="1"/>
      </bottom>
      <diagonal/>
    </border>
    <border>
      <left style="thin">
        <color auto="1"/>
      </left>
      <right style="thin">
        <color auto="1"/>
      </right>
      <top style="thin">
        <color auto="1"/>
      </top>
      <bottom style="thin">
        <color auto="1"/>
      </bottom>
      <diagonal/>
    </border>
    <border>
      <left/>
      <right/>
      <top/>
      <bottom style="thin">
        <color theme="6" tint="-0.249977111117893"/>
      </bottom>
      <diagonal/>
    </border>
    <border>
      <left/>
      <right/>
      <top style="thin">
        <color theme="6" tint="-0.249977111117893"/>
      </top>
      <bottom style="thin">
        <color theme="6" tint="0.7999816888943144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1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3">
    <xf numFmtId="0" fontId="0" fillId="0" borderId="0" xfId="0"/>
    <xf numFmtId="0" fontId="3" fillId="2" borderId="1" xfId="0" applyFont="1" applyFill="1" applyBorder="1"/>
    <xf numFmtId="0" fontId="3" fillId="2" borderId="2" xfId="0" applyFont="1" applyFill="1" applyBorder="1"/>
    <xf numFmtId="0" fontId="4" fillId="0" borderId="0" xfId="0" applyFont="1"/>
    <xf numFmtId="0" fontId="4" fillId="2" borderId="2" xfId="0" applyFont="1" applyFill="1" applyBorder="1"/>
    <xf numFmtId="0" fontId="4" fillId="2" borderId="3" xfId="0" applyFont="1" applyFill="1" applyBorder="1"/>
    <xf numFmtId="0" fontId="4" fillId="2" borderId="4" xfId="0" applyFont="1" applyFill="1" applyBorder="1"/>
    <xf numFmtId="0" fontId="4" fillId="2" borderId="0" xfId="0" applyFont="1" applyFill="1"/>
    <xf numFmtId="0" fontId="4" fillId="2" borderId="5" xfId="0" applyFont="1" applyFill="1" applyBorder="1"/>
    <xf numFmtId="0" fontId="3" fillId="2" borderId="6" xfId="0" applyFont="1" applyFill="1" applyBorder="1" applyAlignment="1">
      <alignment vertical="top" wrapText="1"/>
    </xf>
    <xf numFmtId="0" fontId="3" fillId="2" borderId="7" xfId="0" applyFont="1" applyFill="1" applyBorder="1" applyAlignment="1">
      <alignment vertical="top" wrapText="1"/>
    </xf>
    <xf numFmtId="0" fontId="3" fillId="0" borderId="9" xfId="0" applyFont="1" applyBorder="1" applyAlignment="1">
      <alignment vertical="top" wrapText="1"/>
    </xf>
    <xf numFmtId="0" fontId="5" fillId="0" borderId="9" xfId="0" applyFont="1" applyBorder="1" applyAlignment="1">
      <alignment vertical="top" wrapText="1"/>
    </xf>
    <xf numFmtId="0" fontId="4" fillId="2" borderId="9" xfId="0" applyFont="1" applyFill="1" applyBorder="1"/>
    <xf numFmtId="0" fontId="3" fillId="2" borderId="8" xfId="0" applyFont="1" applyFill="1" applyBorder="1" applyAlignment="1">
      <alignment wrapText="1"/>
    </xf>
    <xf numFmtId="0" fontId="3" fillId="2" borderId="9" xfId="0" applyFont="1" applyFill="1" applyBorder="1" applyAlignment="1">
      <alignment wrapText="1"/>
    </xf>
    <xf numFmtId="0" fontId="4" fillId="2" borderId="10" xfId="0" applyFont="1" applyFill="1" applyBorder="1"/>
    <xf numFmtId="0" fontId="6" fillId="2" borderId="4" xfId="0" applyFont="1" applyFill="1" applyBorder="1"/>
    <xf numFmtId="0" fontId="4" fillId="2" borderId="11" xfId="0" applyFont="1" applyFill="1" applyBorder="1"/>
    <xf numFmtId="0" fontId="4" fillId="2" borderId="12" xfId="0" applyFont="1" applyFill="1" applyBorder="1"/>
    <xf numFmtId="0" fontId="2" fillId="2" borderId="4" xfId="0" applyFont="1" applyFill="1" applyBorder="1"/>
    <xf numFmtId="0" fontId="4" fillId="0" borderId="11" xfId="0" applyFont="1" applyBorder="1"/>
    <xf numFmtId="3" fontId="4" fillId="0" borderId="0" xfId="0" applyNumberFormat="1" applyFont="1"/>
    <xf numFmtId="0" fontId="4" fillId="0" borderId="12" xfId="0" applyFont="1" applyBorder="1"/>
    <xf numFmtId="1" fontId="3" fillId="0" borderId="0" xfId="0" applyNumberFormat="1" applyFont="1"/>
    <xf numFmtId="3" fontId="4" fillId="0" borderId="14" xfId="0" applyNumberFormat="1" applyFont="1" applyBorder="1"/>
    <xf numFmtId="0" fontId="4" fillId="2" borderId="14" xfId="0" applyFont="1" applyFill="1" applyBorder="1"/>
    <xf numFmtId="0" fontId="4" fillId="0" borderId="13" xfId="0" applyFont="1" applyBorder="1"/>
    <xf numFmtId="1" fontId="3" fillId="0" borderId="14" xfId="0" applyNumberFormat="1" applyFont="1" applyBorder="1"/>
    <xf numFmtId="3" fontId="4" fillId="2" borderId="0" xfId="0" applyNumberFormat="1" applyFont="1" applyFill="1"/>
    <xf numFmtId="0" fontId="4" fillId="0" borderId="8" xfId="0" applyFont="1" applyBorder="1"/>
    <xf numFmtId="1" fontId="3" fillId="0" borderId="9" xfId="0" applyNumberFormat="1" applyFont="1" applyBorder="1"/>
    <xf numFmtId="0" fontId="6" fillId="2" borderId="15" xfId="0" applyFont="1" applyFill="1" applyBorder="1"/>
    <xf numFmtId="0" fontId="4" fillId="2" borderId="16" xfId="0" applyFont="1" applyFill="1" applyBorder="1"/>
    <xf numFmtId="3" fontId="4" fillId="2" borderId="17" xfId="0" applyNumberFormat="1" applyFont="1" applyFill="1" applyBorder="1"/>
    <xf numFmtId="0" fontId="4" fillId="2" borderId="6" xfId="0" applyFont="1" applyFill="1" applyBorder="1"/>
    <xf numFmtId="0" fontId="4" fillId="2" borderId="7" xfId="0" applyFont="1" applyFill="1" applyBorder="1"/>
    <xf numFmtId="3" fontId="4" fillId="2" borderId="9" xfId="0" applyNumberFormat="1" applyFont="1" applyFill="1" applyBorder="1"/>
    <xf numFmtId="0" fontId="4" fillId="0" borderId="9" xfId="0" applyFont="1" applyBorder="1"/>
    <xf numFmtId="0" fontId="4" fillId="2" borderId="18" xfId="0" applyFont="1" applyFill="1" applyBorder="1"/>
    <xf numFmtId="0" fontId="4" fillId="2" borderId="19" xfId="0" applyFont="1" applyFill="1" applyBorder="1"/>
    <xf numFmtId="3" fontId="4" fillId="2" borderId="20" xfId="0" applyNumberFormat="1" applyFont="1" applyFill="1" applyBorder="1"/>
    <xf numFmtId="0" fontId="4" fillId="2" borderId="20" xfId="0" applyFont="1" applyFill="1" applyBorder="1"/>
    <xf numFmtId="0" fontId="4" fillId="0" borderId="21" xfId="0" applyFont="1" applyBorder="1"/>
    <xf numFmtId="1" fontId="3" fillId="0" borderId="20" xfId="0" applyNumberFormat="1" applyFont="1" applyBorder="1"/>
    <xf numFmtId="0" fontId="4" fillId="2" borderId="22" xfId="0" applyFont="1" applyFill="1" applyBorder="1"/>
    <xf numFmtId="0" fontId="6" fillId="2" borderId="0" xfId="0" applyFont="1" applyFill="1"/>
    <xf numFmtId="0" fontId="6" fillId="2" borderId="28" xfId="0" applyFont="1" applyFill="1" applyBorder="1"/>
    <xf numFmtId="0" fontId="4" fillId="2" borderId="23" xfId="0" applyFont="1" applyFill="1" applyBorder="1"/>
    <xf numFmtId="0" fontId="4" fillId="2" borderId="24" xfId="0" applyFont="1" applyFill="1" applyBorder="1"/>
    <xf numFmtId="3" fontId="4" fillId="2" borderId="25" xfId="0" applyNumberFormat="1" applyFont="1" applyFill="1" applyBorder="1"/>
    <xf numFmtId="0" fontId="4" fillId="2" borderId="25" xfId="0" applyFont="1" applyFill="1" applyBorder="1"/>
    <xf numFmtId="0" fontId="4" fillId="0" borderId="26" xfId="0" applyFont="1" applyBorder="1"/>
    <xf numFmtId="1" fontId="3" fillId="0" borderId="25" xfId="0" applyNumberFormat="1" applyFont="1" applyBorder="1"/>
    <xf numFmtId="0" fontId="4" fillId="2" borderId="27" xfId="0" applyFont="1" applyFill="1" applyBorder="1"/>
    <xf numFmtId="164" fontId="3" fillId="0" borderId="9" xfId="0" applyNumberFormat="1" applyFont="1" applyBorder="1"/>
    <xf numFmtId="164" fontId="3" fillId="0" borderId="0" xfId="0" applyNumberFormat="1" applyFont="1"/>
    <xf numFmtId="0" fontId="4" fillId="0" borderId="25" xfId="0" applyFont="1" applyBorder="1"/>
    <xf numFmtId="1" fontId="4" fillId="0" borderId="0" xfId="0" applyNumberFormat="1" applyFont="1" applyAlignment="1">
      <alignment horizontal="right"/>
    </xf>
    <xf numFmtId="3" fontId="4" fillId="0" borderId="12" xfId="0" applyNumberFormat="1" applyFont="1" applyBorder="1"/>
    <xf numFmtId="3" fontId="3" fillId="0" borderId="0" xfId="0" applyNumberFormat="1" applyFont="1"/>
    <xf numFmtId="0" fontId="4" fillId="0" borderId="14" xfId="0" applyFont="1" applyBorder="1"/>
    <xf numFmtId="3" fontId="4" fillId="0" borderId="13" xfId="0" applyNumberFormat="1" applyFont="1" applyBorder="1"/>
    <xf numFmtId="3" fontId="3" fillId="0" borderId="14" xfId="0" applyNumberFormat="1" applyFont="1" applyBorder="1"/>
    <xf numFmtId="1" fontId="4" fillId="0" borderId="14" xfId="0" applyNumberFormat="1" applyFont="1" applyBorder="1"/>
    <xf numFmtId="0" fontId="4" fillId="2" borderId="26" xfId="0" applyFont="1" applyFill="1" applyBorder="1"/>
    <xf numFmtId="1" fontId="4" fillId="2" borderId="25" xfId="0" applyNumberFormat="1" applyFont="1" applyFill="1" applyBorder="1"/>
    <xf numFmtId="1" fontId="4" fillId="2" borderId="0" xfId="0" applyNumberFormat="1" applyFont="1" applyFill="1"/>
    <xf numFmtId="3" fontId="3" fillId="0" borderId="9" xfId="0" applyNumberFormat="1" applyFont="1" applyBorder="1"/>
    <xf numFmtId="0" fontId="4" fillId="0" borderId="29" xfId="0" applyFont="1" applyBorder="1"/>
    <xf numFmtId="3" fontId="3" fillId="0" borderId="20" xfId="0" applyNumberFormat="1" applyFont="1" applyBorder="1"/>
    <xf numFmtId="0" fontId="6" fillId="2" borderId="23" xfId="0" applyFont="1" applyFill="1" applyBorder="1"/>
    <xf numFmtId="0" fontId="4" fillId="0" borderId="24" xfId="0" applyFont="1" applyBorder="1"/>
    <xf numFmtId="3" fontId="0" fillId="0" borderId="0" xfId="0" applyNumberFormat="1"/>
    <xf numFmtId="10" fontId="0" fillId="0" borderId="0" xfId="0" applyNumberFormat="1"/>
    <xf numFmtId="0" fontId="3" fillId="2" borderId="4" xfId="0" applyFont="1" applyFill="1" applyBorder="1"/>
    <xf numFmtId="0" fontId="3" fillId="2" borderId="0" xfId="0" applyFont="1" applyFill="1" applyBorder="1"/>
    <xf numFmtId="0" fontId="4" fillId="2" borderId="0" xfId="0" applyFont="1" applyFill="1" applyBorder="1"/>
    <xf numFmtId="0" fontId="10" fillId="2" borderId="1" xfId="0" applyFont="1" applyFill="1" applyBorder="1"/>
    <xf numFmtId="0" fontId="10" fillId="2" borderId="4" xfId="0" applyFont="1" applyFill="1" applyBorder="1"/>
    <xf numFmtId="1" fontId="4" fillId="0" borderId="0" xfId="0" applyNumberFormat="1" applyFont="1"/>
    <xf numFmtId="0" fontId="4" fillId="0" borderId="0" xfId="0" applyFont="1" applyBorder="1"/>
    <xf numFmtId="0" fontId="0" fillId="0" borderId="0" xfId="0" applyBorder="1"/>
    <xf numFmtId="0" fontId="12" fillId="0" borderId="33" xfId="0" applyFont="1" applyBorder="1"/>
    <xf numFmtId="0" fontId="12" fillId="0" borderId="34" xfId="0" applyFont="1" applyBorder="1"/>
    <xf numFmtId="0" fontId="12" fillId="0" borderId="0" xfId="0" applyFont="1"/>
    <xf numFmtId="0" fontId="12" fillId="0" borderId="35" xfId="0" applyFont="1" applyBorder="1"/>
    <xf numFmtId="0" fontId="12" fillId="0" borderId="36" xfId="0" applyFont="1" applyBorder="1"/>
    <xf numFmtId="0" fontId="12" fillId="0" borderId="38" xfId="0" applyFont="1" applyBorder="1"/>
    <xf numFmtId="0" fontId="12" fillId="0" borderId="39" xfId="0" applyFont="1" applyBorder="1"/>
    <xf numFmtId="0" fontId="12" fillId="0" borderId="40" xfId="0" applyFont="1" applyBorder="1"/>
    <xf numFmtId="0" fontId="12" fillId="0" borderId="41" xfId="0" applyFont="1" applyBorder="1"/>
    <xf numFmtId="0" fontId="12" fillId="0" borderId="42" xfId="0" applyFont="1" applyBorder="1"/>
    <xf numFmtId="0" fontId="12" fillId="3" borderId="41" xfId="0" applyFont="1" applyFill="1" applyBorder="1"/>
    <xf numFmtId="0" fontId="12" fillId="0" borderId="43" xfId="0" applyFont="1" applyBorder="1"/>
    <xf numFmtId="0" fontId="12" fillId="0" borderId="45" xfId="0" applyFont="1" applyBorder="1"/>
    <xf numFmtId="3" fontId="12" fillId="0" borderId="42" xfId="0" applyNumberFormat="1" applyFont="1" applyBorder="1"/>
    <xf numFmtId="3" fontId="12" fillId="0" borderId="41" xfId="0" applyNumberFormat="1" applyFont="1" applyBorder="1"/>
    <xf numFmtId="3" fontId="12" fillId="0" borderId="44" xfId="0" applyNumberFormat="1" applyFont="1" applyBorder="1"/>
    <xf numFmtId="0" fontId="12" fillId="0" borderId="49" xfId="0" applyFont="1" applyBorder="1"/>
    <xf numFmtId="3" fontId="12" fillId="0" borderId="12" xfId="0" applyNumberFormat="1" applyFont="1" applyBorder="1"/>
    <xf numFmtId="3" fontId="12" fillId="0" borderId="0" xfId="0" applyNumberFormat="1" applyFont="1"/>
    <xf numFmtId="3" fontId="12" fillId="0" borderId="50" xfId="0" applyNumberFormat="1" applyFont="1" applyBorder="1"/>
    <xf numFmtId="0" fontId="12" fillId="0" borderId="37" xfId="0" applyFont="1" applyBorder="1"/>
    <xf numFmtId="0" fontId="12" fillId="0" borderId="51" xfId="0" applyFont="1" applyBorder="1"/>
    <xf numFmtId="3" fontId="12" fillId="0" borderId="52" xfId="0" applyNumberFormat="1" applyFont="1" applyBorder="1"/>
    <xf numFmtId="3" fontId="12" fillId="0" borderId="53" xfId="0" applyNumberFormat="1" applyFont="1" applyBorder="1"/>
    <xf numFmtId="3" fontId="12" fillId="0" borderId="33" xfId="0" applyNumberFormat="1" applyFont="1" applyBorder="1"/>
    <xf numFmtId="0" fontId="12" fillId="0" borderId="0" xfId="0" applyFont="1" applyBorder="1"/>
    <xf numFmtId="3" fontId="0" fillId="0" borderId="0" xfId="0" applyNumberFormat="1" applyBorder="1"/>
    <xf numFmtId="0" fontId="12" fillId="0" borderId="56" xfId="0" applyFont="1" applyBorder="1"/>
    <xf numFmtId="0" fontId="12" fillId="0" borderId="57" xfId="0" applyFont="1" applyBorder="1"/>
    <xf numFmtId="0" fontId="12" fillId="0" borderId="58" xfId="0" applyFont="1" applyBorder="1"/>
    <xf numFmtId="0" fontId="12" fillId="0" borderId="41" xfId="0" applyFont="1" applyFill="1" applyBorder="1"/>
    <xf numFmtId="0" fontId="12" fillId="0" borderId="59" xfId="0" applyFont="1" applyBorder="1"/>
    <xf numFmtId="0" fontId="12" fillId="0" borderId="12" xfId="0" applyFont="1" applyBorder="1"/>
    <xf numFmtId="3" fontId="12" fillId="0" borderId="60" xfId="0" applyNumberFormat="1" applyFont="1" applyBorder="1"/>
    <xf numFmtId="0" fontId="12" fillId="0" borderId="62" xfId="0" applyFont="1" applyBorder="1"/>
    <xf numFmtId="3" fontId="12" fillId="0" borderId="0" xfId="0" applyNumberFormat="1" applyFont="1" applyBorder="1"/>
    <xf numFmtId="3" fontId="12" fillId="0" borderId="63" xfId="0" applyNumberFormat="1" applyFont="1" applyBorder="1"/>
    <xf numFmtId="0" fontId="12" fillId="0" borderId="64" xfId="0" applyFont="1" applyBorder="1"/>
    <xf numFmtId="0" fontId="12" fillId="0" borderId="65" xfId="0" applyFont="1" applyBorder="1"/>
    <xf numFmtId="3" fontId="12" fillId="0" borderId="64" xfId="0" applyNumberFormat="1" applyFont="1" applyBorder="1"/>
    <xf numFmtId="3" fontId="12" fillId="0" borderId="66" xfId="0" applyNumberFormat="1" applyFont="1" applyBorder="1"/>
    <xf numFmtId="3" fontId="13" fillId="0" borderId="67" xfId="0" applyNumberFormat="1" applyFont="1" applyBorder="1"/>
    <xf numFmtId="0" fontId="9" fillId="0" borderId="0" xfId="0" applyFont="1"/>
    <xf numFmtId="0" fontId="11" fillId="4" borderId="68" xfId="0" applyFont="1" applyFill="1" applyBorder="1"/>
    <xf numFmtId="0" fontId="11" fillId="4" borderId="69" xfId="0" applyFont="1" applyFill="1" applyBorder="1"/>
    <xf numFmtId="0" fontId="0" fillId="0" borderId="0" xfId="0" applyAlignment="1">
      <alignment horizontal="left"/>
    </xf>
    <xf numFmtId="1" fontId="0" fillId="0" borderId="0" xfId="0" applyNumberFormat="1"/>
    <xf numFmtId="165" fontId="0" fillId="0" borderId="0" xfId="0" applyNumberFormat="1"/>
    <xf numFmtId="165" fontId="9" fillId="0" borderId="70" xfId="0" applyNumberFormat="1" applyFont="1" applyBorder="1"/>
    <xf numFmtId="165" fontId="9" fillId="0" borderId="71" xfId="0" applyNumberFormat="1" applyFont="1" applyBorder="1"/>
    <xf numFmtId="165" fontId="9" fillId="0" borderId="72" xfId="0" applyNumberFormat="1" applyFont="1" applyBorder="1"/>
    <xf numFmtId="0" fontId="0" fillId="0" borderId="0" xfId="0" applyFill="1" applyBorder="1"/>
    <xf numFmtId="9" fontId="0" fillId="0" borderId="73" xfId="83" applyFont="1" applyFill="1" applyBorder="1"/>
    <xf numFmtId="9" fontId="0" fillId="0" borderId="74" xfId="83" applyFont="1" applyFill="1" applyBorder="1"/>
    <xf numFmtId="0" fontId="14" fillId="0" borderId="67" xfId="0" applyNumberFormat="1" applyFont="1" applyFill="1" applyBorder="1" applyAlignment="1" applyProtection="1">
      <alignment horizontal="left" vertical="center" wrapText="1"/>
    </xf>
    <xf numFmtId="0" fontId="14" fillId="0" borderId="67" xfId="0" applyNumberFormat="1" applyFont="1" applyFill="1" applyBorder="1" applyAlignment="1">
      <alignment horizontal="left" vertical="center"/>
    </xf>
    <xf numFmtId="0" fontId="14" fillId="0" borderId="67" xfId="0" applyNumberFormat="1" applyFont="1" applyFill="1" applyBorder="1" applyAlignment="1">
      <alignment horizontal="left" vertical="center" wrapText="1"/>
    </xf>
    <xf numFmtId="0" fontId="12" fillId="0" borderId="67" xfId="0" applyFont="1" applyFill="1" applyBorder="1" applyAlignment="1">
      <alignment horizontal="left"/>
    </xf>
    <xf numFmtId="0" fontId="12" fillId="0" borderId="67" xfId="0" applyNumberFormat="1" applyFont="1" applyFill="1" applyBorder="1"/>
    <xf numFmtId="0" fontId="12" fillId="0" borderId="67" xfId="0" applyFont="1" applyFill="1" applyBorder="1"/>
    <xf numFmtId="166" fontId="12" fillId="0" borderId="67" xfId="0" applyNumberFormat="1" applyFont="1" applyFill="1" applyBorder="1"/>
    <xf numFmtId="0" fontId="0" fillId="0" borderId="67" xfId="0" applyFont="1" applyFill="1" applyBorder="1"/>
    <xf numFmtId="1" fontId="12" fillId="0" borderId="67" xfId="0" applyNumberFormat="1" applyFont="1" applyFill="1" applyBorder="1"/>
    <xf numFmtId="0" fontId="0" fillId="0" borderId="67" xfId="0" applyNumberFormat="1" applyFont="1" applyFill="1" applyBorder="1" applyAlignment="1">
      <alignment horizontal="left"/>
    </xf>
    <xf numFmtId="0" fontId="12" fillId="0" borderId="67" xfId="0" applyNumberFormat="1" applyFont="1" applyFill="1" applyBorder="1" applyAlignment="1">
      <alignment horizontal="left" wrapText="1"/>
    </xf>
    <xf numFmtId="167" fontId="12" fillId="0" borderId="67" xfId="0" applyNumberFormat="1" applyFont="1" applyFill="1" applyBorder="1"/>
    <xf numFmtId="0" fontId="12" fillId="0" borderId="67" xfId="0" applyNumberFormat="1" applyFont="1" applyFill="1" applyBorder="1" applyAlignment="1" applyProtection="1">
      <alignment horizontal="left" wrapText="1"/>
      <protection locked="0"/>
    </xf>
    <xf numFmtId="0" fontId="12" fillId="0" borderId="67" xfId="84" applyFont="1" applyFill="1" applyBorder="1" applyAlignment="1">
      <alignment horizontal="left"/>
    </xf>
    <xf numFmtId="0" fontId="12" fillId="0" borderId="67" xfId="0" applyNumberFormat="1" applyFont="1" applyFill="1" applyBorder="1" applyAlignment="1">
      <alignment horizontal="left"/>
    </xf>
    <xf numFmtId="166" fontId="12" fillId="0" borderId="67" xfId="0" applyNumberFormat="1" applyFont="1" applyFill="1" applyBorder="1" applyAlignment="1">
      <alignment horizontal="right"/>
    </xf>
    <xf numFmtId="166" fontId="12" fillId="0" borderId="67" xfId="84" applyNumberFormat="1" applyFont="1" applyFill="1" applyBorder="1" applyAlignment="1">
      <alignment horizontal="left"/>
    </xf>
    <xf numFmtId="1" fontId="12" fillId="0" borderId="67" xfId="0" applyNumberFormat="1" applyFont="1" applyFill="1" applyBorder="1" applyAlignment="1">
      <alignment horizontal="right"/>
    </xf>
    <xf numFmtId="167" fontId="12" fillId="0" borderId="67" xfId="0" applyNumberFormat="1" applyFont="1" applyFill="1" applyBorder="1" applyAlignment="1">
      <alignment horizontal="right"/>
    </xf>
    <xf numFmtId="1" fontId="12" fillId="0" borderId="67" xfId="0" applyNumberFormat="1" applyFont="1" applyFill="1" applyBorder="1" applyAlignment="1">
      <alignment horizontal="left"/>
    </xf>
    <xf numFmtId="0" fontId="12" fillId="0" borderId="67" xfId="0" applyNumberFormat="1" applyFont="1" applyFill="1" applyBorder="1" applyAlignment="1">
      <alignment horizontal="right"/>
    </xf>
    <xf numFmtId="167" fontId="12" fillId="0" borderId="67" xfId="0" applyNumberFormat="1" applyFont="1" applyFill="1" applyBorder="1" applyAlignment="1">
      <alignment horizontal="left"/>
    </xf>
    <xf numFmtId="0" fontId="0" fillId="0" borderId="67" xfId="0" applyFont="1" applyFill="1" applyBorder="1" applyAlignment="1">
      <alignment horizontal="left"/>
    </xf>
    <xf numFmtId="0" fontId="0" fillId="3" borderId="67" xfId="0" applyNumberFormat="1" applyFont="1" applyFill="1" applyBorder="1" applyAlignment="1">
      <alignment horizontal="left"/>
    </xf>
    <xf numFmtId="0" fontId="12" fillId="0" borderId="70" xfId="0" applyNumberFormat="1" applyFont="1" applyFill="1" applyBorder="1" applyAlignment="1">
      <alignment horizontal="left"/>
    </xf>
    <xf numFmtId="0" fontId="12" fillId="0" borderId="30" xfId="0" applyNumberFormat="1" applyFont="1" applyFill="1" applyBorder="1" applyAlignment="1">
      <alignment horizontal="left"/>
    </xf>
    <xf numFmtId="0" fontId="12" fillId="0" borderId="32" xfId="0" applyNumberFormat="1" applyFont="1" applyFill="1" applyBorder="1" applyAlignment="1">
      <alignment horizontal="left"/>
    </xf>
    <xf numFmtId="0" fontId="0" fillId="0" borderId="32" xfId="0" applyNumberFormat="1" applyFont="1" applyFill="1" applyBorder="1" applyAlignment="1">
      <alignment horizontal="left"/>
    </xf>
    <xf numFmtId="0" fontId="12" fillId="0" borderId="70" xfId="0" applyFont="1" applyFill="1" applyBorder="1" applyAlignment="1">
      <alignment horizontal="left"/>
    </xf>
    <xf numFmtId="1" fontId="12" fillId="0" borderId="32" xfId="0" applyNumberFormat="1" applyFont="1" applyFill="1" applyBorder="1" applyAlignment="1">
      <alignment horizontal="left"/>
    </xf>
    <xf numFmtId="0" fontId="0" fillId="0" borderId="67" xfId="0" applyNumberFormat="1" applyFont="1" applyFill="1" applyBorder="1"/>
    <xf numFmtId="0" fontId="12" fillId="0" borderId="67" xfId="0" applyNumberFormat="1" applyFont="1" applyFill="1" applyBorder="1" applyAlignment="1">
      <alignment wrapText="1"/>
    </xf>
    <xf numFmtId="168" fontId="12" fillId="0" borderId="67" xfId="0" applyNumberFormat="1" applyFont="1" applyFill="1" applyBorder="1"/>
    <xf numFmtId="0" fontId="0" fillId="0" borderId="67" xfId="0" applyNumberFormat="1" applyFont="1" applyFill="1" applyBorder="1" applyAlignment="1">
      <alignment wrapText="1"/>
    </xf>
    <xf numFmtId="3" fontId="3" fillId="3" borderId="0" xfId="0" applyNumberFormat="1" applyFont="1" applyFill="1"/>
    <xf numFmtId="3" fontId="3" fillId="0" borderId="0" xfId="0" applyNumberFormat="1" applyFont="1" applyFill="1"/>
    <xf numFmtId="4" fontId="3" fillId="0" borderId="0" xfId="0" applyNumberFormat="1" applyFont="1"/>
    <xf numFmtId="1" fontId="4" fillId="3" borderId="0" xfId="0" applyNumberFormat="1" applyFont="1" applyFill="1" applyAlignment="1">
      <alignment horizontal="right"/>
    </xf>
    <xf numFmtId="0" fontId="4" fillId="5" borderId="5" xfId="0" applyFont="1" applyFill="1" applyBorder="1"/>
    <xf numFmtId="3" fontId="12" fillId="3" borderId="41" xfId="0" applyNumberFormat="1" applyFont="1" applyFill="1" applyBorder="1"/>
    <xf numFmtId="3" fontId="12" fillId="3" borderId="0" xfId="0" applyNumberFormat="1" applyFont="1" applyFill="1"/>
    <xf numFmtId="3" fontId="12" fillId="3" borderId="53" xfId="0" applyNumberFormat="1" applyFont="1" applyFill="1" applyBorder="1"/>
    <xf numFmtId="0" fontId="16" fillId="0" borderId="0" xfId="0" applyFont="1"/>
    <xf numFmtId="0" fontId="12" fillId="0" borderId="41" xfId="0" applyFont="1" applyBorder="1"/>
    <xf numFmtId="0" fontId="12" fillId="0" borderId="48" xfId="0" applyFont="1" applyBorder="1"/>
    <xf numFmtId="0" fontId="12" fillId="0" borderId="43" xfId="0" applyFont="1" applyBorder="1"/>
    <xf numFmtId="0" fontId="12" fillId="0" borderId="36" xfId="0" applyFont="1" applyBorder="1"/>
    <xf numFmtId="0" fontId="12" fillId="0" borderId="44" xfId="0" applyFont="1" applyBorder="1"/>
    <xf numFmtId="0" fontId="12" fillId="0" borderId="35" xfId="0" applyFont="1" applyBorder="1"/>
    <xf numFmtId="0" fontId="12" fillId="3" borderId="41" xfId="0" applyFont="1" applyFill="1" applyBorder="1"/>
    <xf numFmtId="0" fontId="12" fillId="3" borderId="48" xfId="0" applyFont="1" applyFill="1" applyBorder="1"/>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12" fillId="0" borderId="37" xfId="0" applyFont="1" applyBorder="1"/>
    <xf numFmtId="0" fontId="12" fillId="0" borderId="34" xfId="0" applyFont="1" applyBorder="1"/>
    <xf numFmtId="0" fontId="12" fillId="0" borderId="38" xfId="0" applyFont="1" applyBorder="1"/>
    <xf numFmtId="0" fontId="12" fillId="0" borderId="46" xfId="0" applyFont="1" applyBorder="1"/>
    <xf numFmtId="0" fontId="12" fillId="0" borderId="42" xfId="0" applyFont="1" applyBorder="1"/>
    <xf numFmtId="0" fontId="12" fillId="0" borderId="47" xfId="0" applyFont="1" applyBorder="1"/>
    <xf numFmtId="0" fontId="12" fillId="0" borderId="60" xfId="0" applyFont="1" applyBorder="1"/>
    <xf numFmtId="0" fontId="12" fillId="0" borderId="61" xfId="0" applyFont="1" applyBorder="1"/>
    <xf numFmtId="0" fontId="12" fillId="0" borderId="54" xfId="0" applyFont="1" applyBorder="1"/>
    <xf numFmtId="0" fontId="12" fillId="0" borderId="55" xfId="0" applyFont="1" applyBorder="1"/>
    <xf numFmtId="1" fontId="4" fillId="0" borderId="0" xfId="0" applyNumberFormat="1" applyFont="1" applyFill="1" applyAlignment="1">
      <alignment horizontal="right"/>
    </xf>
    <xf numFmtId="0" fontId="4" fillId="0" borderId="5" xfId="0" applyFont="1" applyFill="1" applyBorder="1"/>
  </cellXfs>
  <cellStyles count="1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Normal" xfId="0" builtinId="0"/>
    <cellStyle name="Percent" xfId="83" builtinId="5"/>
    <cellStyle name="Standard_Tabelle1" xfId="84"/>
  </cellStyles>
  <dxfs count="3">
    <dxf>
      <font>
        <color auto="1"/>
      </font>
      <fill>
        <patternFill patternType="solid">
          <fgColor indexed="64"/>
          <bgColor rgb="FFFF0000"/>
        </patternFill>
      </fill>
    </dxf>
    <dxf>
      <font>
        <color auto="1"/>
      </font>
      <fill>
        <patternFill patternType="solid">
          <fgColor indexed="64"/>
          <bgColor rgb="FFFF0000"/>
        </patternFill>
      </fill>
    </dxf>
    <dxf>
      <numFmt numFmtId="1" formatCode="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1_chp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Alexander/Dropbox%20(Quintel)/Quintel/Projects/201405_Ecofys%20-%20Energy%20productivity/documentation/Germany/German%20Power%20Plants/comparison%20of%20DE%20Platts%20vs%20BNA%20data.xlsx" TargetMode="External"/></Relationships>
</file>

<file path=xl/pivotCache/pivotCacheDefinition1.xml><?xml version="1.0" encoding="utf-8"?>
<pivotCacheDefinition xmlns="http://schemas.openxmlformats.org/spreadsheetml/2006/main" xmlns:r="http://schemas.openxmlformats.org/officeDocument/2006/relationships" r:id="rId1" refreshedBy="Alexander Wirtz" refreshedDate="41838.47803564815" createdVersion="4" refreshedVersion="4" minRefreshableVersion="3" recordCount="72">
  <cacheSource type="worksheet">
    <worksheetSource ref="B53:V125" sheet="Industry CHP" r:id="rId2"/>
  </cacheSource>
  <cacheFields count="21">
    <cacheField name="Kraftwerksnummer Bundesnetzagentur" numFmtId="0">
      <sharedItems/>
    </cacheField>
    <cacheField name="Unternehmen" numFmtId="0">
      <sharedItems/>
    </cacheField>
    <cacheField name="Kraftwerksname" numFmtId="0">
      <sharedItems/>
    </cacheField>
    <cacheField name="PLZ_x000d_(Standort Kraftwerk)" numFmtId="0">
      <sharedItems containsSemiMixedTypes="0" containsString="0" containsNumber="1" containsInteger="1" minValue="1987" maxValue="97483"/>
    </cacheField>
    <cacheField name="Ort_x000d_(Standort Kraftwerk)" numFmtId="0">
      <sharedItems/>
    </cacheField>
    <cacheField name="Straße und Hausnummer (Standort Kraftwerk)" numFmtId="0">
      <sharedItems containsBlank="1"/>
    </cacheField>
    <cacheField name="Bundesland" numFmtId="0">
      <sharedItems/>
    </cacheField>
    <cacheField name="Blockname" numFmtId="0">
      <sharedItems containsBlank="1" containsMixedTypes="1" containsNumber="1" containsInteger="1" minValue="1" maxValue="2"/>
    </cacheField>
    <cacheField name="TECHNOLOGIE" numFmtId="0">
      <sharedItems count="4">
        <s v="Gas turbine"/>
        <s v="Steam turbine"/>
        <s v="CCGT"/>
        <s v="Gas engine"/>
      </sharedItems>
    </cacheField>
    <cacheField name="Aufnahme der kommerziellen Stromeinspeisung der derzeit in Betrieb befindlichen Erzeugungseinheit_x000d_(Jahr)" numFmtId="0">
      <sharedItems containsString="0" containsBlank="1" containsNumber="1" containsInteger="1" minValue="1948" maxValue="2010"/>
    </cacheField>
    <cacheField name="Status des Kraftwerkes" numFmtId="0">
      <sharedItems/>
    </cacheField>
    <cacheField name="Energieträger" numFmtId="0">
      <sharedItems count="3">
        <s v="Erdgas"/>
        <s v="Mineralölprodukte"/>
        <s v="Gichtgas"/>
      </sharedItems>
    </cacheField>
    <cacheField name="Spezifizierung &quot;Mehrere Energieträger&quot; und &quot;Sonstige Energieträger&quot; - Hauptbrennstoff" numFmtId="0">
      <sharedItems containsBlank="1"/>
    </cacheField>
    <cacheField name="Spezifizierung &quot;Mehrere Energieträger&quot; - Zusatz- / Ersatzbrennstoffe" numFmtId="0">
      <sharedItems containsBlank="1"/>
    </cacheField>
    <cacheField name="Vergütungsfähig nach EEG_x000d_(ja/nein)" numFmtId="0">
      <sharedItems/>
    </cacheField>
    <cacheField name="Wärmeauskopplung (KWK)_x000d_(ja/nein)" numFmtId="0">
      <sharedItems/>
    </cacheField>
    <cacheField name="Netto-Nennleistung (elektrisch) in MW" numFmtId="0">
      <sharedItems containsSemiMixedTypes="0" containsString="0" containsNumber="1" minValue="0.88" maxValue="490"/>
    </cacheField>
    <cacheField name="Bezeichnung Verknüpfungspunkt (Schaltanlage) mit den Netzen der Allgemeinen Versorgung gemäß Netzbetreiber" numFmtId="0">
      <sharedItems containsBlank="1" containsMixedTypes="1" containsNumber="1" containsInteger="1" minValue="5725" maxValue="5725"/>
    </cacheField>
    <cacheField name="Netz- oder Umspannebene des Anschlusses in kV" numFmtId="0">
      <sharedItems containsString="0" containsBlank="1" containsNumber="1" containsInteger="1" minValue="6" maxValue="220"/>
    </cacheField>
    <cacheField name="Name Stromnetzbetreiber" numFmtId="0">
      <sharedItems containsBlank="1"/>
    </cacheField>
    <cacheField name="Erneuerbarer Energieträger (ja/ne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
  <r>
    <s v="BNA0025"/>
    <s v="Suiker Unie GmbH"/>
    <s v="Kesselhaus Zuckerfabrik"/>
    <n v="17389"/>
    <s v="Anklam"/>
    <s v="Bluthsluster Str. 24"/>
    <s v="Mecklenburg-Vorpommern"/>
    <m/>
    <x v="0"/>
    <n v="1993"/>
    <s v="in Betrieb"/>
    <x v="0"/>
    <s v="Erdgas"/>
    <s v="Erdgas"/>
    <s v="Nein"/>
    <s v="Ja"/>
    <n v="15.1"/>
    <s v="DE00100017389AS000000000001237294"/>
    <n v="20"/>
    <s v="E.ON edis AG"/>
    <s v="Nein"/>
  </r>
  <r>
    <s v="BNA0051"/>
    <s v="Cargill Deutschland GmbH"/>
    <s v="KWK-Anlage Barby"/>
    <n v="39249"/>
    <s v="Barby"/>
    <s v="Monplaisirstr. 22"/>
    <s v="Sachsen-Anhalt"/>
    <s v="-"/>
    <x v="0"/>
    <n v="1993"/>
    <s v="in Betrieb"/>
    <x v="0"/>
    <m/>
    <m/>
    <s v="Nein"/>
    <s v="Ja"/>
    <n v="16"/>
    <s v="Übergabe Schaltanlage E.ON"/>
    <n v="20"/>
    <s v="E.ON Avacon AG"/>
    <s v="Nein"/>
  </r>
  <r>
    <s v="BNA0059"/>
    <s v="Volkswagen AG"/>
    <s v="HKW Kassel"/>
    <n v="34225"/>
    <s v="Baunatal"/>
    <m/>
    <s v="Hessen"/>
    <s v="Turbine 1"/>
    <x v="0"/>
    <n v="1961"/>
    <s v="Kaltreserve"/>
    <x v="0"/>
    <m/>
    <m/>
    <s v="Nein"/>
    <s v="Ja"/>
    <n v="12.2"/>
    <s v="Anlage A"/>
    <n v="20"/>
    <s v="VW Kraftwerk GmbH"/>
    <s v="Nein"/>
  </r>
  <r>
    <s v="BNA0088b"/>
    <s v="Solvay Chemicals GmbH"/>
    <s v="Industriekraftwerk Bernburg (IKB)"/>
    <n v="6406"/>
    <s v="Bernburg"/>
    <m/>
    <s v="Sachsen-Anhalt"/>
    <m/>
    <x v="1"/>
    <n v="1994"/>
    <s v="in Betrieb"/>
    <x v="0"/>
    <m/>
    <m/>
    <s v="Nein"/>
    <s v="Ja"/>
    <n v="66"/>
    <s v="Umspannwerk Bernburg Nord"/>
    <n v="110"/>
    <s v="Mitteldeutsche Netzgesellschaft Strom mbH"/>
    <s v="Nein"/>
  </r>
  <r>
    <s v="BNA0105"/>
    <s v="envia THERM GmbH"/>
    <s v="GuD Bitterfeld"/>
    <n v="6749"/>
    <s v="Bitterfeld"/>
    <m/>
    <s v="Sachsen-Anhalt"/>
    <m/>
    <x v="0"/>
    <n v="2000"/>
    <s v="in Betrieb"/>
    <x v="0"/>
    <m/>
    <m/>
    <s v="Nein"/>
    <s v="Ja"/>
    <n v="106"/>
    <s v="UW Bitterfeld Mitte"/>
    <n v="110"/>
    <s v="Mitteldeutsche Netzgesellschaft Strom mbH"/>
    <s v="Nein"/>
  </r>
  <r>
    <s v="BNA0156b"/>
    <s v="Egger Kraftwerk Brilon GmbH"/>
    <s v="Egger Kraftwerk Briilon"/>
    <n v="59929"/>
    <s v="Brilon "/>
    <s v="Im Kissen 19"/>
    <s v="Nordrhein-Westfalen"/>
    <s v="Gasturbinen - KWK - Anlage"/>
    <x v="0"/>
    <n v="1996"/>
    <s v="in Betrieb"/>
    <x v="0"/>
    <m/>
    <m/>
    <s v="Nein"/>
    <s v="Ja"/>
    <n v="13.5"/>
    <m/>
    <n v="10"/>
    <s v="Westfalen-Weser-Ems Verteilnetz GmbH"/>
    <s v="Nein"/>
  </r>
  <r>
    <s v="BNA0172"/>
    <s v="Wacker Chemie AG"/>
    <s v="Dampfkraftwerk BGH - O1"/>
    <n v="84489"/>
    <s v="Burghausen"/>
    <s v="Johannes-Hess Straße 24"/>
    <s v="Bayern"/>
    <m/>
    <x v="1"/>
    <n v="2001"/>
    <s v="in Betrieb (systemrelevant)"/>
    <x v="0"/>
    <s v="Hauptbrennstoff Erdgas"/>
    <s v="Redundanzbrennstoff HEL"/>
    <s v="Nein"/>
    <s v="Ja"/>
    <n v="175"/>
    <s v="UW Holzfeld "/>
    <n v="110"/>
    <s v="E.ON Netz GmbH"/>
    <s v="Nein"/>
  </r>
  <r>
    <s v="BNA0233"/>
    <s v="Stora Enso Sachsen GmbH"/>
    <s v="Kombikraftwerk"/>
    <n v="4838"/>
    <s v="Eilenburg"/>
    <s v="Am Schanzberg 1"/>
    <s v="Sachsen"/>
    <m/>
    <x v="0"/>
    <n v="1993"/>
    <s v="in Betrieb"/>
    <x v="0"/>
    <s v="Erdgas"/>
    <s v="Papierschlämme, EBS"/>
    <s v="Nein"/>
    <s v="Ja"/>
    <n v="47.247999999999998"/>
    <s v="UW Kospa"/>
    <n v="110"/>
    <s v="Mitteldeutsche Netzgesellschaft Strom mbH"/>
    <s v="Nein"/>
  </r>
  <r>
    <s v="BNA0243"/>
    <s v="Palm Power GmbH &amp; Co. KG"/>
    <s v="HKW Eltmann"/>
    <n v="97483"/>
    <s v="Eltmann"/>
    <s v="Industriestraße 23"/>
    <s v="Bayern"/>
    <m/>
    <x v="0"/>
    <n v="2008"/>
    <s v="in Betrieb (systemrelevant)"/>
    <x v="0"/>
    <m/>
    <m/>
    <s v="Nein"/>
    <s v="Ja"/>
    <n v="54"/>
    <s v="Palm Eltmann"/>
    <n v="110"/>
    <s v="E.ON Netz GmbH"/>
    <s v="Nein"/>
  </r>
  <r>
    <s v="BNA0293"/>
    <s v="Rhodia Acetow GmbH"/>
    <s v="GuD Anlage WVK"/>
    <n v="79108"/>
    <s v="Freiburg"/>
    <m/>
    <s v="Baden-Württemberg"/>
    <s v="GuD Anlage"/>
    <x v="2"/>
    <n v="1998"/>
    <s v="in Betrieb (systemrelevant)"/>
    <x v="0"/>
    <m/>
    <m/>
    <s v="Nein"/>
    <s v="Ja"/>
    <n v="60.097999999999999"/>
    <s v="110kV Schalter WVK GuD Anlage"/>
    <n v="110"/>
    <s v="badenova-Netz GmbH "/>
    <s v="Nein"/>
  </r>
  <r>
    <s v="BNA0386"/>
    <s v="Mohn Media Energy GmbH"/>
    <s v="Energiezentrum Mohn Media"/>
    <n v="33334"/>
    <s v="Gütersloh"/>
    <s v="Carl Bertelsmann Straße 161"/>
    <s v="Nordrhein-Westfalen"/>
    <m/>
    <x v="0"/>
    <n v="1994"/>
    <s v="in Betrieb"/>
    <x v="0"/>
    <m/>
    <m/>
    <s v="Nein"/>
    <s v="Ja"/>
    <n v="22.15"/>
    <s v="Carl Bertelsmann Straße 161 "/>
    <n v="10"/>
    <s v="Netzgesellschaft Gütersloh mbH "/>
    <s v="Nein"/>
  </r>
  <r>
    <s v="BNA0444"/>
    <s v="K+S AG"/>
    <s v="Wintershall"/>
    <n v="36266"/>
    <s v="Heringen"/>
    <m/>
    <s v="Hessen"/>
    <s v="Wintershall"/>
    <x v="0"/>
    <n v="1967"/>
    <s v="in Betrieb"/>
    <x v="0"/>
    <s v="Erdgas"/>
    <s v="Dampf von extern aus Abfall"/>
    <s v="Nein"/>
    <s v="Ja"/>
    <n v="109.5"/>
    <s v="UW Phillippsthal"/>
    <n v="110"/>
    <s v="E.ON Netz GmbH"/>
    <s v="Nein"/>
  </r>
  <r>
    <s v="BNA0516"/>
    <s v="Mineraloelraffinerie Oberrhein GmbH &amp; Co. KG"/>
    <s v="MiRO"/>
    <n v="76187"/>
    <s v="Karlsruhe"/>
    <m/>
    <s v="Baden-Württemberg"/>
    <s v="Kesselhaus Werk 1"/>
    <x v="0"/>
    <n v="1995"/>
    <s v="in Betrieb (systemrelevant)"/>
    <x v="1"/>
    <m/>
    <m/>
    <s v="Nein"/>
    <s v="Ja"/>
    <n v="45"/>
    <m/>
    <n v="110"/>
    <s v="EnBW Regional AG"/>
    <s v="Nein"/>
  </r>
  <r>
    <s v="BNA0517"/>
    <s v="Mineraloelraffinerie Oberrhein GmbH &amp; Co. KG"/>
    <s v="MiRO"/>
    <n v="76187"/>
    <s v="Karlsruhe"/>
    <m/>
    <s v="Baden-Württemberg"/>
    <s v="Kesselhaus Werk 2"/>
    <x v="0"/>
    <m/>
    <s v="in Betrieb (systemrelevant)"/>
    <x v="1"/>
    <m/>
    <m/>
    <s v="Nein"/>
    <s v="Ja"/>
    <n v="25"/>
    <m/>
    <n v="110"/>
    <s v="EnBW Regional AG"/>
    <s v="Nein"/>
  </r>
  <r>
    <s v="BNA0556a"/>
    <s v="Cargill Deutschland GmbH"/>
    <s v="KWK-Anlage Krefeld DT"/>
    <n v="47809"/>
    <s v="Krefeld"/>
    <s v="Düsseldorfer Str. 191"/>
    <s v="Nordrhein-Westfalen"/>
    <s v="Dampfturbine"/>
    <x v="1"/>
    <n v="2004"/>
    <s v="in Betrieb"/>
    <x v="0"/>
    <m/>
    <m/>
    <s v="Nein"/>
    <s v="Ja"/>
    <n v="25.8"/>
    <s v="UA Hafen"/>
    <n v="20"/>
    <s v="Rhein-Ruhr Verteilnetz GmbH"/>
    <s v="Nein"/>
  </r>
  <r>
    <s v="BNA0556b"/>
    <s v="Cargill Deutschland GmbH"/>
    <s v="KWK-Anlage Krefeld VM"/>
    <n v="47809"/>
    <s v="Krefeld"/>
    <s v="Düsseldorfer Str. 191"/>
    <s v="Nordrhein-Westfalen"/>
    <s v="Gasmotor (Dieselgenerator)"/>
    <x v="3"/>
    <n v="2004"/>
    <s v="in Betrieb"/>
    <x v="0"/>
    <s v="Erdgas, Heizöl El"/>
    <s v="Heizöl El als Zündstoff"/>
    <s v="Nein"/>
    <s v="Ja"/>
    <n v="14"/>
    <s v="UA Hafen"/>
    <n v="20"/>
    <s v="Rhein-Ruhr Verteilnetz GmbH"/>
    <s v="Nein"/>
  </r>
  <r>
    <s v="BNA0592"/>
    <s v="envia THERM GmbH"/>
    <s v="GuD Leuna"/>
    <n v="6237"/>
    <s v="Leuna"/>
    <m/>
    <s v="Sachsen-Anhalt"/>
    <m/>
    <x v="0"/>
    <n v="1998"/>
    <s v="in Betrieb"/>
    <x v="0"/>
    <m/>
    <m/>
    <s v="Nein"/>
    <s v="Ja"/>
    <n v="52"/>
    <s v="UW Leuna"/>
    <n v="110"/>
    <s v="Mitteldeutsche Netzgesellschaft Strom mbH"/>
    <s v="Nein"/>
  </r>
  <r>
    <s v="BNA0593"/>
    <s v="ILE InfraLeuna Energiegesellschaft mbH"/>
    <s v="ILK-GuD"/>
    <n v="6237"/>
    <s v="Leuna"/>
    <m/>
    <s v="Sachsen-Anhalt"/>
    <s v="GT1"/>
    <x v="0"/>
    <n v="1994"/>
    <s v="in Betrieb"/>
    <x v="0"/>
    <m/>
    <m/>
    <s v="Nein"/>
    <s v="Ja"/>
    <n v="35"/>
    <s v="ILE/MITNETZ"/>
    <n v="110"/>
    <s v="ILE InfraLeuna Energiegesellschaft mbH"/>
    <s v="Nein"/>
  </r>
  <r>
    <s v="BNA0594"/>
    <s v="ILE InfraLeuna Energiegesellschaft mbH"/>
    <s v="ILK-GuD"/>
    <n v="6237"/>
    <s v="Leuna"/>
    <m/>
    <s v="Sachsen-Anhalt"/>
    <s v="GT2"/>
    <x v="0"/>
    <n v="1994"/>
    <s v="in Betrieb"/>
    <x v="0"/>
    <m/>
    <m/>
    <s v="Nein"/>
    <s v="Ja"/>
    <n v="35"/>
    <s v="ILE/MITNETZ"/>
    <n v="110"/>
    <s v="ILE InfraLeuna Energiegesellschaft mbH"/>
    <s v="Nein"/>
  </r>
  <r>
    <s v="BNA0595"/>
    <s v="ILE InfraLeuna Energiegesellschaft mbH"/>
    <s v="ILK-GuD"/>
    <n v="6237"/>
    <s v="Leuna"/>
    <m/>
    <s v="Sachsen-Anhalt"/>
    <s v="GT3"/>
    <x v="0"/>
    <n v="1994"/>
    <s v="in Betrieb"/>
    <x v="0"/>
    <m/>
    <m/>
    <s v="Nein"/>
    <s v="Ja"/>
    <n v="37"/>
    <s v="ILE/MITNETZ"/>
    <n v="110"/>
    <s v="ILE InfraLeuna Energiegesellschaft mbH"/>
    <s v="Nein"/>
  </r>
  <r>
    <s v="BNA0596"/>
    <s v="TOTAL Raffinerie Mitteldeutschland GmbH"/>
    <s v="Raffineriekraftwerk"/>
    <n v="6237"/>
    <s v="Leuna"/>
    <m/>
    <s v="Sachsen-Anhalt"/>
    <m/>
    <x v="0"/>
    <n v="1997"/>
    <s v="in Betrieb"/>
    <x v="1"/>
    <m/>
    <m/>
    <s v="Nein"/>
    <s v="Ja"/>
    <n v="92.5"/>
    <s v="Leuna Süd-Mitte"/>
    <n v="110"/>
    <s v="ILE InfraLeuna Energiegesellschaft mbH"/>
    <s v="Nein"/>
  </r>
  <r>
    <s v="BNA0600a"/>
    <s v="Currenta GmbH &amp; Co. OHG"/>
    <s v="X-Kraftwerk"/>
    <n v="51368"/>
    <s v="Leverkusen"/>
    <s v="CHEMPARK, Geb. X 50"/>
    <s v="Nordrhein-Westfalen"/>
    <m/>
    <x v="1"/>
    <n v="1981"/>
    <s v="in Betrieb"/>
    <x v="0"/>
    <m/>
    <m/>
    <s v="Nein"/>
    <s v="Ja"/>
    <n v="29"/>
    <m/>
    <n v="25"/>
    <s v="CURRENTA"/>
    <s v="Nein"/>
  </r>
  <r>
    <s v="BNA0614a"/>
    <s v="BASF SE"/>
    <s v="KW Mitte"/>
    <n v="67056"/>
    <s v="Ludwigshafen"/>
    <s v="A 855"/>
    <s v="Rheinland-Pfalz"/>
    <s v="GT 1"/>
    <x v="0"/>
    <n v="1992"/>
    <s v="in Betrieb (systemrelevant)"/>
    <x v="0"/>
    <m/>
    <m/>
    <s v="Nein"/>
    <s v="Ja"/>
    <n v="43"/>
    <m/>
    <m/>
    <s v="internes Netz"/>
    <s v="Nein"/>
  </r>
  <r>
    <s v="BNA0614b"/>
    <s v="BASF SE"/>
    <s v="Kraftwerk Mitte"/>
    <n v="67056"/>
    <s v="Ludwigshafen"/>
    <s v="A 800"/>
    <s v="Rheinland-Pfalz"/>
    <s v="GUD A 800 _x000d_GT 11, GT 12, DT 10"/>
    <x v="2"/>
    <n v="2005"/>
    <s v="in Betrieb (systemrelevant)"/>
    <x v="0"/>
    <m/>
    <m/>
    <s v="Nein"/>
    <s v="Ja"/>
    <n v="490"/>
    <s v="W210"/>
    <n v="220"/>
    <s v="Amprion GmbH"/>
    <s v="Nein"/>
  </r>
  <r>
    <s v="BNA0615"/>
    <s v="BASF SE"/>
    <s v="Kraftwerk Süd"/>
    <n v="67056"/>
    <s v="Ludwigshafen"/>
    <s v="C 200"/>
    <s v="Rheinland-Pfalz"/>
    <s v="GUD C 200_x000d_GT 1, GT 2, DT 1"/>
    <x v="2"/>
    <n v="1997"/>
    <s v="in Betrieb (systemrelevant)"/>
    <x v="0"/>
    <m/>
    <m/>
    <s v="Nein"/>
    <s v="Ja"/>
    <n v="390"/>
    <m/>
    <m/>
    <s v="internes Netz"/>
    <s v="Nein"/>
  </r>
  <r>
    <s v="BNA0658"/>
    <s v="Infracor GmbH"/>
    <s v="Kraftwerk III"/>
    <n v="45772"/>
    <s v="Marl"/>
    <m/>
    <s v="Nordrhein-Westfalen"/>
    <s v="Block 311"/>
    <x v="0"/>
    <n v="1973"/>
    <s v="in Betrieb"/>
    <x v="0"/>
    <m/>
    <m/>
    <s v="Nein"/>
    <s v="Ja"/>
    <n v="70.3"/>
    <m/>
    <n v="110"/>
    <s v="Infracor GmbH"/>
    <s v="Nein"/>
  </r>
  <r>
    <s v="BNA0659"/>
    <s v="Infracor GmbH"/>
    <s v="Kraftwerk III"/>
    <n v="45772"/>
    <s v="Marl"/>
    <m/>
    <s v="Nordrhein-Westfalen"/>
    <s v="Block 312"/>
    <x v="0"/>
    <n v="1974"/>
    <s v="in Betrieb"/>
    <x v="0"/>
    <m/>
    <m/>
    <s v="Nein"/>
    <s v="Ja"/>
    <n v="78"/>
    <m/>
    <n v="110"/>
    <s v="Infracor GmbH"/>
    <s v="Nein"/>
  </r>
  <r>
    <s v="BNA0702"/>
    <s v="Bayernoil Raffineriegesellschaft mbH"/>
    <s v="Cogeneration"/>
    <n v="93328"/>
    <s v="Neustadt"/>
    <s v="Postfach 1252"/>
    <s v="Bayern"/>
    <m/>
    <x v="0"/>
    <n v="1996"/>
    <s v="in Betrieb"/>
    <x v="0"/>
    <s v="Erdgas Haupt BS"/>
    <m/>
    <s v="Nein"/>
    <s v="Ja"/>
    <n v="25.4"/>
    <s v="Umspannwerk Neustadt"/>
    <n v="110"/>
    <s v="E.ON Netz GmbH"/>
    <s v="Nein"/>
  </r>
  <r>
    <s v="BNA0804"/>
    <s v="K+S AG"/>
    <s v="Hattorf"/>
    <n v="36269"/>
    <s v="Philippsthal"/>
    <m/>
    <s v="Hessen"/>
    <s v="Hattorf"/>
    <x v="1"/>
    <n v="1962"/>
    <s v="in Betrieb"/>
    <x v="0"/>
    <m/>
    <m/>
    <s v="Nein"/>
    <s v="Ja"/>
    <n v="145.5"/>
    <s v="UW Phillippsthal"/>
    <n v="110"/>
    <s v="E.ON Netz GmbH"/>
    <s v="Nein"/>
  </r>
  <r>
    <s v="BNA0805"/>
    <s v="Daimler AG"/>
    <s v="Kraftwerk Plattling"/>
    <n v="94447"/>
    <s v="Plattling"/>
    <m/>
    <s v="Bayern"/>
    <s v="entfällt"/>
    <x v="0"/>
    <n v="2010"/>
    <s v="in Betrieb (systemrelevant)"/>
    <x v="0"/>
    <m/>
    <m/>
    <s v="Nein"/>
    <s v="Ja"/>
    <n v="97.9"/>
    <s v="DE00722594447HRA00000000PLAE00014; DE00722594447HRV00000000PLAE00014; DE00722594447HRA00000000PLAE00015; DE00722594447HRV00000000PLAE00015"/>
    <n v="110"/>
    <s v="E.ON Netz GmbH"/>
    <s v="Nein"/>
  </r>
  <r>
    <s v="BNA0857"/>
    <s v="Adam Opel AG"/>
    <s v="GuD-Anlage Rüsselsheim"/>
    <n v="65429"/>
    <s v="Rüsselheim"/>
    <m/>
    <s v="Hessen"/>
    <s v="M120"/>
    <x v="2"/>
    <n v="1999"/>
    <s v="in Betrieb (systemrelevant)"/>
    <x v="0"/>
    <m/>
    <m/>
    <s v="Nein"/>
    <s v="Ja"/>
    <n v="112.1"/>
    <s v="KEO-Kundenanlage in Rüsselsheim"/>
    <n v="110"/>
    <s v="Stadtwerke Mainz Netze GmbH (dienstleistend)"/>
    <s v="Nein"/>
  </r>
  <r>
    <s v="BNA0893"/>
    <s v="BASF Schwarzheide GmbH"/>
    <s v="GuD Schwarzheide"/>
    <n v="1987"/>
    <s v="Schwarzheide"/>
    <s v="Schipkauer Str.1"/>
    <s v="Brandenburg"/>
    <m/>
    <x v="2"/>
    <n v="1994"/>
    <s v="in Betrieb"/>
    <x v="0"/>
    <s v="Erdgas"/>
    <s v="Heizöl"/>
    <s v="Nein"/>
    <s v="Ja"/>
    <n v="122"/>
    <m/>
    <n v="110"/>
    <s v="Mitteldeutsche Netzgesellschaft Strom mbH"/>
    <s v="Nein"/>
  </r>
  <r>
    <s v="BNA0894a"/>
    <s v="PCK Raffinerie GmbH"/>
    <s v="IKS PCK Schwedt"/>
    <n v="16303"/>
    <s v="PCK Schwedt"/>
    <m/>
    <s v="Brandenburg"/>
    <s v="Block 5 SE 5"/>
    <x v="0"/>
    <n v="1972"/>
    <s v="in Betrieb"/>
    <x v="1"/>
    <s v="CLO"/>
    <s v="CLO/Raff.Gas"/>
    <s v="Nein"/>
    <s v="Ja"/>
    <n v="28"/>
    <s v="UW Vrd"/>
    <n v="110"/>
    <s v="E.ON edis AG"/>
    <s v="Nein"/>
  </r>
  <r>
    <s v="BNA0894c"/>
    <s v="PCK Raffinerie GmbH"/>
    <s v="IKS PCK Schwedt"/>
    <n v="16303"/>
    <s v="PCK Schwedt"/>
    <m/>
    <s v="Brandenburg"/>
    <s v="Block 1 SE 1"/>
    <x v="0"/>
    <n v="1998"/>
    <s v="in Betrieb"/>
    <x v="1"/>
    <s v="HSCR"/>
    <s v="HSCR/VBR/VR/Raff.Gas"/>
    <s v="Nein"/>
    <s v="Ja"/>
    <n v="106"/>
    <s v="UW Vrd"/>
    <n v="110"/>
    <s v="E.ON edis AG"/>
    <s v="Nein"/>
  </r>
  <r>
    <s v="BNA0894d"/>
    <s v="PCK Raffinerie GmbH"/>
    <s v="IKS PCK Schwedt"/>
    <n v="16303"/>
    <s v="PCK Schwedt"/>
    <m/>
    <s v="Brandenburg"/>
    <s v="Block 2 SE 2"/>
    <x v="0"/>
    <n v="1998"/>
    <s v="in Betrieb"/>
    <x v="1"/>
    <s v="HSCR"/>
    <s v="HSCR/VBR/VR/Raff.Gas"/>
    <s v="Nein"/>
    <s v="Ja"/>
    <n v="106"/>
    <s v="UW Vrd"/>
    <n v="110"/>
    <s v="E.ON edis AG"/>
    <s v="Nein"/>
  </r>
  <r>
    <s v="BNA0918"/>
    <s v="Dow Deutschland Anlagengesellschaft mbH"/>
    <s v="Dow Stade"/>
    <n v="21683"/>
    <s v="Stade"/>
    <s v="Bützflethersand"/>
    <s v="Niedersachsen"/>
    <s v="Kraftwärmekopplungsanlage"/>
    <x v="0"/>
    <n v="1972"/>
    <s v="in Betrieb"/>
    <x v="0"/>
    <s v="Erdgas und Wasserstoff"/>
    <s v="Erdgas und Wasserstoff"/>
    <s v="Nein"/>
    <s v="Ja"/>
    <n v="190"/>
    <s v="UW Götzdorf"/>
    <n v="220"/>
    <s v="TenneT TSO GmbH "/>
    <s v="Nein"/>
  </r>
  <r>
    <s v="BNA1078"/>
    <s v="Palm Power GmbH &amp; Co. KG"/>
    <s v="HKW Wörth"/>
    <n v="76744"/>
    <s v="Wörth"/>
    <s v="Am Oberwald 2"/>
    <s v="Rheinland-Pfalz"/>
    <m/>
    <x v="0"/>
    <n v="2008"/>
    <s v="in Betrieb"/>
    <x v="0"/>
    <m/>
    <m/>
    <s v="Nein"/>
    <s v="Ja"/>
    <n v="59"/>
    <s v="Übergabestation Palm Wörth"/>
    <n v="110"/>
    <s v="Pfalzwerke Netzgesellschaft mbH "/>
    <s v="Nein"/>
  </r>
  <r>
    <s v="BNA1089"/>
    <s v="K+S AG"/>
    <s v="Zielitz"/>
    <n v="39326"/>
    <s v="Zielitz"/>
    <m/>
    <s v="Sachsen-Anhalt"/>
    <s v="Zielitz"/>
    <x v="0"/>
    <n v="1996"/>
    <s v="in Betrieb"/>
    <x v="0"/>
    <m/>
    <m/>
    <s v="Nein"/>
    <s v="Ja"/>
    <n v="84.6"/>
    <s v="Farsleber Str. 1"/>
    <n v="110"/>
    <s v="HSN Magdeburg GmbH"/>
    <s v="Nein"/>
  </r>
  <r>
    <s v="BNA1094"/>
    <s v="Smurfit Kappa Zülpich Papier GmbH"/>
    <s v="Gaskraftwerk"/>
    <n v="53910"/>
    <s v="Zülpich"/>
    <s v="Bessenicher Weg"/>
    <s v="Nordrhein-Westfalen"/>
    <s v="GKW"/>
    <x v="0"/>
    <n v="1966"/>
    <s v="in Betrieb"/>
    <x v="0"/>
    <m/>
    <m/>
    <s v="Nein"/>
    <s v="Ja"/>
    <n v="15.1"/>
    <s v="Viktor Rolf"/>
    <n v="20"/>
    <s v="Rhein-Ruhr Verteilnetz GmbH"/>
    <s v="Nein"/>
  </r>
  <r>
    <s v="BNA1117"/>
    <s v="Industriekraftwerk Breuberg GmbH"/>
    <s v="Industriekraftwerk Breuberg"/>
    <n v="64747"/>
    <s v="Breuberg"/>
    <s v="Höchster Str. 48-60"/>
    <s v="Hessen"/>
    <m/>
    <x v="0"/>
    <n v="1999"/>
    <s v="in Betrieb"/>
    <x v="0"/>
    <m/>
    <m/>
    <s v="Nein"/>
    <s v="Ja"/>
    <n v="11.4"/>
    <s v="UA Sandbach"/>
    <n v="20"/>
    <s v="Verteilnetzbetreiber (VNB) Rhein-Main-Neckar GmbH &amp; Co. KG"/>
    <s v="Nein"/>
  </r>
  <r>
    <s v="BNA1120"/>
    <s v="RÜTGERS InfraTec GmbH"/>
    <s v="Energiezentrale"/>
    <n v="44579"/>
    <s v="Castrop-Rauxel"/>
    <s v="Kekulestraße 30"/>
    <s v="Nordrhein-Westfalen"/>
    <s v="Gasturbine"/>
    <x v="0"/>
    <n v="1991"/>
    <s v="in Betrieb"/>
    <x v="0"/>
    <s v="Erdgas"/>
    <s v="Heizöl EL"/>
    <s v="Nein"/>
    <s v="Ja"/>
    <n v="10.199999999999999"/>
    <n v="5725"/>
    <n v="10"/>
    <s v="Westfalen-Weser-Ems Verteilnetz GmbH"/>
    <s v="Nein"/>
  </r>
  <r>
    <s v="BNA1121"/>
    <s v="RÜTGERS InfraTec GmbH"/>
    <s v="Energiezentrale"/>
    <n v="44579"/>
    <s v="Castrop-Rauxel"/>
    <s v="Kekulestraße 30"/>
    <s v="Nordrhein-Westfalen"/>
    <s v="Energiecenter"/>
    <x v="0"/>
    <n v="2005"/>
    <s v="in Betrieb"/>
    <x v="0"/>
    <s v="Erdgas"/>
    <s v="Heizöl EL"/>
    <s v="Nein"/>
    <s v="Ja"/>
    <n v="0.88"/>
    <m/>
    <m/>
    <s v="Westfalen-Weser-Ems Verteilnetz GmbH"/>
    <s v="Nein"/>
  </r>
  <r>
    <s v="BNA1125"/>
    <s v="Merck KGaA"/>
    <s v="Heizkraftwerk"/>
    <n v="64293"/>
    <s v="Darmstadt "/>
    <s v="Frankfurter Str. 250"/>
    <s v="Hessen"/>
    <s v="GT"/>
    <x v="0"/>
    <n v="1999"/>
    <s v="in Betrieb"/>
    <x v="0"/>
    <s v="Erdgas"/>
    <s v="leichtes Heizöl"/>
    <s v="Nein"/>
    <s v="Ja"/>
    <n v="10"/>
    <s v="UA Nord"/>
    <n v="20"/>
    <s v="Verteilnetzbetreiber (VNB) Rhein-Main-Neckar GmbH &amp; Co. KG"/>
    <s v="Nein"/>
  </r>
  <r>
    <s v="BNA1165"/>
    <s v="Pfeifer &amp; Langen Kommanditgesellschaft"/>
    <s v="P&amp;L Werk Appeldorn"/>
    <n v="47546"/>
    <s v="Kalkar"/>
    <s v="Reeser Str 280-300"/>
    <s v="Nordrhein-Westfalen"/>
    <s v="Lentjes-Kessel"/>
    <x v="0"/>
    <n v="2004"/>
    <s v="in Betrieb"/>
    <x v="0"/>
    <s v="Erdgas"/>
    <s v="Biogas, Schweröl, Leichtöl"/>
    <s v="Nein"/>
    <s v="Ja"/>
    <n v="11.4"/>
    <m/>
    <n v="10"/>
    <s v="Rhein-Ruhr Verteilnetz GmbH"/>
    <s v="Nein"/>
  </r>
  <r>
    <s v="BNA1238"/>
    <s v="Molkerei MEGGLE Wasserburg GmbH &amp; Co. KG"/>
    <s v="Kraftwerk Meggle"/>
    <n v="83512"/>
    <s v="Reitmehring"/>
    <s v="Megglestraße 6 - 12"/>
    <s v="Bayern"/>
    <m/>
    <x v="0"/>
    <n v="2000"/>
    <s v="in Betrieb"/>
    <x v="0"/>
    <m/>
    <m/>
    <s v="Nein"/>
    <s v="Ja"/>
    <n v="12.45"/>
    <s v="Schalthaus Ost"/>
    <n v="20"/>
    <s v="E.ON Bayern AG"/>
    <s v="Nein"/>
  </r>
  <r>
    <s v="BNA1260"/>
    <s v="Daimler AG"/>
    <s v="Heizkraftwerk Sindelfingen"/>
    <n v="71059"/>
    <s v="Sindelfingen"/>
    <m/>
    <s v="Baden-Württemberg"/>
    <s v="Sammelschienen-HKW"/>
    <x v="0"/>
    <n v="1980"/>
    <s v="in Betrieb"/>
    <x v="0"/>
    <s v="Erdgas"/>
    <s v="Heizöl EL"/>
    <s v="Nein"/>
    <s v="Ja"/>
    <n v="75"/>
    <s v="DE00721471063000ZE000000861318VS0"/>
    <n v="110"/>
    <s v="EnBW Regional AG"/>
    <s v="Nein"/>
  </r>
  <r>
    <s v="BNA1271"/>
    <s v="K+S AG"/>
    <s v="Unterbreizbach"/>
    <n v="36414"/>
    <s v="Unterbreizbach"/>
    <m/>
    <s v="Thüringen"/>
    <s v="Unterbreizbach"/>
    <x v="1"/>
    <n v="1965"/>
    <s v="in Betrieb"/>
    <x v="0"/>
    <m/>
    <m/>
    <s v="Nein"/>
    <s v="Ja"/>
    <n v="59"/>
    <s v="UW Phillippsthal"/>
    <n v="110"/>
    <s v="E.ON Netz GmbH"/>
    <s v="Nein"/>
  </r>
  <r>
    <s v="BNA1275"/>
    <s v="Freudenberg Service KG"/>
    <s v="Kraftwerk Freudenberg Weinheim"/>
    <n v="69469"/>
    <s v="Weinheim"/>
    <s v="Höhnerweg 2-4"/>
    <s v="Baden-Württemberg"/>
    <n v="2"/>
    <x v="0"/>
    <n v="2005"/>
    <s v="in Betrieb"/>
    <x v="0"/>
    <s v="Erdgas/ HEL"/>
    <m/>
    <s v="Nein"/>
    <s v="Ja"/>
    <n v="21"/>
    <s v="Station 10"/>
    <n v="20"/>
    <s v="Freudenberg Service KG"/>
    <s v="Nein"/>
  </r>
  <r>
    <s v="BNA1276"/>
    <s v="Freudenberg Service KG"/>
    <s v="Kraftwerk Freudenberg Weinheim"/>
    <n v="69469"/>
    <s v="Weinheim"/>
    <s v="Höhnerweg 2-4"/>
    <s v="Baden-Württemberg"/>
    <n v="1"/>
    <x v="0"/>
    <n v="1982"/>
    <s v="in Betrieb"/>
    <x v="0"/>
    <s v="Erdgas/ HEL"/>
    <m/>
    <s v="Nein"/>
    <s v="Ja"/>
    <n v="21"/>
    <s v="Station 10"/>
    <n v="20"/>
    <s v="Freudenberg Service KG"/>
    <s v="Nein"/>
  </r>
  <r>
    <s v="BNA1279"/>
    <s v="Basell Polyolefine GmbH"/>
    <s v="Gasturbine"/>
    <n v="50389"/>
    <s v="Wesseling"/>
    <m/>
    <s v="Nordrhein-Westfalen"/>
    <s v="D290"/>
    <x v="0"/>
    <n v="1995"/>
    <s v="in Betrieb"/>
    <x v="0"/>
    <s v="Erdgas"/>
    <s v="Heizöl leicht"/>
    <s v="Nein"/>
    <s v="Ja"/>
    <n v="52.7"/>
    <s v="110kV Schaltanlage Bollenacker"/>
    <n v="110"/>
    <s v="Rhein-Ruhr Verteilnetz GmbH"/>
    <s v="Nein"/>
  </r>
  <r>
    <s v="BNA1280"/>
    <s v="Basell Polyolefine GmbH"/>
    <s v="Kraftwerk"/>
    <n v="50389"/>
    <s v="Wesseling"/>
    <m/>
    <s v="Nordrhein-Westfalen"/>
    <s v="D210"/>
    <x v="0"/>
    <n v="1962"/>
    <s v="in Betrieb"/>
    <x v="1"/>
    <s v="Crackeröl leicht und schwer, Braunkohlestaub, Fackelgas"/>
    <s v="Erdgas, Heizöl leicht"/>
    <s v="Nein"/>
    <s v="Ja"/>
    <n v="66.3"/>
    <m/>
    <n v="6"/>
    <s v="internes Netz"/>
    <s v="Nein"/>
  </r>
  <r>
    <s v="BNA1284"/>
    <s v="Grace GmbH &amp; Co. KG "/>
    <s v="Co-Generation"/>
    <n v="67547"/>
    <s v="Worms"/>
    <s v="In der Hollerhecke 1"/>
    <s v="Rheinland-Pfalz"/>
    <s v="-"/>
    <x v="0"/>
    <n v="1991"/>
    <s v="in Betrieb"/>
    <x v="0"/>
    <m/>
    <m/>
    <s v="Nein"/>
    <s v="Ja"/>
    <n v="11.5"/>
    <s v="Station Hernsheim 59 und 72"/>
    <n v="20"/>
    <s v="EWR Netz GmbH"/>
    <s v="Nein"/>
  </r>
  <r>
    <s v="BNA1285"/>
    <s v="K+S AG"/>
    <s v="Sigmundshall"/>
    <n v="31515"/>
    <s v="Wunstorf"/>
    <m/>
    <s v="Niedersachsen"/>
    <s v="Sigmundshall"/>
    <x v="0"/>
    <n v="1974"/>
    <s v="in Betrieb"/>
    <x v="0"/>
    <m/>
    <m/>
    <s v="Nein"/>
    <s v="Ja"/>
    <n v="19"/>
    <s v="Tienberg 25"/>
    <n v="20"/>
    <s v="E.ON Avacon AG"/>
    <s v="Nein"/>
  </r>
  <r>
    <s v="BNA1291"/>
    <s v="IHKW Industrieheizkraftwerk Andernach GmbH"/>
    <s v="IHKW Andernach"/>
    <n v="56626"/>
    <s v="Andernach"/>
    <s v="Koblenzer Straße 141"/>
    <s v="Rheinland-Pfalz"/>
    <m/>
    <x v="0"/>
    <n v="2009"/>
    <s v="in Betrieb"/>
    <x v="0"/>
    <s v="Erdgas, EBS"/>
    <s v="Altöl, Siedlungsabfall"/>
    <s v="Nein"/>
    <s v="Ja"/>
    <n v="12.4"/>
    <m/>
    <n v="20"/>
    <s v="ThyssenKrupp AG"/>
    <s v="Nein"/>
  </r>
  <r>
    <s v="BNA1292a"/>
    <s v="IHKW Industrieheizkraftwerk Heidenheim GmbH"/>
    <s v="IHKW Heidenheim"/>
    <n v="89522"/>
    <s v="Heidenheim"/>
    <s v="Alexanderstr. 8"/>
    <s v="Baden-Württemberg"/>
    <s v="Kessel-Turbine"/>
    <x v="0"/>
    <n v="1983"/>
    <s v="in Betrieb"/>
    <x v="0"/>
    <s v="Erdgas, HEL"/>
    <m/>
    <s v="Nein"/>
    <s v="Ja"/>
    <n v="11"/>
    <s v="DE0002787911101990010010000000001"/>
    <n v="20"/>
    <s v="Hellenstein-Energie-Logistik GmbH"/>
    <s v="Nein"/>
  </r>
  <r>
    <s v="BNA1292b"/>
    <s v="IHKW Industrieheizkraftwerk Heidenheim GmbH"/>
    <s v="IHKW Heidenheim"/>
    <n v="89522"/>
    <s v="Heidenheim"/>
    <s v="Alexanderstr. 8"/>
    <s v="Baden-Württemberg"/>
    <s v="BHKW-Anlage"/>
    <x v="0"/>
    <n v="2000"/>
    <s v="in Betrieb"/>
    <x v="0"/>
    <m/>
    <m/>
    <s v="Nein"/>
    <s v="Ja"/>
    <n v="19.3"/>
    <s v="DE0002787911101990010010000000001"/>
    <n v="20"/>
    <s v="Hellenstein-Energie-Logistik GmbH"/>
    <s v="Nein"/>
  </r>
  <r>
    <s v="BNA1293c"/>
    <s v="Martinswerk GmbH"/>
    <s v="Kraftwerk"/>
    <n v="50127"/>
    <s v="Bergheim"/>
    <s v="Kölner Straße 110"/>
    <s v="Nordrhein-Westfalen"/>
    <s v="K3+4/TG4"/>
    <x v="1"/>
    <n v="1995"/>
    <s v="Kaltreserve"/>
    <x v="0"/>
    <m/>
    <m/>
    <s v="Nein"/>
    <s v="Ja"/>
    <n v="3"/>
    <s v="Station Martinswerk"/>
    <n v="20"/>
    <s v="Rhein-Ruhr Verteilnetz GmbH"/>
    <s v="Nein"/>
  </r>
  <r>
    <s v="BNA1294"/>
    <s v="Shell Deutschland Oil GmbH"/>
    <s v="EEV"/>
    <n v="21107"/>
    <s v="Hamburg"/>
    <s v="Hohe-Schaar-Straße 34"/>
    <s v="Hamburg"/>
    <s v="EEV"/>
    <x v="0"/>
    <n v="1993"/>
    <s v="in Betrieb"/>
    <x v="0"/>
    <s v="Butan/Buten"/>
    <s v="Heizöl leicht"/>
    <s v="Nein"/>
    <s v="Ja"/>
    <n v="38"/>
    <s v="KS 89915"/>
    <n v="110"/>
    <s v="Vattenfall Europe Distribution Hamburg GmbH"/>
    <s v="Nein"/>
  </r>
  <r>
    <s v="BNA1329"/>
    <s v="Kübler &amp; Niethammer Papierfabrik Kriebstein AG"/>
    <s v="K&amp;N PFK AG EV"/>
    <n v="9648"/>
    <s v="Kriebstein"/>
    <s v="Bauhofstr. 1"/>
    <s v="Sachsen"/>
    <s v="GT / GDT"/>
    <x v="2"/>
    <n v="1993"/>
    <s v="in Betrieb"/>
    <x v="0"/>
    <s v="Erdgas"/>
    <s v="Heizöl EL"/>
    <s v="Nein"/>
    <s v="Ja"/>
    <n v="12.75"/>
    <s v="UW-Rauschenthal"/>
    <n v="6"/>
    <s v="Mitteldeutsche Netzgesellschaft Strom mbH"/>
    <s v="Nein"/>
  </r>
  <r>
    <s v="BNA1334a"/>
    <s v="CR3-Kaffeeveredelung M. Hermsen GmbH"/>
    <s v="KWK-Anlage"/>
    <n v="28237"/>
    <s v="Bremen"/>
    <s v="Waterbergstraße 14"/>
    <s v="Bremen"/>
    <s v="GT 1"/>
    <x v="0"/>
    <n v="1993"/>
    <s v="in Betrieb"/>
    <x v="0"/>
    <m/>
    <m/>
    <s v="Nein"/>
    <s v="Ja"/>
    <n v="4.5999999999999996"/>
    <s v="10kV Schaltanlage CR3, Anschlussfeld:Finkenau, Waterberg"/>
    <n v="10"/>
    <s v="swb Netze GmbH &amp; Co. KG"/>
    <s v="Nein"/>
  </r>
  <r>
    <s v="BNA1334b"/>
    <s v="CR3-Kaffeeveredelung M. Hermsen GmbH"/>
    <s v="KWK-Anlage"/>
    <n v="28237"/>
    <s v="Bremen"/>
    <s v="Waterbergstraße 14"/>
    <s v="Bremen"/>
    <s v="GT 2"/>
    <x v="0"/>
    <n v="2002"/>
    <s v="in Betrieb"/>
    <x v="0"/>
    <m/>
    <m/>
    <s v="Nein"/>
    <s v="Ja"/>
    <n v="4.8"/>
    <s v="10kV Schaltanlage CR3, Anschlussfeld:Finkenau, Waterberg"/>
    <n v="10"/>
    <s v="swb Netze GmbH &amp; Co. KG"/>
    <s v="Nein"/>
  </r>
  <r>
    <s v="BNA1334c"/>
    <s v="CR3-Kaffeeveredelung M. Hermsen GmbH"/>
    <s v="KWK-Anlage"/>
    <n v="28237"/>
    <s v="Bremen"/>
    <s v="Waterbergstraße 14"/>
    <s v="Bremen"/>
    <s v="GT 3"/>
    <x v="0"/>
    <n v="2002"/>
    <s v="in Betrieb"/>
    <x v="0"/>
    <m/>
    <m/>
    <s v="Nein"/>
    <s v="Ja"/>
    <n v="4.8"/>
    <s v="10kV Schaltanlage CR3, Anschlussfeld:Finkenau, Waterberg"/>
    <n v="10"/>
    <s v="swb Netze GmbH &amp; Co. KG"/>
    <s v="Nein"/>
  </r>
  <r>
    <s v="BNA1335a"/>
    <s v="Papier- u. Kartonfabrik Varel GmbH &amp; Co. KG"/>
    <s v="PKV Kraftwerk"/>
    <n v="26316"/>
    <s v="Varel"/>
    <s v="Dangaster Straße 38"/>
    <s v="Niedersachsen"/>
    <s v="KWK-Blöcke"/>
    <x v="0"/>
    <n v="1989"/>
    <s v="in Betrieb"/>
    <x v="0"/>
    <s v="Erdgas L"/>
    <m/>
    <s v="Nein"/>
    <s v="Ja"/>
    <n v="58.1"/>
    <m/>
    <n v="20"/>
    <s v="EWE Netz GmbH"/>
    <s v="Nein"/>
  </r>
  <r>
    <s v="BNA1336"/>
    <s v="Henkel AG &amp; Co.KGaA"/>
    <s v="Holthausen"/>
    <n v="40589"/>
    <s v="Düsseldorf"/>
    <s v="Henkelstr. 67"/>
    <s v="Nordrhein-Westfalen"/>
    <m/>
    <x v="0"/>
    <n v="1948"/>
    <s v="in Betrieb"/>
    <x v="0"/>
    <s v="Erdgas"/>
    <s v="Flüssige Produktionsrückstände"/>
    <s v="Nein"/>
    <s v="Ja"/>
    <n v="84"/>
    <s v="SWD-Netz U47/U60"/>
    <n v="25"/>
    <s v="Stadtwerke Düsseldorf Netz GmbH"/>
    <s v="Nein"/>
  </r>
  <r>
    <s v="BNA1337a"/>
    <s v="DS Smith Paper Deutschland GmbH"/>
    <s v="Heizkraftwerk"/>
    <n v="63741"/>
    <s v="Aschaffenburg"/>
    <s v="Weichertstr. 7"/>
    <s v="Bayern"/>
    <s v="Heizkraftwerk"/>
    <x v="1"/>
    <m/>
    <s v="Kaltreserve"/>
    <x v="0"/>
    <m/>
    <m/>
    <s v="Nein"/>
    <s v="Ja"/>
    <n v="27"/>
    <m/>
    <n v="20"/>
    <s v="Aschaffenburger Versorgungs GmbH "/>
    <s v="Nein"/>
  </r>
  <r>
    <s v="BNA1397"/>
    <s v="Ineos Manufacturing Deutschland GmbH"/>
    <s v="O10"/>
    <n v="50769"/>
    <s v="Köln"/>
    <s v="Alte Strasse 201"/>
    <s v="Nordrhein-Westfalen"/>
    <s v="K3"/>
    <x v="0"/>
    <n v="1963"/>
    <s v="in Betrieb"/>
    <x v="1"/>
    <s v="Restgase"/>
    <s v="HD-Gas / Kracköl"/>
    <s v="Nein"/>
    <s v="Ja"/>
    <n v="22.5"/>
    <m/>
    <n v="30"/>
    <s v="Kundenanlage Ineos"/>
    <s v="Nein"/>
  </r>
  <r>
    <s v="BNA1400b"/>
    <s v="Südzucker AG Mannheim/Ochsenfurt, Werk Zeitz"/>
    <s v="EZ1"/>
    <n v="6712"/>
    <s v="Zeitz"/>
    <s v="Albrechtstr. 54"/>
    <s v="Sachsen-Anhalt"/>
    <s v="DTI"/>
    <x v="1"/>
    <n v="1993"/>
    <s v="Kaltreserve"/>
    <x v="1"/>
    <m/>
    <m/>
    <s v="Nein"/>
    <s v="Ja"/>
    <n v="18.5"/>
    <s v="MCk0268"/>
    <n v="15"/>
    <s v="Mitteldeutsche Netzgesellschaft Strom mbH"/>
    <s v="Nein"/>
  </r>
  <r>
    <s v="BNA1402"/>
    <s v="Delkeskamp Verpackungswerke GmbH"/>
    <s v="Heizkraftwerk zur Papierfabrik"/>
    <n v="49638"/>
    <s v="Nortrup"/>
    <s v="Hauptstrasse 15"/>
    <s v="Niedersachsen"/>
    <m/>
    <x v="0"/>
    <m/>
    <s v="in Betrieb"/>
    <x v="0"/>
    <m/>
    <m/>
    <s v="Nein"/>
    <s v="Ja"/>
    <n v="18.100000000000001"/>
    <m/>
    <m/>
    <m/>
    <s v="Nein"/>
  </r>
  <r>
    <s v="BNA1406"/>
    <s v="FS-Karton GmbH"/>
    <s v="FS-Karton"/>
    <n v="41460"/>
    <s v="Neuss"/>
    <s v="Düsseldorfer Str. 182-184"/>
    <s v="Nordrhein-Westfalen"/>
    <m/>
    <x v="0"/>
    <n v="1971"/>
    <s v="in Betrieb"/>
    <x v="0"/>
    <m/>
    <m/>
    <s v="Nein"/>
    <s v="Ja"/>
    <n v="20"/>
    <m/>
    <n v="6"/>
    <s v="Rhein-Ruhr Verteilnetz GmbH"/>
    <s v="Nein"/>
  </r>
  <r>
    <s v="BNA1407"/>
    <s v="Schoeller Technocell GmbH &amp; Co. KG"/>
    <s v="STW"/>
    <n v="9600"/>
    <s v="Weißenborn"/>
    <s v="Fabrikstraße 1"/>
    <s v="Sachsen"/>
    <m/>
    <x v="0"/>
    <n v="2007"/>
    <s v="in Betrieb"/>
    <x v="0"/>
    <m/>
    <m/>
    <s v="Nein"/>
    <s v="Ja"/>
    <n v="13.5"/>
    <s v="140844-3710"/>
    <n v="20"/>
    <s v="Mitteldeutsche Netzgesellschaft Strom mbH"/>
    <s v="Nein"/>
  </r>
  <r>
    <s v="BNA1408"/>
    <s v="Evonik Degussa GmbH"/>
    <s v="Heizkraftwerk Evonik Rheinfelden"/>
    <n v="79618"/>
    <s v="Rheinfelden"/>
    <s v="Untere Kanalstraße 3"/>
    <s v="Baden-Württemberg"/>
    <m/>
    <x v="0"/>
    <n v="1980"/>
    <s v="in Betrieb"/>
    <x v="0"/>
    <s v="Erdgas und Wasserstoff als Restgas eines produktionsbetriebes"/>
    <s v="Erdgas und Wasserstoff als Restgas eines produktionsbetriebes"/>
    <s v="Nein"/>
    <s v="Ja"/>
    <n v="15.2"/>
    <s v="Degussa Süd 1_x000d_Degussa Süd 2_x000d_Degussa Nord 1_x000d_Degussa Nord 2"/>
    <n v="110"/>
    <s v="Energiedienst Netze GmbH "/>
    <s v="Nein"/>
  </r>
  <r>
    <s v="BNA1409"/>
    <s v="DK Recycling und Roheisen GmbH"/>
    <s v="DK Kraftwerk"/>
    <n v="47053"/>
    <s v="Duisburg"/>
    <s v="Wörthstraße 175"/>
    <s v="Nordrhein-Westfalen"/>
    <m/>
    <x v="0"/>
    <n v="2010"/>
    <s v="in Betrieb"/>
    <x v="2"/>
    <s v="Hochofen-Gichtgas"/>
    <s v="Erdgas"/>
    <s v="Nein"/>
    <s v="Ja"/>
    <n v="21"/>
    <s v="SNA-47053-4-01161-000003743"/>
    <n v="25"/>
    <s v="Amprion GmbH"/>
    <s v="Ne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B14:F20" firstHeaderRow="1" firstDataRow="2" firstDataCol="1"/>
  <pivotFields count="21">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axis="axisCol" showAll="0">
      <items count="4">
        <item x="0"/>
        <item x="2"/>
        <item x="1"/>
        <item t="default"/>
      </items>
    </pivotField>
    <pivotField showAll="0"/>
    <pivotField showAll="0"/>
    <pivotField showAll="0"/>
    <pivotField showAll="0"/>
    <pivotField dataField="1" showAll="0"/>
    <pivotField showAll="0"/>
    <pivotField showAll="0"/>
    <pivotField showAll="0"/>
    <pivotField showAll="0"/>
  </pivotFields>
  <rowFields count="1">
    <field x="8"/>
  </rowFields>
  <rowItems count="5">
    <i>
      <x/>
    </i>
    <i>
      <x v="1"/>
    </i>
    <i>
      <x v="2"/>
    </i>
    <i>
      <x v="3"/>
    </i>
    <i t="grand">
      <x/>
    </i>
  </rowItems>
  <colFields count="1">
    <field x="11"/>
  </colFields>
  <colItems count="4">
    <i>
      <x/>
    </i>
    <i>
      <x v="1"/>
    </i>
    <i>
      <x v="2"/>
    </i>
    <i t="grand">
      <x/>
    </i>
  </colItems>
  <dataFields count="1">
    <dataField name="Sum of Netto-Nennleistung (elektrisch) in MW" fld="16" baseField="0" baseItem="0" numFmtId="1"/>
  </dataFields>
  <formats count="1">
    <format dxfId="2">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38"/>
  <sheetViews>
    <sheetView workbookViewId="0">
      <selection activeCell="T30" sqref="T30"/>
    </sheetView>
  </sheetViews>
  <sheetFormatPr baseColWidth="10" defaultRowHeight="15" x14ac:dyDescent="0"/>
  <cols>
    <col min="1" max="1" width="3.83203125" customWidth="1"/>
    <col min="3" max="3" width="20.83203125" customWidth="1"/>
  </cols>
  <sheetData>
    <row r="2" spans="2:24" ht="77" customHeight="1">
      <c r="B2" s="188" t="s">
        <v>75</v>
      </c>
      <c r="C2" s="189"/>
      <c r="D2" s="189"/>
      <c r="E2" s="189"/>
      <c r="F2" s="190"/>
    </row>
    <row r="3" spans="2:24">
      <c r="B3" s="82"/>
      <c r="C3" s="82"/>
      <c r="D3" s="82"/>
      <c r="E3" s="82"/>
      <c r="F3" s="82"/>
      <c r="G3" s="82"/>
      <c r="H3" s="82"/>
      <c r="I3" s="82"/>
      <c r="J3" s="82"/>
      <c r="K3" s="82"/>
      <c r="L3" s="82"/>
      <c r="M3" s="82"/>
      <c r="N3" s="82"/>
      <c r="O3" s="82"/>
      <c r="P3" s="82"/>
      <c r="Q3" s="82"/>
      <c r="R3" s="82"/>
      <c r="S3" s="82"/>
      <c r="T3" s="82"/>
      <c r="U3" s="82"/>
      <c r="V3" s="82"/>
    </row>
    <row r="4" spans="2:24">
      <c r="B4" s="82"/>
      <c r="C4" s="82"/>
      <c r="D4" s="82"/>
      <c r="E4" s="82"/>
      <c r="F4" s="82"/>
      <c r="G4" s="82"/>
      <c r="H4" s="82"/>
      <c r="I4" s="82"/>
      <c r="J4" s="82"/>
      <c r="K4" s="82"/>
      <c r="L4" s="82"/>
      <c r="M4" s="82"/>
      <c r="N4" s="82"/>
      <c r="O4" s="82"/>
      <c r="P4" s="82"/>
      <c r="Q4" s="82"/>
      <c r="R4" s="82"/>
      <c r="S4" s="82"/>
      <c r="T4" s="82"/>
      <c r="U4" s="82"/>
      <c r="V4" s="82"/>
    </row>
    <row r="5" spans="2:24">
      <c r="B5" s="125" t="s">
        <v>620</v>
      </c>
    </row>
    <row r="6" spans="2:24">
      <c r="B6" s="125"/>
    </row>
    <row r="7" spans="2:24">
      <c r="B7" s="125" t="s">
        <v>144</v>
      </c>
      <c r="C7" t="s">
        <v>621</v>
      </c>
    </row>
    <row r="8" spans="2:24">
      <c r="B8" s="125"/>
      <c r="C8" t="s">
        <v>622</v>
      </c>
    </row>
    <row r="9" spans="2:24">
      <c r="B9" s="82"/>
      <c r="C9" s="82"/>
      <c r="D9" s="82"/>
      <c r="E9" s="82"/>
      <c r="F9" s="82"/>
      <c r="G9" s="82"/>
      <c r="H9" s="82"/>
      <c r="I9" s="82"/>
      <c r="J9" s="82"/>
      <c r="K9" s="82"/>
      <c r="L9" s="82"/>
      <c r="M9" s="82"/>
      <c r="N9" s="82"/>
      <c r="O9" s="82"/>
      <c r="P9" s="82"/>
      <c r="Q9" s="82"/>
      <c r="R9" s="82"/>
      <c r="S9" s="82"/>
      <c r="T9" s="82"/>
      <c r="U9" s="82"/>
      <c r="V9" s="82"/>
    </row>
    <row r="10" spans="2:24">
      <c r="B10" s="83" t="s">
        <v>79</v>
      </c>
      <c r="C10" s="84" t="s">
        <v>80</v>
      </c>
      <c r="D10" s="85" t="s">
        <v>81</v>
      </c>
      <c r="E10" s="85"/>
      <c r="F10" s="85"/>
      <c r="G10" s="85"/>
      <c r="H10" s="85"/>
      <c r="I10" s="85"/>
      <c r="J10" s="85"/>
      <c r="K10" s="85"/>
      <c r="L10" s="85"/>
      <c r="M10" s="85"/>
      <c r="N10" s="85"/>
      <c r="O10" s="85"/>
      <c r="P10" s="85"/>
      <c r="Q10" s="85"/>
      <c r="R10" s="85"/>
      <c r="S10" s="85"/>
      <c r="T10" s="85"/>
      <c r="U10" s="85"/>
      <c r="V10" s="85"/>
      <c r="W10" s="85"/>
      <c r="X10" s="85"/>
    </row>
    <row r="11" spans="2:24">
      <c r="B11" s="86" t="s">
        <v>82</v>
      </c>
      <c r="C11" s="87" t="s">
        <v>80</v>
      </c>
      <c r="D11" s="85" t="s">
        <v>83</v>
      </c>
      <c r="E11" s="85"/>
      <c r="F11" s="85"/>
      <c r="G11" s="85"/>
      <c r="H11" s="85"/>
      <c r="I11" s="85"/>
      <c r="J11" s="85"/>
      <c r="K11" s="85"/>
      <c r="L11" s="85"/>
      <c r="M11" s="85"/>
      <c r="N11" s="85"/>
      <c r="O11" s="85"/>
      <c r="P11" s="85"/>
      <c r="Q11" s="85"/>
      <c r="R11" s="85"/>
      <c r="S11" s="85"/>
      <c r="T11" s="85"/>
      <c r="U11" s="85"/>
      <c r="V11" s="85"/>
      <c r="W11" s="85"/>
      <c r="X11" s="85"/>
    </row>
    <row r="12" spans="2:24">
      <c r="B12" s="85"/>
      <c r="C12" s="85"/>
      <c r="D12" s="85"/>
      <c r="E12" s="85"/>
      <c r="F12" s="85"/>
      <c r="G12" s="85"/>
      <c r="H12" s="85"/>
      <c r="I12" s="85"/>
      <c r="J12" s="85"/>
      <c r="K12" s="85"/>
      <c r="L12" s="85"/>
      <c r="M12" s="85"/>
      <c r="N12" s="85"/>
      <c r="O12" s="85"/>
      <c r="P12" s="85"/>
      <c r="Q12" s="85"/>
      <c r="R12" s="85"/>
      <c r="S12" s="85"/>
      <c r="T12" s="85"/>
      <c r="U12" s="85"/>
      <c r="V12" s="85"/>
      <c r="W12" s="85"/>
      <c r="X12" s="85"/>
    </row>
    <row r="13" spans="2:24">
      <c r="B13" s="191" t="s">
        <v>84</v>
      </c>
      <c r="C13" s="192"/>
      <c r="D13" s="88" t="s">
        <v>85</v>
      </c>
      <c r="E13" s="89"/>
      <c r="F13" s="89"/>
      <c r="G13" s="89"/>
      <c r="H13" s="89"/>
      <c r="I13" s="89"/>
      <c r="J13" s="89"/>
      <c r="K13" s="89"/>
      <c r="L13" s="89"/>
      <c r="M13" s="89"/>
      <c r="N13" s="89"/>
      <c r="O13" s="89"/>
      <c r="P13" s="89"/>
      <c r="Q13" s="89"/>
      <c r="R13" s="89"/>
      <c r="S13" s="89"/>
      <c r="T13" s="89"/>
      <c r="U13" s="89"/>
      <c r="V13" s="89"/>
      <c r="W13" s="89"/>
      <c r="X13" s="90"/>
    </row>
    <row r="14" spans="2:24">
      <c r="B14" s="88"/>
      <c r="C14" s="91"/>
      <c r="D14" s="92" t="s">
        <v>86</v>
      </c>
      <c r="E14" s="91" t="s">
        <v>87</v>
      </c>
      <c r="F14" s="113" t="s">
        <v>88</v>
      </c>
      <c r="G14" s="91" t="s">
        <v>89</v>
      </c>
      <c r="H14" s="91" t="s">
        <v>90</v>
      </c>
      <c r="I14" s="113" t="s">
        <v>77</v>
      </c>
      <c r="J14" s="93" t="s">
        <v>77</v>
      </c>
      <c r="K14" s="91" t="s">
        <v>91</v>
      </c>
      <c r="L14" s="91" t="s">
        <v>91</v>
      </c>
      <c r="M14" s="91" t="s">
        <v>74</v>
      </c>
      <c r="N14" s="91" t="s">
        <v>92</v>
      </c>
      <c r="O14" s="91" t="s">
        <v>93</v>
      </c>
      <c r="P14" s="91" t="s">
        <v>94</v>
      </c>
      <c r="Q14" s="93" t="s">
        <v>95</v>
      </c>
      <c r="R14" s="93" t="s">
        <v>95</v>
      </c>
      <c r="S14" s="91" t="s">
        <v>96</v>
      </c>
      <c r="T14" s="91" t="s">
        <v>96</v>
      </c>
      <c r="U14" s="91" t="s">
        <v>96</v>
      </c>
      <c r="V14" s="91" t="s">
        <v>67</v>
      </c>
      <c r="W14" s="91" t="s">
        <v>67</v>
      </c>
      <c r="X14" s="94"/>
    </row>
    <row r="15" spans="2:24">
      <c r="B15" s="88" t="s">
        <v>97</v>
      </c>
      <c r="C15" s="193" t="s">
        <v>98</v>
      </c>
      <c r="D15" s="195" t="s">
        <v>99</v>
      </c>
      <c r="E15" s="180" t="s">
        <v>100</v>
      </c>
      <c r="F15" s="180" t="s">
        <v>101</v>
      </c>
      <c r="G15" s="180" t="s">
        <v>102</v>
      </c>
      <c r="H15" s="180" t="s">
        <v>103</v>
      </c>
      <c r="I15" s="180" t="s">
        <v>104</v>
      </c>
      <c r="J15" s="186" t="s">
        <v>105</v>
      </c>
      <c r="K15" s="180" t="s">
        <v>106</v>
      </c>
      <c r="L15" s="180" t="s">
        <v>107</v>
      </c>
      <c r="M15" s="180" t="s">
        <v>108</v>
      </c>
      <c r="N15" s="180" t="s">
        <v>109</v>
      </c>
      <c r="O15" s="180" t="s">
        <v>110</v>
      </c>
      <c r="P15" s="180" t="s">
        <v>111</v>
      </c>
      <c r="Q15" s="180" t="s">
        <v>112</v>
      </c>
      <c r="R15" s="180" t="s">
        <v>113</v>
      </c>
      <c r="S15" s="180" t="s">
        <v>114</v>
      </c>
      <c r="T15" s="180" t="s">
        <v>115</v>
      </c>
      <c r="U15" s="180" t="s">
        <v>116</v>
      </c>
      <c r="V15" s="180" t="s">
        <v>117</v>
      </c>
      <c r="W15" s="182" t="s">
        <v>118</v>
      </c>
      <c r="X15" s="184" t="s">
        <v>119</v>
      </c>
    </row>
    <row r="16" spans="2:24">
      <c r="B16" s="95" t="s">
        <v>120</v>
      </c>
      <c r="C16" s="194"/>
      <c r="D16" s="196"/>
      <c r="E16" s="181"/>
      <c r="F16" s="181"/>
      <c r="G16" s="181"/>
      <c r="H16" s="181"/>
      <c r="I16" s="181"/>
      <c r="J16" s="187"/>
      <c r="K16" s="181"/>
      <c r="L16" s="181"/>
      <c r="M16" s="181"/>
      <c r="N16" s="181"/>
      <c r="O16" s="181"/>
      <c r="P16" s="181"/>
      <c r="Q16" s="181"/>
      <c r="R16" s="181"/>
      <c r="S16" s="181"/>
      <c r="T16" s="181"/>
      <c r="U16" s="181"/>
      <c r="V16" s="181"/>
      <c r="W16" s="183"/>
      <c r="X16" s="185"/>
    </row>
    <row r="17" spans="2:24">
      <c r="B17" s="88" t="s">
        <v>78</v>
      </c>
      <c r="C17" s="88" t="s">
        <v>121</v>
      </c>
      <c r="D17" s="96">
        <v>2</v>
      </c>
      <c r="E17" s="97"/>
      <c r="F17" s="97"/>
      <c r="G17" s="97"/>
      <c r="H17" s="97"/>
      <c r="I17" s="97"/>
      <c r="J17" s="176"/>
      <c r="K17" s="97"/>
      <c r="L17" s="97"/>
      <c r="M17" s="97"/>
      <c r="N17" s="97"/>
      <c r="O17" s="97"/>
      <c r="P17" s="97"/>
      <c r="Q17" s="97">
        <v>260</v>
      </c>
      <c r="R17" s="97">
        <v>86</v>
      </c>
      <c r="S17" s="97"/>
      <c r="T17" s="97"/>
      <c r="U17" s="97"/>
      <c r="V17" s="97"/>
      <c r="W17" s="97"/>
      <c r="X17" s="98">
        <v>348</v>
      </c>
    </row>
    <row r="18" spans="2:24">
      <c r="B18" s="99"/>
      <c r="C18" s="95" t="s">
        <v>122</v>
      </c>
      <c r="D18" s="100"/>
      <c r="E18" s="101"/>
      <c r="F18" s="101"/>
      <c r="G18" s="101">
        <v>6162</v>
      </c>
      <c r="H18" s="101"/>
      <c r="I18" s="101"/>
      <c r="J18" s="177"/>
      <c r="K18" s="101"/>
      <c r="L18" s="101"/>
      <c r="M18" s="101"/>
      <c r="N18" s="101"/>
      <c r="O18" s="101"/>
      <c r="P18" s="101"/>
      <c r="Q18" s="101"/>
      <c r="R18" s="101"/>
      <c r="S18" s="101"/>
      <c r="T18" s="101"/>
      <c r="U18" s="101"/>
      <c r="V18" s="101"/>
      <c r="W18" s="101"/>
      <c r="X18" s="102">
        <v>6162</v>
      </c>
    </row>
    <row r="19" spans="2:24">
      <c r="B19" s="99"/>
      <c r="C19" s="95" t="s">
        <v>123</v>
      </c>
      <c r="D19" s="100"/>
      <c r="E19" s="101"/>
      <c r="F19" s="101"/>
      <c r="G19" s="101"/>
      <c r="H19" s="101">
        <v>7</v>
      </c>
      <c r="I19" s="101"/>
      <c r="J19" s="177"/>
      <c r="K19" s="101"/>
      <c r="L19" s="101"/>
      <c r="M19" s="101"/>
      <c r="N19" s="101"/>
      <c r="O19" s="101"/>
      <c r="P19" s="101"/>
      <c r="Q19" s="101"/>
      <c r="R19" s="101"/>
      <c r="S19" s="101"/>
      <c r="T19" s="101"/>
      <c r="U19" s="101"/>
      <c r="V19" s="101"/>
      <c r="W19" s="101"/>
      <c r="X19" s="102">
        <v>7</v>
      </c>
    </row>
    <row r="20" spans="2:24">
      <c r="B20" s="99"/>
      <c r="C20" s="95" t="s">
        <v>124</v>
      </c>
      <c r="D20" s="100"/>
      <c r="E20" s="101"/>
      <c r="F20" s="101"/>
      <c r="G20" s="101">
        <v>34</v>
      </c>
      <c r="H20" s="101"/>
      <c r="I20" s="101"/>
      <c r="J20" s="177"/>
      <c r="K20" s="101"/>
      <c r="L20" s="101">
        <v>75</v>
      </c>
      <c r="M20" s="101"/>
      <c r="N20" s="101"/>
      <c r="O20" s="101"/>
      <c r="P20" s="101"/>
      <c r="Q20" s="101"/>
      <c r="R20" s="101"/>
      <c r="S20" s="101"/>
      <c r="T20" s="101"/>
      <c r="U20" s="101"/>
      <c r="V20" s="101"/>
      <c r="W20" s="101"/>
      <c r="X20" s="102">
        <v>109</v>
      </c>
    </row>
    <row r="21" spans="2:24">
      <c r="B21" s="99"/>
      <c r="C21" s="95" t="s">
        <v>125</v>
      </c>
      <c r="D21" s="100"/>
      <c r="E21" s="101"/>
      <c r="F21" s="101"/>
      <c r="G21" s="101">
        <v>5088</v>
      </c>
      <c r="H21" s="101">
        <v>866</v>
      </c>
      <c r="I21" s="101"/>
      <c r="J21" s="177">
        <v>560</v>
      </c>
      <c r="K21" s="101">
        <v>116</v>
      </c>
      <c r="L21" s="101"/>
      <c r="M21" s="101"/>
      <c r="N21" s="101"/>
      <c r="O21" s="101"/>
      <c r="P21" s="101"/>
      <c r="Q21" s="101"/>
      <c r="R21" s="101"/>
      <c r="S21" s="101"/>
      <c r="T21" s="101"/>
      <c r="U21" s="101"/>
      <c r="V21" s="101"/>
      <c r="W21" s="101"/>
      <c r="X21" s="102">
        <v>6630</v>
      </c>
    </row>
    <row r="22" spans="2:24">
      <c r="B22" s="99"/>
      <c r="C22" s="95" t="s">
        <v>126</v>
      </c>
      <c r="D22" s="100">
        <v>897</v>
      </c>
      <c r="E22" s="101">
        <v>16499</v>
      </c>
      <c r="F22" s="101">
        <v>13411</v>
      </c>
      <c r="G22" s="101">
        <v>2541</v>
      </c>
      <c r="H22" s="101">
        <v>821</v>
      </c>
      <c r="I22" s="101"/>
      <c r="J22" s="177">
        <v>523</v>
      </c>
      <c r="K22" s="101">
        <v>606</v>
      </c>
      <c r="L22" s="101"/>
      <c r="M22" s="101"/>
      <c r="N22" s="101">
        <v>26</v>
      </c>
      <c r="O22" s="101"/>
      <c r="P22" s="101">
        <v>1253</v>
      </c>
      <c r="Q22" s="101"/>
      <c r="R22" s="101"/>
      <c r="S22" s="101"/>
      <c r="T22" s="101"/>
      <c r="U22" s="101"/>
      <c r="V22" s="101"/>
      <c r="W22" s="101"/>
      <c r="X22" s="102">
        <v>36576</v>
      </c>
    </row>
    <row r="23" spans="2:24">
      <c r="B23" s="88" t="s">
        <v>127</v>
      </c>
      <c r="C23" s="89"/>
      <c r="D23" s="96">
        <v>899</v>
      </c>
      <c r="E23" s="97">
        <v>16499</v>
      </c>
      <c r="F23" s="97">
        <v>13411</v>
      </c>
      <c r="G23" s="97">
        <v>13824</v>
      </c>
      <c r="H23" s="97">
        <v>1694</v>
      </c>
      <c r="I23" s="97"/>
      <c r="J23" s="176">
        <v>1083</v>
      </c>
      <c r="K23" s="97">
        <v>722</v>
      </c>
      <c r="L23" s="97">
        <v>75</v>
      </c>
      <c r="M23" s="97"/>
      <c r="N23" s="97">
        <v>26</v>
      </c>
      <c r="O23" s="97"/>
      <c r="P23" s="97">
        <v>1253</v>
      </c>
      <c r="Q23" s="97">
        <v>260</v>
      </c>
      <c r="R23" s="97">
        <v>86</v>
      </c>
      <c r="S23" s="97"/>
      <c r="T23" s="97"/>
      <c r="U23" s="97"/>
      <c r="V23" s="97"/>
      <c r="W23" s="97"/>
      <c r="X23" s="98">
        <v>49832</v>
      </c>
    </row>
    <row r="24" spans="2:24">
      <c r="B24" s="88" t="s">
        <v>76</v>
      </c>
      <c r="C24" s="88" t="s">
        <v>122</v>
      </c>
      <c r="D24" s="96"/>
      <c r="E24" s="97"/>
      <c r="F24" s="97"/>
      <c r="G24" s="97">
        <v>4009</v>
      </c>
      <c r="H24" s="97"/>
      <c r="I24" s="97"/>
      <c r="J24" s="176"/>
      <c r="K24" s="97"/>
      <c r="L24" s="97"/>
      <c r="M24" s="97"/>
      <c r="N24" s="97"/>
      <c r="O24" s="97"/>
      <c r="P24" s="97"/>
      <c r="Q24" s="97"/>
      <c r="R24" s="97"/>
      <c r="S24" s="97"/>
      <c r="T24" s="97"/>
      <c r="U24" s="97"/>
      <c r="V24" s="97"/>
      <c r="W24" s="97"/>
      <c r="X24" s="98">
        <v>4009</v>
      </c>
    </row>
    <row r="25" spans="2:24">
      <c r="B25" s="99"/>
      <c r="C25" s="95" t="s">
        <v>123</v>
      </c>
      <c r="D25" s="100"/>
      <c r="E25" s="101"/>
      <c r="F25" s="101"/>
      <c r="G25" s="101"/>
      <c r="H25" s="101">
        <v>17</v>
      </c>
      <c r="I25" s="101"/>
      <c r="J25" s="177"/>
      <c r="K25" s="101"/>
      <c r="L25" s="101"/>
      <c r="M25" s="101"/>
      <c r="N25" s="101"/>
      <c r="O25" s="101"/>
      <c r="P25" s="101"/>
      <c r="Q25" s="101"/>
      <c r="R25" s="101"/>
      <c r="S25" s="101"/>
      <c r="T25" s="101"/>
      <c r="U25" s="101"/>
      <c r="V25" s="101"/>
      <c r="W25" s="101"/>
      <c r="X25" s="102">
        <v>17</v>
      </c>
    </row>
    <row r="26" spans="2:24">
      <c r="B26" s="99"/>
      <c r="C26" s="95" t="s">
        <v>124</v>
      </c>
      <c r="D26" s="100"/>
      <c r="E26" s="101"/>
      <c r="F26" s="101"/>
      <c r="G26" s="101"/>
      <c r="H26" s="101"/>
      <c r="I26" s="101"/>
      <c r="J26" s="177"/>
      <c r="K26" s="101"/>
      <c r="L26" s="101">
        <v>185</v>
      </c>
      <c r="M26" s="101"/>
      <c r="N26" s="101"/>
      <c r="O26" s="101"/>
      <c r="P26" s="101"/>
      <c r="Q26" s="101"/>
      <c r="R26" s="101"/>
      <c r="S26" s="101"/>
      <c r="T26" s="101"/>
      <c r="U26" s="101"/>
      <c r="V26" s="101"/>
      <c r="W26" s="101"/>
      <c r="X26" s="102">
        <v>185</v>
      </c>
    </row>
    <row r="27" spans="2:24">
      <c r="B27" s="99"/>
      <c r="C27" s="95" t="s">
        <v>125</v>
      </c>
      <c r="D27" s="100"/>
      <c r="E27" s="101"/>
      <c r="F27" s="101"/>
      <c r="G27" s="101">
        <v>2433</v>
      </c>
      <c r="H27" s="101">
        <v>1885</v>
      </c>
      <c r="I27" s="101"/>
      <c r="J27" s="177">
        <v>30</v>
      </c>
      <c r="K27" s="101">
        <v>260</v>
      </c>
      <c r="L27" s="101"/>
      <c r="M27" s="101"/>
      <c r="N27" s="101"/>
      <c r="O27" s="101"/>
      <c r="P27" s="101"/>
      <c r="Q27" s="101"/>
      <c r="R27" s="101"/>
      <c r="S27" s="101"/>
      <c r="T27" s="101"/>
      <c r="U27" s="101"/>
      <c r="V27" s="101"/>
      <c r="W27" s="101"/>
      <c r="X27" s="102">
        <v>4608</v>
      </c>
    </row>
    <row r="28" spans="2:24">
      <c r="B28" s="99"/>
      <c r="C28" s="95" t="s">
        <v>128</v>
      </c>
      <c r="D28" s="100"/>
      <c r="E28" s="101"/>
      <c r="F28" s="101"/>
      <c r="G28" s="101"/>
      <c r="H28" s="101"/>
      <c r="I28" s="101">
        <v>8</v>
      </c>
      <c r="J28" s="177"/>
      <c r="K28" s="101"/>
      <c r="L28" s="101"/>
      <c r="M28" s="101"/>
      <c r="N28" s="101"/>
      <c r="O28" s="101"/>
      <c r="P28" s="101"/>
      <c r="Q28" s="101"/>
      <c r="R28" s="101"/>
      <c r="S28" s="101"/>
      <c r="T28" s="101"/>
      <c r="U28" s="101"/>
      <c r="V28" s="101"/>
      <c r="W28" s="101"/>
      <c r="X28" s="102">
        <v>8</v>
      </c>
    </row>
    <row r="29" spans="2:24">
      <c r="B29" s="99"/>
      <c r="C29" s="95" t="s">
        <v>48</v>
      </c>
      <c r="D29" s="100"/>
      <c r="E29" s="101"/>
      <c r="F29" s="101"/>
      <c r="G29" s="101"/>
      <c r="H29" s="101"/>
      <c r="I29" s="101"/>
      <c r="J29" s="177"/>
      <c r="K29" s="101"/>
      <c r="L29" s="101"/>
      <c r="M29" s="101"/>
      <c r="N29" s="101"/>
      <c r="O29" s="101"/>
      <c r="P29" s="101"/>
      <c r="Q29" s="101"/>
      <c r="R29" s="101"/>
      <c r="S29" s="101"/>
      <c r="T29" s="101"/>
      <c r="U29" s="101">
        <v>153</v>
      </c>
      <c r="V29" s="101"/>
      <c r="W29" s="101"/>
      <c r="X29" s="102">
        <v>153</v>
      </c>
    </row>
    <row r="30" spans="2:24">
      <c r="B30" s="99"/>
      <c r="C30" s="95" t="s">
        <v>129</v>
      </c>
      <c r="D30" s="100"/>
      <c r="E30" s="101"/>
      <c r="F30" s="101"/>
      <c r="G30" s="101"/>
      <c r="H30" s="101"/>
      <c r="I30" s="101"/>
      <c r="J30" s="177"/>
      <c r="K30" s="101"/>
      <c r="L30" s="101"/>
      <c r="M30" s="101"/>
      <c r="N30" s="101"/>
      <c r="O30" s="101"/>
      <c r="P30" s="101"/>
      <c r="Q30" s="101"/>
      <c r="R30" s="101"/>
      <c r="S30" s="101"/>
      <c r="T30" s="101">
        <v>6352</v>
      </c>
      <c r="U30" s="101"/>
      <c r="V30" s="101"/>
      <c r="W30" s="101"/>
      <c r="X30" s="102">
        <v>6352</v>
      </c>
    </row>
    <row r="31" spans="2:24">
      <c r="B31" s="99"/>
      <c r="C31" s="95" t="s">
        <v>47</v>
      </c>
      <c r="D31" s="100"/>
      <c r="E31" s="101"/>
      <c r="F31" s="101"/>
      <c r="G31" s="101"/>
      <c r="H31" s="101"/>
      <c r="I31" s="101"/>
      <c r="J31" s="177"/>
      <c r="K31" s="101"/>
      <c r="L31" s="101"/>
      <c r="M31" s="101"/>
      <c r="N31" s="101"/>
      <c r="O31" s="101"/>
      <c r="P31" s="101"/>
      <c r="Q31" s="101"/>
      <c r="R31" s="101"/>
      <c r="S31" s="101">
        <v>3552</v>
      </c>
      <c r="T31" s="101"/>
      <c r="U31" s="101"/>
      <c r="V31" s="101"/>
      <c r="W31" s="101"/>
      <c r="X31" s="102">
        <v>3552</v>
      </c>
    </row>
    <row r="32" spans="2:24">
      <c r="B32" s="99"/>
      <c r="C32" s="95" t="s">
        <v>62</v>
      </c>
      <c r="D32" s="100"/>
      <c r="E32" s="101"/>
      <c r="F32" s="101"/>
      <c r="G32" s="101"/>
      <c r="H32" s="101"/>
      <c r="I32" s="101"/>
      <c r="J32" s="177"/>
      <c r="K32" s="101"/>
      <c r="L32" s="101"/>
      <c r="M32" s="101"/>
      <c r="N32" s="101"/>
      <c r="O32" s="101">
        <v>12068</v>
      </c>
      <c r="P32" s="101"/>
      <c r="Q32" s="101"/>
      <c r="R32" s="101"/>
      <c r="S32" s="101"/>
      <c r="T32" s="101"/>
      <c r="U32" s="101"/>
      <c r="V32" s="101"/>
      <c r="W32" s="101"/>
      <c r="X32" s="102">
        <v>12068</v>
      </c>
    </row>
    <row r="33" spans="2:24">
      <c r="B33" s="99"/>
      <c r="C33" s="95" t="s">
        <v>130</v>
      </c>
      <c r="D33" s="100"/>
      <c r="E33" s="101"/>
      <c r="F33" s="101"/>
      <c r="G33" s="101"/>
      <c r="H33" s="101"/>
      <c r="I33" s="101"/>
      <c r="J33" s="177"/>
      <c r="K33" s="101"/>
      <c r="L33" s="101"/>
      <c r="M33" s="101">
        <v>32381</v>
      </c>
      <c r="N33" s="101"/>
      <c r="O33" s="101"/>
      <c r="P33" s="101"/>
      <c r="Q33" s="101"/>
      <c r="R33" s="101"/>
      <c r="S33" s="101"/>
      <c r="T33" s="101"/>
      <c r="U33" s="101"/>
      <c r="V33" s="101"/>
      <c r="W33" s="101"/>
      <c r="X33" s="102">
        <v>32381</v>
      </c>
    </row>
    <row r="34" spans="2:24">
      <c r="B34" s="99"/>
      <c r="C34" s="95" t="s">
        <v>126</v>
      </c>
      <c r="D34" s="100">
        <v>4708</v>
      </c>
      <c r="E34" s="101">
        <v>9047</v>
      </c>
      <c r="F34" s="101">
        <v>8807</v>
      </c>
      <c r="G34" s="101">
        <v>4816</v>
      </c>
      <c r="H34" s="101">
        <v>262</v>
      </c>
      <c r="I34" s="101"/>
      <c r="J34" s="177">
        <v>34</v>
      </c>
      <c r="K34" s="101"/>
      <c r="L34" s="101"/>
      <c r="M34" s="101"/>
      <c r="N34" s="101"/>
      <c r="O34" s="101"/>
      <c r="P34" s="101">
        <v>265</v>
      </c>
      <c r="Q34" s="101"/>
      <c r="R34" s="101"/>
      <c r="S34" s="101"/>
      <c r="T34" s="101"/>
      <c r="U34" s="101"/>
      <c r="V34" s="101"/>
      <c r="W34" s="101"/>
      <c r="X34" s="102">
        <v>27939</v>
      </c>
    </row>
    <row r="35" spans="2:24">
      <c r="B35" s="99"/>
      <c r="C35" s="95" t="s">
        <v>131</v>
      </c>
      <c r="D35" s="100"/>
      <c r="E35" s="101"/>
      <c r="F35" s="101"/>
      <c r="G35" s="101"/>
      <c r="H35" s="101"/>
      <c r="I35" s="101"/>
      <c r="J35" s="177"/>
      <c r="K35" s="101"/>
      <c r="L35" s="101"/>
      <c r="M35" s="101"/>
      <c r="N35" s="101"/>
      <c r="O35" s="101"/>
      <c r="P35" s="101"/>
      <c r="Q35" s="101"/>
      <c r="R35" s="101"/>
      <c r="S35" s="101"/>
      <c r="T35" s="101"/>
      <c r="U35" s="101"/>
      <c r="V35" s="101">
        <v>188</v>
      </c>
      <c r="W35" s="101"/>
      <c r="X35" s="102">
        <v>188</v>
      </c>
    </row>
    <row r="36" spans="2:24">
      <c r="B36" s="99"/>
      <c r="C36" s="95" t="s">
        <v>132</v>
      </c>
      <c r="D36" s="100"/>
      <c r="E36" s="101"/>
      <c r="F36" s="101"/>
      <c r="G36" s="101"/>
      <c r="H36" s="101"/>
      <c r="I36" s="101"/>
      <c r="J36" s="177"/>
      <c r="K36" s="101"/>
      <c r="L36" s="101"/>
      <c r="M36" s="101"/>
      <c r="N36" s="101"/>
      <c r="O36" s="101"/>
      <c r="P36" s="101"/>
      <c r="Q36" s="101"/>
      <c r="R36" s="101"/>
      <c r="S36" s="101"/>
      <c r="T36" s="101"/>
      <c r="U36" s="101"/>
      <c r="V36" s="101"/>
      <c r="W36" s="101">
        <v>29252</v>
      </c>
      <c r="X36" s="102">
        <v>29252</v>
      </c>
    </row>
    <row r="37" spans="2:24">
      <c r="B37" s="88" t="s">
        <v>133</v>
      </c>
      <c r="C37" s="89"/>
      <c r="D37" s="96">
        <v>4708</v>
      </c>
      <c r="E37" s="97">
        <v>9047</v>
      </c>
      <c r="F37" s="97">
        <v>8807</v>
      </c>
      <c r="G37" s="97">
        <v>11259</v>
      </c>
      <c r="H37" s="97">
        <v>2164</v>
      </c>
      <c r="I37" s="97">
        <v>8</v>
      </c>
      <c r="J37" s="176">
        <v>64</v>
      </c>
      <c r="K37" s="97">
        <v>260</v>
      </c>
      <c r="L37" s="97">
        <v>185</v>
      </c>
      <c r="M37" s="97">
        <v>32381</v>
      </c>
      <c r="N37" s="97"/>
      <c r="O37" s="97">
        <v>12068</v>
      </c>
      <c r="P37" s="97">
        <v>265</v>
      </c>
      <c r="Q37" s="97"/>
      <c r="R37" s="97"/>
      <c r="S37" s="97">
        <v>3552</v>
      </c>
      <c r="T37" s="97">
        <v>6352</v>
      </c>
      <c r="U37" s="97">
        <v>153</v>
      </c>
      <c r="V37" s="97">
        <v>188</v>
      </c>
      <c r="W37" s="97">
        <v>29252</v>
      </c>
      <c r="X37" s="98">
        <v>120710</v>
      </c>
    </row>
    <row r="38" spans="2:24">
      <c r="B38" s="103" t="s">
        <v>119</v>
      </c>
      <c r="C38" s="104"/>
      <c r="D38" s="105">
        <v>5606</v>
      </c>
      <c r="E38" s="106">
        <v>25546</v>
      </c>
      <c r="F38" s="106">
        <v>22218</v>
      </c>
      <c r="G38" s="106">
        <v>25083</v>
      </c>
      <c r="H38" s="106">
        <v>3858</v>
      </c>
      <c r="I38" s="106">
        <v>8</v>
      </c>
      <c r="J38" s="178">
        <v>1147</v>
      </c>
      <c r="K38" s="106">
        <v>982</v>
      </c>
      <c r="L38" s="106">
        <v>260</v>
      </c>
      <c r="M38" s="106">
        <v>32381</v>
      </c>
      <c r="N38" s="106">
        <v>26</v>
      </c>
      <c r="O38" s="106">
        <v>12068</v>
      </c>
      <c r="P38" s="106">
        <v>1517</v>
      </c>
      <c r="Q38" s="106">
        <v>260</v>
      </c>
      <c r="R38" s="106">
        <v>86</v>
      </c>
      <c r="S38" s="106">
        <v>3552</v>
      </c>
      <c r="T38" s="106">
        <v>6352</v>
      </c>
      <c r="U38" s="106">
        <v>153</v>
      </c>
      <c r="V38" s="106">
        <v>188</v>
      </c>
      <c r="W38" s="106">
        <v>29252</v>
      </c>
      <c r="X38" s="107">
        <v>170542</v>
      </c>
    </row>
  </sheetData>
  <mergeCells count="24">
    <mergeCell ref="L15:L16"/>
    <mergeCell ref="B2:F2"/>
    <mergeCell ref="B13:C13"/>
    <mergeCell ref="C15:C16"/>
    <mergeCell ref="D15:D16"/>
    <mergeCell ref="E15:E16"/>
    <mergeCell ref="F15:F16"/>
    <mergeCell ref="G15:G16"/>
    <mergeCell ref="H15:H16"/>
    <mergeCell ref="I15:I16"/>
    <mergeCell ref="J15:J16"/>
    <mergeCell ref="K15:K16"/>
    <mergeCell ref="X15:X16"/>
    <mergeCell ref="M15:M16"/>
    <mergeCell ref="N15:N16"/>
    <mergeCell ref="O15:O16"/>
    <mergeCell ref="P15:P16"/>
    <mergeCell ref="Q15:Q16"/>
    <mergeCell ref="R15:R16"/>
    <mergeCell ref="S15:S16"/>
    <mergeCell ref="T15:T16"/>
    <mergeCell ref="U15:U16"/>
    <mergeCell ref="V15:V16"/>
    <mergeCell ref="W15:W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Y33"/>
  <sheetViews>
    <sheetView showZeros="0" workbookViewId="0">
      <selection activeCell="E29" sqref="E29"/>
    </sheetView>
  </sheetViews>
  <sheetFormatPr baseColWidth="10" defaultRowHeight="15" x14ac:dyDescent="0"/>
  <cols>
    <col min="1" max="1" width="3.83203125" style="73" customWidth="1"/>
    <col min="2" max="2" width="10.83203125" style="73"/>
    <col min="3" max="3" width="20.83203125" style="73" customWidth="1"/>
    <col min="4" max="16384" width="10.83203125" style="73"/>
  </cols>
  <sheetData>
    <row r="5" spans="2:25">
      <c r="B5" s="83" t="s">
        <v>79</v>
      </c>
      <c r="C5" s="84" t="s">
        <v>80</v>
      </c>
      <c r="D5" s="85" t="s">
        <v>81</v>
      </c>
      <c r="E5" s="85"/>
      <c r="F5" s="85"/>
      <c r="G5" s="85"/>
      <c r="H5" s="85"/>
      <c r="I5" s="85"/>
      <c r="J5" s="85"/>
      <c r="K5" s="85"/>
      <c r="L5" s="85"/>
      <c r="M5" s="85"/>
      <c r="N5" s="85"/>
      <c r="O5" s="85"/>
      <c r="P5" s="85"/>
      <c r="Q5" s="85"/>
      <c r="R5" s="85"/>
      <c r="S5" s="85"/>
      <c r="T5" s="85"/>
      <c r="U5" s="85"/>
      <c r="V5" s="85"/>
      <c r="W5" s="85"/>
      <c r="X5" s="85"/>
    </row>
    <row r="6" spans="2:25">
      <c r="B6" s="86" t="s">
        <v>82</v>
      </c>
      <c r="C6" s="87" t="s">
        <v>80</v>
      </c>
      <c r="D6" s="85" t="s">
        <v>83</v>
      </c>
      <c r="E6" s="85"/>
      <c r="F6" s="85"/>
      <c r="G6" s="85"/>
      <c r="H6" s="85"/>
      <c r="I6" s="85"/>
      <c r="J6" s="85"/>
      <c r="K6" s="85"/>
      <c r="L6" s="85"/>
      <c r="M6" s="85"/>
      <c r="N6" s="85"/>
      <c r="O6" s="85"/>
      <c r="P6" s="85"/>
      <c r="Q6" s="85"/>
      <c r="R6" s="85"/>
      <c r="S6" s="108"/>
      <c r="T6" s="108"/>
      <c r="U6" s="108"/>
      <c r="V6" s="108"/>
      <c r="W6" s="108"/>
      <c r="X6" s="108"/>
      <c r="Y6" s="109"/>
    </row>
    <row r="7" spans="2:25">
      <c r="B7" s="85"/>
      <c r="C7" s="85"/>
      <c r="D7" s="85"/>
      <c r="E7" s="85"/>
      <c r="F7" s="85"/>
      <c r="G7" s="85"/>
      <c r="H7" s="85"/>
      <c r="I7" s="85"/>
      <c r="J7" s="85"/>
      <c r="K7" s="85"/>
      <c r="L7" s="85"/>
      <c r="M7" s="85"/>
      <c r="N7" s="85"/>
      <c r="O7" s="85"/>
      <c r="P7" s="85"/>
      <c r="Q7" s="85"/>
      <c r="R7" s="85"/>
      <c r="S7" s="108"/>
      <c r="T7" s="108"/>
      <c r="U7" s="108"/>
      <c r="V7" s="108"/>
      <c r="W7" s="108"/>
      <c r="X7" s="108"/>
      <c r="Y7" s="109"/>
    </row>
    <row r="8" spans="2:25">
      <c r="B8" s="199" t="s">
        <v>84</v>
      </c>
      <c r="C8" s="200"/>
      <c r="D8" s="110" t="s">
        <v>85</v>
      </c>
      <c r="E8" s="111"/>
      <c r="F8" s="111"/>
      <c r="G8" s="111"/>
      <c r="H8" s="111"/>
      <c r="I8" s="111"/>
      <c r="J8" s="111"/>
      <c r="K8" s="111"/>
      <c r="L8" s="111"/>
      <c r="M8" s="111"/>
      <c r="N8" s="111"/>
      <c r="O8" s="111"/>
      <c r="P8" s="111"/>
      <c r="Q8" s="111"/>
      <c r="R8" s="112"/>
      <c r="S8" s="108"/>
      <c r="T8" s="108"/>
      <c r="U8" s="108"/>
      <c r="V8" s="108"/>
      <c r="W8" s="108"/>
      <c r="X8" s="108"/>
      <c r="Y8" s="109"/>
    </row>
    <row r="9" spans="2:25">
      <c r="B9" s="92"/>
      <c r="C9" s="91"/>
      <c r="D9" s="92" t="s">
        <v>86</v>
      </c>
      <c r="E9" s="91" t="s">
        <v>87</v>
      </c>
      <c r="F9" s="93" t="s">
        <v>88</v>
      </c>
      <c r="G9" s="91" t="s">
        <v>89</v>
      </c>
      <c r="H9" s="91" t="s">
        <v>90</v>
      </c>
      <c r="I9" s="113" t="s">
        <v>49</v>
      </c>
      <c r="J9" s="93" t="s">
        <v>77</v>
      </c>
      <c r="K9" s="91" t="s">
        <v>134</v>
      </c>
      <c r="L9" s="91" t="s">
        <v>74</v>
      </c>
      <c r="M9" s="91" t="s">
        <v>93</v>
      </c>
      <c r="N9" s="91" t="s">
        <v>94</v>
      </c>
      <c r="O9" s="93" t="s">
        <v>135</v>
      </c>
      <c r="P9" s="91" t="s">
        <v>96</v>
      </c>
      <c r="Q9" s="91" t="s">
        <v>67</v>
      </c>
      <c r="R9" s="114"/>
      <c r="S9" s="109"/>
      <c r="T9" s="109"/>
      <c r="U9" s="109"/>
      <c r="V9" s="109"/>
      <c r="W9" s="109"/>
      <c r="X9" s="109"/>
      <c r="Y9" s="109"/>
    </row>
    <row r="10" spans="2:25">
      <c r="B10" s="92" t="s">
        <v>97</v>
      </c>
      <c r="C10" s="193" t="s">
        <v>98</v>
      </c>
      <c r="D10" s="195" t="s">
        <v>99</v>
      </c>
      <c r="E10" s="180" t="s">
        <v>136</v>
      </c>
      <c r="F10" s="180" t="s">
        <v>101</v>
      </c>
      <c r="G10" s="180" t="s">
        <v>102</v>
      </c>
      <c r="H10" s="180" t="s">
        <v>103</v>
      </c>
      <c r="I10" s="180" t="s">
        <v>104</v>
      </c>
      <c r="J10" s="180" t="s">
        <v>105</v>
      </c>
      <c r="K10" s="180" t="s">
        <v>137</v>
      </c>
      <c r="L10" s="180" t="s">
        <v>108</v>
      </c>
      <c r="M10" s="180" t="s">
        <v>110</v>
      </c>
      <c r="N10" s="180" t="s">
        <v>111</v>
      </c>
      <c r="O10" s="180" t="s">
        <v>138</v>
      </c>
      <c r="P10" s="180" t="s">
        <v>139</v>
      </c>
      <c r="Q10" s="180" t="s">
        <v>140</v>
      </c>
      <c r="R10" s="197" t="s">
        <v>119</v>
      </c>
      <c r="S10" s="109"/>
      <c r="T10" s="109"/>
      <c r="U10" s="109"/>
      <c r="V10" s="109"/>
      <c r="W10" s="109"/>
      <c r="X10" s="109"/>
      <c r="Y10" s="109"/>
    </row>
    <row r="11" spans="2:25">
      <c r="B11" s="115" t="s">
        <v>120</v>
      </c>
      <c r="C11" s="194"/>
      <c r="D11" s="196"/>
      <c r="E11" s="181"/>
      <c r="F11" s="181"/>
      <c r="G11" s="181"/>
      <c r="H11" s="181"/>
      <c r="I11" s="181"/>
      <c r="J11" s="181"/>
      <c r="K11" s="181"/>
      <c r="L11" s="181"/>
      <c r="M11" s="181"/>
      <c r="N11" s="181"/>
      <c r="O11" s="181"/>
      <c r="P11" s="181"/>
      <c r="Q11" s="181"/>
      <c r="R11" s="198"/>
      <c r="S11" s="109"/>
      <c r="T11" s="109"/>
      <c r="U11" s="109"/>
      <c r="V11" s="109"/>
      <c r="W11" s="109"/>
      <c r="X11" s="109"/>
      <c r="Y11" s="109"/>
    </row>
    <row r="12" spans="2:25">
      <c r="B12" s="92" t="s">
        <v>78</v>
      </c>
      <c r="C12" s="88" t="s">
        <v>121</v>
      </c>
      <c r="D12" s="96">
        <f>input_BNA!D17</f>
        <v>2</v>
      </c>
      <c r="E12" s="97">
        <f>input_BNA!E17+input_BNA!N17</f>
        <v>0</v>
      </c>
      <c r="F12" s="97">
        <f>input_BNA!F17</f>
        <v>0</v>
      </c>
      <c r="G12" s="97">
        <f>input_BNA!G17</f>
        <v>0</v>
      </c>
      <c r="H12" s="97">
        <f>input_BNA!H17</f>
        <v>0</v>
      </c>
      <c r="I12" s="97">
        <f>input_BNA!I17</f>
        <v>0</v>
      </c>
      <c r="J12" s="97">
        <f>input_BNA!J17</f>
        <v>0</v>
      </c>
      <c r="K12" s="97">
        <f>input_BNA!K17+input_BNA!L17</f>
        <v>0</v>
      </c>
      <c r="L12" s="97">
        <f>input_BNA!M17</f>
        <v>0</v>
      </c>
      <c r="M12" s="97">
        <f>input_BNA!O17</f>
        <v>0</v>
      </c>
      <c r="N12" s="97">
        <f>input_BNA!P17</f>
        <v>0</v>
      </c>
      <c r="O12" s="97">
        <f>input_BNA!Q17+input_BNA!R17</f>
        <v>346</v>
      </c>
      <c r="P12" s="97">
        <f>input_BNA!S17+input_BNA!T17+input_BNA!U17</f>
        <v>0</v>
      </c>
      <c r="Q12" s="97">
        <f>input_BNA!V17+input_BNA!W17</f>
        <v>0</v>
      </c>
      <c r="R12" s="116">
        <f t="shared" ref="R12:R17" si="0">SUBTOTAL(9,D12:Q12)</f>
        <v>348</v>
      </c>
      <c r="S12" s="109"/>
      <c r="T12" s="109"/>
      <c r="U12" s="109"/>
      <c r="V12" s="109"/>
      <c r="W12" s="109"/>
      <c r="X12" s="109"/>
      <c r="Y12" s="109"/>
    </row>
    <row r="13" spans="2:25">
      <c r="B13" s="117"/>
      <c r="C13" s="95" t="s">
        <v>122</v>
      </c>
      <c r="D13" s="100">
        <f>input_BNA!D18</f>
        <v>0</v>
      </c>
      <c r="E13" s="118">
        <f>input_BNA!E18+input_BNA!N18</f>
        <v>0</v>
      </c>
      <c r="F13" s="118">
        <f>input_BNA!F18</f>
        <v>0</v>
      </c>
      <c r="G13" s="118">
        <f>input_BNA!G18</f>
        <v>6162</v>
      </c>
      <c r="H13" s="118">
        <f>input_BNA!H18</f>
        <v>0</v>
      </c>
      <c r="I13" s="118">
        <f>input_BNA!I18</f>
        <v>0</v>
      </c>
      <c r="J13" s="118">
        <f>input_BNA!J18</f>
        <v>0</v>
      </c>
      <c r="K13" s="118">
        <f>input_BNA!K18+input_BNA!L18</f>
        <v>0</v>
      </c>
      <c r="L13" s="118">
        <f>input_BNA!M18</f>
        <v>0</v>
      </c>
      <c r="M13" s="118">
        <f>input_BNA!O18</f>
        <v>0</v>
      </c>
      <c r="N13" s="118">
        <f>input_BNA!P18</f>
        <v>0</v>
      </c>
      <c r="O13" s="118">
        <f>input_BNA!Q18+input_BNA!R18</f>
        <v>0</v>
      </c>
      <c r="P13" s="118">
        <f>input_BNA!S18+input_BNA!T18+input_BNA!U18</f>
        <v>0</v>
      </c>
      <c r="Q13" s="118">
        <f>input_BNA!V18+input_BNA!W18</f>
        <v>0</v>
      </c>
      <c r="R13" s="119">
        <f t="shared" si="0"/>
        <v>6162</v>
      </c>
      <c r="S13" s="109"/>
      <c r="T13" s="109"/>
      <c r="U13" s="109"/>
      <c r="V13" s="109"/>
      <c r="W13" s="109"/>
      <c r="X13" s="109"/>
      <c r="Y13" s="109"/>
    </row>
    <row r="14" spans="2:25">
      <c r="B14" s="117"/>
      <c r="C14" s="95" t="s">
        <v>123</v>
      </c>
      <c r="D14" s="100">
        <f>input_BNA!D19</f>
        <v>0</v>
      </c>
      <c r="E14" s="118">
        <f>input_BNA!E19+input_BNA!N19</f>
        <v>0</v>
      </c>
      <c r="F14" s="118">
        <f>input_BNA!F19</f>
        <v>0</v>
      </c>
      <c r="G14" s="118">
        <f>input_BNA!G19</f>
        <v>0</v>
      </c>
      <c r="H14" s="118">
        <f>input_BNA!H19</f>
        <v>7</v>
      </c>
      <c r="I14" s="118">
        <f>input_BNA!I19</f>
        <v>0</v>
      </c>
      <c r="J14" s="118">
        <f>input_BNA!J19</f>
        <v>0</v>
      </c>
      <c r="K14" s="118">
        <f>input_BNA!K19+input_BNA!L19</f>
        <v>0</v>
      </c>
      <c r="L14" s="118">
        <f>input_BNA!M19</f>
        <v>0</v>
      </c>
      <c r="M14" s="118">
        <f>input_BNA!O19</f>
        <v>0</v>
      </c>
      <c r="N14" s="118">
        <f>input_BNA!P19</f>
        <v>0</v>
      </c>
      <c r="O14" s="118">
        <f>input_BNA!Q19+input_BNA!R19</f>
        <v>0</v>
      </c>
      <c r="P14" s="118">
        <f>input_BNA!S19+input_BNA!T19+input_BNA!U19</f>
        <v>0</v>
      </c>
      <c r="Q14" s="118">
        <f>input_BNA!V19+input_BNA!W19</f>
        <v>0</v>
      </c>
      <c r="R14" s="119">
        <f t="shared" si="0"/>
        <v>7</v>
      </c>
      <c r="S14" s="109"/>
      <c r="T14" s="109"/>
      <c r="U14" s="109"/>
      <c r="V14" s="109"/>
      <c r="W14" s="109"/>
      <c r="X14" s="109"/>
      <c r="Y14" s="109"/>
    </row>
    <row r="15" spans="2:25">
      <c r="B15" s="117"/>
      <c r="C15" s="95" t="s">
        <v>124</v>
      </c>
      <c r="D15" s="100">
        <f>input_BNA!D20</f>
        <v>0</v>
      </c>
      <c r="E15" s="118">
        <f>input_BNA!E20+input_BNA!N20</f>
        <v>0</v>
      </c>
      <c r="F15" s="118">
        <f>input_BNA!F20</f>
        <v>0</v>
      </c>
      <c r="G15" s="118">
        <f>input_BNA!G20</f>
        <v>34</v>
      </c>
      <c r="H15" s="118">
        <f>input_BNA!H20</f>
        <v>0</v>
      </c>
      <c r="I15" s="118">
        <f>input_BNA!I20</f>
        <v>0</v>
      </c>
      <c r="J15" s="118">
        <f>input_BNA!J20</f>
        <v>0</v>
      </c>
      <c r="K15" s="118">
        <f>input_BNA!K20+input_BNA!L20</f>
        <v>75</v>
      </c>
      <c r="L15" s="118">
        <f>input_BNA!M20</f>
        <v>0</v>
      </c>
      <c r="M15" s="118">
        <f>input_BNA!O20</f>
        <v>0</v>
      </c>
      <c r="N15" s="118">
        <f>input_BNA!P20</f>
        <v>0</v>
      </c>
      <c r="O15" s="118">
        <f>input_BNA!Q20+input_BNA!R20</f>
        <v>0</v>
      </c>
      <c r="P15" s="118">
        <f>input_BNA!S20+input_BNA!T20+input_BNA!U20</f>
        <v>0</v>
      </c>
      <c r="Q15" s="118">
        <f>input_BNA!V20+input_BNA!W20</f>
        <v>0</v>
      </c>
      <c r="R15" s="119">
        <f t="shared" si="0"/>
        <v>109</v>
      </c>
    </row>
    <row r="16" spans="2:25">
      <c r="B16" s="117"/>
      <c r="C16" s="95" t="s">
        <v>125</v>
      </c>
      <c r="D16" s="100">
        <f>input_BNA!D21</f>
        <v>0</v>
      </c>
      <c r="E16" s="118">
        <f>input_BNA!E21+input_BNA!N21</f>
        <v>0</v>
      </c>
      <c r="F16" s="118">
        <f>input_BNA!F21</f>
        <v>0</v>
      </c>
      <c r="G16" s="118">
        <f>input_BNA!G21</f>
        <v>5088</v>
      </c>
      <c r="H16" s="118">
        <f>input_BNA!H21</f>
        <v>866</v>
      </c>
      <c r="I16" s="118">
        <f>input_BNA!I21</f>
        <v>0</v>
      </c>
      <c r="J16" s="118">
        <f>input_BNA!J21</f>
        <v>560</v>
      </c>
      <c r="K16" s="118">
        <f>input_BNA!K21+input_BNA!L21</f>
        <v>116</v>
      </c>
      <c r="L16" s="118">
        <f>input_BNA!M21</f>
        <v>0</v>
      </c>
      <c r="M16" s="118">
        <f>input_BNA!O21</f>
        <v>0</v>
      </c>
      <c r="N16" s="118">
        <f>input_BNA!P21</f>
        <v>0</v>
      </c>
      <c r="O16" s="118">
        <f>input_BNA!Q21+input_BNA!R21</f>
        <v>0</v>
      </c>
      <c r="P16" s="118">
        <f>input_BNA!S21+input_BNA!T21+input_BNA!U21</f>
        <v>0</v>
      </c>
      <c r="Q16" s="118">
        <f>input_BNA!V21+input_BNA!W21</f>
        <v>0</v>
      </c>
      <c r="R16" s="119">
        <f t="shared" si="0"/>
        <v>6630</v>
      </c>
    </row>
    <row r="17" spans="2:18">
      <c r="B17" s="117"/>
      <c r="C17" s="95" t="s">
        <v>126</v>
      </c>
      <c r="D17" s="100">
        <f>input_BNA!D22</f>
        <v>897</v>
      </c>
      <c r="E17" s="118">
        <f>input_BNA!E22+input_BNA!N22</f>
        <v>16525</v>
      </c>
      <c r="F17" s="118">
        <f>input_BNA!F22</f>
        <v>13411</v>
      </c>
      <c r="G17" s="118">
        <f>input_BNA!G22</f>
        <v>2541</v>
      </c>
      <c r="H17" s="118">
        <f>input_BNA!H22</f>
        <v>821</v>
      </c>
      <c r="I17" s="118">
        <f>input_BNA!I22</f>
        <v>0</v>
      </c>
      <c r="J17" s="118">
        <f>input_BNA!J22</f>
        <v>523</v>
      </c>
      <c r="K17" s="118">
        <f>input_BNA!K22+input_BNA!L22</f>
        <v>606</v>
      </c>
      <c r="L17" s="118">
        <f>input_BNA!M22</f>
        <v>0</v>
      </c>
      <c r="M17" s="118">
        <f>input_BNA!O22</f>
        <v>0</v>
      </c>
      <c r="N17" s="118">
        <f>input_BNA!P22</f>
        <v>1253</v>
      </c>
      <c r="O17" s="118">
        <f>input_BNA!Q22+input_BNA!R22</f>
        <v>0</v>
      </c>
      <c r="P17" s="118">
        <f>input_BNA!S22+input_BNA!T22+input_BNA!U22</f>
        <v>0</v>
      </c>
      <c r="Q17" s="118">
        <f>input_BNA!V22+input_BNA!W22</f>
        <v>0</v>
      </c>
      <c r="R17" s="119">
        <f t="shared" si="0"/>
        <v>36577</v>
      </c>
    </row>
    <row r="18" spans="2:18">
      <c r="B18" s="92" t="s">
        <v>127</v>
      </c>
      <c r="C18" s="89"/>
      <c r="D18" s="96">
        <f>SUBTOTAL(9,D12:D17)</f>
        <v>899</v>
      </c>
      <c r="E18" s="97">
        <f t="shared" ref="E18:Q18" si="1">SUBTOTAL(9,E12:E17)</f>
        <v>16525</v>
      </c>
      <c r="F18" s="97">
        <f t="shared" si="1"/>
        <v>13411</v>
      </c>
      <c r="G18" s="97">
        <f t="shared" si="1"/>
        <v>13825</v>
      </c>
      <c r="H18" s="97">
        <f t="shared" si="1"/>
        <v>1694</v>
      </c>
      <c r="I18" s="97">
        <f t="shared" si="1"/>
        <v>0</v>
      </c>
      <c r="J18" s="97">
        <f t="shared" si="1"/>
        <v>1083</v>
      </c>
      <c r="K18" s="97">
        <f t="shared" si="1"/>
        <v>797</v>
      </c>
      <c r="L18" s="97">
        <f t="shared" si="1"/>
        <v>0</v>
      </c>
      <c r="M18" s="97">
        <f t="shared" si="1"/>
        <v>0</v>
      </c>
      <c r="N18" s="97">
        <f t="shared" si="1"/>
        <v>1253</v>
      </c>
      <c r="O18" s="97">
        <f t="shared" si="1"/>
        <v>346</v>
      </c>
      <c r="P18" s="97">
        <f t="shared" si="1"/>
        <v>0</v>
      </c>
      <c r="Q18" s="97">
        <f t="shared" si="1"/>
        <v>0</v>
      </c>
      <c r="R18" s="116">
        <f>SUM(R12:R17)</f>
        <v>49833</v>
      </c>
    </row>
    <row r="19" spans="2:18">
      <c r="B19" s="92" t="s">
        <v>76</v>
      </c>
      <c r="C19" s="88" t="s">
        <v>122</v>
      </c>
      <c r="D19" s="96">
        <f>input_BNA!D24</f>
        <v>0</v>
      </c>
      <c r="E19" s="97">
        <f>input_BNA!E24+input_BNA!N24</f>
        <v>0</v>
      </c>
      <c r="F19" s="97">
        <f>input_BNA!F24</f>
        <v>0</v>
      </c>
      <c r="G19" s="97">
        <f>input_BNA!G24</f>
        <v>4009</v>
      </c>
      <c r="H19" s="97">
        <f>input_BNA!H24</f>
        <v>0</v>
      </c>
      <c r="I19" s="97">
        <f>input_BNA!I24</f>
        <v>0</v>
      </c>
      <c r="J19" s="97">
        <f>input_BNA!J24</f>
        <v>0</v>
      </c>
      <c r="K19" s="97">
        <f>input_BNA!K24+input_BNA!L24</f>
        <v>0</v>
      </c>
      <c r="L19" s="97">
        <f>input_BNA!M24</f>
        <v>0</v>
      </c>
      <c r="M19" s="97">
        <f>input_BNA!O24</f>
        <v>0</v>
      </c>
      <c r="N19" s="97">
        <f>input_BNA!P24</f>
        <v>0</v>
      </c>
      <c r="O19" s="97">
        <f>input_BNA!Q24+input_BNA!R24</f>
        <v>0</v>
      </c>
      <c r="P19" s="97">
        <f>input_BNA!S24+input_BNA!T24+input_BNA!U24</f>
        <v>0</v>
      </c>
      <c r="Q19" s="97">
        <f>input_BNA!V24+input_BNA!W24</f>
        <v>0</v>
      </c>
      <c r="R19" s="116">
        <f t="shared" ref="R19:R31" si="2">SUBTOTAL(9,D19:Q19)</f>
        <v>4009</v>
      </c>
    </row>
    <row r="20" spans="2:18">
      <c r="B20" s="117"/>
      <c r="C20" s="95" t="s">
        <v>123</v>
      </c>
      <c r="D20" s="100">
        <f>input_BNA!D25</f>
        <v>0</v>
      </c>
      <c r="E20" s="118">
        <f>input_BNA!E25+input_BNA!N25</f>
        <v>0</v>
      </c>
      <c r="F20" s="118">
        <f>input_BNA!F25</f>
        <v>0</v>
      </c>
      <c r="G20" s="118">
        <f>input_BNA!G25</f>
        <v>0</v>
      </c>
      <c r="H20" s="118">
        <f>input_BNA!H25</f>
        <v>17</v>
      </c>
      <c r="I20" s="118">
        <f>input_BNA!I25</f>
        <v>0</v>
      </c>
      <c r="J20" s="118">
        <f>input_BNA!J25</f>
        <v>0</v>
      </c>
      <c r="K20" s="118">
        <f>input_BNA!K25+input_BNA!L25</f>
        <v>0</v>
      </c>
      <c r="L20" s="118">
        <f>input_BNA!M25</f>
        <v>0</v>
      </c>
      <c r="M20" s="118">
        <f>input_BNA!O25</f>
        <v>0</v>
      </c>
      <c r="N20" s="118">
        <f>input_BNA!P25</f>
        <v>0</v>
      </c>
      <c r="O20" s="118">
        <f>input_BNA!Q25+input_BNA!R25</f>
        <v>0</v>
      </c>
      <c r="P20" s="118">
        <f>input_BNA!S25+input_BNA!T25+input_BNA!U25</f>
        <v>0</v>
      </c>
      <c r="Q20" s="118">
        <f>input_BNA!V25+input_BNA!W25</f>
        <v>0</v>
      </c>
      <c r="R20" s="119">
        <f t="shared" si="2"/>
        <v>17</v>
      </c>
    </row>
    <row r="21" spans="2:18">
      <c r="B21" s="117"/>
      <c r="C21" s="95" t="s">
        <v>124</v>
      </c>
      <c r="D21" s="100">
        <f>input_BNA!D26</f>
        <v>0</v>
      </c>
      <c r="E21" s="118">
        <f>input_BNA!E26+input_BNA!N26</f>
        <v>0</v>
      </c>
      <c r="F21" s="118">
        <f>input_BNA!F26</f>
        <v>0</v>
      </c>
      <c r="G21" s="118">
        <f>input_BNA!G26</f>
        <v>0</v>
      </c>
      <c r="H21" s="118">
        <f>input_BNA!H26</f>
        <v>0</v>
      </c>
      <c r="I21" s="118">
        <f>input_BNA!I26</f>
        <v>0</v>
      </c>
      <c r="J21" s="118">
        <f>input_BNA!J26</f>
        <v>0</v>
      </c>
      <c r="K21" s="118">
        <f>input_BNA!K26+input_BNA!L26</f>
        <v>185</v>
      </c>
      <c r="L21" s="118">
        <f>input_BNA!M26</f>
        <v>0</v>
      </c>
      <c r="M21" s="118">
        <f>input_BNA!O26</f>
        <v>0</v>
      </c>
      <c r="N21" s="118">
        <f>input_BNA!P26</f>
        <v>0</v>
      </c>
      <c r="O21" s="118">
        <f>input_BNA!Q26+input_BNA!R26</f>
        <v>0</v>
      </c>
      <c r="P21" s="118">
        <f>input_BNA!S26+input_BNA!T26+input_BNA!U26</f>
        <v>0</v>
      </c>
      <c r="Q21" s="118">
        <f>input_BNA!V26+input_BNA!W26</f>
        <v>0</v>
      </c>
      <c r="R21" s="119">
        <f t="shared" si="2"/>
        <v>185</v>
      </c>
    </row>
    <row r="22" spans="2:18">
      <c r="B22" s="117"/>
      <c r="C22" s="95" t="s">
        <v>125</v>
      </c>
      <c r="D22" s="100">
        <f>input_BNA!D27</f>
        <v>0</v>
      </c>
      <c r="E22" s="118">
        <f>input_BNA!E27+input_BNA!N27</f>
        <v>0</v>
      </c>
      <c r="F22" s="118">
        <f>input_BNA!F27</f>
        <v>0</v>
      </c>
      <c r="G22" s="118">
        <f>input_BNA!G27</f>
        <v>2433</v>
      </c>
      <c r="H22" s="118">
        <f>input_BNA!H27</f>
        <v>1885</v>
      </c>
      <c r="I22" s="118">
        <f>input_BNA!I27</f>
        <v>0</v>
      </c>
      <c r="J22" s="118">
        <f>input_BNA!J27</f>
        <v>30</v>
      </c>
      <c r="K22" s="118">
        <f>input_BNA!K27+input_BNA!L27</f>
        <v>260</v>
      </c>
      <c r="L22" s="118">
        <f>input_BNA!M27</f>
        <v>0</v>
      </c>
      <c r="M22" s="118">
        <f>input_BNA!O27</f>
        <v>0</v>
      </c>
      <c r="N22" s="118">
        <f>input_BNA!P27</f>
        <v>0</v>
      </c>
      <c r="O22" s="118">
        <f>input_BNA!Q27+input_BNA!R27</f>
        <v>0</v>
      </c>
      <c r="P22" s="118">
        <f>input_BNA!S27+input_BNA!T27+input_BNA!U27</f>
        <v>0</v>
      </c>
      <c r="Q22" s="118">
        <f>input_BNA!V27+input_BNA!W27</f>
        <v>0</v>
      </c>
      <c r="R22" s="119">
        <f t="shared" si="2"/>
        <v>4608</v>
      </c>
    </row>
    <row r="23" spans="2:18">
      <c r="B23" s="117"/>
      <c r="C23" s="95" t="s">
        <v>128</v>
      </c>
      <c r="D23" s="100">
        <f>input_BNA!D28</f>
        <v>0</v>
      </c>
      <c r="E23" s="118">
        <f>input_BNA!E28+input_BNA!N28</f>
        <v>0</v>
      </c>
      <c r="F23" s="118">
        <f>input_BNA!F28</f>
        <v>0</v>
      </c>
      <c r="G23" s="118">
        <f>input_BNA!G28</f>
        <v>0</v>
      </c>
      <c r="H23" s="118">
        <f>input_BNA!H28</f>
        <v>0</v>
      </c>
      <c r="I23" s="118">
        <f>input_BNA!I28</f>
        <v>8</v>
      </c>
      <c r="J23" s="118">
        <f>input_BNA!J28</f>
        <v>0</v>
      </c>
      <c r="K23" s="118">
        <f>input_BNA!K28+input_BNA!L28</f>
        <v>0</v>
      </c>
      <c r="L23" s="118">
        <f>input_BNA!M28</f>
        <v>0</v>
      </c>
      <c r="M23" s="118">
        <f>input_BNA!O28</f>
        <v>0</v>
      </c>
      <c r="N23" s="118">
        <f>input_BNA!P28</f>
        <v>0</v>
      </c>
      <c r="O23" s="118">
        <f>input_BNA!Q28+input_BNA!R28</f>
        <v>0</v>
      </c>
      <c r="P23" s="118">
        <f>input_BNA!S28+input_BNA!T28+input_BNA!U28</f>
        <v>0</v>
      </c>
      <c r="Q23" s="118">
        <f>input_BNA!V28+input_BNA!W28</f>
        <v>0</v>
      </c>
      <c r="R23" s="119">
        <f t="shared" si="2"/>
        <v>8</v>
      </c>
    </row>
    <row r="24" spans="2:18">
      <c r="B24" s="117"/>
      <c r="C24" s="95" t="s">
        <v>48</v>
      </c>
      <c r="D24" s="100">
        <f>input_BNA!D29</f>
        <v>0</v>
      </c>
      <c r="E24" s="118">
        <f>input_BNA!E29+input_BNA!N29</f>
        <v>0</v>
      </c>
      <c r="F24" s="118">
        <f>input_BNA!F29</f>
        <v>0</v>
      </c>
      <c r="G24" s="118">
        <f>input_BNA!G29</f>
        <v>0</v>
      </c>
      <c r="H24" s="118">
        <f>input_BNA!H29</f>
        <v>0</v>
      </c>
      <c r="I24" s="118">
        <f>input_BNA!I29</f>
        <v>0</v>
      </c>
      <c r="J24" s="118">
        <f>input_BNA!J29</f>
        <v>0</v>
      </c>
      <c r="K24" s="118">
        <f>input_BNA!K29+input_BNA!L29</f>
        <v>0</v>
      </c>
      <c r="L24" s="118">
        <f>input_BNA!M29</f>
        <v>0</v>
      </c>
      <c r="M24" s="118">
        <f>input_BNA!O29</f>
        <v>0</v>
      </c>
      <c r="N24" s="118">
        <f>input_BNA!P29</f>
        <v>0</v>
      </c>
      <c r="O24" s="118">
        <f>input_BNA!Q29+input_BNA!R29</f>
        <v>0</v>
      </c>
      <c r="P24" s="118">
        <f>input_BNA!S29+input_BNA!T29+input_BNA!U29</f>
        <v>153</v>
      </c>
      <c r="Q24" s="118">
        <f>input_BNA!V29+input_BNA!W29</f>
        <v>0</v>
      </c>
      <c r="R24" s="119">
        <f t="shared" si="2"/>
        <v>153</v>
      </c>
    </row>
    <row r="25" spans="2:18">
      <c r="B25" s="117"/>
      <c r="C25" s="95" t="s">
        <v>129</v>
      </c>
      <c r="D25" s="100">
        <f>input_BNA!D30</f>
        <v>0</v>
      </c>
      <c r="E25" s="118">
        <f>input_BNA!E30+input_BNA!N30</f>
        <v>0</v>
      </c>
      <c r="F25" s="118">
        <f>input_BNA!F30</f>
        <v>0</v>
      </c>
      <c r="G25" s="118">
        <f>input_BNA!G30</f>
        <v>0</v>
      </c>
      <c r="H25" s="118">
        <f>input_BNA!H30</f>
        <v>0</v>
      </c>
      <c r="I25" s="118">
        <f>input_BNA!I30</f>
        <v>0</v>
      </c>
      <c r="J25" s="118">
        <f>input_BNA!J30</f>
        <v>0</v>
      </c>
      <c r="K25" s="118">
        <f>input_BNA!K30+input_BNA!L30</f>
        <v>0</v>
      </c>
      <c r="L25" s="118">
        <f>input_BNA!M30</f>
        <v>0</v>
      </c>
      <c r="M25" s="118">
        <f>input_BNA!O30</f>
        <v>0</v>
      </c>
      <c r="N25" s="118">
        <f>input_BNA!P30</f>
        <v>0</v>
      </c>
      <c r="O25" s="118">
        <f>input_BNA!Q30+input_BNA!R30</f>
        <v>0</v>
      </c>
      <c r="P25" s="118">
        <f>input_BNA!S30+input_BNA!T30+input_BNA!U30</f>
        <v>6352</v>
      </c>
      <c r="Q25" s="118">
        <f>input_BNA!V30+input_BNA!W30</f>
        <v>0</v>
      </c>
      <c r="R25" s="119">
        <f t="shared" si="2"/>
        <v>6352</v>
      </c>
    </row>
    <row r="26" spans="2:18">
      <c r="B26" s="117"/>
      <c r="C26" s="95" t="s">
        <v>47</v>
      </c>
      <c r="D26" s="100">
        <f>input_BNA!D31</f>
        <v>0</v>
      </c>
      <c r="E26" s="118">
        <f>input_BNA!E31+input_BNA!N31</f>
        <v>0</v>
      </c>
      <c r="F26" s="118">
        <f>input_BNA!F31</f>
        <v>0</v>
      </c>
      <c r="G26" s="118">
        <f>input_BNA!G31</f>
        <v>0</v>
      </c>
      <c r="H26" s="118">
        <f>input_BNA!H31</f>
        <v>0</v>
      </c>
      <c r="I26" s="118">
        <f>input_BNA!I31</f>
        <v>0</v>
      </c>
      <c r="J26" s="118">
        <f>input_BNA!J31</f>
        <v>0</v>
      </c>
      <c r="K26" s="118">
        <f>input_BNA!K31+input_BNA!L31</f>
        <v>0</v>
      </c>
      <c r="L26" s="118">
        <f>input_BNA!M31</f>
        <v>0</v>
      </c>
      <c r="M26" s="118">
        <f>input_BNA!O31</f>
        <v>0</v>
      </c>
      <c r="N26" s="118">
        <f>input_BNA!P31</f>
        <v>0</v>
      </c>
      <c r="O26" s="118">
        <f>input_BNA!Q31+input_BNA!R31</f>
        <v>0</v>
      </c>
      <c r="P26" s="118">
        <f>input_BNA!S31+input_BNA!T31+input_BNA!U31</f>
        <v>3552</v>
      </c>
      <c r="Q26" s="118">
        <f>input_BNA!V31+input_BNA!W31</f>
        <v>0</v>
      </c>
      <c r="R26" s="119">
        <f t="shared" si="2"/>
        <v>3552</v>
      </c>
    </row>
    <row r="27" spans="2:18">
      <c r="B27" s="117"/>
      <c r="C27" s="95" t="s">
        <v>62</v>
      </c>
      <c r="D27" s="100">
        <f>input_BNA!D32</f>
        <v>0</v>
      </c>
      <c r="E27" s="118">
        <f>input_BNA!E32+input_BNA!N32</f>
        <v>0</v>
      </c>
      <c r="F27" s="118">
        <f>input_BNA!F32</f>
        <v>0</v>
      </c>
      <c r="G27" s="118">
        <f>input_BNA!G32</f>
        <v>0</v>
      </c>
      <c r="H27" s="118">
        <f>input_BNA!H32</f>
        <v>0</v>
      </c>
      <c r="I27" s="118">
        <f>input_BNA!I32</f>
        <v>0</v>
      </c>
      <c r="J27" s="118">
        <f>input_BNA!J32</f>
        <v>0</v>
      </c>
      <c r="K27" s="118">
        <f>input_BNA!K32+input_BNA!L32</f>
        <v>0</v>
      </c>
      <c r="L27" s="118">
        <f>input_BNA!M32</f>
        <v>0</v>
      </c>
      <c r="M27" s="118">
        <f>input_BNA!O32</f>
        <v>12068</v>
      </c>
      <c r="N27" s="118">
        <f>input_BNA!P32</f>
        <v>0</v>
      </c>
      <c r="O27" s="118">
        <f>input_BNA!Q32+input_BNA!R32</f>
        <v>0</v>
      </c>
      <c r="P27" s="118">
        <f>input_BNA!S32+input_BNA!T32+input_BNA!U32</f>
        <v>0</v>
      </c>
      <c r="Q27" s="118">
        <f>input_BNA!V32+input_BNA!W32</f>
        <v>0</v>
      </c>
      <c r="R27" s="119">
        <f t="shared" si="2"/>
        <v>12068</v>
      </c>
    </row>
    <row r="28" spans="2:18">
      <c r="B28" s="117"/>
      <c r="C28" s="95" t="s">
        <v>130</v>
      </c>
      <c r="D28" s="100">
        <f>input_BNA!D33</f>
        <v>0</v>
      </c>
      <c r="E28" s="118">
        <f>input_BNA!E33+input_BNA!N33</f>
        <v>0</v>
      </c>
      <c r="F28" s="118">
        <f>input_BNA!F33</f>
        <v>0</v>
      </c>
      <c r="G28" s="118">
        <f>input_BNA!G33</f>
        <v>0</v>
      </c>
      <c r="H28" s="118">
        <f>input_BNA!H33</f>
        <v>0</v>
      </c>
      <c r="I28" s="118">
        <f>input_BNA!I33</f>
        <v>0</v>
      </c>
      <c r="J28" s="118">
        <f>input_BNA!J33</f>
        <v>0</v>
      </c>
      <c r="K28" s="118">
        <f>input_BNA!K33+input_BNA!L33</f>
        <v>0</v>
      </c>
      <c r="L28" s="118">
        <f>input_BNA!M33</f>
        <v>32381</v>
      </c>
      <c r="M28" s="118">
        <f>input_BNA!O33</f>
        <v>0</v>
      </c>
      <c r="N28" s="118">
        <f>input_BNA!P33</f>
        <v>0</v>
      </c>
      <c r="O28" s="118">
        <f>input_BNA!Q33+input_BNA!R33</f>
        <v>0</v>
      </c>
      <c r="P28" s="118">
        <f>input_BNA!S33+input_BNA!T33+input_BNA!U33</f>
        <v>0</v>
      </c>
      <c r="Q28" s="118">
        <f>input_BNA!V33+input_BNA!W33</f>
        <v>0</v>
      </c>
      <c r="R28" s="119">
        <f t="shared" si="2"/>
        <v>32381</v>
      </c>
    </row>
    <row r="29" spans="2:18">
      <c r="B29" s="117"/>
      <c r="C29" s="95" t="s">
        <v>126</v>
      </c>
      <c r="D29" s="100">
        <f>input_BNA!D34</f>
        <v>4708</v>
      </c>
      <c r="E29" s="118">
        <f>input_BNA!E34+input_BNA!N34</f>
        <v>9047</v>
      </c>
      <c r="F29" s="118">
        <f>input_BNA!F34</f>
        <v>8807</v>
      </c>
      <c r="G29" s="118">
        <f>input_BNA!G34</f>
        <v>4816</v>
      </c>
      <c r="H29" s="118">
        <f>input_BNA!H34</f>
        <v>262</v>
      </c>
      <c r="I29" s="118">
        <f>input_BNA!I34</f>
        <v>0</v>
      </c>
      <c r="J29" s="118">
        <f>input_BNA!J34</f>
        <v>34</v>
      </c>
      <c r="K29" s="118">
        <f>input_BNA!K34+input_BNA!L34</f>
        <v>0</v>
      </c>
      <c r="L29" s="118">
        <f>input_BNA!M34</f>
        <v>0</v>
      </c>
      <c r="M29" s="118">
        <f>input_BNA!O34</f>
        <v>0</v>
      </c>
      <c r="N29" s="118">
        <f>input_BNA!P34</f>
        <v>265</v>
      </c>
      <c r="O29" s="118">
        <f>input_BNA!Q34+input_BNA!R34</f>
        <v>0</v>
      </c>
      <c r="P29" s="118">
        <f>input_BNA!S34+input_BNA!T34+input_BNA!U34</f>
        <v>0</v>
      </c>
      <c r="Q29" s="118">
        <f>input_BNA!V34+input_BNA!W34</f>
        <v>0</v>
      </c>
      <c r="R29" s="119">
        <f t="shared" si="2"/>
        <v>27939</v>
      </c>
    </row>
    <row r="30" spans="2:18">
      <c r="B30" s="117"/>
      <c r="C30" s="95" t="s">
        <v>131</v>
      </c>
      <c r="D30" s="100">
        <f>input_BNA!D35</f>
        <v>0</v>
      </c>
      <c r="E30" s="118">
        <f>input_BNA!E35+input_BNA!N35</f>
        <v>0</v>
      </c>
      <c r="F30" s="118">
        <f>input_BNA!F35</f>
        <v>0</v>
      </c>
      <c r="G30" s="118">
        <f>input_BNA!G35</f>
        <v>0</v>
      </c>
      <c r="H30" s="118">
        <f>input_BNA!H35</f>
        <v>0</v>
      </c>
      <c r="I30" s="118">
        <f>input_BNA!I35</f>
        <v>0</v>
      </c>
      <c r="J30" s="118">
        <f>input_BNA!J35</f>
        <v>0</v>
      </c>
      <c r="K30" s="118">
        <f>input_BNA!K35+input_BNA!L35</f>
        <v>0</v>
      </c>
      <c r="L30" s="118">
        <f>input_BNA!M35</f>
        <v>0</v>
      </c>
      <c r="M30" s="118">
        <f>input_BNA!O35</f>
        <v>0</v>
      </c>
      <c r="N30" s="118">
        <f>input_BNA!P35</f>
        <v>0</v>
      </c>
      <c r="O30" s="118">
        <f>input_BNA!Q35+input_BNA!R35</f>
        <v>0</v>
      </c>
      <c r="P30" s="118">
        <f>input_BNA!S35+input_BNA!T35+input_BNA!U35</f>
        <v>0</v>
      </c>
      <c r="Q30" s="118">
        <f>input_BNA!V35+input_BNA!W35</f>
        <v>188</v>
      </c>
      <c r="R30" s="119">
        <f t="shared" si="2"/>
        <v>188</v>
      </c>
    </row>
    <row r="31" spans="2:18">
      <c r="B31" s="117"/>
      <c r="C31" s="95" t="s">
        <v>132</v>
      </c>
      <c r="D31" s="100">
        <f>input_BNA!D36</f>
        <v>0</v>
      </c>
      <c r="E31" s="118">
        <f>input_BNA!E36+input_BNA!N36</f>
        <v>0</v>
      </c>
      <c r="F31" s="118">
        <f>input_BNA!F36</f>
        <v>0</v>
      </c>
      <c r="G31" s="118">
        <f>input_BNA!G36</f>
        <v>0</v>
      </c>
      <c r="H31" s="118">
        <f>input_BNA!H36</f>
        <v>0</v>
      </c>
      <c r="I31" s="118">
        <f>input_BNA!I36</f>
        <v>0</v>
      </c>
      <c r="J31" s="118">
        <f>input_BNA!J36</f>
        <v>0</v>
      </c>
      <c r="K31" s="118">
        <f>input_BNA!K36+input_BNA!L36</f>
        <v>0</v>
      </c>
      <c r="L31" s="118">
        <f>input_BNA!M36</f>
        <v>0</v>
      </c>
      <c r="M31" s="118">
        <f>input_BNA!O36</f>
        <v>0</v>
      </c>
      <c r="N31" s="118">
        <f>input_BNA!P36</f>
        <v>0</v>
      </c>
      <c r="O31" s="118">
        <f>input_BNA!Q36+input_BNA!R36</f>
        <v>0</v>
      </c>
      <c r="P31" s="118">
        <f>input_BNA!S36+input_BNA!T36+input_BNA!U36</f>
        <v>0</v>
      </c>
      <c r="Q31" s="118">
        <f>input_BNA!V36+input_BNA!W36</f>
        <v>29252</v>
      </c>
      <c r="R31" s="119">
        <f t="shared" si="2"/>
        <v>29252</v>
      </c>
    </row>
    <row r="32" spans="2:18">
      <c r="B32" s="92" t="s">
        <v>133</v>
      </c>
      <c r="C32" s="89"/>
      <c r="D32" s="96">
        <f>SUBTOTAL(9,D19:D31)</f>
        <v>4708</v>
      </c>
      <c r="E32" s="97">
        <f t="shared" ref="E32:Q32" si="3">SUBTOTAL(9,E19:E31)</f>
        <v>9047</v>
      </c>
      <c r="F32" s="97">
        <f t="shared" si="3"/>
        <v>8807</v>
      </c>
      <c r="G32" s="97">
        <f t="shared" si="3"/>
        <v>11258</v>
      </c>
      <c r="H32" s="97">
        <f t="shared" si="3"/>
        <v>2164</v>
      </c>
      <c r="I32" s="97">
        <f t="shared" si="3"/>
        <v>8</v>
      </c>
      <c r="J32" s="97">
        <f t="shared" si="3"/>
        <v>64</v>
      </c>
      <c r="K32" s="97">
        <f t="shared" si="3"/>
        <v>445</v>
      </c>
      <c r="L32" s="97">
        <f t="shared" si="3"/>
        <v>32381</v>
      </c>
      <c r="M32" s="97">
        <f t="shared" si="3"/>
        <v>12068</v>
      </c>
      <c r="N32" s="97">
        <f t="shared" si="3"/>
        <v>265</v>
      </c>
      <c r="O32" s="97">
        <f t="shared" si="3"/>
        <v>0</v>
      </c>
      <c r="P32" s="97">
        <f t="shared" si="3"/>
        <v>10057</v>
      </c>
      <c r="Q32" s="97">
        <f t="shared" si="3"/>
        <v>29440</v>
      </c>
      <c r="R32" s="116">
        <f>SUM(R19:R31)</f>
        <v>120712</v>
      </c>
    </row>
    <row r="33" spans="2:18">
      <c r="B33" s="120" t="s">
        <v>119</v>
      </c>
      <c r="C33" s="121"/>
      <c r="D33" s="122">
        <f>SUBTOTAL(9,D12:D32)</f>
        <v>5607</v>
      </c>
      <c r="E33" s="123">
        <f t="shared" ref="E33:Q33" si="4">SUBTOTAL(9,E12:E32)</f>
        <v>25572</v>
      </c>
      <c r="F33" s="123">
        <f t="shared" si="4"/>
        <v>22218</v>
      </c>
      <c r="G33" s="123">
        <f t="shared" si="4"/>
        <v>25083</v>
      </c>
      <c r="H33" s="123">
        <f t="shared" si="4"/>
        <v>3858</v>
      </c>
      <c r="I33" s="123">
        <f t="shared" si="4"/>
        <v>8</v>
      </c>
      <c r="J33" s="123">
        <f t="shared" si="4"/>
        <v>1147</v>
      </c>
      <c r="K33" s="123">
        <f t="shared" si="4"/>
        <v>1242</v>
      </c>
      <c r="L33" s="123">
        <f t="shared" si="4"/>
        <v>32381</v>
      </c>
      <c r="M33" s="123">
        <f t="shared" si="4"/>
        <v>12068</v>
      </c>
      <c r="N33" s="123">
        <f t="shared" si="4"/>
        <v>1518</v>
      </c>
      <c r="O33" s="123">
        <f t="shared" si="4"/>
        <v>346</v>
      </c>
      <c r="P33" s="123">
        <f t="shared" si="4"/>
        <v>10057</v>
      </c>
      <c r="Q33" s="123">
        <f t="shared" si="4"/>
        <v>29440</v>
      </c>
      <c r="R33" s="124">
        <f>SUBTOTAL(9,R12:R32)</f>
        <v>170545</v>
      </c>
    </row>
  </sheetData>
  <mergeCells count="17">
    <mergeCell ref="M10:M11"/>
    <mergeCell ref="B8:C8"/>
    <mergeCell ref="C10:C11"/>
    <mergeCell ref="D10:D11"/>
    <mergeCell ref="E10:E11"/>
    <mergeCell ref="F10:F11"/>
    <mergeCell ref="G10:G11"/>
    <mergeCell ref="H10:H11"/>
    <mergeCell ref="I10:I11"/>
    <mergeCell ref="J10:J11"/>
    <mergeCell ref="K10:K11"/>
    <mergeCell ref="L10:L11"/>
    <mergeCell ref="N10:N11"/>
    <mergeCell ref="O10:O11"/>
    <mergeCell ref="P10:P11"/>
    <mergeCell ref="Q10:Q11"/>
    <mergeCell ref="R10:R11"/>
  </mergeCells>
  <pageMargins left="0.75" right="0.75" top="1" bottom="1" header="0.5" footer="0.5"/>
  <pageSetup paperSize="9" orientation="portrait" horizontalDpi="4294967292" verticalDpi="4294967292"/>
  <ignoredErrors>
    <ignoredError sqref="E12:E16 D19:F28 D30:Q31 N12:Q28 O29:Q29 I12:M28 K29:M29 F12:F16 D13:D16 G20:H21 G23:H28 G12:H12 H13 G14 H15 I29" emptyCellReference="1"/>
    <ignoredError sqref="R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27"/>
  <sheetViews>
    <sheetView workbookViewId="0">
      <selection sqref="A1:XFD10"/>
    </sheetView>
  </sheetViews>
  <sheetFormatPr baseColWidth="10" defaultRowHeight="15" x14ac:dyDescent="0"/>
  <cols>
    <col min="2" max="2" width="71" bestFit="1" customWidth="1"/>
    <col min="3" max="3" width="15.83203125" customWidth="1"/>
    <col min="4" max="4" width="8.1640625" customWidth="1"/>
    <col min="5" max="5" width="16.5" bestFit="1" customWidth="1"/>
  </cols>
  <sheetData>
    <row r="2" spans="2:9" ht="19">
      <c r="B2" s="179" t="s">
        <v>141</v>
      </c>
    </row>
    <row r="3" spans="2:9">
      <c r="B3" t="s">
        <v>142</v>
      </c>
      <c r="C3" t="s">
        <v>143</v>
      </c>
    </row>
    <row r="4" spans="2:9">
      <c r="B4" t="s">
        <v>144</v>
      </c>
      <c r="C4" t="s">
        <v>145</v>
      </c>
    </row>
    <row r="5" spans="2:9">
      <c r="C5" t="s">
        <v>146</v>
      </c>
    </row>
    <row r="6" spans="2:9">
      <c r="C6" t="s">
        <v>147</v>
      </c>
    </row>
    <row r="7" spans="2:9">
      <c r="B7" t="s">
        <v>148</v>
      </c>
      <c r="C7" t="s">
        <v>149</v>
      </c>
    </row>
    <row r="9" spans="2:9">
      <c r="B9" t="s">
        <v>623</v>
      </c>
      <c r="C9" t="s">
        <v>624</v>
      </c>
    </row>
    <row r="12" spans="2:9">
      <c r="B12" s="125" t="s">
        <v>150</v>
      </c>
    </row>
    <row r="14" spans="2:9">
      <c r="B14" t="s">
        <v>84</v>
      </c>
      <c r="C14" t="s">
        <v>151</v>
      </c>
      <c r="G14" s="126"/>
      <c r="H14" s="126"/>
      <c r="I14" s="126"/>
    </row>
    <row r="15" spans="2:9">
      <c r="B15" t="s">
        <v>152</v>
      </c>
      <c r="C15" t="s">
        <v>102</v>
      </c>
      <c r="D15" t="s">
        <v>106</v>
      </c>
      <c r="E15" t="s">
        <v>103</v>
      </c>
      <c r="F15" t="s">
        <v>119</v>
      </c>
      <c r="G15" s="127" t="s">
        <v>153</v>
      </c>
      <c r="H15" s="127" t="s">
        <v>154</v>
      </c>
      <c r="I15" s="127"/>
    </row>
    <row r="16" spans="2:9">
      <c r="B16" s="128" t="s">
        <v>122</v>
      </c>
      <c r="C16" s="129">
        <v>1186.9479999999999</v>
      </c>
      <c r="D16" s="129"/>
      <c r="E16" s="129"/>
      <c r="F16" s="129">
        <v>1186.9479999999999</v>
      </c>
      <c r="G16" s="130">
        <f>F16/$F$20</f>
        <v>0.2937716687753813</v>
      </c>
      <c r="H16" s="131">
        <f>G16+G19</f>
        <v>0.42960061142824335</v>
      </c>
    </row>
    <row r="17" spans="2:8">
      <c r="B17" s="128" t="s">
        <v>124</v>
      </c>
      <c r="C17" s="129">
        <v>14</v>
      </c>
      <c r="D17" s="129"/>
      <c r="E17" s="129"/>
      <c r="F17" s="129">
        <v>14</v>
      </c>
      <c r="G17" s="130">
        <f>F17/$F$20</f>
        <v>3.4650240472668885E-3</v>
      </c>
      <c r="H17" s="132">
        <f>G17</f>
        <v>3.4650240472668885E-3</v>
      </c>
    </row>
    <row r="18" spans="2:8">
      <c r="B18" s="128" t="s">
        <v>125</v>
      </c>
      <c r="C18" s="129">
        <v>1778.3279999999997</v>
      </c>
      <c r="D18" s="129">
        <v>21</v>
      </c>
      <c r="E18" s="129">
        <v>491.3</v>
      </c>
      <c r="F18" s="129">
        <v>2290.6279999999997</v>
      </c>
      <c r="G18" s="130">
        <f>F18/$F$20</f>
        <v>0.56693436452448986</v>
      </c>
      <c r="H18" s="133">
        <f>G18</f>
        <v>0.56693436452448986</v>
      </c>
    </row>
    <row r="19" spans="2:8">
      <c r="B19" s="128" t="s">
        <v>126</v>
      </c>
      <c r="C19" s="129">
        <v>530.29999999999995</v>
      </c>
      <c r="D19" s="129"/>
      <c r="E19" s="129">
        <v>18.5</v>
      </c>
      <c r="F19" s="129">
        <v>548.79999999999995</v>
      </c>
      <c r="G19" s="130">
        <f>F19/$F$20</f>
        <v>0.13582894265286202</v>
      </c>
      <c r="H19" s="129">
        <v>0</v>
      </c>
    </row>
    <row r="20" spans="2:8">
      <c r="B20" s="128" t="s">
        <v>119</v>
      </c>
      <c r="C20" s="129">
        <v>3509.576</v>
      </c>
      <c r="D20" s="129">
        <v>21</v>
      </c>
      <c r="E20" s="129">
        <v>509.8</v>
      </c>
      <c r="F20" s="129">
        <v>4040.3759999999993</v>
      </c>
      <c r="G20" s="130">
        <f>F20/$F$20</f>
        <v>1</v>
      </c>
    </row>
    <row r="24" spans="2:8">
      <c r="B24" s="125" t="s">
        <v>155</v>
      </c>
    </row>
    <row r="26" spans="2:8" ht="16" thickBot="1">
      <c r="B26" s="125" t="s">
        <v>156</v>
      </c>
    </row>
    <row r="27" spans="2:8" ht="16" thickBot="1">
      <c r="B27" s="134" t="s">
        <v>157</v>
      </c>
      <c r="C27" s="134" t="s">
        <v>158</v>
      </c>
      <c r="D27" s="135">
        <f>H18</f>
        <v>0.56693436452448986</v>
      </c>
    </row>
    <row r="28" spans="2:8" ht="16" thickBot="1">
      <c r="B28" s="134" t="s">
        <v>159</v>
      </c>
      <c r="C28" s="134" t="s">
        <v>158</v>
      </c>
      <c r="D28" s="135">
        <f>H17</f>
        <v>3.4650240472668885E-3</v>
      </c>
    </row>
    <row r="29" spans="2:8" ht="16" thickBot="1">
      <c r="B29" s="134" t="s">
        <v>160</v>
      </c>
      <c r="C29" s="134" t="s">
        <v>158</v>
      </c>
      <c r="D29" s="136">
        <f>H16</f>
        <v>0.42960061142824335</v>
      </c>
    </row>
    <row r="53" spans="2:22">
      <c r="B53" s="125" t="s">
        <v>161</v>
      </c>
    </row>
    <row r="55" spans="2:22" ht="100">
      <c r="B55" s="137" t="s">
        <v>162</v>
      </c>
      <c r="C55" s="138" t="s">
        <v>163</v>
      </c>
      <c r="D55" s="137" t="s">
        <v>164</v>
      </c>
      <c r="E55" s="137" t="s">
        <v>165</v>
      </c>
      <c r="F55" s="137" t="s">
        <v>166</v>
      </c>
      <c r="G55" s="137" t="s">
        <v>167</v>
      </c>
      <c r="H55" s="137" t="s">
        <v>82</v>
      </c>
      <c r="I55" s="137" t="s">
        <v>168</v>
      </c>
      <c r="J55" s="137" t="s">
        <v>98</v>
      </c>
      <c r="K55" s="137" t="s">
        <v>169</v>
      </c>
      <c r="L55" s="137" t="s">
        <v>79</v>
      </c>
      <c r="M55" s="137" t="s">
        <v>85</v>
      </c>
      <c r="N55" s="137" t="s">
        <v>170</v>
      </c>
      <c r="O55" s="137" t="s">
        <v>171</v>
      </c>
      <c r="P55" s="137" t="s">
        <v>172</v>
      </c>
      <c r="Q55" s="137" t="s">
        <v>173</v>
      </c>
      <c r="R55" s="137" t="s">
        <v>174</v>
      </c>
      <c r="S55" s="137" t="s">
        <v>175</v>
      </c>
      <c r="T55" s="137" t="s">
        <v>176</v>
      </c>
      <c r="U55" s="137" t="s">
        <v>177</v>
      </c>
      <c r="V55" s="139" t="s">
        <v>178</v>
      </c>
    </row>
    <row r="56" spans="2:22" ht="49">
      <c r="B56" s="140" t="s">
        <v>179</v>
      </c>
      <c r="C56" s="141" t="s">
        <v>180</v>
      </c>
      <c r="D56" s="142" t="s">
        <v>181</v>
      </c>
      <c r="E56" s="143">
        <v>17389</v>
      </c>
      <c r="F56" s="141" t="s">
        <v>182</v>
      </c>
      <c r="G56" s="141" t="s">
        <v>183</v>
      </c>
      <c r="H56" s="142" t="s">
        <v>184</v>
      </c>
      <c r="I56" s="142"/>
      <c r="J56" s="144" t="s">
        <v>125</v>
      </c>
      <c r="K56" s="145">
        <v>1993</v>
      </c>
      <c r="L56" s="141" t="s">
        <v>185</v>
      </c>
      <c r="M56" s="146" t="s">
        <v>102</v>
      </c>
      <c r="N56" s="147" t="s">
        <v>102</v>
      </c>
      <c r="O56" s="147" t="s">
        <v>102</v>
      </c>
      <c r="P56" s="141" t="s">
        <v>186</v>
      </c>
      <c r="Q56" s="141" t="s">
        <v>187</v>
      </c>
      <c r="R56" s="148">
        <v>15.1</v>
      </c>
      <c r="S56" s="149" t="s">
        <v>188</v>
      </c>
      <c r="T56" s="145">
        <v>20</v>
      </c>
      <c r="U56" s="150" t="s">
        <v>189</v>
      </c>
      <c r="V56" s="142" t="s">
        <v>186</v>
      </c>
    </row>
    <row r="57" spans="2:22">
      <c r="B57" s="151" t="s">
        <v>190</v>
      </c>
      <c r="C57" s="151" t="s">
        <v>191</v>
      </c>
      <c r="D57" s="151" t="s">
        <v>192</v>
      </c>
      <c r="E57" s="152">
        <v>39249</v>
      </c>
      <c r="F57" s="151" t="s">
        <v>193</v>
      </c>
      <c r="G57" s="151" t="s">
        <v>194</v>
      </c>
      <c r="H57" s="153" t="s">
        <v>195</v>
      </c>
      <c r="I57" s="151" t="s">
        <v>30</v>
      </c>
      <c r="J57" s="146" t="s">
        <v>125</v>
      </c>
      <c r="K57" s="154">
        <v>1993</v>
      </c>
      <c r="L57" s="151" t="s">
        <v>185</v>
      </c>
      <c r="M57" s="151" t="s">
        <v>102</v>
      </c>
      <c r="N57" s="151"/>
      <c r="O57" s="151"/>
      <c r="P57" s="151" t="s">
        <v>186</v>
      </c>
      <c r="Q57" s="151" t="s">
        <v>187</v>
      </c>
      <c r="R57" s="155">
        <v>16</v>
      </c>
      <c r="S57" s="151" t="s">
        <v>196</v>
      </c>
      <c r="T57" s="156">
        <v>20</v>
      </c>
      <c r="U57" s="151" t="s">
        <v>197</v>
      </c>
      <c r="V57" s="142" t="s">
        <v>186</v>
      </c>
    </row>
    <row r="58" spans="2:22">
      <c r="B58" s="151" t="s">
        <v>198</v>
      </c>
      <c r="C58" s="151" t="s">
        <v>199</v>
      </c>
      <c r="D58" s="151" t="s">
        <v>200</v>
      </c>
      <c r="E58" s="152">
        <v>34225</v>
      </c>
      <c r="F58" s="151" t="s">
        <v>201</v>
      </c>
      <c r="G58" s="151"/>
      <c r="H58" s="153" t="s">
        <v>202</v>
      </c>
      <c r="I58" s="151" t="s">
        <v>203</v>
      </c>
      <c r="J58" s="146" t="s">
        <v>125</v>
      </c>
      <c r="K58" s="154">
        <v>1961</v>
      </c>
      <c r="L58" s="151" t="s">
        <v>204</v>
      </c>
      <c r="M58" s="151" t="s">
        <v>102</v>
      </c>
      <c r="N58" s="151"/>
      <c r="O58" s="151"/>
      <c r="P58" s="151" t="s">
        <v>186</v>
      </c>
      <c r="Q58" s="151" t="s">
        <v>187</v>
      </c>
      <c r="R58" s="155">
        <v>12.2</v>
      </c>
      <c r="S58" s="151" t="s">
        <v>205</v>
      </c>
      <c r="T58" s="156">
        <v>20</v>
      </c>
      <c r="U58" s="151" t="s">
        <v>206</v>
      </c>
      <c r="V58" s="142" t="s">
        <v>186</v>
      </c>
    </row>
    <row r="59" spans="2:22">
      <c r="B59" s="151" t="s">
        <v>207</v>
      </c>
      <c r="C59" s="151" t="s">
        <v>208</v>
      </c>
      <c r="D59" s="151" t="s">
        <v>209</v>
      </c>
      <c r="E59" s="152">
        <v>6406</v>
      </c>
      <c r="F59" s="151" t="s">
        <v>210</v>
      </c>
      <c r="G59" s="151"/>
      <c r="H59" s="153" t="s">
        <v>195</v>
      </c>
      <c r="I59" s="151"/>
      <c r="J59" s="146" t="s">
        <v>126</v>
      </c>
      <c r="K59" s="154">
        <v>1994</v>
      </c>
      <c r="L59" s="151" t="s">
        <v>185</v>
      </c>
      <c r="M59" s="147" t="s">
        <v>102</v>
      </c>
      <c r="N59" s="147"/>
      <c r="O59" s="147"/>
      <c r="P59" s="151" t="s">
        <v>186</v>
      </c>
      <c r="Q59" s="151" t="s">
        <v>187</v>
      </c>
      <c r="R59" s="155">
        <v>66</v>
      </c>
      <c r="S59" s="151" t="s">
        <v>211</v>
      </c>
      <c r="T59" s="156">
        <v>110</v>
      </c>
      <c r="U59" s="142" t="s">
        <v>212</v>
      </c>
      <c r="V59" s="142" t="s">
        <v>186</v>
      </c>
    </row>
    <row r="60" spans="2:22">
      <c r="B60" s="151" t="s">
        <v>213</v>
      </c>
      <c r="C60" s="151" t="s">
        <v>214</v>
      </c>
      <c r="D60" s="151" t="s">
        <v>215</v>
      </c>
      <c r="E60" s="152">
        <v>6749</v>
      </c>
      <c r="F60" s="151" t="s">
        <v>216</v>
      </c>
      <c r="G60" s="151"/>
      <c r="H60" s="153" t="s">
        <v>195</v>
      </c>
      <c r="I60" s="151"/>
      <c r="J60" s="146" t="s">
        <v>125</v>
      </c>
      <c r="K60" s="154">
        <v>2000</v>
      </c>
      <c r="L60" s="151" t="s">
        <v>185</v>
      </c>
      <c r="M60" s="151" t="s">
        <v>102</v>
      </c>
      <c r="N60" s="151"/>
      <c r="O60" s="151"/>
      <c r="P60" s="151" t="s">
        <v>186</v>
      </c>
      <c r="Q60" s="151" t="s">
        <v>187</v>
      </c>
      <c r="R60" s="155">
        <v>106</v>
      </c>
      <c r="S60" s="151" t="s">
        <v>217</v>
      </c>
      <c r="T60" s="156">
        <v>110</v>
      </c>
      <c r="U60" s="151" t="s">
        <v>212</v>
      </c>
      <c r="V60" s="142" t="s">
        <v>186</v>
      </c>
    </row>
    <row r="61" spans="2:22">
      <c r="B61" s="151" t="s">
        <v>218</v>
      </c>
      <c r="C61" s="151" t="s">
        <v>219</v>
      </c>
      <c r="D61" s="151" t="s">
        <v>220</v>
      </c>
      <c r="E61" s="152">
        <v>59929</v>
      </c>
      <c r="F61" s="151" t="s">
        <v>221</v>
      </c>
      <c r="G61" s="151" t="s">
        <v>222</v>
      </c>
      <c r="H61" s="153" t="s">
        <v>223</v>
      </c>
      <c r="I61" s="151" t="s">
        <v>224</v>
      </c>
      <c r="J61" s="146" t="s">
        <v>125</v>
      </c>
      <c r="K61" s="157">
        <v>1996</v>
      </c>
      <c r="L61" s="151" t="s">
        <v>185</v>
      </c>
      <c r="M61" s="151" t="s">
        <v>102</v>
      </c>
      <c r="N61" s="151"/>
      <c r="O61" s="151"/>
      <c r="P61" s="151" t="s">
        <v>186</v>
      </c>
      <c r="Q61" s="151" t="s">
        <v>187</v>
      </c>
      <c r="R61" s="155">
        <v>13.5</v>
      </c>
      <c r="S61" s="151"/>
      <c r="T61" s="156">
        <v>10</v>
      </c>
      <c r="U61" s="150" t="s">
        <v>225</v>
      </c>
      <c r="V61" s="142" t="s">
        <v>186</v>
      </c>
    </row>
    <row r="62" spans="2:22">
      <c r="B62" s="151" t="s">
        <v>226</v>
      </c>
      <c r="C62" s="151" t="s">
        <v>227</v>
      </c>
      <c r="D62" s="151" t="s">
        <v>228</v>
      </c>
      <c r="E62" s="152">
        <v>84489</v>
      </c>
      <c r="F62" s="151" t="s">
        <v>229</v>
      </c>
      <c r="G62" s="151" t="s">
        <v>230</v>
      </c>
      <c r="H62" s="153" t="s">
        <v>231</v>
      </c>
      <c r="I62" s="151"/>
      <c r="J62" s="146" t="s">
        <v>126</v>
      </c>
      <c r="K62" s="157">
        <v>2001</v>
      </c>
      <c r="L62" s="151" t="s">
        <v>232</v>
      </c>
      <c r="M62" s="151" t="s">
        <v>102</v>
      </c>
      <c r="N62" s="151" t="s">
        <v>233</v>
      </c>
      <c r="O62" s="151" t="s">
        <v>234</v>
      </c>
      <c r="P62" s="151" t="s">
        <v>186</v>
      </c>
      <c r="Q62" s="151" t="s">
        <v>187</v>
      </c>
      <c r="R62" s="155">
        <v>175</v>
      </c>
      <c r="S62" s="158" t="s">
        <v>235</v>
      </c>
      <c r="T62" s="156">
        <v>110</v>
      </c>
      <c r="U62" s="158" t="s">
        <v>236</v>
      </c>
      <c r="V62" s="142" t="s">
        <v>186</v>
      </c>
    </row>
    <row r="63" spans="2:22">
      <c r="B63" s="151" t="s">
        <v>237</v>
      </c>
      <c r="C63" s="151" t="s">
        <v>238</v>
      </c>
      <c r="D63" s="151" t="s">
        <v>239</v>
      </c>
      <c r="E63" s="152">
        <v>4838</v>
      </c>
      <c r="F63" s="151" t="s">
        <v>240</v>
      </c>
      <c r="G63" s="151" t="s">
        <v>241</v>
      </c>
      <c r="H63" s="153" t="s">
        <v>242</v>
      </c>
      <c r="I63" s="151"/>
      <c r="J63" s="146" t="s">
        <v>125</v>
      </c>
      <c r="K63" s="154">
        <v>1993</v>
      </c>
      <c r="L63" s="151" t="s">
        <v>185</v>
      </c>
      <c r="M63" s="146" t="s">
        <v>102</v>
      </c>
      <c r="N63" s="151" t="s">
        <v>102</v>
      </c>
      <c r="O63" s="151" t="s">
        <v>243</v>
      </c>
      <c r="P63" s="151" t="s">
        <v>186</v>
      </c>
      <c r="Q63" s="151" t="s">
        <v>187</v>
      </c>
      <c r="R63" s="155">
        <v>47.247999999999998</v>
      </c>
      <c r="S63" s="151" t="s">
        <v>244</v>
      </c>
      <c r="T63" s="156">
        <v>110</v>
      </c>
      <c r="U63" s="151" t="s">
        <v>212</v>
      </c>
      <c r="V63" s="142" t="s">
        <v>186</v>
      </c>
    </row>
    <row r="64" spans="2:22">
      <c r="B64" s="151" t="s">
        <v>245</v>
      </c>
      <c r="C64" s="151" t="s">
        <v>246</v>
      </c>
      <c r="D64" s="151" t="s">
        <v>247</v>
      </c>
      <c r="E64" s="152">
        <v>97483</v>
      </c>
      <c r="F64" s="151" t="s">
        <v>248</v>
      </c>
      <c r="G64" s="151" t="s">
        <v>249</v>
      </c>
      <c r="H64" s="153" t="s">
        <v>231</v>
      </c>
      <c r="I64" s="151"/>
      <c r="J64" s="146" t="s">
        <v>125</v>
      </c>
      <c r="K64" s="154">
        <v>2008</v>
      </c>
      <c r="L64" s="151" t="s">
        <v>232</v>
      </c>
      <c r="M64" s="147" t="s">
        <v>102</v>
      </c>
      <c r="N64" s="147"/>
      <c r="O64" s="147"/>
      <c r="P64" s="151" t="s">
        <v>186</v>
      </c>
      <c r="Q64" s="151" t="s">
        <v>187</v>
      </c>
      <c r="R64" s="155">
        <v>54</v>
      </c>
      <c r="S64" s="151" t="s">
        <v>250</v>
      </c>
      <c r="T64" s="156">
        <v>110</v>
      </c>
      <c r="U64" s="151" t="s">
        <v>236</v>
      </c>
      <c r="V64" s="142" t="s">
        <v>186</v>
      </c>
    </row>
    <row r="65" spans="2:22">
      <c r="B65" s="151" t="s">
        <v>251</v>
      </c>
      <c r="C65" s="151" t="s">
        <v>252</v>
      </c>
      <c r="D65" s="151" t="s">
        <v>253</v>
      </c>
      <c r="E65" s="152">
        <v>79108</v>
      </c>
      <c r="F65" s="151" t="s">
        <v>254</v>
      </c>
      <c r="G65" s="151"/>
      <c r="H65" s="153" t="s">
        <v>255</v>
      </c>
      <c r="I65" s="151" t="s">
        <v>256</v>
      </c>
      <c r="J65" s="146" t="s">
        <v>122</v>
      </c>
      <c r="K65" s="154">
        <v>1998</v>
      </c>
      <c r="L65" s="151" t="s">
        <v>232</v>
      </c>
      <c r="M65" s="151" t="s">
        <v>102</v>
      </c>
      <c r="N65" s="151"/>
      <c r="O65" s="151"/>
      <c r="P65" s="151" t="s">
        <v>186</v>
      </c>
      <c r="Q65" s="151" t="s">
        <v>187</v>
      </c>
      <c r="R65" s="155">
        <v>60.097999999999999</v>
      </c>
      <c r="S65" s="151" t="s">
        <v>257</v>
      </c>
      <c r="T65" s="156">
        <v>110</v>
      </c>
      <c r="U65" s="151" t="s">
        <v>258</v>
      </c>
      <c r="V65" s="142" t="s">
        <v>186</v>
      </c>
    </row>
    <row r="66" spans="2:22">
      <c r="B66" s="151" t="s">
        <v>259</v>
      </c>
      <c r="C66" s="151" t="s">
        <v>260</v>
      </c>
      <c r="D66" s="151" t="s">
        <v>261</v>
      </c>
      <c r="E66" s="152">
        <v>33334</v>
      </c>
      <c r="F66" s="151" t="s">
        <v>262</v>
      </c>
      <c r="G66" s="151" t="s">
        <v>263</v>
      </c>
      <c r="H66" s="153" t="s">
        <v>223</v>
      </c>
      <c r="I66" s="151"/>
      <c r="J66" s="146" t="s">
        <v>125</v>
      </c>
      <c r="K66" s="157">
        <v>1994</v>
      </c>
      <c r="L66" s="151" t="s">
        <v>185</v>
      </c>
      <c r="M66" s="151" t="s">
        <v>102</v>
      </c>
      <c r="N66" s="151"/>
      <c r="O66" s="151"/>
      <c r="P66" s="151" t="s">
        <v>186</v>
      </c>
      <c r="Q66" s="151" t="s">
        <v>187</v>
      </c>
      <c r="R66" s="155">
        <v>22.15</v>
      </c>
      <c r="S66" s="151" t="s">
        <v>264</v>
      </c>
      <c r="T66" s="156">
        <v>10</v>
      </c>
      <c r="U66" s="142" t="s">
        <v>265</v>
      </c>
      <c r="V66" s="142" t="s">
        <v>186</v>
      </c>
    </row>
    <row r="67" spans="2:22">
      <c r="B67" s="151" t="s">
        <v>266</v>
      </c>
      <c r="C67" s="151" t="s">
        <v>267</v>
      </c>
      <c r="D67" s="151" t="s">
        <v>268</v>
      </c>
      <c r="E67" s="152">
        <v>36266</v>
      </c>
      <c r="F67" s="151" t="s">
        <v>269</v>
      </c>
      <c r="G67" s="151"/>
      <c r="H67" s="153" t="s">
        <v>202</v>
      </c>
      <c r="I67" s="151" t="s">
        <v>268</v>
      </c>
      <c r="J67" s="146" t="s">
        <v>125</v>
      </c>
      <c r="K67" s="154">
        <v>1967</v>
      </c>
      <c r="L67" s="151" t="s">
        <v>185</v>
      </c>
      <c r="M67" s="146" t="s">
        <v>102</v>
      </c>
      <c r="N67" s="151" t="s">
        <v>102</v>
      </c>
      <c r="O67" s="151" t="s">
        <v>270</v>
      </c>
      <c r="P67" s="151" t="s">
        <v>186</v>
      </c>
      <c r="Q67" s="151" t="s">
        <v>187</v>
      </c>
      <c r="R67" s="155">
        <v>109.5</v>
      </c>
      <c r="S67" s="151" t="s">
        <v>271</v>
      </c>
      <c r="T67" s="156">
        <v>110</v>
      </c>
      <c r="U67" s="151" t="s">
        <v>236</v>
      </c>
      <c r="V67" s="142" t="s">
        <v>186</v>
      </c>
    </row>
    <row r="68" spans="2:22">
      <c r="B68" s="140" t="s">
        <v>272</v>
      </c>
      <c r="C68" s="151" t="s">
        <v>273</v>
      </c>
      <c r="D68" s="151" t="s">
        <v>274</v>
      </c>
      <c r="E68" s="152">
        <v>76187</v>
      </c>
      <c r="F68" s="151" t="s">
        <v>275</v>
      </c>
      <c r="G68" s="151"/>
      <c r="H68" s="153" t="s">
        <v>255</v>
      </c>
      <c r="I68" s="151" t="s">
        <v>276</v>
      </c>
      <c r="J68" s="146" t="s">
        <v>125</v>
      </c>
      <c r="K68" s="154">
        <v>1995</v>
      </c>
      <c r="L68" s="151" t="s">
        <v>232</v>
      </c>
      <c r="M68" s="151" t="s">
        <v>103</v>
      </c>
      <c r="N68" s="151"/>
      <c r="O68" s="151"/>
      <c r="P68" s="151" t="s">
        <v>186</v>
      </c>
      <c r="Q68" s="151" t="s">
        <v>187</v>
      </c>
      <c r="R68" s="155">
        <v>45</v>
      </c>
      <c r="S68" s="151"/>
      <c r="T68" s="156">
        <v>110</v>
      </c>
      <c r="U68" s="141" t="s">
        <v>277</v>
      </c>
      <c r="V68" s="142" t="s">
        <v>186</v>
      </c>
    </row>
    <row r="69" spans="2:22">
      <c r="B69" s="140" t="s">
        <v>278</v>
      </c>
      <c r="C69" s="151" t="s">
        <v>273</v>
      </c>
      <c r="D69" s="151" t="s">
        <v>274</v>
      </c>
      <c r="E69" s="152">
        <v>76187</v>
      </c>
      <c r="F69" s="151" t="s">
        <v>275</v>
      </c>
      <c r="G69" s="151"/>
      <c r="H69" s="153" t="s">
        <v>255</v>
      </c>
      <c r="I69" s="151" t="s">
        <v>279</v>
      </c>
      <c r="J69" s="146" t="s">
        <v>125</v>
      </c>
      <c r="K69" s="154"/>
      <c r="L69" s="151" t="s">
        <v>232</v>
      </c>
      <c r="M69" s="151" t="s">
        <v>103</v>
      </c>
      <c r="N69" s="151"/>
      <c r="O69" s="151"/>
      <c r="P69" s="151" t="s">
        <v>186</v>
      </c>
      <c r="Q69" s="151" t="s">
        <v>187</v>
      </c>
      <c r="R69" s="155">
        <v>25</v>
      </c>
      <c r="S69" s="151"/>
      <c r="T69" s="156">
        <v>110</v>
      </c>
      <c r="U69" s="141" t="s">
        <v>277</v>
      </c>
      <c r="V69" s="142" t="s">
        <v>186</v>
      </c>
    </row>
    <row r="70" spans="2:22">
      <c r="B70" s="151" t="s">
        <v>280</v>
      </c>
      <c r="C70" s="151" t="s">
        <v>191</v>
      </c>
      <c r="D70" s="151" t="s">
        <v>281</v>
      </c>
      <c r="E70" s="152">
        <v>47809</v>
      </c>
      <c r="F70" s="151" t="s">
        <v>282</v>
      </c>
      <c r="G70" s="151" t="s">
        <v>283</v>
      </c>
      <c r="H70" s="153" t="s">
        <v>223</v>
      </c>
      <c r="I70" s="151" t="s">
        <v>284</v>
      </c>
      <c r="J70" s="159" t="s">
        <v>126</v>
      </c>
      <c r="K70" s="154">
        <v>2004</v>
      </c>
      <c r="L70" s="151" t="s">
        <v>185</v>
      </c>
      <c r="M70" s="151" t="s">
        <v>102</v>
      </c>
      <c r="N70" s="151"/>
      <c r="O70" s="151"/>
      <c r="P70" s="151" t="s">
        <v>186</v>
      </c>
      <c r="Q70" s="151" t="s">
        <v>187</v>
      </c>
      <c r="R70" s="155">
        <v>25.8</v>
      </c>
      <c r="S70" s="151" t="s">
        <v>285</v>
      </c>
      <c r="T70" s="156">
        <v>20</v>
      </c>
      <c r="U70" s="150" t="s">
        <v>286</v>
      </c>
      <c r="V70" s="142" t="s">
        <v>186</v>
      </c>
    </row>
    <row r="71" spans="2:22">
      <c r="B71" s="151" t="s">
        <v>287</v>
      </c>
      <c r="C71" s="151" t="s">
        <v>191</v>
      </c>
      <c r="D71" s="151" t="s">
        <v>288</v>
      </c>
      <c r="E71" s="152">
        <v>47809</v>
      </c>
      <c r="F71" s="151" t="s">
        <v>282</v>
      </c>
      <c r="G71" s="151" t="s">
        <v>283</v>
      </c>
      <c r="H71" s="153" t="s">
        <v>223</v>
      </c>
      <c r="I71" s="151" t="s">
        <v>289</v>
      </c>
      <c r="J71" s="146" t="s">
        <v>124</v>
      </c>
      <c r="K71" s="154">
        <v>2004</v>
      </c>
      <c r="L71" s="151" t="s">
        <v>185</v>
      </c>
      <c r="M71" s="146" t="s">
        <v>102</v>
      </c>
      <c r="N71" s="151" t="s">
        <v>290</v>
      </c>
      <c r="O71" s="151" t="s">
        <v>291</v>
      </c>
      <c r="P71" s="151" t="s">
        <v>186</v>
      </c>
      <c r="Q71" s="151" t="s">
        <v>187</v>
      </c>
      <c r="R71" s="155">
        <v>14</v>
      </c>
      <c r="S71" s="151" t="s">
        <v>285</v>
      </c>
      <c r="T71" s="156">
        <v>20</v>
      </c>
      <c r="U71" s="150" t="s">
        <v>286</v>
      </c>
      <c r="V71" s="142" t="s">
        <v>186</v>
      </c>
    </row>
    <row r="72" spans="2:22">
      <c r="B72" s="151" t="s">
        <v>292</v>
      </c>
      <c r="C72" s="151" t="s">
        <v>214</v>
      </c>
      <c r="D72" s="151" t="s">
        <v>293</v>
      </c>
      <c r="E72" s="152">
        <v>6237</v>
      </c>
      <c r="F72" s="151" t="s">
        <v>294</v>
      </c>
      <c r="G72" s="151"/>
      <c r="H72" s="153" t="s">
        <v>195</v>
      </c>
      <c r="I72" s="151"/>
      <c r="J72" s="146" t="s">
        <v>125</v>
      </c>
      <c r="K72" s="154">
        <v>1998</v>
      </c>
      <c r="L72" s="151" t="s">
        <v>185</v>
      </c>
      <c r="M72" s="151" t="s">
        <v>102</v>
      </c>
      <c r="N72" s="151"/>
      <c r="O72" s="151"/>
      <c r="P72" s="151" t="s">
        <v>186</v>
      </c>
      <c r="Q72" s="151" t="s">
        <v>187</v>
      </c>
      <c r="R72" s="155">
        <v>52</v>
      </c>
      <c r="S72" s="151" t="s">
        <v>295</v>
      </c>
      <c r="T72" s="156">
        <v>110</v>
      </c>
      <c r="U72" s="151" t="s">
        <v>212</v>
      </c>
      <c r="V72" s="142" t="s">
        <v>186</v>
      </c>
    </row>
    <row r="73" spans="2:22">
      <c r="B73" s="151" t="s">
        <v>296</v>
      </c>
      <c r="C73" s="151" t="s">
        <v>297</v>
      </c>
      <c r="D73" s="151" t="s">
        <v>298</v>
      </c>
      <c r="E73" s="152">
        <v>6237</v>
      </c>
      <c r="F73" s="151" t="s">
        <v>294</v>
      </c>
      <c r="G73" s="151"/>
      <c r="H73" s="153" t="s">
        <v>195</v>
      </c>
      <c r="I73" s="151" t="s">
        <v>299</v>
      </c>
      <c r="J73" s="146" t="s">
        <v>125</v>
      </c>
      <c r="K73" s="154">
        <v>1994</v>
      </c>
      <c r="L73" s="151" t="s">
        <v>185</v>
      </c>
      <c r="M73" s="151" t="s">
        <v>102</v>
      </c>
      <c r="N73" s="151"/>
      <c r="O73" s="151"/>
      <c r="P73" s="151" t="s">
        <v>186</v>
      </c>
      <c r="Q73" s="151" t="s">
        <v>187</v>
      </c>
      <c r="R73" s="155">
        <v>35</v>
      </c>
      <c r="S73" s="151" t="s">
        <v>300</v>
      </c>
      <c r="T73" s="156">
        <v>110</v>
      </c>
      <c r="U73" s="151" t="s">
        <v>297</v>
      </c>
      <c r="V73" s="142" t="s">
        <v>186</v>
      </c>
    </row>
    <row r="74" spans="2:22">
      <c r="B74" s="151" t="s">
        <v>301</v>
      </c>
      <c r="C74" s="151" t="s">
        <v>297</v>
      </c>
      <c r="D74" s="151" t="s">
        <v>298</v>
      </c>
      <c r="E74" s="152">
        <v>6237</v>
      </c>
      <c r="F74" s="151" t="s">
        <v>294</v>
      </c>
      <c r="G74" s="151"/>
      <c r="H74" s="153" t="s">
        <v>195</v>
      </c>
      <c r="I74" s="151" t="s">
        <v>302</v>
      </c>
      <c r="J74" s="146" t="s">
        <v>125</v>
      </c>
      <c r="K74" s="154">
        <v>1994</v>
      </c>
      <c r="L74" s="151" t="s">
        <v>185</v>
      </c>
      <c r="M74" s="151" t="s">
        <v>102</v>
      </c>
      <c r="N74" s="151"/>
      <c r="O74" s="151"/>
      <c r="P74" s="151" t="s">
        <v>186</v>
      </c>
      <c r="Q74" s="151" t="s">
        <v>187</v>
      </c>
      <c r="R74" s="155">
        <v>35</v>
      </c>
      <c r="S74" s="151" t="s">
        <v>300</v>
      </c>
      <c r="T74" s="156">
        <v>110</v>
      </c>
      <c r="U74" s="151" t="s">
        <v>297</v>
      </c>
      <c r="V74" s="142" t="s">
        <v>186</v>
      </c>
    </row>
    <row r="75" spans="2:22">
      <c r="B75" s="151" t="s">
        <v>303</v>
      </c>
      <c r="C75" s="151" t="s">
        <v>297</v>
      </c>
      <c r="D75" s="151" t="s">
        <v>298</v>
      </c>
      <c r="E75" s="152">
        <v>6237</v>
      </c>
      <c r="F75" s="151" t="s">
        <v>294</v>
      </c>
      <c r="G75" s="151"/>
      <c r="H75" s="153" t="s">
        <v>195</v>
      </c>
      <c r="I75" s="151" t="s">
        <v>304</v>
      </c>
      <c r="J75" s="146" t="s">
        <v>125</v>
      </c>
      <c r="K75" s="154">
        <v>1994</v>
      </c>
      <c r="L75" s="151" t="s">
        <v>185</v>
      </c>
      <c r="M75" s="151" t="s">
        <v>102</v>
      </c>
      <c r="N75" s="151"/>
      <c r="O75" s="151"/>
      <c r="P75" s="151" t="s">
        <v>186</v>
      </c>
      <c r="Q75" s="151" t="s">
        <v>187</v>
      </c>
      <c r="R75" s="155">
        <v>37</v>
      </c>
      <c r="S75" s="151" t="s">
        <v>300</v>
      </c>
      <c r="T75" s="156">
        <v>110</v>
      </c>
      <c r="U75" s="151" t="s">
        <v>297</v>
      </c>
      <c r="V75" s="142" t="s">
        <v>186</v>
      </c>
    </row>
    <row r="76" spans="2:22">
      <c r="B76" s="151" t="s">
        <v>305</v>
      </c>
      <c r="C76" s="151" t="s">
        <v>306</v>
      </c>
      <c r="D76" s="151" t="s">
        <v>307</v>
      </c>
      <c r="E76" s="152">
        <v>6237</v>
      </c>
      <c r="F76" s="151" t="s">
        <v>294</v>
      </c>
      <c r="G76" s="151"/>
      <c r="H76" s="153" t="s">
        <v>195</v>
      </c>
      <c r="I76" s="151"/>
      <c r="J76" s="146" t="s">
        <v>125</v>
      </c>
      <c r="K76" s="154">
        <v>1997</v>
      </c>
      <c r="L76" s="151" t="s">
        <v>185</v>
      </c>
      <c r="M76" s="151" t="s">
        <v>103</v>
      </c>
      <c r="N76" s="151"/>
      <c r="O76" s="151"/>
      <c r="P76" s="151" t="s">
        <v>186</v>
      </c>
      <c r="Q76" s="151" t="s">
        <v>187</v>
      </c>
      <c r="R76" s="155">
        <v>92.5</v>
      </c>
      <c r="S76" s="151" t="s">
        <v>308</v>
      </c>
      <c r="T76" s="156">
        <v>110</v>
      </c>
      <c r="U76" s="151" t="s">
        <v>297</v>
      </c>
      <c r="V76" s="142" t="s">
        <v>186</v>
      </c>
    </row>
    <row r="77" spans="2:22">
      <c r="B77" s="151" t="s">
        <v>309</v>
      </c>
      <c r="C77" s="151" t="s">
        <v>310</v>
      </c>
      <c r="D77" s="151" t="s">
        <v>311</v>
      </c>
      <c r="E77" s="152">
        <v>51368</v>
      </c>
      <c r="F77" s="151" t="s">
        <v>312</v>
      </c>
      <c r="G77" s="151" t="s">
        <v>313</v>
      </c>
      <c r="H77" s="153" t="s">
        <v>223</v>
      </c>
      <c r="I77" s="151"/>
      <c r="J77" s="146" t="s">
        <v>126</v>
      </c>
      <c r="K77" s="154">
        <v>1981</v>
      </c>
      <c r="L77" s="151" t="s">
        <v>185</v>
      </c>
      <c r="M77" s="151" t="s">
        <v>102</v>
      </c>
      <c r="N77" s="151"/>
      <c r="O77" s="151"/>
      <c r="P77" s="151" t="s">
        <v>186</v>
      </c>
      <c r="Q77" s="151" t="s">
        <v>187</v>
      </c>
      <c r="R77" s="155">
        <v>29</v>
      </c>
      <c r="S77" s="151"/>
      <c r="T77" s="156">
        <v>25</v>
      </c>
      <c r="U77" s="151" t="s">
        <v>314</v>
      </c>
      <c r="V77" s="142" t="s">
        <v>186</v>
      </c>
    </row>
    <row r="78" spans="2:22">
      <c r="B78" s="151" t="s">
        <v>315</v>
      </c>
      <c r="C78" s="151" t="s">
        <v>316</v>
      </c>
      <c r="D78" s="151" t="s">
        <v>317</v>
      </c>
      <c r="E78" s="152">
        <v>67056</v>
      </c>
      <c r="F78" s="151" t="s">
        <v>318</v>
      </c>
      <c r="G78" s="151" t="s">
        <v>319</v>
      </c>
      <c r="H78" s="153" t="s">
        <v>320</v>
      </c>
      <c r="I78" s="151" t="s">
        <v>321</v>
      </c>
      <c r="J78" s="146" t="s">
        <v>125</v>
      </c>
      <c r="K78" s="154">
        <v>1992</v>
      </c>
      <c r="L78" s="151" t="s">
        <v>232</v>
      </c>
      <c r="M78" s="151" t="s">
        <v>102</v>
      </c>
      <c r="N78" s="151"/>
      <c r="O78" s="151"/>
      <c r="P78" s="151" t="s">
        <v>186</v>
      </c>
      <c r="Q78" s="151" t="s">
        <v>187</v>
      </c>
      <c r="R78" s="155">
        <v>43</v>
      </c>
      <c r="S78" s="151"/>
      <c r="T78" s="156"/>
      <c r="U78" s="151" t="s">
        <v>322</v>
      </c>
      <c r="V78" s="142" t="s">
        <v>186</v>
      </c>
    </row>
    <row r="79" spans="2:22" ht="37">
      <c r="B79" s="151" t="s">
        <v>323</v>
      </c>
      <c r="C79" s="151" t="s">
        <v>316</v>
      </c>
      <c r="D79" s="151" t="s">
        <v>324</v>
      </c>
      <c r="E79" s="152">
        <v>67056</v>
      </c>
      <c r="F79" s="151" t="s">
        <v>318</v>
      </c>
      <c r="G79" s="151" t="s">
        <v>325</v>
      </c>
      <c r="H79" s="153" t="s">
        <v>320</v>
      </c>
      <c r="I79" s="147" t="s">
        <v>326</v>
      </c>
      <c r="J79" s="160" t="s">
        <v>122</v>
      </c>
      <c r="K79" s="154">
        <v>2005</v>
      </c>
      <c r="L79" s="151" t="s">
        <v>232</v>
      </c>
      <c r="M79" s="151" t="s">
        <v>102</v>
      </c>
      <c r="N79" s="151"/>
      <c r="O79" s="151"/>
      <c r="P79" s="151" t="s">
        <v>186</v>
      </c>
      <c r="Q79" s="151" t="s">
        <v>187</v>
      </c>
      <c r="R79" s="155">
        <v>490</v>
      </c>
      <c r="S79" s="151" t="s">
        <v>327</v>
      </c>
      <c r="T79" s="156">
        <v>220</v>
      </c>
      <c r="U79" s="151" t="s">
        <v>328</v>
      </c>
      <c r="V79" s="142" t="s">
        <v>186</v>
      </c>
    </row>
    <row r="80" spans="2:22" ht="37">
      <c r="B80" s="151" t="s">
        <v>329</v>
      </c>
      <c r="C80" s="151" t="s">
        <v>316</v>
      </c>
      <c r="D80" s="151" t="s">
        <v>330</v>
      </c>
      <c r="E80" s="152">
        <v>67056</v>
      </c>
      <c r="F80" s="151" t="s">
        <v>318</v>
      </c>
      <c r="G80" s="151" t="s">
        <v>331</v>
      </c>
      <c r="H80" s="153" t="s">
        <v>320</v>
      </c>
      <c r="I80" s="147" t="s">
        <v>332</v>
      </c>
      <c r="J80" s="160" t="s">
        <v>122</v>
      </c>
      <c r="K80" s="154">
        <v>1997</v>
      </c>
      <c r="L80" s="151" t="s">
        <v>232</v>
      </c>
      <c r="M80" s="151" t="s">
        <v>102</v>
      </c>
      <c r="N80" s="151"/>
      <c r="O80" s="151"/>
      <c r="P80" s="151" t="s">
        <v>186</v>
      </c>
      <c r="Q80" s="151" t="s">
        <v>187</v>
      </c>
      <c r="R80" s="155">
        <v>390</v>
      </c>
      <c r="S80" s="151"/>
      <c r="T80" s="156"/>
      <c r="U80" s="151" t="s">
        <v>322</v>
      </c>
      <c r="V80" s="142" t="s">
        <v>186</v>
      </c>
    </row>
    <row r="81" spans="2:22">
      <c r="B81" s="151" t="s">
        <v>333</v>
      </c>
      <c r="C81" s="151" t="s">
        <v>334</v>
      </c>
      <c r="D81" s="151" t="s">
        <v>335</v>
      </c>
      <c r="E81" s="152">
        <v>45772</v>
      </c>
      <c r="F81" s="151" t="s">
        <v>336</v>
      </c>
      <c r="G81" s="151"/>
      <c r="H81" s="153" t="s">
        <v>223</v>
      </c>
      <c r="I81" s="151" t="s">
        <v>337</v>
      </c>
      <c r="J81" s="146" t="s">
        <v>125</v>
      </c>
      <c r="K81" s="154">
        <v>1973</v>
      </c>
      <c r="L81" s="151" t="s">
        <v>185</v>
      </c>
      <c r="M81" s="151" t="s">
        <v>102</v>
      </c>
      <c r="N81" s="151"/>
      <c r="O81" s="151"/>
      <c r="P81" s="151" t="s">
        <v>186</v>
      </c>
      <c r="Q81" s="151" t="s">
        <v>187</v>
      </c>
      <c r="R81" s="155">
        <v>70.3</v>
      </c>
      <c r="S81" s="151"/>
      <c r="T81" s="156">
        <v>110</v>
      </c>
      <c r="U81" s="151" t="s">
        <v>334</v>
      </c>
      <c r="V81" s="142" t="s">
        <v>186</v>
      </c>
    </row>
    <row r="82" spans="2:22">
      <c r="B82" s="151" t="s">
        <v>338</v>
      </c>
      <c r="C82" s="151" t="s">
        <v>334</v>
      </c>
      <c r="D82" s="151" t="s">
        <v>335</v>
      </c>
      <c r="E82" s="152">
        <v>45772</v>
      </c>
      <c r="F82" s="151" t="s">
        <v>336</v>
      </c>
      <c r="G82" s="151"/>
      <c r="H82" s="153" t="s">
        <v>223</v>
      </c>
      <c r="I82" s="151" t="s">
        <v>339</v>
      </c>
      <c r="J82" s="146" t="s">
        <v>125</v>
      </c>
      <c r="K82" s="154">
        <v>1974</v>
      </c>
      <c r="L82" s="151" t="s">
        <v>185</v>
      </c>
      <c r="M82" s="151" t="s">
        <v>102</v>
      </c>
      <c r="N82" s="151"/>
      <c r="O82" s="151"/>
      <c r="P82" s="151" t="s">
        <v>186</v>
      </c>
      <c r="Q82" s="151" t="s">
        <v>187</v>
      </c>
      <c r="R82" s="155">
        <v>78</v>
      </c>
      <c r="S82" s="151"/>
      <c r="T82" s="156">
        <v>110</v>
      </c>
      <c r="U82" s="151" t="s">
        <v>334</v>
      </c>
      <c r="V82" s="142" t="s">
        <v>186</v>
      </c>
    </row>
    <row r="83" spans="2:22">
      <c r="B83" s="151" t="s">
        <v>340</v>
      </c>
      <c r="C83" s="151" t="s">
        <v>341</v>
      </c>
      <c r="D83" s="151" t="s">
        <v>342</v>
      </c>
      <c r="E83" s="152">
        <v>93328</v>
      </c>
      <c r="F83" s="151" t="s">
        <v>343</v>
      </c>
      <c r="G83" s="151" t="s">
        <v>344</v>
      </c>
      <c r="H83" s="153" t="s">
        <v>231</v>
      </c>
      <c r="I83" s="151"/>
      <c r="J83" s="146" t="s">
        <v>125</v>
      </c>
      <c r="K83" s="154">
        <v>1996</v>
      </c>
      <c r="L83" s="151" t="s">
        <v>185</v>
      </c>
      <c r="M83" s="151" t="s">
        <v>102</v>
      </c>
      <c r="N83" s="151" t="s">
        <v>345</v>
      </c>
      <c r="O83" s="151"/>
      <c r="P83" s="151" t="s">
        <v>186</v>
      </c>
      <c r="Q83" s="151" t="s">
        <v>187</v>
      </c>
      <c r="R83" s="155">
        <v>25.4</v>
      </c>
      <c r="S83" s="151" t="s">
        <v>346</v>
      </c>
      <c r="T83" s="156">
        <v>110</v>
      </c>
      <c r="U83" s="151" t="s">
        <v>236</v>
      </c>
      <c r="V83" s="142" t="s">
        <v>186</v>
      </c>
    </row>
    <row r="84" spans="2:22">
      <c r="B84" s="151" t="s">
        <v>347</v>
      </c>
      <c r="C84" s="151" t="s">
        <v>267</v>
      </c>
      <c r="D84" s="151" t="s">
        <v>348</v>
      </c>
      <c r="E84" s="152">
        <v>36269</v>
      </c>
      <c r="F84" s="151" t="s">
        <v>349</v>
      </c>
      <c r="G84" s="151"/>
      <c r="H84" s="153" t="s">
        <v>202</v>
      </c>
      <c r="I84" s="151" t="s">
        <v>348</v>
      </c>
      <c r="J84" s="146" t="s">
        <v>126</v>
      </c>
      <c r="K84" s="154">
        <v>1962</v>
      </c>
      <c r="L84" s="151" t="s">
        <v>185</v>
      </c>
      <c r="M84" s="151" t="s">
        <v>102</v>
      </c>
      <c r="N84" s="151"/>
      <c r="O84" s="151"/>
      <c r="P84" s="151" t="s">
        <v>186</v>
      </c>
      <c r="Q84" s="151" t="s">
        <v>187</v>
      </c>
      <c r="R84" s="155">
        <v>145.5</v>
      </c>
      <c r="S84" s="151" t="s">
        <v>271</v>
      </c>
      <c r="T84" s="156">
        <v>110</v>
      </c>
      <c r="U84" s="151" t="s">
        <v>236</v>
      </c>
      <c r="V84" s="142" t="s">
        <v>186</v>
      </c>
    </row>
    <row r="85" spans="2:22">
      <c r="B85" s="151" t="s">
        <v>350</v>
      </c>
      <c r="C85" s="151" t="s">
        <v>351</v>
      </c>
      <c r="D85" s="151" t="s">
        <v>352</v>
      </c>
      <c r="E85" s="152">
        <v>94447</v>
      </c>
      <c r="F85" s="151" t="s">
        <v>353</v>
      </c>
      <c r="G85" s="151"/>
      <c r="H85" s="153" t="s">
        <v>231</v>
      </c>
      <c r="I85" s="151" t="s">
        <v>354</v>
      </c>
      <c r="J85" s="146" t="s">
        <v>125</v>
      </c>
      <c r="K85" s="154">
        <v>2010</v>
      </c>
      <c r="L85" s="151" t="s">
        <v>232</v>
      </c>
      <c r="M85" s="151" t="s">
        <v>102</v>
      </c>
      <c r="N85" s="151"/>
      <c r="O85" s="151"/>
      <c r="P85" s="151" t="s">
        <v>186</v>
      </c>
      <c r="Q85" s="151" t="s">
        <v>187</v>
      </c>
      <c r="R85" s="155">
        <v>97.9</v>
      </c>
      <c r="S85" s="151" t="s">
        <v>355</v>
      </c>
      <c r="T85" s="156">
        <v>110</v>
      </c>
      <c r="U85" s="151" t="s">
        <v>236</v>
      </c>
      <c r="V85" s="142" t="s">
        <v>186</v>
      </c>
    </row>
    <row r="86" spans="2:22">
      <c r="B86" s="151" t="s">
        <v>356</v>
      </c>
      <c r="C86" s="151" t="s">
        <v>357</v>
      </c>
      <c r="D86" s="151" t="s">
        <v>358</v>
      </c>
      <c r="E86" s="152">
        <v>65429</v>
      </c>
      <c r="F86" s="151" t="s">
        <v>359</v>
      </c>
      <c r="G86" s="151"/>
      <c r="H86" s="153" t="s">
        <v>202</v>
      </c>
      <c r="I86" s="151" t="s">
        <v>360</v>
      </c>
      <c r="J86" s="146" t="s">
        <v>122</v>
      </c>
      <c r="K86" s="154">
        <v>1999</v>
      </c>
      <c r="L86" s="151" t="s">
        <v>232</v>
      </c>
      <c r="M86" s="147" t="s">
        <v>102</v>
      </c>
      <c r="N86" s="147"/>
      <c r="O86" s="147"/>
      <c r="P86" s="151" t="s">
        <v>186</v>
      </c>
      <c r="Q86" s="151" t="s">
        <v>187</v>
      </c>
      <c r="R86" s="155">
        <v>112.1</v>
      </c>
      <c r="S86" s="151" t="s">
        <v>361</v>
      </c>
      <c r="T86" s="156">
        <v>110</v>
      </c>
      <c r="U86" s="151" t="s">
        <v>362</v>
      </c>
      <c r="V86" s="142" t="s">
        <v>186</v>
      </c>
    </row>
    <row r="87" spans="2:22">
      <c r="B87" s="151" t="s">
        <v>363</v>
      </c>
      <c r="C87" s="151" t="s">
        <v>364</v>
      </c>
      <c r="D87" s="151" t="s">
        <v>365</v>
      </c>
      <c r="E87" s="152">
        <v>1987</v>
      </c>
      <c r="F87" s="151" t="s">
        <v>366</v>
      </c>
      <c r="G87" s="151" t="s">
        <v>367</v>
      </c>
      <c r="H87" s="153" t="s">
        <v>368</v>
      </c>
      <c r="I87" s="151"/>
      <c r="J87" s="146" t="s">
        <v>122</v>
      </c>
      <c r="K87" s="154">
        <v>1994</v>
      </c>
      <c r="L87" s="151" t="s">
        <v>185</v>
      </c>
      <c r="M87" s="146" t="s">
        <v>102</v>
      </c>
      <c r="N87" s="151" t="s">
        <v>102</v>
      </c>
      <c r="O87" s="151" t="s">
        <v>369</v>
      </c>
      <c r="P87" s="151" t="s">
        <v>186</v>
      </c>
      <c r="Q87" s="151" t="s">
        <v>187</v>
      </c>
      <c r="R87" s="155">
        <v>122</v>
      </c>
      <c r="S87" s="151"/>
      <c r="T87" s="156">
        <v>110</v>
      </c>
      <c r="U87" s="151" t="s">
        <v>212</v>
      </c>
      <c r="V87" s="142" t="s">
        <v>186</v>
      </c>
    </row>
    <row r="88" spans="2:22">
      <c r="B88" s="140" t="s">
        <v>370</v>
      </c>
      <c r="C88" s="151" t="s">
        <v>371</v>
      </c>
      <c r="D88" s="151" t="s">
        <v>372</v>
      </c>
      <c r="E88" s="152">
        <v>16303</v>
      </c>
      <c r="F88" s="151" t="s">
        <v>373</v>
      </c>
      <c r="G88" s="151"/>
      <c r="H88" s="153" t="s">
        <v>368</v>
      </c>
      <c r="I88" s="151" t="s">
        <v>374</v>
      </c>
      <c r="J88" s="146" t="s">
        <v>125</v>
      </c>
      <c r="K88" s="154">
        <v>1972</v>
      </c>
      <c r="L88" s="151" t="s">
        <v>185</v>
      </c>
      <c r="M88" s="151" t="s">
        <v>103</v>
      </c>
      <c r="N88" s="151" t="s">
        <v>375</v>
      </c>
      <c r="O88" s="151" t="s">
        <v>376</v>
      </c>
      <c r="P88" s="151" t="s">
        <v>186</v>
      </c>
      <c r="Q88" s="151" t="s">
        <v>187</v>
      </c>
      <c r="R88" s="155">
        <v>28</v>
      </c>
      <c r="S88" s="151" t="s">
        <v>377</v>
      </c>
      <c r="T88" s="156">
        <v>110</v>
      </c>
      <c r="U88" s="151" t="s">
        <v>189</v>
      </c>
      <c r="V88" s="142" t="s">
        <v>186</v>
      </c>
    </row>
    <row r="89" spans="2:22" ht="25">
      <c r="B89" s="140" t="s">
        <v>378</v>
      </c>
      <c r="C89" s="151" t="s">
        <v>371</v>
      </c>
      <c r="D89" s="151" t="s">
        <v>372</v>
      </c>
      <c r="E89" s="152">
        <v>16303</v>
      </c>
      <c r="F89" s="151" t="s">
        <v>373</v>
      </c>
      <c r="G89" s="151"/>
      <c r="H89" s="153" t="s">
        <v>368</v>
      </c>
      <c r="I89" s="151" t="s">
        <v>379</v>
      </c>
      <c r="J89" s="146" t="s">
        <v>125</v>
      </c>
      <c r="K89" s="154">
        <v>1998</v>
      </c>
      <c r="L89" s="151" t="s">
        <v>185</v>
      </c>
      <c r="M89" s="147" t="s">
        <v>103</v>
      </c>
      <c r="N89" s="147" t="s">
        <v>380</v>
      </c>
      <c r="O89" s="147" t="s">
        <v>381</v>
      </c>
      <c r="P89" s="151" t="s">
        <v>186</v>
      </c>
      <c r="Q89" s="151" t="s">
        <v>187</v>
      </c>
      <c r="R89" s="155">
        <v>106</v>
      </c>
      <c r="S89" s="151" t="s">
        <v>377</v>
      </c>
      <c r="T89" s="156">
        <v>110</v>
      </c>
      <c r="U89" s="151" t="s">
        <v>189</v>
      </c>
      <c r="V89" s="142" t="s">
        <v>186</v>
      </c>
    </row>
    <row r="90" spans="2:22">
      <c r="B90" s="140" t="s">
        <v>382</v>
      </c>
      <c r="C90" s="151" t="s">
        <v>371</v>
      </c>
      <c r="D90" s="151" t="s">
        <v>372</v>
      </c>
      <c r="E90" s="152">
        <v>16303</v>
      </c>
      <c r="F90" s="151" t="s">
        <v>373</v>
      </c>
      <c r="G90" s="151"/>
      <c r="H90" s="153" t="s">
        <v>368</v>
      </c>
      <c r="I90" s="151" t="s">
        <v>383</v>
      </c>
      <c r="J90" s="146" t="s">
        <v>125</v>
      </c>
      <c r="K90" s="154">
        <v>1998</v>
      </c>
      <c r="L90" s="151" t="s">
        <v>185</v>
      </c>
      <c r="M90" s="151" t="s">
        <v>103</v>
      </c>
      <c r="N90" s="151" t="s">
        <v>380</v>
      </c>
      <c r="O90" s="151" t="s">
        <v>381</v>
      </c>
      <c r="P90" s="151" t="s">
        <v>186</v>
      </c>
      <c r="Q90" s="151" t="s">
        <v>187</v>
      </c>
      <c r="R90" s="155">
        <v>106</v>
      </c>
      <c r="S90" s="151" t="s">
        <v>377</v>
      </c>
      <c r="T90" s="156">
        <v>110</v>
      </c>
      <c r="U90" s="151" t="s">
        <v>189</v>
      </c>
      <c r="V90" s="142" t="s">
        <v>186</v>
      </c>
    </row>
    <row r="91" spans="2:22">
      <c r="B91" s="151" t="s">
        <v>384</v>
      </c>
      <c r="C91" s="151" t="s">
        <v>385</v>
      </c>
      <c r="D91" s="151" t="s">
        <v>386</v>
      </c>
      <c r="E91" s="152">
        <v>21683</v>
      </c>
      <c r="F91" s="151" t="s">
        <v>387</v>
      </c>
      <c r="G91" s="151" t="s">
        <v>388</v>
      </c>
      <c r="H91" s="153" t="s">
        <v>389</v>
      </c>
      <c r="I91" s="151" t="s">
        <v>390</v>
      </c>
      <c r="J91" s="146" t="s">
        <v>125</v>
      </c>
      <c r="K91" s="154">
        <v>1972</v>
      </c>
      <c r="L91" s="151" t="s">
        <v>185</v>
      </c>
      <c r="M91" s="146" t="s">
        <v>102</v>
      </c>
      <c r="N91" s="151" t="s">
        <v>391</v>
      </c>
      <c r="O91" s="151" t="s">
        <v>391</v>
      </c>
      <c r="P91" s="151" t="s">
        <v>186</v>
      </c>
      <c r="Q91" s="151" t="s">
        <v>187</v>
      </c>
      <c r="R91" s="155">
        <v>190</v>
      </c>
      <c r="S91" s="151" t="s">
        <v>392</v>
      </c>
      <c r="T91" s="156">
        <v>220</v>
      </c>
      <c r="U91" s="151" t="s">
        <v>393</v>
      </c>
      <c r="V91" s="142" t="s">
        <v>186</v>
      </c>
    </row>
    <row r="92" spans="2:22">
      <c r="B92" s="151" t="s">
        <v>394</v>
      </c>
      <c r="C92" s="151" t="s">
        <v>246</v>
      </c>
      <c r="D92" s="151" t="s">
        <v>395</v>
      </c>
      <c r="E92" s="152">
        <v>76744</v>
      </c>
      <c r="F92" s="151" t="s">
        <v>396</v>
      </c>
      <c r="G92" s="151" t="s">
        <v>397</v>
      </c>
      <c r="H92" s="153" t="s">
        <v>320</v>
      </c>
      <c r="I92" s="151"/>
      <c r="J92" s="146" t="s">
        <v>125</v>
      </c>
      <c r="K92" s="154">
        <v>2008</v>
      </c>
      <c r="L92" s="151" t="s">
        <v>185</v>
      </c>
      <c r="M92" s="151" t="s">
        <v>102</v>
      </c>
      <c r="N92" s="151"/>
      <c r="O92" s="151"/>
      <c r="P92" s="151" t="s">
        <v>186</v>
      </c>
      <c r="Q92" s="151" t="s">
        <v>187</v>
      </c>
      <c r="R92" s="155">
        <v>59</v>
      </c>
      <c r="S92" s="151" t="s">
        <v>398</v>
      </c>
      <c r="T92" s="156">
        <v>110</v>
      </c>
      <c r="U92" s="151" t="s">
        <v>399</v>
      </c>
      <c r="V92" s="142" t="s">
        <v>186</v>
      </c>
    </row>
    <row r="93" spans="2:22">
      <c r="B93" s="161" t="s">
        <v>400</v>
      </c>
      <c r="C93" s="151" t="s">
        <v>267</v>
      </c>
      <c r="D93" s="151" t="s">
        <v>401</v>
      </c>
      <c r="E93" s="152">
        <v>39326</v>
      </c>
      <c r="F93" s="151" t="s">
        <v>401</v>
      </c>
      <c r="G93" s="162"/>
      <c r="H93" s="153" t="s">
        <v>195</v>
      </c>
      <c r="I93" s="163" t="s">
        <v>401</v>
      </c>
      <c r="J93" s="164" t="s">
        <v>125</v>
      </c>
      <c r="K93" s="154">
        <v>1996</v>
      </c>
      <c r="L93" s="151" t="s">
        <v>185</v>
      </c>
      <c r="M93" s="151" t="s">
        <v>102</v>
      </c>
      <c r="N93" s="151"/>
      <c r="O93" s="151"/>
      <c r="P93" s="151" t="s">
        <v>186</v>
      </c>
      <c r="Q93" s="151" t="s">
        <v>187</v>
      </c>
      <c r="R93" s="155">
        <v>84.6</v>
      </c>
      <c r="S93" s="151" t="s">
        <v>402</v>
      </c>
      <c r="T93" s="156">
        <v>110</v>
      </c>
      <c r="U93" s="151" t="s">
        <v>403</v>
      </c>
      <c r="V93" s="142" t="s">
        <v>186</v>
      </c>
    </row>
    <row r="94" spans="2:22">
      <c r="B94" s="161" t="s">
        <v>404</v>
      </c>
      <c r="C94" s="151" t="s">
        <v>405</v>
      </c>
      <c r="D94" s="151" t="s">
        <v>406</v>
      </c>
      <c r="E94" s="152">
        <v>53910</v>
      </c>
      <c r="F94" s="151" t="s">
        <v>407</v>
      </c>
      <c r="G94" s="162" t="s">
        <v>408</v>
      </c>
      <c r="H94" s="153" t="s">
        <v>223</v>
      </c>
      <c r="I94" s="163" t="s">
        <v>409</v>
      </c>
      <c r="J94" s="146" t="s">
        <v>125</v>
      </c>
      <c r="K94" s="154">
        <v>1966</v>
      </c>
      <c r="L94" s="151" t="s">
        <v>185</v>
      </c>
      <c r="M94" s="151" t="s">
        <v>102</v>
      </c>
      <c r="N94" s="151"/>
      <c r="O94" s="151"/>
      <c r="P94" s="151" t="s">
        <v>186</v>
      </c>
      <c r="Q94" s="151" t="s">
        <v>187</v>
      </c>
      <c r="R94" s="155">
        <v>15.1</v>
      </c>
      <c r="S94" s="151" t="s">
        <v>410</v>
      </c>
      <c r="T94" s="156">
        <v>20</v>
      </c>
      <c r="U94" s="150" t="s">
        <v>286</v>
      </c>
      <c r="V94" s="142" t="s">
        <v>186</v>
      </c>
    </row>
    <row r="95" spans="2:22" ht="73">
      <c r="B95" s="165" t="s">
        <v>411</v>
      </c>
      <c r="C95" s="151" t="s">
        <v>412</v>
      </c>
      <c r="D95" s="151" t="s">
        <v>413</v>
      </c>
      <c r="E95" s="152">
        <v>64747</v>
      </c>
      <c r="F95" s="151" t="s">
        <v>414</v>
      </c>
      <c r="G95" s="162" t="s">
        <v>415</v>
      </c>
      <c r="H95" s="153" t="s">
        <v>202</v>
      </c>
      <c r="I95" s="163"/>
      <c r="J95" s="146" t="s">
        <v>125</v>
      </c>
      <c r="K95" s="154">
        <v>1999</v>
      </c>
      <c r="L95" s="151" t="s">
        <v>185</v>
      </c>
      <c r="M95" s="151" t="s">
        <v>102</v>
      </c>
      <c r="N95" s="151"/>
      <c r="O95" s="151"/>
      <c r="P95" s="151" t="s">
        <v>186</v>
      </c>
      <c r="Q95" s="151" t="s">
        <v>187</v>
      </c>
      <c r="R95" s="155">
        <v>11.4</v>
      </c>
      <c r="S95" s="151" t="s">
        <v>416</v>
      </c>
      <c r="T95" s="156">
        <v>20</v>
      </c>
      <c r="U95" s="147" t="s">
        <v>417</v>
      </c>
      <c r="V95" s="142" t="s">
        <v>186</v>
      </c>
    </row>
    <row r="96" spans="2:22">
      <c r="B96" s="165" t="s">
        <v>418</v>
      </c>
      <c r="C96" s="151" t="s">
        <v>419</v>
      </c>
      <c r="D96" s="151" t="s">
        <v>420</v>
      </c>
      <c r="E96" s="152">
        <v>44579</v>
      </c>
      <c r="F96" s="151" t="s">
        <v>421</v>
      </c>
      <c r="G96" s="162" t="s">
        <v>422</v>
      </c>
      <c r="H96" s="153" t="s">
        <v>223</v>
      </c>
      <c r="I96" s="163" t="s">
        <v>423</v>
      </c>
      <c r="J96" s="146" t="s">
        <v>125</v>
      </c>
      <c r="K96" s="154">
        <v>1991</v>
      </c>
      <c r="L96" s="151" t="s">
        <v>185</v>
      </c>
      <c r="M96" s="146" t="s">
        <v>102</v>
      </c>
      <c r="N96" s="151" t="s">
        <v>102</v>
      </c>
      <c r="O96" s="151" t="s">
        <v>424</v>
      </c>
      <c r="P96" s="151" t="s">
        <v>186</v>
      </c>
      <c r="Q96" s="151" t="s">
        <v>187</v>
      </c>
      <c r="R96" s="155">
        <v>10.199999999999999</v>
      </c>
      <c r="S96" s="151">
        <v>5725</v>
      </c>
      <c r="T96" s="156">
        <v>10</v>
      </c>
      <c r="U96" s="150" t="s">
        <v>225</v>
      </c>
      <c r="V96" s="142" t="s">
        <v>186</v>
      </c>
    </row>
    <row r="97" spans="2:22">
      <c r="B97" s="165" t="s">
        <v>425</v>
      </c>
      <c r="C97" s="151" t="s">
        <v>419</v>
      </c>
      <c r="D97" s="151" t="s">
        <v>420</v>
      </c>
      <c r="E97" s="152">
        <v>44579</v>
      </c>
      <c r="F97" s="151" t="s">
        <v>421</v>
      </c>
      <c r="G97" s="162" t="s">
        <v>422</v>
      </c>
      <c r="H97" s="153" t="s">
        <v>223</v>
      </c>
      <c r="I97" s="163" t="s">
        <v>426</v>
      </c>
      <c r="J97" s="146" t="s">
        <v>125</v>
      </c>
      <c r="K97" s="154">
        <v>2005</v>
      </c>
      <c r="L97" s="151" t="s">
        <v>185</v>
      </c>
      <c r="M97" s="146" t="s">
        <v>102</v>
      </c>
      <c r="N97" s="151" t="s">
        <v>102</v>
      </c>
      <c r="O97" s="151" t="s">
        <v>424</v>
      </c>
      <c r="P97" s="151" t="s">
        <v>186</v>
      </c>
      <c r="Q97" s="151" t="s">
        <v>187</v>
      </c>
      <c r="R97" s="155">
        <v>0.88</v>
      </c>
      <c r="S97" s="151"/>
      <c r="T97" s="156"/>
      <c r="U97" s="151" t="s">
        <v>225</v>
      </c>
      <c r="V97" s="142" t="s">
        <v>186</v>
      </c>
    </row>
    <row r="98" spans="2:22" ht="73">
      <c r="B98" s="165" t="s">
        <v>427</v>
      </c>
      <c r="C98" s="151" t="s">
        <v>428</v>
      </c>
      <c r="D98" s="151" t="s">
        <v>429</v>
      </c>
      <c r="E98" s="152">
        <v>64293</v>
      </c>
      <c r="F98" s="151" t="s">
        <v>430</v>
      </c>
      <c r="G98" s="162" t="s">
        <v>431</v>
      </c>
      <c r="H98" s="153" t="s">
        <v>202</v>
      </c>
      <c r="I98" s="163" t="s">
        <v>432</v>
      </c>
      <c r="J98" s="146" t="s">
        <v>125</v>
      </c>
      <c r="K98" s="154">
        <v>1999</v>
      </c>
      <c r="L98" s="151" t="s">
        <v>185</v>
      </c>
      <c r="M98" s="146" t="s">
        <v>102</v>
      </c>
      <c r="N98" s="151" t="s">
        <v>102</v>
      </c>
      <c r="O98" s="151" t="s">
        <v>433</v>
      </c>
      <c r="P98" s="151" t="s">
        <v>186</v>
      </c>
      <c r="Q98" s="151" t="s">
        <v>187</v>
      </c>
      <c r="R98" s="155">
        <v>10</v>
      </c>
      <c r="S98" s="151" t="s">
        <v>434</v>
      </c>
      <c r="T98" s="156">
        <v>20</v>
      </c>
      <c r="U98" s="147" t="s">
        <v>417</v>
      </c>
      <c r="V98" s="142" t="s">
        <v>186</v>
      </c>
    </row>
    <row r="99" spans="2:22">
      <c r="B99" s="140" t="s">
        <v>435</v>
      </c>
      <c r="C99" s="151" t="s">
        <v>436</v>
      </c>
      <c r="D99" s="151" t="s">
        <v>437</v>
      </c>
      <c r="E99" s="152">
        <v>47546</v>
      </c>
      <c r="F99" s="151" t="s">
        <v>438</v>
      </c>
      <c r="G99" s="151" t="s">
        <v>439</v>
      </c>
      <c r="H99" s="153" t="s">
        <v>223</v>
      </c>
      <c r="I99" s="151" t="s">
        <v>440</v>
      </c>
      <c r="J99" s="146" t="s">
        <v>125</v>
      </c>
      <c r="K99" s="154">
        <v>2004</v>
      </c>
      <c r="L99" s="151" t="s">
        <v>185</v>
      </c>
      <c r="M99" s="146" t="s">
        <v>102</v>
      </c>
      <c r="N99" s="151" t="s">
        <v>102</v>
      </c>
      <c r="O99" s="151" t="s">
        <v>441</v>
      </c>
      <c r="P99" s="151" t="s">
        <v>186</v>
      </c>
      <c r="Q99" s="151" t="s">
        <v>442</v>
      </c>
      <c r="R99" s="155">
        <v>11.4</v>
      </c>
      <c r="S99" s="151"/>
      <c r="T99" s="156">
        <v>10</v>
      </c>
      <c r="U99" s="150" t="s">
        <v>286</v>
      </c>
      <c r="V99" s="142" t="s">
        <v>186</v>
      </c>
    </row>
    <row r="100" spans="2:22">
      <c r="B100" s="140" t="s">
        <v>443</v>
      </c>
      <c r="C100" s="151" t="s">
        <v>444</v>
      </c>
      <c r="D100" s="151" t="s">
        <v>445</v>
      </c>
      <c r="E100" s="152">
        <v>83512</v>
      </c>
      <c r="F100" s="151" t="s">
        <v>446</v>
      </c>
      <c r="G100" s="151" t="s">
        <v>447</v>
      </c>
      <c r="H100" s="153" t="s">
        <v>231</v>
      </c>
      <c r="I100" s="151"/>
      <c r="J100" s="146" t="s">
        <v>125</v>
      </c>
      <c r="K100" s="154">
        <v>2000</v>
      </c>
      <c r="L100" s="151" t="s">
        <v>185</v>
      </c>
      <c r="M100" s="151" t="s">
        <v>102</v>
      </c>
      <c r="N100" s="151"/>
      <c r="O100" s="151"/>
      <c r="P100" s="151" t="s">
        <v>186</v>
      </c>
      <c r="Q100" s="151" t="s">
        <v>442</v>
      </c>
      <c r="R100" s="155">
        <v>12.45</v>
      </c>
      <c r="S100" s="151" t="s">
        <v>448</v>
      </c>
      <c r="T100" s="156">
        <v>20</v>
      </c>
      <c r="U100" s="151" t="s">
        <v>449</v>
      </c>
      <c r="V100" s="142" t="s">
        <v>186</v>
      </c>
    </row>
    <row r="101" spans="2:22">
      <c r="B101" s="140" t="s">
        <v>450</v>
      </c>
      <c r="C101" s="151" t="s">
        <v>351</v>
      </c>
      <c r="D101" s="151" t="s">
        <v>451</v>
      </c>
      <c r="E101" s="152">
        <v>71059</v>
      </c>
      <c r="F101" s="151" t="s">
        <v>452</v>
      </c>
      <c r="G101" s="151"/>
      <c r="H101" s="153" t="s">
        <v>255</v>
      </c>
      <c r="I101" s="151" t="s">
        <v>453</v>
      </c>
      <c r="J101" s="146" t="s">
        <v>125</v>
      </c>
      <c r="K101" s="154">
        <v>1980</v>
      </c>
      <c r="L101" s="151" t="s">
        <v>185</v>
      </c>
      <c r="M101" s="146" t="s">
        <v>102</v>
      </c>
      <c r="N101" s="147" t="s">
        <v>102</v>
      </c>
      <c r="O101" s="147" t="s">
        <v>424</v>
      </c>
      <c r="P101" s="151" t="s">
        <v>186</v>
      </c>
      <c r="Q101" s="151" t="s">
        <v>187</v>
      </c>
      <c r="R101" s="155">
        <v>75</v>
      </c>
      <c r="S101" s="151" t="s">
        <v>454</v>
      </c>
      <c r="T101" s="166">
        <v>110</v>
      </c>
      <c r="U101" s="151" t="s">
        <v>277</v>
      </c>
      <c r="V101" s="142" t="s">
        <v>186</v>
      </c>
    </row>
    <row r="102" spans="2:22">
      <c r="B102" s="140" t="s">
        <v>455</v>
      </c>
      <c r="C102" s="151" t="s">
        <v>267</v>
      </c>
      <c r="D102" s="151" t="s">
        <v>456</v>
      </c>
      <c r="E102" s="152">
        <v>36414</v>
      </c>
      <c r="F102" s="151" t="s">
        <v>456</v>
      </c>
      <c r="G102" s="151"/>
      <c r="H102" s="153" t="s">
        <v>457</v>
      </c>
      <c r="I102" s="151" t="s">
        <v>456</v>
      </c>
      <c r="J102" s="146" t="s">
        <v>126</v>
      </c>
      <c r="K102" s="154">
        <v>1965</v>
      </c>
      <c r="L102" s="151" t="s">
        <v>185</v>
      </c>
      <c r="M102" s="151" t="s">
        <v>102</v>
      </c>
      <c r="N102" s="151"/>
      <c r="O102" s="151"/>
      <c r="P102" s="151" t="s">
        <v>186</v>
      </c>
      <c r="Q102" s="151" t="s">
        <v>187</v>
      </c>
      <c r="R102" s="155">
        <v>59</v>
      </c>
      <c r="S102" s="151" t="s">
        <v>271</v>
      </c>
      <c r="T102" s="166">
        <v>110</v>
      </c>
      <c r="U102" s="151" t="s">
        <v>236</v>
      </c>
      <c r="V102" s="142" t="s">
        <v>186</v>
      </c>
    </row>
    <row r="103" spans="2:22">
      <c r="B103" s="140" t="s">
        <v>458</v>
      </c>
      <c r="C103" s="151" t="s">
        <v>459</v>
      </c>
      <c r="D103" s="151" t="s">
        <v>460</v>
      </c>
      <c r="E103" s="152">
        <v>69469</v>
      </c>
      <c r="F103" s="151" t="s">
        <v>461</v>
      </c>
      <c r="G103" s="151" t="s">
        <v>462</v>
      </c>
      <c r="H103" s="153" t="s">
        <v>255</v>
      </c>
      <c r="I103" s="151">
        <v>2</v>
      </c>
      <c r="J103" s="146" t="s">
        <v>125</v>
      </c>
      <c r="K103" s="154">
        <v>2005</v>
      </c>
      <c r="L103" s="151" t="s">
        <v>185</v>
      </c>
      <c r="M103" s="146" t="s">
        <v>102</v>
      </c>
      <c r="N103" s="151" t="s">
        <v>463</v>
      </c>
      <c r="O103" s="151"/>
      <c r="P103" s="151" t="s">
        <v>186</v>
      </c>
      <c r="Q103" s="151" t="s">
        <v>187</v>
      </c>
      <c r="R103" s="155">
        <v>21</v>
      </c>
      <c r="S103" s="151" t="s">
        <v>464</v>
      </c>
      <c r="T103" s="166">
        <v>20</v>
      </c>
      <c r="U103" s="151" t="s">
        <v>459</v>
      </c>
      <c r="V103" s="142" t="s">
        <v>186</v>
      </c>
    </row>
    <row r="104" spans="2:22">
      <c r="B104" s="140" t="s">
        <v>465</v>
      </c>
      <c r="C104" s="151" t="s">
        <v>459</v>
      </c>
      <c r="D104" s="151" t="s">
        <v>460</v>
      </c>
      <c r="E104" s="152">
        <v>69469</v>
      </c>
      <c r="F104" s="151" t="s">
        <v>461</v>
      </c>
      <c r="G104" s="151" t="s">
        <v>462</v>
      </c>
      <c r="H104" s="153" t="s">
        <v>255</v>
      </c>
      <c r="I104" s="151">
        <v>1</v>
      </c>
      <c r="J104" s="146" t="s">
        <v>125</v>
      </c>
      <c r="K104" s="154">
        <v>1982</v>
      </c>
      <c r="L104" s="151" t="s">
        <v>185</v>
      </c>
      <c r="M104" s="146" t="s">
        <v>102</v>
      </c>
      <c r="N104" s="151" t="s">
        <v>463</v>
      </c>
      <c r="O104" s="151"/>
      <c r="P104" s="151" t="s">
        <v>186</v>
      </c>
      <c r="Q104" s="151" t="s">
        <v>187</v>
      </c>
      <c r="R104" s="155">
        <v>21</v>
      </c>
      <c r="S104" s="151" t="s">
        <v>464</v>
      </c>
      <c r="T104" s="166">
        <v>20</v>
      </c>
      <c r="U104" s="151" t="s">
        <v>459</v>
      </c>
      <c r="V104" s="142" t="s">
        <v>186</v>
      </c>
    </row>
    <row r="105" spans="2:22">
      <c r="B105" s="140" t="s">
        <v>466</v>
      </c>
      <c r="C105" s="151" t="s">
        <v>467</v>
      </c>
      <c r="D105" s="151" t="s">
        <v>423</v>
      </c>
      <c r="E105" s="152">
        <v>50389</v>
      </c>
      <c r="F105" s="151" t="s">
        <v>468</v>
      </c>
      <c r="G105" s="151"/>
      <c r="H105" s="153" t="s">
        <v>223</v>
      </c>
      <c r="I105" s="151" t="s">
        <v>469</v>
      </c>
      <c r="J105" s="146" t="s">
        <v>125</v>
      </c>
      <c r="K105" s="154">
        <v>1995</v>
      </c>
      <c r="L105" s="151" t="s">
        <v>185</v>
      </c>
      <c r="M105" s="146" t="s">
        <v>102</v>
      </c>
      <c r="N105" s="151" t="s">
        <v>102</v>
      </c>
      <c r="O105" s="151" t="s">
        <v>470</v>
      </c>
      <c r="P105" s="151" t="s">
        <v>186</v>
      </c>
      <c r="Q105" s="151" t="s">
        <v>187</v>
      </c>
      <c r="R105" s="155">
        <v>52.7</v>
      </c>
      <c r="S105" s="151" t="s">
        <v>471</v>
      </c>
      <c r="T105" s="166">
        <v>110</v>
      </c>
      <c r="U105" s="150" t="s">
        <v>286</v>
      </c>
      <c r="V105" s="142" t="s">
        <v>186</v>
      </c>
    </row>
    <row r="106" spans="2:22">
      <c r="B106" s="140" t="s">
        <v>472</v>
      </c>
      <c r="C106" s="151" t="s">
        <v>467</v>
      </c>
      <c r="D106" s="151" t="s">
        <v>473</v>
      </c>
      <c r="E106" s="152">
        <v>50389</v>
      </c>
      <c r="F106" s="151" t="s">
        <v>468</v>
      </c>
      <c r="G106" s="151"/>
      <c r="H106" s="153" t="s">
        <v>223</v>
      </c>
      <c r="I106" s="151" t="s">
        <v>474</v>
      </c>
      <c r="J106" s="146" t="s">
        <v>125</v>
      </c>
      <c r="K106" s="154">
        <v>1962</v>
      </c>
      <c r="L106" s="151" t="s">
        <v>185</v>
      </c>
      <c r="M106" s="146" t="s">
        <v>103</v>
      </c>
      <c r="N106" s="151" t="s">
        <v>475</v>
      </c>
      <c r="O106" s="151" t="s">
        <v>476</v>
      </c>
      <c r="P106" s="151" t="s">
        <v>186</v>
      </c>
      <c r="Q106" s="151" t="s">
        <v>187</v>
      </c>
      <c r="R106" s="155">
        <v>66.3</v>
      </c>
      <c r="S106" s="151"/>
      <c r="T106" s="166">
        <v>6</v>
      </c>
      <c r="U106" s="151" t="s">
        <v>322</v>
      </c>
      <c r="V106" s="142" t="s">
        <v>186</v>
      </c>
    </row>
    <row r="107" spans="2:22">
      <c r="B107" s="140" t="s">
        <v>477</v>
      </c>
      <c r="C107" s="151" t="s">
        <v>478</v>
      </c>
      <c r="D107" s="151" t="s">
        <v>479</v>
      </c>
      <c r="E107" s="152">
        <v>67547</v>
      </c>
      <c r="F107" s="151" t="s">
        <v>480</v>
      </c>
      <c r="G107" s="151" t="s">
        <v>481</v>
      </c>
      <c r="H107" s="153" t="s">
        <v>320</v>
      </c>
      <c r="I107" s="151" t="s">
        <v>30</v>
      </c>
      <c r="J107" s="146" t="s">
        <v>125</v>
      </c>
      <c r="K107" s="154">
        <v>1991</v>
      </c>
      <c r="L107" s="151" t="s">
        <v>185</v>
      </c>
      <c r="M107" s="151" t="s">
        <v>102</v>
      </c>
      <c r="N107" s="151"/>
      <c r="O107" s="151"/>
      <c r="P107" s="151" t="s">
        <v>186</v>
      </c>
      <c r="Q107" s="151" t="s">
        <v>187</v>
      </c>
      <c r="R107" s="155">
        <v>11.5</v>
      </c>
      <c r="S107" s="151" t="s">
        <v>482</v>
      </c>
      <c r="T107" s="166">
        <v>20</v>
      </c>
      <c r="U107" s="150" t="s">
        <v>483</v>
      </c>
      <c r="V107" s="142" t="s">
        <v>186</v>
      </c>
    </row>
    <row r="108" spans="2:22">
      <c r="B108" s="140" t="s">
        <v>484</v>
      </c>
      <c r="C108" s="151" t="s">
        <v>267</v>
      </c>
      <c r="D108" s="151" t="s">
        <v>485</v>
      </c>
      <c r="E108" s="152">
        <v>31515</v>
      </c>
      <c r="F108" s="151" t="s">
        <v>486</v>
      </c>
      <c r="G108" s="151"/>
      <c r="H108" s="153" t="s">
        <v>389</v>
      </c>
      <c r="I108" s="151" t="s">
        <v>485</v>
      </c>
      <c r="J108" s="146" t="s">
        <v>125</v>
      </c>
      <c r="K108" s="154">
        <v>1974</v>
      </c>
      <c r="L108" s="151" t="s">
        <v>185</v>
      </c>
      <c r="M108" s="151" t="s">
        <v>102</v>
      </c>
      <c r="N108" s="151"/>
      <c r="O108" s="151"/>
      <c r="P108" s="151" t="s">
        <v>186</v>
      </c>
      <c r="Q108" s="151" t="s">
        <v>187</v>
      </c>
      <c r="R108" s="155">
        <v>19</v>
      </c>
      <c r="S108" s="151" t="s">
        <v>487</v>
      </c>
      <c r="T108" s="166">
        <v>20</v>
      </c>
      <c r="U108" s="150" t="s">
        <v>197</v>
      </c>
      <c r="V108" s="142" t="s">
        <v>186</v>
      </c>
    </row>
    <row r="109" spans="2:22" ht="37">
      <c r="B109" s="151" t="s">
        <v>488</v>
      </c>
      <c r="C109" s="141" t="s">
        <v>489</v>
      </c>
      <c r="D109" s="141" t="s">
        <v>490</v>
      </c>
      <c r="E109" s="143">
        <v>56626</v>
      </c>
      <c r="F109" s="141" t="s">
        <v>491</v>
      </c>
      <c r="G109" s="141" t="s">
        <v>492</v>
      </c>
      <c r="H109" s="153" t="s">
        <v>320</v>
      </c>
      <c r="I109" s="141"/>
      <c r="J109" s="167" t="s">
        <v>125</v>
      </c>
      <c r="K109" s="145">
        <v>2009</v>
      </c>
      <c r="L109" s="141" t="s">
        <v>185</v>
      </c>
      <c r="M109" s="146" t="s">
        <v>102</v>
      </c>
      <c r="N109" s="168" t="s">
        <v>493</v>
      </c>
      <c r="O109" s="168" t="s">
        <v>494</v>
      </c>
      <c r="P109" s="141" t="s">
        <v>186</v>
      </c>
      <c r="Q109" s="141" t="s">
        <v>187</v>
      </c>
      <c r="R109" s="169">
        <v>12.4</v>
      </c>
      <c r="S109" s="141"/>
      <c r="T109" s="166">
        <v>20</v>
      </c>
      <c r="U109" s="141" t="s">
        <v>495</v>
      </c>
      <c r="V109" s="142" t="s">
        <v>186</v>
      </c>
    </row>
    <row r="110" spans="2:22">
      <c r="B110" s="140" t="s">
        <v>496</v>
      </c>
      <c r="C110" s="141" t="s">
        <v>497</v>
      </c>
      <c r="D110" s="141" t="s">
        <v>498</v>
      </c>
      <c r="E110" s="143">
        <v>89522</v>
      </c>
      <c r="F110" s="141" t="s">
        <v>499</v>
      </c>
      <c r="G110" s="141" t="s">
        <v>500</v>
      </c>
      <c r="H110" s="153" t="s">
        <v>255</v>
      </c>
      <c r="I110" s="141" t="s">
        <v>501</v>
      </c>
      <c r="J110" s="146" t="s">
        <v>125</v>
      </c>
      <c r="K110" s="145">
        <v>1983</v>
      </c>
      <c r="L110" s="141" t="s">
        <v>185</v>
      </c>
      <c r="M110" s="146" t="s">
        <v>102</v>
      </c>
      <c r="N110" s="168" t="s">
        <v>502</v>
      </c>
      <c r="O110" s="141"/>
      <c r="P110" s="141" t="s">
        <v>186</v>
      </c>
      <c r="Q110" s="141" t="s">
        <v>187</v>
      </c>
      <c r="R110" s="169">
        <v>11</v>
      </c>
      <c r="S110" s="141" t="s">
        <v>503</v>
      </c>
      <c r="T110" s="166">
        <v>20</v>
      </c>
      <c r="U110" s="141" t="s">
        <v>504</v>
      </c>
      <c r="V110" s="142" t="s">
        <v>186</v>
      </c>
    </row>
    <row r="111" spans="2:22">
      <c r="B111" s="140" t="s">
        <v>505</v>
      </c>
      <c r="C111" s="141" t="s">
        <v>497</v>
      </c>
      <c r="D111" s="141" t="s">
        <v>498</v>
      </c>
      <c r="E111" s="143">
        <v>89522</v>
      </c>
      <c r="F111" s="141" t="s">
        <v>499</v>
      </c>
      <c r="G111" s="141" t="s">
        <v>500</v>
      </c>
      <c r="H111" s="153" t="s">
        <v>255</v>
      </c>
      <c r="I111" s="141" t="s">
        <v>506</v>
      </c>
      <c r="J111" s="146" t="s">
        <v>125</v>
      </c>
      <c r="K111" s="145">
        <v>2000</v>
      </c>
      <c r="L111" s="141" t="s">
        <v>185</v>
      </c>
      <c r="M111" s="168" t="s">
        <v>102</v>
      </c>
      <c r="N111" s="168"/>
      <c r="O111" s="168"/>
      <c r="P111" s="141" t="s">
        <v>186</v>
      </c>
      <c r="Q111" s="141" t="s">
        <v>187</v>
      </c>
      <c r="R111" s="169">
        <v>19.3</v>
      </c>
      <c r="S111" s="141" t="s">
        <v>503</v>
      </c>
      <c r="T111" s="166">
        <v>20</v>
      </c>
      <c r="U111" s="141" t="s">
        <v>504</v>
      </c>
      <c r="V111" s="142" t="s">
        <v>186</v>
      </c>
    </row>
    <row r="112" spans="2:22">
      <c r="B112" s="151" t="s">
        <v>507</v>
      </c>
      <c r="C112" s="141" t="s">
        <v>508</v>
      </c>
      <c r="D112" s="141" t="s">
        <v>473</v>
      </c>
      <c r="E112" s="143">
        <v>50127</v>
      </c>
      <c r="F112" s="141" t="s">
        <v>509</v>
      </c>
      <c r="G112" s="141" t="s">
        <v>510</v>
      </c>
      <c r="H112" s="153" t="s">
        <v>223</v>
      </c>
      <c r="I112" s="141" t="s">
        <v>511</v>
      </c>
      <c r="J112" s="167" t="s">
        <v>126</v>
      </c>
      <c r="K112" s="141">
        <v>1995</v>
      </c>
      <c r="L112" s="151" t="s">
        <v>204</v>
      </c>
      <c r="M112" s="141" t="s">
        <v>102</v>
      </c>
      <c r="N112" s="141"/>
      <c r="O112" s="141"/>
      <c r="P112" s="141" t="s">
        <v>186</v>
      </c>
      <c r="Q112" s="141" t="s">
        <v>187</v>
      </c>
      <c r="R112" s="169">
        <v>3</v>
      </c>
      <c r="S112" s="141" t="s">
        <v>512</v>
      </c>
      <c r="T112" s="163">
        <v>20</v>
      </c>
      <c r="U112" s="150" t="s">
        <v>286</v>
      </c>
      <c r="V112" s="142" t="s">
        <v>186</v>
      </c>
    </row>
    <row r="113" spans="2:22">
      <c r="B113" s="151" t="s">
        <v>513</v>
      </c>
      <c r="C113" s="141" t="s">
        <v>514</v>
      </c>
      <c r="D113" s="141" t="s">
        <v>515</v>
      </c>
      <c r="E113" s="141">
        <v>21107</v>
      </c>
      <c r="F113" s="141" t="s">
        <v>516</v>
      </c>
      <c r="G113" s="141" t="s">
        <v>517</v>
      </c>
      <c r="H113" s="153" t="s">
        <v>516</v>
      </c>
      <c r="I113" s="141" t="s">
        <v>515</v>
      </c>
      <c r="J113" s="167" t="s">
        <v>125</v>
      </c>
      <c r="K113" s="141">
        <v>1993</v>
      </c>
      <c r="L113" s="141" t="s">
        <v>185</v>
      </c>
      <c r="M113" s="146" t="s">
        <v>102</v>
      </c>
      <c r="N113" s="141" t="s">
        <v>518</v>
      </c>
      <c r="O113" s="141" t="s">
        <v>470</v>
      </c>
      <c r="P113" s="141" t="s">
        <v>186</v>
      </c>
      <c r="Q113" s="141" t="s">
        <v>187</v>
      </c>
      <c r="R113" s="141">
        <v>38</v>
      </c>
      <c r="S113" s="141" t="s">
        <v>519</v>
      </c>
      <c r="T113" s="163">
        <v>110</v>
      </c>
      <c r="U113" s="141" t="s">
        <v>520</v>
      </c>
      <c r="V113" s="142" t="s">
        <v>186</v>
      </c>
    </row>
    <row r="114" spans="2:22">
      <c r="B114" s="151" t="s">
        <v>521</v>
      </c>
      <c r="C114" s="151" t="s">
        <v>522</v>
      </c>
      <c r="D114" s="151" t="s">
        <v>523</v>
      </c>
      <c r="E114" s="143">
        <v>9648</v>
      </c>
      <c r="F114" s="142" t="s">
        <v>524</v>
      </c>
      <c r="G114" s="142" t="s">
        <v>525</v>
      </c>
      <c r="H114" s="153" t="s">
        <v>242</v>
      </c>
      <c r="I114" s="142" t="s">
        <v>526</v>
      </c>
      <c r="J114" s="160" t="s">
        <v>122</v>
      </c>
      <c r="K114" s="142">
        <v>1993</v>
      </c>
      <c r="L114" s="142" t="s">
        <v>185</v>
      </c>
      <c r="M114" s="146" t="s">
        <v>102</v>
      </c>
      <c r="N114" s="142" t="s">
        <v>102</v>
      </c>
      <c r="O114" s="142" t="s">
        <v>424</v>
      </c>
      <c r="P114" s="142" t="s">
        <v>186</v>
      </c>
      <c r="Q114" s="142" t="s">
        <v>187</v>
      </c>
      <c r="R114" s="142">
        <v>12.75</v>
      </c>
      <c r="S114" s="142" t="s">
        <v>527</v>
      </c>
      <c r="T114" s="140">
        <v>6</v>
      </c>
      <c r="U114" s="141" t="s">
        <v>212</v>
      </c>
      <c r="V114" s="151" t="s">
        <v>186</v>
      </c>
    </row>
    <row r="115" spans="2:22">
      <c r="B115" s="151" t="s">
        <v>528</v>
      </c>
      <c r="C115" s="151" t="s">
        <v>529</v>
      </c>
      <c r="D115" s="151" t="s">
        <v>530</v>
      </c>
      <c r="E115" s="142">
        <v>28237</v>
      </c>
      <c r="F115" s="142" t="s">
        <v>531</v>
      </c>
      <c r="G115" s="142" t="s">
        <v>532</v>
      </c>
      <c r="H115" s="153" t="s">
        <v>531</v>
      </c>
      <c r="I115" s="142" t="s">
        <v>321</v>
      </c>
      <c r="J115" s="146" t="s">
        <v>125</v>
      </c>
      <c r="K115" s="142">
        <v>1993</v>
      </c>
      <c r="L115" s="142" t="s">
        <v>185</v>
      </c>
      <c r="M115" s="142" t="s">
        <v>102</v>
      </c>
      <c r="N115" s="142"/>
      <c r="O115" s="142"/>
      <c r="P115" s="142" t="s">
        <v>186</v>
      </c>
      <c r="Q115" s="142" t="s">
        <v>187</v>
      </c>
      <c r="R115" s="142">
        <v>4.5999999999999996</v>
      </c>
      <c r="S115" s="142" t="s">
        <v>533</v>
      </c>
      <c r="T115" s="140">
        <v>10</v>
      </c>
      <c r="U115" s="141" t="s">
        <v>534</v>
      </c>
      <c r="V115" s="151" t="s">
        <v>186</v>
      </c>
    </row>
    <row r="116" spans="2:22">
      <c r="B116" s="151" t="s">
        <v>535</v>
      </c>
      <c r="C116" s="151" t="s">
        <v>529</v>
      </c>
      <c r="D116" s="151" t="s">
        <v>530</v>
      </c>
      <c r="E116" s="142">
        <v>28237</v>
      </c>
      <c r="F116" s="142" t="s">
        <v>531</v>
      </c>
      <c r="G116" s="142" t="s">
        <v>532</v>
      </c>
      <c r="H116" s="153" t="s">
        <v>531</v>
      </c>
      <c r="I116" s="142" t="s">
        <v>536</v>
      </c>
      <c r="J116" s="146" t="s">
        <v>125</v>
      </c>
      <c r="K116" s="142">
        <v>2002</v>
      </c>
      <c r="L116" s="142" t="s">
        <v>185</v>
      </c>
      <c r="M116" s="142" t="s">
        <v>102</v>
      </c>
      <c r="N116" s="142"/>
      <c r="O116" s="142"/>
      <c r="P116" s="142" t="s">
        <v>186</v>
      </c>
      <c r="Q116" s="142" t="s">
        <v>187</v>
      </c>
      <c r="R116" s="142">
        <v>4.8</v>
      </c>
      <c r="S116" s="142" t="s">
        <v>533</v>
      </c>
      <c r="T116" s="140">
        <v>10</v>
      </c>
      <c r="U116" s="141" t="s">
        <v>534</v>
      </c>
      <c r="V116" s="151" t="s">
        <v>186</v>
      </c>
    </row>
    <row r="117" spans="2:22">
      <c r="B117" s="151" t="s">
        <v>537</v>
      </c>
      <c r="C117" s="151" t="s">
        <v>529</v>
      </c>
      <c r="D117" s="151" t="s">
        <v>530</v>
      </c>
      <c r="E117" s="142">
        <v>28237</v>
      </c>
      <c r="F117" s="142" t="s">
        <v>531</v>
      </c>
      <c r="G117" s="142" t="s">
        <v>532</v>
      </c>
      <c r="H117" s="153" t="s">
        <v>531</v>
      </c>
      <c r="I117" s="142" t="s">
        <v>538</v>
      </c>
      <c r="J117" s="146" t="s">
        <v>125</v>
      </c>
      <c r="K117" s="142">
        <v>2002</v>
      </c>
      <c r="L117" s="142" t="s">
        <v>185</v>
      </c>
      <c r="M117" s="142" t="s">
        <v>102</v>
      </c>
      <c r="N117" s="142"/>
      <c r="O117" s="142"/>
      <c r="P117" s="142" t="s">
        <v>186</v>
      </c>
      <c r="Q117" s="142" t="s">
        <v>187</v>
      </c>
      <c r="R117" s="142">
        <v>4.8</v>
      </c>
      <c r="S117" s="142" t="s">
        <v>533</v>
      </c>
      <c r="T117" s="140">
        <v>10</v>
      </c>
      <c r="U117" s="141" t="s">
        <v>534</v>
      </c>
      <c r="V117" s="151" t="s">
        <v>186</v>
      </c>
    </row>
    <row r="118" spans="2:22">
      <c r="B118" s="151" t="s">
        <v>539</v>
      </c>
      <c r="C118" s="151" t="s">
        <v>540</v>
      </c>
      <c r="D118" s="151" t="s">
        <v>541</v>
      </c>
      <c r="E118" s="142">
        <v>26316</v>
      </c>
      <c r="F118" s="142" t="s">
        <v>542</v>
      </c>
      <c r="G118" s="142" t="s">
        <v>543</v>
      </c>
      <c r="H118" s="153" t="s">
        <v>389</v>
      </c>
      <c r="I118" s="142" t="s">
        <v>544</v>
      </c>
      <c r="J118" s="144" t="s">
        <v>125</v>
      </c>
      <c r="K118" s="142">
        <v>1989</v>
      </c>
      <c r="L118" s="142" t="s">
        <v>185</v>
      </c>
      <c r="M118" s="142" t="s">
        <v>102</v>
      </c>
      <c r="N118" s="142" t="s">
        <v>545</v>
      </c>
      <c r="O118" s="142"/>
      <c r="P118" s="142" t="s">
        <v>186</v>
      </c>
      <c r="Q118" s="142" t="s">
        <v>187</v>
      </c>
      <c r="R118" s="142">
        <v>58.1</v>
      </c>
      <c r="S118" s="142"/>
      <c r="T118" s="140">
        <v>20</v>
      </c>
      <c r="U118" s="141" t="s">
        <v>546</v>
      </c>
      <c r="V118" s="151" t="s">
        <v>186</v>
      </c>
    </row>
    <row r="119" spans="2:22">
      <c r="B119" s="151" t="s">
        <v>547</v>
      </c>
      <c r="C119" s="151" t="s">
        <v>548</v>
      </c>
      <c r="D119" s="151" t="s">
        <v>549</v>
      </c>
      <c r="E119" s="142">
        <v>40589</v>
      </c>
      <c r="F119" s="142" t="s">
        <v>550</v>
      </c>
      <c r="G119" s="142" t="s">
        <v>551</v>
      </c>
      <c r="H119" s="153" t="s">
        <v>223</v>
      </c>
      <c r="I119" s="142"/>
      <c r="J119" s="144" t="s">
        <v>125</v>
      </c>
      <c r="K119" s="142">
        <v>1948</v>
      </c>
      <c r="L119" s="142" t="s">
        <v>185</v>
      </c>
      <c r="M119" s="146" t="s">
        <v>102</v>
      </c>
      <c r="N119" s="142" t="s">
        <v>102</v>
      </c>
      <c r="O119" s="142" t="s">
        <v>552</v>
      </c>
      <c r="P119" s="142" t="s">
        <v>186</v>
      </c>
      <c r="Q119" s="142" t="s">
        <v>187</v>
      </c>
      <c r="R119" s="142">
        <v>84</v>
      </c>
      <c r="S119" s="142" t="s">
        <v>553</v>
      </c>
      <c r="T119" s="140">
        <v>25</v>
      </c>
      <c r="U119" s="141" t="s">
        <v>554</v>
      </c>
      <c r="V119" s="151" t="s">
        <v>186</v>
      </c>
    </row>
    <row r="120" spans="2:22">
      <c r="B120" s="151" t="s">
        <v>555</v>
      </c>
      <c r="C120" s="141" t="s">
        <v>556</v>
      </c>
      <c r="D120" s="141" t="s">
        <v>429</v>
      </c>
      <c r="E120" s="143">
        <v>63741</v>
      </c>
      <c r="F120" s="141" t="s">
        <v>557</v>
      </c>
      <c r="G120" s="141" t="s">
        <v>558</v>
      </c>
      <c r="H120" s="153" t="s">
        <v>231</v>
      </c>
      <c r="I120" s="141" t="s">
        <v>429</v>
      </c>
      <c r="J120" s="167" t="s">
        <v>126</v>
      </c>
      <c r="K120" s="142"/>
      <c r="L120" s="151" t="s">
        <v>204</v>
      </c>
      <c r="M120" s="168" t="s">
        <v>102</v>
      </c>
      <c r="N120" s="142"/>
      <c r="O120" s="142"/>
      <c r="P120" s="142" t="s">
        <v>186</v>
      </c>
      <c r="Q120" s="141" t="s">
        <v>442</v>
      </c>
      <c r="R120" s="148">
        <v>27</v>
      </c>
      <c r="S120" s="142"/>
      <c r="T120" s="156">
        <v>20</v>
      </c>
      <c r="U120" s="141" t="s">
        <v>559</v>
      </c>
      <c r="V120" s="151" t="s">
        <v>186</v>
      </c>
    </row>
    <row r="121" spans="2:22" ht="30">
      <c r="B121" s="151" t="s">
        <v>560</v>
      </c>
      <c r="C121" s="141" t="s">
        <v>561</v>
      </c>
      <c r="D121" s="141" t="s">
        <v>562</v>
      </c>
      <c r="E121" s="143">
        <v>50769</v>
      </c>
      <c r="F121" s="141" t="s">
        <v>563</v>
      </c>
      <c r="G121" s="141" t="s">
        <v>564</v>
      </c>
      <c r="H121" s="142" t="s">
        <v>223</v>
      </c>
      <c r="I121" s="141" t="s">
        <v>565</v>
      </c>
      <c r="J121" s="167" t="s">
        <v>125</v>
      </c>
      <c r="K121" s="145">
        <v>1963</v>
      </c>
      <c r="L121" s="141" t="s">
        <v>185</v>
      </c>
      <c r="M121" s="170" t="s">
        <v>103</v>
      </c>
      <c r="N121" s="168" t="s">
        <v>566</v>
      </c>
      <c r="O121" s="168" t="s">
        <v>567</v>
      </c>
      <c r="P121" s="141" t="s">
        <v>186</v>
      </c>
      <c r="Q121" s="141" t="s">
        <v>187</v>
      </c>
      <c r="R121" s="148">
        <v>22.5</v>
      </c>
      <c r="S121" s="151"/>
      <c r="T121" s="145">
        <v>30</v>
      </c>
      <c r="U121" s="141" t="s">
        <v>568</v>
      </c>
      <c r="V121" s="142" t="s">
        <v>186</v>
      </c>
    </row>
    <row r="122" spans="2:22">
      <c r="B122" s="151" t="s">
        <v>569</v>
      </c>
      <c r="C122" s="141" t="s">
        <v>570</v>
      </c>
      <c r="D122" s="141" t="s">
        <v>571</v>
      </c>
      <c r="E122" s="143">
        <v>6712</v>
      </c>
      <c r="F122" s="141" t="s">
        <v>572</v>
      </c>
      <c r="G122" s="141" t="s">
        <v>573</v>
      </c>
      <c r="H122" s="142" t="s">
        <v>195</v>
      </c>
      <c r="I122" s="141" t="s">
        <v>574</v>
      </c>
      <c r="J122" s="159" t="s">
        <v>126</v>
      </c>
      <c r="K122" s="145">
        <v>1993</v>
      </c>
      <c r="L122" s="151" t="s">
        <v>204</v>
      </c>
      <c r="M122" s="141" t="s">
        <v>103</v>
      </c>
      <c r="N122" s="147"/>
      <c r="O122" s="147"/>
      <c r="P122" s="141" t="s">
        <v>186</v>
      </c>
      <c r="Q122" s="141" t="s">
        <v>187</v>
      </c>
      <c r="R122" s="148">
        <v>18.5</v>
      </c>
      <c r="S122" s="141" t="s">
        <v>575</v>
      </c>
      <c r="T122" s="145">
        <v>15</v>
      </c>
      <c r="U122" s="151" t="s">
        <v>212</v>
      </c>
      <c r="V122" s="142" t="s">
        <v>186</v>
      </c>
    </row>
    <row r="123" spans="2:22">
      <c r="B123" s="151" t="s">
        <v>576</v>
      </c>
      <c r="C123" s="141" t="s">
        <v>577</v>
      </c>
      <c r="D123" s="141" t="s">
        <v>578</v>
      </c>
      <c r="E123" s="143">
        <v>49638</v>
      </c>
      <c r="F123" s="141" t="s">
        <v>579</v>
      </c>
      <c r="G123" s="141" t="s">
        <v>580</v>
      </c>
      <c r="H123" s="142" t="s">
        <v>389</v>
      </c>
      <c r="I123" s="141"/>
      <c r="J123" s="167" t="s">
        <v>125</v>
      </c>
      <c r="K123" s="145"/>
      <c r="L123" s="141" t="s">
        <v>185</v>
      </c>
      <c r="M123" s="141" t="s">
        <v>102</v>
      </c>
      <c r="N123" s="147"/>
      <c r="O123" s="147"/>
      <c r="P123" s="141" t="s">
        <v>581</v>
      </c>
      <c r="Q123" s="141" t="s">
        <v>442</v>
      </c>
      <c r="R123" s="148">
        <v>18.100000000000001</v>
      </c>
      <c r="S123" s="141"/>
      <c r="T123" s="145"/>
      <c r="U123" s="141"/>
      <c r="V123" s="142" t="s">
        <v>186</v>
      </c>
    </row>
    <row r="124" spans="2:22">
      <c r="B124" s="151" t="s">
        <v>582</v>
      </c>
      <c r="C124" s="141" t="s">
        <v>583</v>
      </c>
      <c r="D124" s="142" t="s">
        <v>584</v>
      </c>
      <c r="E124" s="143">
        <v>41460</v>
      </c>
      <c r="F124" s="141" t="s">
        <v>585</v>
      </c>
      <c r="G124" s="141" t="s">
        <v>586</v>
      </c>
      <c r="H124" s="142" t="s">
        <v>223</v>
      </c>
      <c r="I124" s="142"/>
      <c r="J124" s="146" t="s">
        <v>125</v>
      </c>
      <c r="K124" s="145">
        <v>1971</v>
      </c>
      <c r="L124" s="141" t="s">
        <v>185</v>
      </c>
      <c r="M124" s="141" t="s">
        <v>102</v>
      </c>
      <c r="N124" s="147"/>
      <c r="O124" s="147"/>
      <c r="P124" s="141" t="s">
        <v>186</v>
      </c>
      <c r="Q124" s="141" t="s">
        <v>187</v>
      </c>
      <c r="R124" s="148">
        <v>20</v>
      </c>
      <c r="S124" s="149"/>
      <c r="T124" s="145">
        <v>6</v>
      </c>
      <c r="U124" s="150" t="s">
        <v>286</v>
      </c>
      <c r="V124" s="142" t="s">
        <v>186</v>
      </c>
    </row>
    <row r="125" spans="2:22" ht="25">
      <c r="B125" s="151" t="s">
        <v>587</v>
      </c>
      <c r="C125" s="141" t="s">
        <v>588</v>
      </c>
      <c r="D125" s="142" t="s">
        <v>589</v>
      </c>
      <c r="E125" s="143">
        <v>9600</v>
      </c>
      <c r="F125" s="141" t="s">
        <v>590</v>
      </c>
      <c r="G125" s="141" t="s">
        <v>591</v>
      </c>
      <c r="H125" s="142" t="s">
        <v>242</v>
      </c>
      <c r="I125" s="142"/>
      <c r="J125" s="144" t="s">
        <v>125</v>
      </c>
      <c r="K125" s="145">
        <v>2007</v>
      </c>
      <c r="L125" s="141" t="s">
        <v>185</v>
      </c>
      <c r="M125" s="141" t="s">
        <v>102</v>
      </c>
      <c r="N125" s="147"/>
      <c r="O125" s="147"/>
      <c r="P125" s="141" t="s">
        <v>186</v>
      </c>
      <c r="Q125" s="141" t="s">
        <v>187</v>
      </c>
      <c r="R125" s="148">
        <v>13.5</v>
      </c>
      <c r="S125" s="149" t="s">
        <v>592</v>
      </c>
      <c r="T125" s="145">
        <v>20</v>
      </c>
      <c r="U125" s="151" t="s">
        <v>212</v>
      </c>
      <c r="V125" s="142" t="s">
        <v>186</v>
      </c>
    </row>
    <row r="126" spans="2:22" ht="97">
      <c r="B126" s="151" t="s">
        <v>593</v>
      </c>
      <c r="C126" s="141" t="s">
        <v>594</v>
      </c>
      <c r="D126" s="142" t="s">
        <v>595</v>
      </c>
      <c r="E126" s="143">
        <v>79618</v>
      </c>
      <c r="F126" s="141" t="s">
        <v>596</v>
      </c>
      <c r="G126" s="141" t="s">
        <v>597</v>
      </c>
      <c r="H126" s="142" t="s">
        <v>255</v>
      </c>
      <c r="I126" s="142"/>
      <c r="J126" s="144" t="s">
        <v>125</v>
      </c>
      <c r="K126" s="145">
        <v>1980</v>
      </c>
      <c r="L126" s="141" t="s">
        <v>185</v>
      </c>
      <c r="M126" s="141" t="s">
        <v>102</v>
      </c>
      <c r="N126" s="147" t="s">
        <v>598</v>
      </c>
      <c r="O126" s="147" t="s">
        <v>598</v>
      </c>
      <c r="P126" s="141" t="s">
        <v>186</v>
      </c>
      <c r="Q126" s="141" t="s">
        <v>187</v>
      </c>
      <c r="R126" s="148">
        <v>15.2</v>
      </c>
      <c r="S126" s="149" t="s">
        <v>599</v>
      </c>
      <c r="T126" s="145">
        <v>110</v>
      </c>
      <c r="U126" s="150" t="s">
        <v>600</v>
      </c>
      <c r="V126" s="142" t="s">
        <v>186</v>
      </c>
    </row>
    <row r="127" spans="2:22" ht="37">
      <c r="B127" s="151" t="s">
        <v>601</v>
      </c>
      <c r="C127" s="141" t="s">
        <v>602</v>
      </c>
      <c r="D127" s="142" t="s">
        <v>603</v>
      </c>
      <c r="E127" s="143">
        <v>47053</v>
      </c>
      <c r="F127" s="141" t="s">
        <v>604</v>
      </c>
      <c r="G127" s="141" t="s">
        <v>605</v>
      </c>
      <c r="H127" s="142" t="s">
        <v>223</v>
      </c>
      <c r="I127" s="142"/>
      <c r="J127" s="144" t="s">
        <v>125</v>
      </c>
      <c r="K127" s="145">
        <v>2010</v>
      </c>
      <c r="L127" s="141" t="s">
        <v>185</v>
      </c>
      <c r="M127" s="146" t="s">
        <v>106</v>
      </c>
      <c r="N127" s="147" t="s">
        <v>606</v>
      </c>
      <c r="O127" s="147" t="s">
        <v>102</v>
      </c>
      <c r="P127" s="141" t="s">
        <v>186</v>
      </c>
      <c r="Q127" s="141" t="s">
        <v>187</v>
      </c>
      <c r="R127" s="148">
        <v>21</v>
      </c>
      <c r="S127" s="149" t="s">
        <v>607</v>
      </c>
      <c r="T127" s="145">
        <v>25</v>
      </c>
      <c r="U127" s="150" t="s">
        <v>328</v>
      </c>
      <c r="V127" s="142" t="s">
        <v>186</v>
      </c>
    </row>
  </sheetData>
  <autoFilter ref="B55:V127"/>
  <dataValidations count="1">
    <dataValidation type="decimal" allowBlank="1" showInputMessage="1" showErrorMessage="1" sqref="D27:D29">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2:U202"/>
  <sheetViews>
    <sheetView tabSelected="1" topLeftCell="A52" workbookViewId="0">
      <selection activeCell="R94" sqref="R94"/>
    </sheetView>
  </sheetViews>
  <sheetFormatPr baseColWidth="10" defaultRowHeight="15" x14ac:dyDescent="0"/>
  <cols>
    <col min="2" max="2" width="19" customWidth="1"/>
    <col min="3" max="3" width="38.5" bestFit="1" customWidth="1"/>
    <col min="4" max="12" width="0" hidden="1" customWidth="1"/>
    <col min="13" max="13" width="20.33203125" customWidth="1"/>
    <col min="14" max="14" width="24.6640625" customWidth="1"/>
    <col min="18" max="18" width="28.33203125" bestFit="1" customWidth="1"/>
    <col min="20" max="20" width="65.6640625" customWidth="1"/>
  </cols>
  <sheetData>
    <row r="2" spans="2:15" ht="19">
      <c r="B2" s="179" t="s">
        <v>141</v>
      </c>
    </row>
    <row r="3" spans="2:15">
      <c r="B3" t="s">
        <v>626</v>
      </c>
      <c r="C3" t="s">
        <v>625</v>
      </c>
    </row>
    <row r="4" spans="2:15">
      <c r="C4" t="s">
        <v>631</v>
      </c>
    </row>
    <row r="5" spans="2:15">
      <c r="B5" t="s">
        <v>144</v>
      </c>
      <c r="C5" t="s">
        <v>628</v>
      </c>
    </row>
    <row r="6" spans="2:15">
      <c r="C6" t="s">
        <v>629</v>
      </c>
    </row>
    <row r="7" spans="2:15">
      <c r="C7" t="s">
        <v>630</v>
      </c>
    </row>
    <row r="8" spans="2:15">
      <c r="B8" t="s">
        <v>148</v>
      </c>
    </row>
    <row r="10" spans="2:15">
      <c r="B10" t="s">
        <v>623</v>
      </c>
      <c r="C10" t="s">
        <v>627</v>
      </c>
    </row>
    <row r="11" spans="2:15" ht="16" thickBot="1"/>
    <row r="12" spans="2:15" ht="18">
      <c r="B12" s="78" t="s">
        <v>68</v>
      </c>
      <c r="C12" s="2"/>
      <c r="D12" s="4"/>
      <c r="E12" s="4"/>
      <c r="F12" s="4"/>
      <c r="G12" s="4"/>
      <c r="H12" s="4"/>
      <c r="I12" s="4"/>
      <c r="J12" s="4"/>
      <c r="K12" s="4"/>
      <c r="L12" s="4"/>
      <c r="M12" s="4"/>
      <c r="N12" s="4"/>
      <c r="O12" s="5"/>
    </row>
    <row r="13" spans="2:15">
      <c r="B13" s="75"/>
      <c r="C13" s="76"/>
      <c r="D13" s="77"/>
      <c r="E13" s="77"/>
      <c r="F13" s="77"/>
      <c r="G13" s="77"/>
      <c r="H13" s="77"/>
      <c r="I13" s="77"/>
      <c r="J13" s="77"/>
      <c r="K13" s="77"/>
      <c r="L13" s="77"/>
      <c r="M13" s="77"/>
      <c r="N13" s="77"/>
      <c r="O13" s="8"/>
    </row>
    <row r="14" spans="2:15">
      <c r="B14" s="76"/>
      <c r="C14" s="76"/>
      <c r="D14" s="77"/>
      <c r="E14" s="77"/>
      <c r="F14" s="77"/>
      <c r="G14" s="77"/>
      <c r="H14" s="77"/>
      <c r="I14" s="77"/>
      <c r="J14" s="77"/>
      <c r="K14" s="77"/>
      <c r="L14" s="77"/>
      <c r="M14" s="77"/>
      <c r="N14" s="77"/>
      <c r="O14" s="8"/>
    </row>
    <row r="15" spans="2:15" ht="19" thickBot="1">
      <c r="B15" s="79" t="s">
        <v>70</v>
      </c>
      <c r="C15" s="76"/>
      <c r="D15" s="77"/>
      <c r="E15" s="77"/>
      <c r="F15" s="77"/>
      <c r="G15" s="77"/>
      <c r="H15" s="77"/>
      <c r="I15" s="77"/>
      <c r="J15" s="77"/>
      <c r="K15" s="77"/>
      <c r="L15" s="77"/>
      <c r="M15" s="77"/>
      <c r="N15" s="77"/>
      <c r="O15" s="8"/>
    </row>
    <row r="16" spans="2:15">
      <c r="B16" s="1" t="s">
        <v>0</v>
      </c>
      <c r="C16" s="2"/>
      <c r="D16" s="4"/>
      <c r="E16" s="4"/>
      <c r="F16" s="4"/>
      <c r="G16" s="4"/>
      <c r="H16" s="4"/>
      <c r="I16" s="4"/>
      <c r="J16" s="4"/>
      <c r="K16" s="4"/>
      <c r="L16" s="4"/>
      <c r="M16" s="4"/>
      <c r="N16" s="4"/>
      <c r="O16" s="8"/>
    </row>
    <row r="17" spans="2:19">
      <c r="B17" s="6"/>
      <c r="C17" s="7"/>
      <c r="D17" s="7"/>
      <c r="E17" s="7"/>
      <c r="F17" s="7"/>
      <c r="G17" s="7"/>
      <c r="H17" s="7"/>
      <c r="I17" s="7"/>
      <c r="J17" s="7"/>
      <c r="K17" s="7"/>
      <c r="L17" s="7"/>
      <c r="M17" s="7"/>
      <c r="N17" s="7"/>
      <c r="O17" s="8"/>
      <c r="R17" s="82"/>
      <c r="S17" s="82"/>
    </row>
    <row r="18" spans="2:19" ht="70">
      <c r="B18" s="9" t="s">
        <v>1</v>
      </c>
      <c r="C18" s="10" t="s">
        <v>2</v>
      </c>
      <c r="D18" s="11" t="s">
        <v>3</v>
      </c>
      <c r="E18" s="11" t="s">
        <v>4</v>
      </c>
      <c r="F18" s="12" t="s">
        <v>63</v>
      </c>
      <c r="G18" s="12" t="s">
        <v>64</v>
      </c>
      <c r="H18" s="11" t="s">
        <v>5</v>
      </c>
      <c r="I18" s="12" t="s">
        <v>65</v>
      </c>
      <c r="J18" s="12" t="s">
        <v>66</v>
      </c>
      <c r="K18" s="13"/>
      <c r="L18" s="14" t="s">
        <v>6</v>
      </c>
      <c r="M18" s="15" t="s">
        <v>7</v>
      </c>
      <c r="N18" s="15" t="s">
        <v>8</v>
      </c>
      <c r="O18" s="16"/>
      <c r="R18" s="82"/>
      <c r="S18" s="82"/>
    </row>
    <row r="19" spans="2:19">
      <c r="B19" s="17" t="s">
        <v>9</v>
      </c>
      <c r="C19" s="18"/>
      <c r="D19" s="7"/>
      <c r="E19" s="7"/>
      <c r="F19" s="7"/>
      <c r="G19" s="7"/>
      <c r="H19" s="7"/>
      <c r="I19" s="7"/>
      <c r="J19" s="7"/>
      <c r="K19" s="7"/>
      <c r="L19" s="19"/>
      <c r="M19" s="7"/>
      <c r="N19" s="7"/>
      <c r="O19" s="8"/>
      <c r="R19" s="82"/>
      <c r="S19" s="82"/>
    </row>
    <row r="20" spans="2:19">
      <c r="B20" s="20"/>
      <c r="C20" s="21" t="s">
        <v>10</v>
      </c>
      <c r="D20" s="22">
        <v>0</v>
      </c>
      <c r="E20" s="22">
        <v>0</v>
      </c>
      <c r="F20" s="22">
        <v>0</v>
      </c>
      <c r="G20" s="22">
        <v>0</v>
      </c>
      <c r="H20" s="22">
        <v>0</v>
      </c>
      <c r="I20" s="22">
        <v>0</v>
      </c>
      <c r="J20" s="22">
        <v>0</v>
      </c>
      <c r="K20" s="7"/>
      <c r="L20" s="23">
        <v>3600</v>
      </c>
      <c r="M20" s="24">
        <v>0</v>
      </c>
      <c r="N20" s="24">
        <v>0</v>
      </c>
      <c r="O20" s="8"/>
      <c r="R20" s="82"/>
      <c r="S20" s="82"/>
    </row>
    <row r="21" spans="2:19">
      <c r="B21" s="20"/>
      <c r="C21" s="21" t="s">
        <v>11</v>
      </c>
      <c r="D21" s="22">
        <v>0</v>
      </c>
      <c r="E21" s="22">
        <v>0</v>
      </c>
      <c r="F21" s="22">
        <v>0</v>
      </c>
      <c r="G21" s="22">
        <v>0</v>
      </c>
      <c r="H21" s="22">
        <v>0</v>
      </c>
      <c r="I21" s="22">
        <v>0</v>
      </c>
      <c r="J21" s="22">
        <v>0</v>
      </c>
      <c r="K21" s="7"/>
      <c r="L21" s="23">
        <v>8000</v>
      </c>
      <c r="M21" s="24">
        <v>0</v>
      </c>
      <c r="N21" s="24">
        <v>0</v>
      </c>
      <c r="O21" s="8"/>
      <c r="R21" s="109"/>
      <c r="S21" s="82"/>
    </row>
    <row r="22" spans="2:19">
      <c r="B22" s="20"/>
      <c r="C22" s="21" t="s">
        <v>12</v>
      </c>
      <c r="D22" s="22">
        <v>0</v>
      </c>
      <c r="E22" s="22">
        <v>0</v>
      </c>
      <c r="F22" s="22">
        <v>0</v>
      </c>
      <c r="G22" s="22">
        <v>0</v>
      </c>
      <c r="H22" s="22">
        <v>0</v>
      </c>
      <c r="I22" s="22">
        <v>0</v>
      </c>
      <c r="J22" s="22">
        <v>0</v>
      </c>
      <c r="K22" s="7"/>
      <c r="L22" s="23">
        <v>6000</v>
      </c>
      <c r="M22" s="24">
        <v>0</v>
      </c>
      <c r="N22" s="24">
        <v>0</v>
      </c>
      <c r="O22" s="8"/>
      <c r="R22" s="109"/>
      <c r="S22" s="82"/>
    </row>
    <row r="23" spans="2:19" ht="16" thickBot="1">
      <c r="B23" s="20"/>
      <c r="C23" s="21" t="s">
        <v>13</v>
      </c>
      <c r="D23" s="25">
        <v>0</v>
      </c>
      <c r="E23" s="25">
        <v>0</v>
      </c>
      <c r="F23" s="25">
        <v>0</v>
      </c>
      <c r="G23" s="25">
        <v>0</v>
      </c>
      <c r="H23" s="25">
        <v>0</v>
      </c>
      <c r="I23" s="25">
        <v>0</v>
      </c>
      <c r="J23" s="25">
        <v>0</v>
      </c>
      <c r="K23" s="26"/>
      <c r="L23" s="27"/>
      <c r="M23" s="28">
        <v>0</v>
      </c>
      <c r="N23" s="28">
        <v>0</v>
      </c>
      <c r="O23" s="8"/>
      <c r="R23" s="109"/>
      <c r="S23" s="82"/>
    </row>
    <row r="24" spans="2:19" ht="16" thickTop="1">
      <c r="B24" s="6"/>
      <c r="C24" s="18"/>
      <c r="D24" s="29"/>
      <c r="E24" s="29"/>
      <c r="F24" s="29"/>
      <c r="G24" s="29"/>
      <c r="H24" s="29"/>
      <c r="I24" s="29"/>
      <c r="J24" s="29"/>
      <c r="K24" s="13"/>
      <c r="L24" s="30"/>
      <c r="M24" s="31"/>
      <c r="N24" s="31"/>
      <c r="O24" s="16"/>
      <c r="R24" s="109"/>
      <c r="S24" s="82"/>
    </row>
    <row r="25" spans="2:19">
      <c r="B25" s="32" t="s">
        <v>14</v>
      </c>
      <c r="C25" s="33"/>
      <c r="D25" s="34"/>
      <c r="E25" s="34"/>
      <c r="F25" s="34"/>
      <c r="G25" s="34"/>
      <c r="H25" s="34"/>
      <c r="I25" s="34"/>
      <c r="J25" s="34"/>
      <c r="K25" s="7"/>
      <c r="L25" s="23"/>
      <c r="M25" s="24"/>
      <c r="N25" s="24"/>
      <c r="O25" s="8"/>
      <c r="R25" s="109"/>
      <c r="S25" s="82"/>
    </row>
    <row r="26" spans="2:19">
      <c r="B26" s="20"/>
      <c r="C26" s="21" t="s">
        <v>10</v>
      </c>
      <c r="D26" s="22">
        <v>0</v>
      </c>
      <c r="E26" s="22">
        <v>0</v>
      </c>
      <c r="F26" s="22">
        <v>0</v>
      </c>
      <c r="G26" s="22">
        <v>0</v>
      </c>
      <c r="H26" s="22">
        <v>0</v>
      </c>
      <c r="I26" s="22">
        <v>0</v>
      </c>
      <c r="J26" s="22">
        <v>0</v>
      </c>
      <c r="K26" s="7"/>
      <c r="L26" s="23">
        <v>4000</v>
      </c>
      <c r="M26" s="24">
        <v>0</v>
      </c>
      <c r="N26" s="24">
        <v>0</v>
      </c>
      <c r="O26" s="8"/>
      <c r="R26" s="109"/>
      <c r="S26" s="82"/>
    </row>
    <row r="27" spans="2:19">
      <c r="B27" s="20"/>
      <c r="C27" s="21" t="s">
        <v>11</v>
      </c>
      <c r="D27" s="22">
        <v>0</v>
      </c>
      <c r="E27" s="22">
        <v>0</v>
      </c>
      <c r="F27" s="22">
        <v>0</v>
      </c>
      <c r="G27" s="22">
        <v>0</v>
      </c>
      <c r="H27" s="22">
        <v>0</v>
      </c>
      <c r="I27" s="22">
        <v>0</v>
      </c>
      <c r="J27" s="22">
        <v>0</v>
      </c>
      <c r="K27" s="7"/>
      <c r="L27" s="23">
        <v>8000</v>
      </c>
      <c r="M27" s="24">
        <v>0</v>
      </c>
      <c r="N27" s="24">
        <v>0</v>
      </c>
      <c r="O27" s="8"/>
      <c r="R27" s="109"/>
      <c r="S27" s="82"/>
    </row>
    <row r="28" spans="2:19">
      <c r="B28" s="20"/>
      <c r="C28" s="21" t="s">
        <v>12</v>
      </c>
      <c r="D28" s="22">
        <v>0</v>
      </c>
      <c r="E28" s="22">
        <v>0</v>
      </c>
      <c r="F28" s="22">
        <v>0</v>
      </c>
      <c r="G28" s="22">
        <v>0</v>
      </c>
      <c r="H28" s="22">
        <v>0</v>
      </c>
      <c r="I28" s="22">
        <v>0</v>
      </c>
      <c r="J28" s="22">
        <v>0</v>
      </c>
      <c r="K28" s="7"/>
      <c r="L28" s="23">
        <v>6000</v>
      </c>
      <c r="M28" s="24">
        <v>0</v>
      </c>
      <c r="N28" s="24">
        <v>0</v>
      </c>
      <c r="O28" s="8"/>
      <c r="R28" s="82"/>
      <c r="S28" s="82"/>
    </row>
    <row r="29" spans="2:19" ht="16" thickBot="1">
      <c r="B29" s="20"/>
      <c r="C29" s="21" t="s">
        <v>13</v>
      </c>
      <c r="D29" s="25">
        <v>0</v>
      </c>
      <c r="E29" s="25">
        <v>0</v>
      </c>
      <c r="F29" s="25">
        <v>0</v>
      </c>
      <c r="G29" s="25">
        <v>0</v>
      </c>
      <c r="H29" s="25">
        <v>0</v>
      </c>
      <c r="I29" s="25">
        <v>0</v>
      </c>
      <c r="J29" s="25">
        <v>0</v>
      </c>
      <c r="K29" s="26"/>
      <c r="L29" s="27"/>
      <c r="M29" s="28">
        <v>0</v>
      </c>
      <c r="N29" s="28">
        <v>0</v>
      </c>
      <c r="O29" s="8"/>
      <c r="R29" s="109"/>
      <c r="S29" s="82"/>
    </row>
    <row r="30" spans="2:19" ht="16" thickTop="1">
      <c r="B30" s="35"/>
      <c r="C30" s="36"/>
      <c r="D30" s="37"/>
      <c r="E30" s="37"/>
      <c r="F30" s="37"/>
      <c r="G30" s="37"/>
      <c r="H30" s="37"/>
      <c r="I30" s="37"/>
      <c r="J30" s="37"/>
      <c r="K30" s="36"/>
      <c r="L30" s="38"/>
      <c r="M30" s="31"/>
      <c r="N30" s="31"/>
      <c r="O30" s="16"/>
      <c r="R30" s="109"/>
      <c r="S30" s="82"/>
    </row>
    <row r="31" spans="2:19">
      <c r="B31" s="17" t="s">
        <v>69</v>
      </c>
      <c r="C31" s="18"/>
      <c r="D31" s="29"/>
      <c r="E31" s="29"/>
      <c r="F31" s="29"/>
      <c r="G31" s="29"/>
      <c r="H31" s="29"/>
      <c r="I31" s="29"/>
      <c r="J31" s="29"/>
      <c r="K31" s="7"/>
      <c r="L31" s="23"/>
      <c r="M31" s="24"/>
      <c r="N31" s="24"/>
      <c r="O31" s="8"/>
      <c r="R31" s="109"/>
      <c r="S31" s="82"/>
    </row>
    <row r="32" spans="2:19">
      <c r="B32" s="20"/>
      <c r="C32" s="21" t="s">
        <v>10</v>
      </c>
      <c r="D32" s="22">
        <v>0</v>
      </c>
      <c r="E32" s="22">
        <v>0</v>
      </c>
      <c r="F32" s="22">
        <v>0</v>
      </c>
      <c r="G32" s="22">
        <v>0</v>
      </c>
      <c r="H32" s="22">
        <v>0</v>
      </c>
      <c r="I32" s="22">
        <v>0</v>
      </c>
      <c r="J32" s="22">
        <v>0</v>
      </c>
      <c r="K32" s="7"/>
      <c r="L32" s="23">
        <v>4000</v>
      </c>
      <c r="M32" s="24">
        <v>0</v>
      </c>
      <c r="N32" s="24">
        <v>0</v>
      </c>
      <c r="O32" s="8"/>
      <c r="R32" s="109"/>
      <c r="S32" s="82"/>
    </row>
    <row r="33" spans="2:19">
      <c r="B33" s="20"/>
      <c r="C33" s="21" t="s">
        <v>11</v>
      </c>
      <c r="D33" s="22">
        <v>0</v>
      </c>
      <c r="E33" s="22">
        <v>0</v>
      </c>
      <c r="F33" s="22">
        <v>0</v>
      </c>
      <c r="G33" s="22">
        <v>0</v>
      </c>
      <c r="H33" s="22">
        <v>0</v>
      </c>
      <c r="I33" s="22">
        <v>0</v>
      </c>
      <c r="J33" s="22">
        <v>0</v>
      </c>
      <c r="K33" s="7"/>
      <c r="L33" s="23">
        <v>8000</v>
      </c>
      <c r="M33" s="24">
        <v>0</v>
      </c>
      <c r="N33" s="24">
        <v>0</v>
      </c>
      <c r="O33" s="8"/>
      <c r="R33" s="82"/>
      <c r="S33" s="82"/>
    </row>
    <row r="34" spans="2:19">
      <c r="B34" s="20"/>
      <c r="C34" s="21" t="s">
        <v>12</v>
      </c>
      <c r="D34" s="22">
        <v>0</v>
      </c>
      <c r="E34" s="22">
        <v>0</v>
      </c>
      <c r="F34" s="22">
        <v>0</v>
      </c>
      <c r="G34" s="22">
        <v>0</v>
      </c>
      <c r="H34" s="22">
        <v>0</v>
      </c>
      <c r="I34" s="22">
        <v>0</v>
      </c>
      <c r="J34" s="22">
        <v>0</v>
      </c>
      <c r="K34" s="7"/>
      <c r="L34" s="23">
        <v>6000</v>
      </c>
      <c r="M34" s="24">
        <v>0</v>
      </c>
      <c r="N34" s="24">
        <v>0</v>
      </c>
      <c r="O34" s="8"/>
      <c r="R34" s="73"/>
    </row>
    <row r="35" spans="2:19" ht="16" thickBot="1">
      <c r="B35" s="20"/>
      <c r="C35" s="21" t="s">
        <v>13</v>
      </c>
      <c r="D35" s="25">
        <v>0</v>
      </c>
      <c r="E35" s="25">
        <v>0</v>
      </c>
      <c r="F35" s="25">
        <v>0</v>
      </c>
      <c r="G35" s="25">
        <v>0</v>
      </c>
      <c r="H35" s="25">
        <v>0</v>
      </c>
      <c r="I35" s="25">
        <v>0</v>
      </c>
      <c r="J35" s="25">
        <v>0</v>
      </c>
      <c r="K35" s="26"/>
      <c r="L35" s="27"/>
      <c r="M35" s="28">
        <v>0</v>
      </c>
      <c r="N35" s="28">
        <v>0</v>
      </c>
      <c r="O35" s="8"/>
    </row>
    <row r="36" spans="2:19" ht="16" thickTop="1">
      <c r="B36" s="35"/>
      <c r="C36" s="36"/>
      <c r="D36" s="37"/>
      <c r="E36" s="37"/>
      <c r="F36" s="37"/>
      <c r="G36" s="37"/>
      <c r="H36" s="37"/>
      <c r="I36" s="37"/>
      <c r="J36" s="37"/>
      <c r="K36" s="13"/>
      <c r="L36" s="30"/>
      <c r="M36" s="31"/>
      <c r="N36" s="31"/>
      <c r="O36" s="16"/>
    </row>
    <row r="37" spans="2:19">
      <c r="B37" s="17" t="s">
        <v>15</v>
      </c>
      <c r="C37" s="18"/>
      <c r="D37" s="29"/>
      <c r="E37" s="29"/>
      <c r="F37" s="29"/>
      <c r="G37" s="29"/>
      <c r="H37" s="29"/>
      <c r="I37" s="29"/>
      <c r="J37" s="29"/>
      <c r="K37" s="7"/>
      <c r="L37" s="23"/>
      <c r="M37" s="24"/>
      <c r="N37" s="24"/>
      <c r="O37" s="8"/>
    </row>
    <row r="38" spans="2:19">
      <c r="B38" s="6"/>
      <c r="C38" s="21" t="s">
        <v>16</v>
      </c>
      <c r="D38" s="22">
        <v>5967.7778947305924</v>
      </c>
      <c r="E38" s="22">
        <v>15704.678670343665</v>
      </c>
      <c r="F38" s="22">
        <v>10673.857875945441</v>
      </c>
      <c r="G38" s="22">
        <v>5030.8207943982252</v>
      </c>
      <c r="H38" s="22">
        <v>6595.9650415443393</v>
      </c>
      <c r="I38" s="22">
        <v>659.59650415443377</v>
      </c>
      <c r="J38" s="22">
        <v>5936.3685373899052</v>
      </c>
      <c r="K38" s="7"/>
      <c r="L38" s="23"/>
      <c r="M38" s="24"/>
      <c r="N38" s="24"/>
      <c r="O38" s="8"/>
    </row>
    <row r="39" spans="2:19">
      <c r="B39" s="6"/>
      <c r="C39" s="21" t="s">
        <v>17</v>
      </c>
      <c r="D39" s="22">
        <v>36.474229131150196</v>
      </c>
      <c r="E39" s="22">
        <v>86.843402693214756</v>
      </c>
      <c r="F39" s="22">
        <v>58.421925448162654</v>
      </c>
      <c r="G39" s="22">
        <v>28.421477245052102</v>
      </c>
      <c r="H39" s="22">
        <v>41.684833292743079</v>
      </c>
      <c r="I39" s="22">
        <v>4.1684833292743066</v>
      </c>
      <c r="J39" s="22">
        <v>37.51634996346877</v>
      </c>
      <c r="K39" s="7"/>
      <c r="L39" s="23"/>
      <c r="M39" s="24"/>
      <c r="N39" s="24"/>
      <c r="O39" s="8"/>
    </row>
    <row r="40" spans="2:19">
      <c r="B40" s="6"/>
      <c r="C40" s="21" t="s">
        <v>18</v>
      </c>
      <c r="D40" s="22">
        <v>4522.1478761382577</v>
      </c>
      <c r="E40" s="22">
        <v>10767.018752710137</v>
      </c>
      <c r="F40" s="22">
        <v>7641.1100825684834</v>
      </c>
      <c r="G40" s="22">
        <v>3125.9086701416536</v>
      </c>
      <c r="H40" s="22">
        <v>4306.8075010840548</v>
      </c>
      <c r="I40" s="22">
        <v>430.68075010840539</v>
      </c>
      <c r="J40" s="22">
        <v>3876.1267509756494</v>
      </c>
      <c r="K40" s="7"/>
      <c r="L40" s="23"/>
      <c r="M40" s="24"/>
      <c r="N40" s="24"/>
      <c r="O40" s="8"/>
    </row>
    <row r="41" spans="2:19">
      <c r="B41" s="6"/>
      <c r="C41" s="21" t="s">
        <v>19</v>
      </c>
      <c r="D41" s="22">
        <v>4785.8873550212174</v>
      </c>
      <c r="E41" s="22">
        <v>15952.957850070725</v>
      </c>
      <c r="F41" s="22">
        <v>10663.292878731483</v>
      </c>
      <c r="G41" s="22">
        <v>5289.6649713392408</v>
      </c>
      <c r="H41" s="22">
        <v>5583.5352475247537</v>
      </c>
      <c r="I41" s="22">
        <v>558.35352475247521</v>
      </c>
      <c r="J41" s="22">
        <v>5025.1817227722786</v>
      </c>
      <c r="K41" s="7"/>
      <c r="L41" s="23"/>
      <c r="M41" s="24"/>
      <c r="N41" s="24"/>
      <c r="O41" s="8"/>
    </row>
    <row r="42" spans="2:19">
      <c r="B42" s="6"/>
      <c r="C42" s="21" t="s">
        <v>13</v>
      </c>
      <c r="D42" s="22">
        <v>15312.287355021219</v>
      </c>
      <c r="E42" s="22">
        <v>42511.49867581774</v>
      </c>
      <c r="F42" s="22">
        <v>29036.68276269357</v>
      </c>
      <c r="G42" s="22">
        <v>13474.815913124172</v>
      </c>
      <c r="H42" s="22">
        <v>16527.992623445891</v>
      </c>
      <c r="I42" s="22">
        <v>1652.7992623445884</v>
      </c>
      <c r="J42" s="22">
        <v>14875.193361101303</v>
      </c>
      <c r="K42" s="7"/>
      <c r="L42" s="23"/>
      <c r="M42" s="24"/>
      <c r="N42" s="24"/>
      <c r="O42" s="8"/>
    </row>
    <row r="43" spans="2:19">
      <c r="B43" s="35"/>
      <c r="C43" s="36"/>
      <c r="D43" s="37"/>
      <c r="E43" s="37"/>
      <c r="F43" s="37"/>
      <c r="G43" s="37"/>
      <c r="H43" s="37"/>
      <c r="I43" s="37"/>
      <c r="J43" s="37"/>
      <c r="K43" s="13"/>
      <c r="L43" s="30"/>
      <c r="M43" s="31"/>
      <c r="N43" s="31"/>
      <c r="O43" s="16"/>
    </row>
    <row r="44" spans="2:19">
      <c r="B44" s="17" t="s">
        <v>20</v>
      </c>
      <c r="C44" s="18"/>
      <c r="D44" s="29"/>
      <c r="E44" s="29"/>
      <c r="F44" s="29"/>
      <c r="G44" s="29"/>
      <c r="H44" s="29"/>
      <c r="I44" s="29"/>
      <c r="J44" s="29"/>
      <c r="K44" s="7"/>
      <c r="L44" s="23"/>
      <c r="M44" s="24"/>
      <c r="N44" s="24"/>
      <c r="O44" s="8"/>
    </row>
    <row r="45" spans="2:19">
      <c r="B45" s="6"/>
      <c r="C45" s="21" t="s">
        <v>16</v>
      </c>
      <c r="D45" s="22">
        <v>44648.122170015879</v>
      </c>
      <c r="E45" s="22">
        <v>117495.05834214705</v>
      </c>
      <c r="F45" s="22">
        <v>75674.783339009969</v>
      </c>
      <c r="G45" s="22">
        <v>41820.275003137082</v>
      </c>
      <c r="H45" s="22">
        <v>49347.924503701761</v>
      </c>
      <c r="I45" s="22">
        <v>0</v>
      </c>
      <c r="J45" s="22">
        <v>49347.924503701761</v>
      </c>
      <c r="K45" s="7"/>
      <c r="L45" s="23"/>
      <c r="M45" s="24"/>
      <c r="N45" s="24"/>
      <c r="O45" s="8"/>
    </row>
    <row r="46" spans="2:19">
      <c r="B46" s="6"/>
      <c r="C46" s="21" t="s">
        <v>17</v>
      </c>
      <c r="D46" s="22">
        <v>272.88311780883782</v>
      </c>
      <c r="E46" s="22">
        <v>649.72170906866154</v>
      </c>
      <c r="F46" s="22">
        <v>413.45926940733005</v>
      </c>
      <c r="G46" s="22">
        <v>236.26243966133146</v>
      </c>
      <c r="H46" s="22">
        <v>311.8664203529575</v>
      </c>
      <c r="I46" s="22">
        <v>0</v>
      </c>
      <c r="J46" s="22">
        <v>311.8664203529575</v>
      </c>
      <c r="K46" s="7"/>
      <c r="L46" s="23"/>
      <c r="M46" s="24"/>
      <c r="N46" s="24"/>
      <c r="O46" s="8"/>
    </row>
    <row r="47" spans="2:19">
      <c r="B47" s="6"/>
      <c r="C47" s="21" t="s">
        <v>18</v>
      </c>
      <c r="D47" s="22">
        <v>33832.594712175276</v>
      </c>
      <c r="E47" s="22">
        <v>80553.79693375068</v>
      </c>
      <c r="F47" s="22">
        <v>54568.701148669803</v>
      </c>
      <c r="G47" s="22">
        <v>25985.095785080866</v>
      </c>
      <c r="H47" s="22">
        <v>32221.518773500273</v>
      </c>
      <c r="I47" s="22">
        <v>0</v>
      </c>
      <c r="J47" s="22">
        <v>32221.518773500273</v>
      </c>
      <c r="K47" s="7"/>
      <c r="L47" s="23"/>
      <c r="M47" s="24"/>
      <c r="N47" s="24"/>
      <c r="O47" s="8"/>
    </row>
    <row r="48" spans="2:19">
      <c r="B48" s="6"/>
      <c r="C48" s="21" t="s">
        <v>19</v>
      </c>
      <c r="D48" s="22">
        <v>15280.512644978782</v>
      </c>
      <c r="E48" s="22">
        <v>50935.042149929286</v>
      </c>
      <c r="F48" s="22">
        <v>32404.069578277376</v>
      </c>
      <c r="G48" s="22">
        <v>18530.972571651906</v>
      </c>
      <c r="H48" s="22">
        <v>17827.264752475246</v>
      </c>
      <c r="I48" s="22">
        <v>222.84080940593981</v>
      </c>
      <c r="J48" s="22">
        <v>17604.423943069309</v>
      </c>
      <c r="K48" s="7"/>
      <c r="L48" s="23"/>
      <c r="M48" s="24"/>
      <c r="N48" s="24"/>
      <c r="O48" s="8"/>
    </row>
    <row r="49" spans="2:15">
      <c r="B49" s="6"/>
      <c r="C49" s="21" t="s">
        <v>13</v>
      </c>
      <c r="D49" s="22">
        <v>94034.11264497877</v>
      </c>
      <c r="E49" s="22">
        <v>249633.61913489568</v>
      </c>
      <c r="F49" s="22">
        <v>163061.01333536449</v>
      </c>
      <c r="G49" s="22">
        <v>86572.605799531186</v>
      </c>
      <c r="H49" s="22">
        <v>99708.574450030224</v>
      </c>
      <c r="I49" s="22">
        <v>222.84080940593981</v>
      </c>
      <c r="J49" s="22">
        <v>99485.733640624298</v>
      </c>
      <c r="K49" s="7"/>
      <c r="L49" s="23"/>
      <c r="M49" s="24"/>
      <c r="N49" s="24"/>
      <c r="O49" s="8"/>
    </row>
    <row r="50" spans="2:15" ht="16" thickBot="1">
      <c r="B50" s="39"/>
      <c r="C50" s="40"/>
      <c r="D50" s="41"/>
      <c r="E50" s="41"/>
      <c r="F50" s="41"/>
      <c r="G50" s="41"/>
      <c r="H50" s="41"/>
      <c r="I50" s="41"/>
      <c r="J50" s="41"/>
      <c r="K50" s="42"/>
      <c r="L50" s="43"/>
      <c r="M50" s="44"/>
      <c r="N50" s="44"/>
      <c r="O50" s="45"/>
    </row>
    <row r="51" spans="2:15" ht="16" thickTop="1">
      <c r="B51" s="17" t="s">
        <v>21</v>
      </c>
      <c r="C51" s="47"/>
      <c r="D51" s="29"/>
      <c r="E51" s="29"/>
      <c r="F51" s="29"/>
      <c r="G51" s="29"/>
      <c r="H51" s="29"/>
      <c r="I51" s="29"/>
      <c r="J51" s="29"/>
      <c r="K51" s="7"/>
      <c r="L51" s="23"/>
      <c r="M51" s="24"/>
      <c r="N51" s="24"/>
      <c r="O51" s="8"/>
    </row>
    <row r="52" spans="2:15">
      <c r="B52" s="6"/>
      <c r="C52" s="21" t="s">
        <v>16</v>
      </c>
      <c r="D52" s="22">
        <v>50615.900064746471</v>
      </c>
      <c r="E52" s="22">
        <v>133199.73701249072</v>
      </c>
      <c r="F52" s="22">
        <v>86348.641214955409</v>
      </c>
      <c r="G52" s="22">
        <v>46851.095797535309</v>
      </c>
      <c r="H52" s="22">
        <v>55943.8895452461</v>
      </c>
      <c r="I52" s="22">
        <v>659.59650415443377</v>
      </c>
      <c r="J52" s="22">
        <v>55284.293041091667</v>
      </c>
      <c r="K52" s="7"/>
      <c r="L52" s="23">
        <v>6000</v>
      </c>
      <c r="M52" s="24">
        <v>2343.3287067012257</v>
      </c>
      <c r="N52" s="24">
        <v>2589.9948863539862</v>
      </c>
      <c r="O52" s="8"/>
    </row>
    <row r="53" spans="2:15">
      <c r="B53" s="6"/>
      <c r="C53" s="21" t="s">
        <v>17</v>
      </c>
      <c r="D53" s="22">
        <v>309.35734693998802</v>
      </c>
      <c r="E53" s="22">
        <v>736.56511176187632</v>
      </c>
      <c r="F53" s="22">
        <v>471.88119485549271</v>
      </c>
      <c r="G53" s="22">
        <v>264.68391690638356</v>
      </c>
      <c r="H53" s="22">
        <v>353.55125364570057</v>
      </c>
      <c r="I53" s="22">
        <v>4.1684833292743066</v>
      </c>
      <c r="J53" s="22">
        <v>349.38277031642627</v>
      </c>
      <c r="K53" s="7"/>
      <c r="L53" s="23">
        <v>6000</v>
      </c>
      <c r="M53" s="24">
        <v>14.322099395369817</v>
      </c>
      <c r="N53" s="24">
        <v>16.368113594708358</v>
      </c>
      <c r="O53" s="8"/>
    </row>
    <row r="54" spans="2:15">
      <c r="B54" s="6"/>
      <c r="C54" s="21" t="s">
        <v>18</v>
      </c>
      <c r="D54" s="22">
        <v>38354.742588313537</v>
      </c>
      <c r="E54" s="22">
        <v>91320.815686460817</v>
      </c>
      <c r="F54" s="22">
        <v>62209.811231238287</v>
      </c>
      <c r="G54" s="22">
        <v>29111.004455222519</v>
      </c>
      <c r="H54" s="22">
        <v>36528.326274584324</v>
      </c>
      <c r="I54" s="22">
        <v>430.68075010840539</v>
      </c>
      <c r="J54" s="22">
        <v>36097.64552447592</v>
      </c>
      <c r="K54" s="7"/>
      <c r="L54" s="23">
        <v>6000</v>
      </c>
      <c r="M54" s="24">
        <v>1775.6825272367378</v>
      </c>
      <c r="N54" s="24">
        <v>1691.1262164159411</v>
      </c>
      <c r="O54" s="8"/>
    </row>
    <row r="55" spans="2:15">
      <c r="B55" s="6"/>
      <c r="C55" s="21" t="s">
        <v>19</v>
      </c>
      <c r="D55" s="22">
        <v>20066.400000000001</v>
      </c>
      <c r="E55" s="22">
        <v>66888.000000000015</v>
      </c>
      <c r="F55" s="22">
        <v>43067.362457008858</v>
      </c>
      <c r="G55" s="22">
        <v>23820.637542991146</v>
      </c>
      <c r="H55" s="22">
        <v>23410.799999999999</v>
      </c>
      <c r="I55" s="22">
        <v>781.19433415841502</v>
      </c>
      <c r="J55" s="22">
        <v>22629.605665841587</v>
      </c>
      <c r="K55" s="7"/>
      <c r="L55" s="23">
        <v>7000</v>
      </c>
      <c r="M55" s="24">
        <v>796.28571428571422</v>
      </c>
      <c r="N55" s="24">
        <v>929</v>
      </c>
      <c r="O55" s="8"/>
    </row>
    <row r="56" spans="2:15" ht="16" thickBot="1">
      <c r="B56" s="6"/>
      <c r="C56" s="21" t="s">
        <v>13</v>
      </c>
      <c r="D56" s="25">
        <v>109346.4</v>
      </c>
      <c r="E56" s="25">
        <v>292145.11781071342</v>
      </c>
      <c r="F56" s="25">
        <v>192097.69609805808</v>
      </c>
      <c r="G56" s="25">
        <v>100047.42171265536</v>
      </c>
      <c r="H56" s="25">
        <v>116236.56707347612</v>
      </c>
      <c r="I56" s="25">
        <v>1875.6400717505283</v>
      </c>
      <c r="J56" s="25">
        <v>114360.92700172561</v>
      </c>
      <c r="K56" s="26"/>
      <c r="L56" s="27"/>
      <c r="M56" s="28">
        <v>4929.6190476190477</v>
      </c>
      <c r="N56" s="28">
        <v>5226.4892163646364</v>
      </c>
      <c r="O56" s="8"/>
    </row>
    <row r="57" spans="2:15" ht="17" thickTop="1" thickBot="1">
      <c r="B57" s="48"/>
      <c r="C57" s="49"/>
      <c r="D57" s="50"/>
      <c r="E57" s="50"/>
      <c r="F57" s="50"/>
      <c r="G57" s="50"/>
      <c r="H57" s="50"/>
      <c r="I57" s="50"/>
      <c r="J57" s="50"/>
      <c r="K57" s="51"/>
      <c r="L57" s="52"/>
      <c r="M57" s="53"/>
      <c r="N57" s="53"/>
      <c r="O57" s="54"/>
    </row>
    <row r="58" spans="2:15">
      <c r="B58" s="17" t="s">
        <v>22</v>
      </c>
      <c r="C58" s="18"/>
      <c r="D58" s="29"/>
      <c r="E58" s="29"/>
      <c r="F58" s="29"/>
      <c r="G58" s="29"/>
      <c r="H58" s="29"/>
      <c r="I58" s="29"/>
      <c r="J58" s="29"/>
      <c r="K58" s="7"/>
      <c r="L58" s="23"/>
      <c r="M58" s="24"/>
      <c r="N58" s="24"/>
      <c r="O58" s="8"/>
    </row>
    <row r="59" spans="2:15">
      <c r="B59" s="6"/>
      <c r="C59" s="21" t="s">
        <v>18</v>
      </c>
      <c r="D59" s="22">
        <v>200577.6</v>
      </c>
      <c r="E59" s="22">
        <v>477565.71428571432</v>
      </c>
      <c r="F59" s="22">
        <v>477565.71428571432</v>
      </c>
      <c r="G59" s="22">
        <v>0</v>
      </c>
      <c r="H59" s="22">
        <v>205353.25714285715</v>
      </c>
      <c r="I59" s="22">
        <v>205353.25714285715</v>
      </c>
      <c r="J59" s="22">
        <v>0</v>
      </c>
      <c r="K59" s="7"/>
      <c r="L59" s="23">
        <v>4500</v>
      </c>
      <c r="M59" s="24">
        <v>12381.333333333334</v>
      </c>
      <c r="N59" s="24">
        <v>12676.126984126984</v>
      </c>
      <c r="O59" s="8"/>
    </row>
    <row r="60" spans="2:15">
      <c r="B60" s="6"/>
      <c r="C60" s="21" t="s">
        <v>19</v>
      </c>
      <c r="D60" s="22">
        <v>37850.400000000001</v>
      </c>
      <c r="E60" s="22">
        <v>94626</v>
      </c>
      <c r="F60" s="22">
        <v>94626</v>
      </c>
      <c r="G60" s="22">
        <v>0</v>
      </c>
      <c r="H60" s="22">
        <v>14193.9</v>
      </c>
      <c r="I60" s="22">
        <v>14193.9</v>
      </c>
      <c r="J60" s="22">
        <v>0</v>
      </c>
      <c r="K60" s="7"/>
      <c r="L60" s="23">
        <v>4000</v>
      </c>
      <c r="M60" s="24">
        <v>2628.5</v>
      </c>
      <c r="N60" s="24">
        <v>985.6875</v>
      </c>
      <c r="O60" s="8"/>
    </row>
    <row r="61" spans="2:15">
      <c r="B61" s="6"/>
      <c r="C61" s="21" t="s">
        <v>23</v>
      </c>
      <c r="D61" s="22">
        <v>14493.6</v>
      </c>
      <c r="E61" s="22">
        <v>41410.285714285717</v>
      </c>
      <c r="F61" s="22">
        <v>41410.285714285717</v>
      </c>
      <c r="G61" s="22">
        <v>0</v>
      </c>
      <c r="H61" s="22">
        <v>6211.5428571428574</v>
      </c>
      <c r="I61" s="22">
        <v>6211.5428571428574</v>
      </c>
      <c r="J61" s="22">
        <v>0</v>
      </c>
      <c r="K61" s="7"/>
      <c r="L61" s="23">
        <v>7000</v>
      </c>
      <c r="M61" s="24">
        <v>575.14285714285722</v>
      </c>
      <c r="N61" s="24">
        <v>246.48979591836738</v>
      </c>
      <c r="O61" s="8"/>
    </row>
    <row r="62" spans="2:15">
      <c r="B62" s="6"/>
      <c r="C62" s="21" t="s">
        <v>24</v>
      </c>
      <c r="D62" s="22">
        <v>28663.200000000001</v>
      </c>
      <c r="E62" s="22">
        <v>77468.108108108107</v>
      </c>
      <c r="F62" s="22">
        <v>77468.108108108107</v>
      </c>
      <c r="G62" s="22">
        <v>0</v>
      </c>
      <c r="H62" s="22">
        <v>11620.216216216215</v>
      </c>
      <c r="I62" s="22">
        <v>11620.216216216215</v>
      </c>
      <c r="J62" s="22">
        <v>0</v>
      </c>
      <c r="K62" s="7"/>
      <c r="L62" s="23">
        <v>4500</v>
      </c>
      <c r="M62" s="24">
        <v>1769.3333333333335</v>
      </c>
      <c r="N62" s="24">
        <v>717.29729729729718</v>
      </c>
      <c r="O62" s="8"/>
    </row>
    <row r="63" spans="2:15" ht="16" thickBot="1">
      <c r="B63" s="6"/>
      <c r="C63" s="21" t="s">
        <v>13</v>
      </c>
      <c r="D63" s="25">
        <v>81007.199999999997</v>
      </c>
      <c r="E63" s="25">
        <v>213504.39382239382</v>
      </c>
      <c r="F63" s="25">
        <v>213504.39382239382</v>
      </c>
      <c r="G63" s="25">
        <v>0</v>
      </c>
      <c r="H63" s="25">
        <v>32025.659073359071</v>
      </c>
      <c r="I63" s="25">
        <v>32025.659073359071</v>
      </c>
      <c r="J63" s="25">
        <v>0</v>
      </c>
      <c r="K63" s="26"/>
      <c r="L63" s="27"/>
      <c r="M63" s="28">
        <v>17354.309523809523</v>
      </c>
      <c r="N63" s="28">
        <v>14625.601577342648</v>
      </c>
      <c r="O63" s="8"/>
    </row>
    <row r="64" spans="2:15" ht="16" thickTop="1">
      <c r="B64" s="35"/>
      <c r="C64" s="36"/>
      <c r="D64" s="37"/>
      <c r="E64" s="37"/>
      <c r="F64" s="37"/>
      <c r="G64" s="37"/>
      <c r="H64" s="37"/>
      <c r="I64" s="37"/>
      <c r="J64" s="37"/>
      <c r="K64" s="13"/>
      <c r="L64" s="30"/>
      <c r="M64" s="55"/>
      <c r="N64" s="55"/>
      <c r="O64" s="16"/>
    </row>
    <row r="65" spans="2:20">
      <c r="B65" s="17" t="s">
        <v>25</v>
      </c>
      <c r="C65" s="18"/>
      <c r="D65" s="29"/>
      <c r="E65" s="29"/>
      <c r="F65" s="29"/>
      <c r="G65" s="29"/>
      <c r="H65" s="29"/>
      <c r="I65" s="29"/>
      <c r="J65" s="29"/>
      <c r="K65" s="7"/>
      <c r="L65" s="23"/>
      <c r="M65" s="56"/>
      <c r="N65" s="56"/>
      <c r="O65" s="8"/>
    </row>
    <row r="66" spans="2:20">
      <c r="B66" s="6"/>
      <c r="C66" s="21" t="s">
        <v>26</v>
      </c>
      <c r="D66" s="22">
        <v>16135.2</v>
      </c>
      <c r="E66" s="22">
        <v>59760</v>
      </c>
      <c r="F66" s="22">
        <v>59760</v>
      </c>
      <c r="G66" s="22">
        <v>0</v>
      </c>
      <c r="H66" s="22">
        <v>8964</v>
      </c>
      <c r="I66" s="22">
        <v>8964</v>
      </c>
      <c r="J66" s="22">
        <v>0</v>
      </c>
      <c r="K66" s="7"/>
      <c r="L66" s="23">
        <v>6000</v>
      </c>
      <c r="M66" s="24">
        <v>747</v>
      </c>
      <c r="N66" s="24">
        <v>415</v>
      </c>
      <c r="O66" s="8"/>
    </row>
    <row r="67" spans="2:20" ht="16" thickBot="1">
      <c r="B67" s="48"/>
      <c r="C67" s="57"/>
      <c r="D67" s="52"/>
      <c r="E67" s="57"/>
      <c r="F67" s="57"/>
      <c r="G67" s="57"/>
      <c r="H67" s="57"/>
      <c r="I67" s="57"/>
      <c r="J67" s="57"/>
      <c r="K67" s="51"/>
      <c r="L67" s="52"/>
      <c r="M67" s="57"/>
      <c r="N67" s="57"/>
      <c r="O67" s="54"/>
    </row>
    <row r="68" spans="2:20">
      <c r="B68" s="77"/>
      <c r="C68" s="81"/>
      <c r="D68" s="81"/>
      <c r="E68" s="81"/>
      <c r="F68" s="81"/>
      <c r="G68" s="81"/>
      <c r="H68" s="81"/>
      <c r="I68" s="81"/>
      <c r="J68" s="81"/>
      <c r="K68" s="77"/>
      <c r="L68" s="81"/>
      <c r="M68" s="81"/>
      <c r="N68" s="81"/>
      <c r="O68" s="77"/>
    </row>
    <row r="70" spans="2:20" ht="19" thickBot="1">
      <c r="B70" s="79" t="s">
        <v>617</v>
      </c>
      <c r="P70" s="79" t="s">
        <v>618</v>
      </c>
    </row>
    <row r="71" spans="2:20">
      <c r="B71" s="1" t="s">
        <v>0</v>
      </c>
      <c r="C71" s="2"/>
      <c r="D71" s="4"/>
      <c r="E71" s="4"/>
      <c r="F71" s="4"/>
      <c r="G71" s="4"/>
      <c r="H71" s="4"/>
      <c r="I71" s="4"/>
      <c r="J71" s="4"/>
      <c r="K71" s="4"/>
      <c r="L71" s="4"/>
      <c r="M71" s="4"/>
      <c r="N71" s="4"/>
      <c r="O71" s="5"/>
      <c r="R71" s="4"/>
      <c r="S71" s="4"/>
      <c r="T71" s="5"/>
    </row>
    <row r="72" spans="2:20">
      <c r="B72" s="6"/>
      <c r="C72" s="7"/>
      <c r="D72" s="7"/>
      <c r="E72" s="7"/>
      <c r="F72" s="7"/>
      <c r="G72" s="7"/>
      <c r="H72" s="7"/>
      <c r="I72" s="7"/>
      <c r="J72" s="7"/>
      <c r="K72" s="7"/>
      <c r="L72" s="7"/>
      <c r="M72" s="7"/>
      <c r="N72" s="7"/>
      <c r="O72" s="8"/>
      <c r="R72" s="7"/>
      <c r="S72" s="7"/>
      <c r="T72" s="8"/>
    </row>
    <row r="73" spans="2:20" ht="60">
      <c r="B73" s="9" t="s">
        <v>1</v>
      </c>
      <c r="C73" s="10" t="s">
        <v>2</v>
      </c>
      <c r="D73" s="11" t="s">
        <v>27</v>
      </c>
      <c r="E73" s="11" t="s">
        <v>4</v>
      </c>
      <c r="F73" s="12"/>
      <c r="G73" s="12"/>
      <c r="H73" s="11" t="s">
        <v>5</v>
      </c>
      <c r="I73" s="12"/>
      <c r="J73" s="12"/>
      <c r="K73" s="13"/>
      <c r="L73" s="14" t="s">
        <v>6</v>
      </c>
      <c r="M73" s="15" t="s">
        <v>7</v>
      </c>
      <c r="N73" s="15" t="s">
        <v>8</v>
      </c>
      <c r="O73" s="16"/>
      <c r="R73" s="15" t="s">
        <v>7</v>
      </c>
      <c r="S73" s="15" t="s">
        <v>8</v>
      </c>
      <c r="T73" s="16" t="s">
        <v>619</v>
      </c>
    </row>
    <row r="74" spans="2:20">
      <c r="B74" s="17" t="s">
        <v>28</v>
      </c>
      <c r="C74" s="46"/>
      <c r="D74" s="7"/>
      <c r="E74" s="7"/>
      <c r="F74" s="7"/>
      <c r="G74" s="7"/>
      <c r="H74" s="7"/>
      <c r="I74" s="7"/>
      <c r="J74" s="7"/>
      <c r="K74" s="7"/>
      <c r="L74" s="19"/>
      <c r="M74" s="7"/>
      <c r="N74" s="7"/>
      <c r="O74" s="8"/>
      <c r="R74" s="7"/>
      <c r="S74" s="7"/>
      <c r="T74" s="8"/>
    </row>
    <row r="75" spans="2:20">
      <c r="B75" s="17"/>
      <c r="C75" s="3" t="s">
        <v>29</v>
      </c>
      <c r="D75" s="22">
        <v>50717</v>
      </c>
      <c r="E75" s="22">
        <v>120754</v>
      </c>
      <c r="F75" s="22"/>
      <c r="G75" s="22"/>
      <c r="H75" s="58" t="s">
        <v>30</v>
      </c>
      <c r="I75" s="3"/>
      <c r="J75" s="3"/>
      <c r="K75" s="3"/>
      <c r="L75" s="59">
        <v>5500</v>
      </c>
      <c r="M75" s="60">
        <f>consolidated_fuels_BNA!D33*2-M62</f>
        <v>9444.6666666666661</v>
      </c>
      <c r="N75" s="58" t="s">
        <v>30</v>
      </c>
      <c r="O75" s="8"/>
      <c r="R75" s="60">
        <v>1961.1111111111111</v>
      </c>
      <c r="S75" s="58" t="s">
        <v>30</v>
      </c>
      <c r="T75" s="8" t="s">
        <v>615</v>
      </c>
    </row>
    <row r="76" spans="2:20">
      <c r="B76" s="6"/>
      <c r="C76" s="3" t="s">
        <v>31</v>
      </c>
      <c r="D76" s="22">
        <v>215648</v>
      </c>
      <c r="E76" s="22">
        <v>599022</v>
      </c>
      <c r="F76" s="22"/>
      <c r="G76" s="22"/>
      <c r="H76" s="58" t="s">
        <v>30</v>
      </c>
      <c r="I76" s="3"/>
      <c r="J76" s="3"/>
      <c r="K76" s="3"/>
      <c r="L76" s="59">
        <v>4300</v>
      </c>
      <c r="M76" s="60"/>
      <c r="N76" s="58" t="s">
        <v>30</v>
      </c>
      <c r="O76" s="8"/>
      <c r="R76" s="60">
        <v>15368.571428571428</v>
      </c>
      <c r="S76" s="58" t="s">
        <v>30</v>
      </c>
      <c r="T76" s="8" t="s">
        <v>615</v>
      </c>
    </row>
    <row r="77" spans="2:20">
      <c r="B77" s="6"/>
      <c r="C77" s="3" t="s">
        <v>32</v>
      </c>
      <c r="D77" s="22">
        <v>143427</v>
      </c>
      <c r="E77" s="22">
        <v>311798</v>
      </c>
      <c r="F77" s="22"/>
      <c r="G77" s="22"/>
      <c r="H77" s="58" t="s">
        <v>30</v>
      </c>
      <c r="I77" s="3"/>
      <c r="J77" s="3"/>
      <c r="K77" s="3"/>
      <c r="L77" s="59">
        <v>5500</v>
      </c>
      <c r="M77" s="60">
        <f>consolidated_fuels_BNA!E33-'Result by machine pages'!M55-'Result by machine pages'!M60-consolidated_fuels_BNA!D33</f>
        <v>16540.214285714286</v>
      </c>
      <c r="N77" s="58" t="s">
        <v>30</v>
      </c>
      <c r="O77" s="8"/>
      <c r="R77" s="60">
        <v>8612.2222222222226</v>
      </c>
      <c r="S77" s="58" t="s">
        <v>30</v>
      </c>
      <c r="T77" s="8" t="s">
        <v>612</v>
      </c>
    </row>
    <row r="78" spans="2:20">
      <c r="B78" s="6"/>
      <c r="C78" s="3" t="s">
        <v>33</v>
      </c>
      <c r="D78" s="22">
        <v>0</v>
      </c>
      <c r="E78" s="22">
        <v>0</v>
      </c>
      <c r="F78" s="22"/>
      <c r="G78" s="22"/>
      <c r="H78" s="58" t="s">
        <v>30</v>
      </c>
      <c r="I78" s="3"/>
      <c r="J78" s="3"/>
      <c r="K78" s="3"/>
      <c r="L78" s="59">
        <v>6000</v>
      </c>
      <c r="M78" s="60">
        <v>0</v>
      </c>
      <c r="N78" s="58" t="s">
        <v>30</v>
      </c>
      <c r="O78" s="8"/>
      <c r="R78" s="60">
        <v>0</v>
      </c>
      <c r="S78" s="58" t="s">
        <v>30</v>
      </c>
      <c r="T78" s="8"/>
    </row>
    <row r="79" spans="2:20">
      <c r="B79" s="6"/>
      <c r="C79" s="3" t="s">
        <v>34</v>
      </c>
      <c r="D79" s="22">
        <v>0</v>
      </c>
      <c r="E79" s="22">
        <v>0</v>
      </c>
      <c r="F79" s="22"/>
      <c r="G79" s="22"/>
      <c r="H79" s="58" t="s">
        <v>30</v>
      </c>
      <c r="I79" s="3"/>
      <c r="J79" s="3"/>
      <c r="K79" s="3"/>
      <c r="L79" s="59">
        <v>4600</v>
      </c>
      <c r="M79" s="60">
        <f>consolidated_fuels_BNA!E13</f>
        <v>0</v>
      </c>
      <c r="N79" s="58" t="s">
        <v>30</v>
      </c>
      <c r="O79" s="8"/>
      <c r="R79" s="60">
        <v>0</v>
      </c>
      <c r="S79" s="58" t="s">
        <v>30</v>
      </c>
      <c r="T79" s="8"/>
    </row>
    <row r="80" spans="2:20">
      <c r="B80" s="6"/>
      <c r="C80" s="3" t="s">
        <v>35</v>
      </c>
      <c r="D80" s="22">
        <v>0</v>
      </c>
      <c r="E80" s="22">
        <v>0</v>
      </c>
      <c r="F80" s="22"/>
      <c r="G80" s="22"/>
      <c r="H80" s="58" t="s">
        <v>30</v>
      </c>
      <c r="I80" s="3"/>
      <c r="J80" s="3"/>
      <c r="K80" s="3"/>
      <c r="L80" s="59">
        <v>4500</v>
      </c>
      <c r="M80" s="60">
        <v>0</v>
      </c>
      <c r="N80" s="58" t="s">
        <v>30</v>
      </c>
      <c r="O80" s="8"/>
      <c r="R80" s="60">
        <v>0</v>
      </c>
      <c r="S80" s="58" t="s">
        <v>30</v>
      </c>
      <c r="T80" s="8"/>
    </row>
    <row r="81" spans="2:21">
      <c r="B81" s="6"/>
      <c r="C81" s="3" t="s">
        <v>36</v>
      </c>
      <c r="D81" s="22">
        <v>516377</v>
      </c>
      <c r="E81" s="22">
        <v>1290942</v>
      </c>
      <c r="F81" s="22"/>
      <c r="G81" s="22"/>
      <c r="H81" s="58" t="s">
        <v>30</v>
      </c>
      <c r="I81" s="3"/>
      <c r="J81" s="3"/>
      <c r="K81" s="3"/>
      <c r="L81" s="59">
        <v>5760</v>
      </c>
      <c r="M81" s="60">
        <f>consolidated_fuels_BNA!F33-'Result by machine pages'!M61</f>
        <v>21642.857142857141</v>
      </c>
      <c r="N81" s="58" t="s">
        <v>30</v>
      </c>
      <c r="O81" s="8"/>
      <c r="R81" s="60">
        <v>21973.000000000004</v>
      </c>
      <c r="S81" s="58" t="s">
        <v>30</v>
      </c>
      <c r="T81" s="8" t="s">
        <v>612</v>
      </c>
    </row>
    <row r="82" spans="2:21">
      <c r="B82" s="6"/>
      <c r="C82" s="3" t="s">
        <v>37</v>
      </c>
      <c r="D82" s="22">
        <v>0</v>
      </c>
      <c r="E82" s="22">
        <v>0</v>
      </c>
      <c r="F82" s="22"/>
      <c r="G82" s="22"/>
      <c r="H82" s="58" t="s">
        <v>30</v>
      </c>
      <c r="I82" s="3"/>
      <c r="J82" s="3"/>
      <c r="K82" s="3"/>
      <c r="L82" s="59">
        <v>5972</v>
      </c>
      <c r="M82" s="60">
        <v>0</v>
      </c>
      <c r="N82" s="58" t="s">
        <v>30</v>
      </c>
      <c r="O82" s="8"/>
      <c r="R82" s="60">
        <v>0</v>
      </c>
      <c r="S82" s="58" t="s">
        <v>30</v>
      </c>
      <c r="T82" s="8"/>
    </row>
    <row r="83" spans="2:21">
      <c r="B83" s="6"/>
      <c r="C83" t="s">
        <v>610</v>
      </c>
      <c r="D83" s="22"/>
      <c r="E83" s="22"/>
      <c r="F83" s="22"/>
      <c r="G83" s="22"/>
      <c r="H83" s="58"/>
      <c r="I83" s="3"/>
      <c r="J83" s="3"/>
      <c r="K83" s="3"/>
      <c r="L83" s="59"/>
      <c r="M83" s="60">
        <f>consolidated_fuels_BNA!G15+consolidated_fuels_BNA!G21+consolidated_fuels_BNA!K15+consolidated_fuels_BNA!K21</f>
        <v>294</v>
      </c>
      <c r="N83" s="58"/>
      <c r="O83" s="8"/>
      <c r="R83" s="60">
        <v>339.47777777777776</v>
      </c>
      <c r="S83" s="58"/>
      <c r="T83" s="8" t="s">
        <v>612</v>
      </c>
    </row>
    <row r="84" spans="2:21">
      <c r="B84" s="6"/>
      <c r="C84" s="3" t="s">
        <v>38</v>
      </c>
      <c r="D84" s="22">
        <v>4124</v>
      </c>
      <c r="E84" s="22">
        <v>12129</v>
      </c>
      <c r="F84" s="22"/>
      <c r="G84" s="22"/>
      <c r="H84" s="58" t="s">
        <v>30</v>
      </c>
      <c r="I84" s="3"/>
      <c r="J84" s="3"/>
      <c r="K84" s="3"/>
      <c r="L84" s="59">
        <v>500</v>
      </c>
      <c r="M84" s="60">
        <f>consolidated_fuels_BNA!R16+consolidated_fuels_BNA!R22-'Result by machine pages'!M52</f>
        <v>8894.6712932987739</v>
      </c>
      <c r="N84" s="58" t="s">
        <v>30</v>
      </c>
      <c r="O84" s="8"/>
      <c r="R84" s="60">
        <v>2444.2400000000002</v>
      </c>
      <c r="S84" s="58" t="s">
        <v>30</v>
      </c>
      <c r="T84" s="8" t="s">
        <v>614</v>
      </c>
    </row>
    <row r="85" spans="2:21">
      <c r="B85" s="6"/>
      <c r="C85" s="3" t="s">
        <v>39</v>
      </c>
      <c r="D85" s="22">
        <v>140696</v>
      </c>
      <c r="E85" s="22">
        <v>234493</v>
      </c>
      <c r="F85" s="22"/>
      <c r="G85" s="22"/>
      <c r="H85" s="58" t="s">
        <v>30</v>
      </c>
      <c r="I85" s="3"/>
      <c r="J85" s="3"/>
      <c r="K85" s="3"/>
      <c r="L85" s="59">
        <v>4900</v>
      </c>
      <c r="M85" s="172">
        <f>consolidated_fuels_BNA!R13+consolidated_fuels_BNA!R19-'Result by machine pages'!M54-'Result by machine pages'!M59</f>
        <v>-3986.0158605700726</v>
      </c>
      <c r="N85" s="58" t="s">
        <v>30</v>
      </c>
      <c r="O85" s="8"/>
      <c r="R85" s="172">
        <v>5431.6444444444442</v>
      </c>
      <c r="S85" s="58" t="s">
        <v>30</v>
      </c>
      <c r="T85" s="8" t="s">
        <v>614</v>
      </c>
    </row>
    <row r="86" spans="2:21">
      <c r="B86" s="6"/>
      <c r="C86" s="3" t="s">
        <v>40</v>
      </c>
      <c r="D86" s="22">
        <v>0</v>
      </c>
      <c r="E86" s="22">
        <v>0</v>
      </c>
      <c r="F86" s="22"/>
      <c r="G86" s="22"/>
      <c r="H86" s="58" t="s">
        <v>30</v>
      </c>
      <c r="I86" s="3"/>
      <c r="J86" s="3"/>
      <c r="K86" s="3"/>
      <c r="L86" s="59">
        <v>3500</v>
      </c>
      <c r="M86" s="60">
        <v>0</v>
      </c>
      <c r="N86" s="58" t="s">
        <v>30</v>
      </c>
      <c r="O86" s="8"/>
      <c r="R86" s="60">
        <v>0</v>
      </c>
      <c r="S86" s="58" t="s">
        <v>30</v>
      </c>
      <c r="T86" s="8" t="s">
        <v>612</v>
      </c>
      <c r="U86" s="3"/>
    </row>
    <row r="87" spans="2:21">
      <c r="B87" s="6"/>
      <c r="C87" s="3" t="s">
        <v>41</v>
      </c>
      <c r="D87" s="22">
        <v>16900</v>
      </c>
      <c r="E87" s="22">
        <v>42249</v>
      </c>
      <c r="F87" s="22"/>
      <c r="G87" s="22"/>
      <c r="H87" s="58" t="s">
        <v>30</v>
      </c>
      <c r="I87" s="3"/>
      <c r="J87" s="3"/>
      <c r="K87" s="3"/>
      <c r="L87" s="59">
        <v>3750</v>
      </c>
      <c r="M87" s="60">
        <f>consolidated_fuels_BNA!G17+consolidated_fuels_BNA!G29+consolidated_fuels_BNA!K17+consolidated_fuels_BNA!K29</f>
        <v>7963</v>
      </c>
      <c r="N87" s="58" t="s">
        <v>30</v>
      </c>
      <c r="O87" s="8"/>
      <c r="R87" s="60">
        <v>4801.1857142857143</v>
      </c>
      <c r="S87" s="58" t="s">
        <v>30</v>
      </c>
      <c r="T87" s="8" t="s">
        <v>614</v>
      </c>
      <c r="U87" s="3"/>
    </row>
    <row r="88" spans="2:21">
      <c r="B88" s="6"/>
      <c r="C88" s="3" t="s">
        <v>42</v>
      </c>
      <c r="D88" s="22">
        <v>13536</v>
      </c>
      <c r="E88" s="22">
        <v>30080</v>
      </c>
      <c r="F88" s="22"/>
      <c r="G88" s="22"/>
      <c r="H88" s="58" t="s">
        <v>30</v>
      </c>
      <c r="I88" s="3"/>
      <c r="J88" s="3"/>
      <c r="K88" s="3"/>
      <c r="L88" s="59">
        <v>3504</v>
      </c>
      <c r="M88" s="60">
        <f>consolidated_fuels_BNA!H17+consolidated_fuels_BNA!H29</f>
        <v>1083</v>
      </c>
      <c r="N88" s="58" t="s">
        <v>30</v>
      </c>
      <c r="O88" s="8"/>
      <c r="R88" s="60">
        <v>1050</v>
      </c>
      <c r="S88" s="58" t="s">
        <v>30</v>
      </c>
      <c r="T88" s="8" t="s">
        <v>612</v>
      </c>
    </row>
    <row r="89" spans="2:21">
      <c r="B89" s="6"/>
      <c r="C89" s="3" t="s">
        <v>43</v>
      </c>
      <c r="D89" s="22">
        <v>2322</v>
      </c>
      <c r="E89" s="22">
        <v>6111</v>
      </c>
      <c r="F89" s="22"/>
      <c r="G89" s="22"/>
      <c r="H89" s="58" t="s">
        <v>30</v>
      </c>
      <c r="I89" s="3"/>
      <c r="J89" s="3"/>
      <c r="K89" s="3"/>
      <c r="L89" s="59">
        <v>3504</v>
      </c>
      <c r="M89" s="60">
        <f>consolidated_fuels_BNA!H14+consolidated_fuels_BNA!H20</f>
        <v>24</v>
      </c>
      <c r="N89" s="58" t="s">
        <v>30</v>
      </c>
      <c r="O89" s="8"/>
      <c r="R89" s="60">
        <v>63.670886075949369</v>
      </c>
      <c r="S89" s="58" t="s">
        <v>30</v>
      </c>
      <c r="T89" s="8" t="s">
        <v>612</v>
      </c>
    </row>
    <row r="90" spans="2:21">
      <c r="B90" s="6"/>
      <c r="C90" s="3" t="s">
        <v>44</v>
      </c>
      <c r="D90" s="22">
        <v>25906</v>
      </c>
      <c r="E90" s="22">
        <v>103622</v>
      </c>
      <c r="F90" s="22"/>
      <c r="G90" s="22"/>
      <c r="H90" s="58" t="s">
        <v>30</v>
      </c>
      <c r="I90" s="3"/>
      <c r="J90" s="3"/>
      <c r="K90" s="3"/>
      <c r="L90" s="59">
        <v>3800</v>
      </c>
      <c r="M90" s="60">
        <f>consolidated_fuels_BNA!N17+consolidated_fuels_BNA!N29-'Result by machine pages'!M66</f>
        <v>771</v>
      </c>
      <c r="N90" s="58" t="s">
        <v>30</v>
      </c>
      <c r="O90" s="8"/>
      <c r="R90" s="60">
        <v>888.86075949367091</v>
      </c>
      <c r="S90" s="58" t="s">
        <v>30</v>
      </c>
      <c r="T90" s="8" t="s">
        <v>612</v>
      </c>
    </row>
    <row r="91" spans="2:21">
      <c r="B91" s="6"/>
      <c r="C91" s="3" t="s">
        <v>45</v>
      </c>
      <c r="D91" s="22">
        <v>310956</v>
      </c>
      <c r="E91" s="22">
        <v>971739</v>
      </c>
      <c r="F91" s="22"/>
      <c r="G91" s="22"/>
      <c r="H91" s="58" t="s">
        <v>30</v>
      </c>
      <c r="I91" s="3"/>
      <c r="J91" s="3"/>
      <c r="K91" s="3"/>
      <c r="L91" s="59">
        <v>6314</v>
      </c>
      <c r="M91" s="60">
        <f>consolidated_fuels_BNA!M27</f>
        <v>12068</v>
      </c>
      <c r="N91" s="58" t="s">
        <v>30</v>
      </c>
      <c r="O91" s="8"/>
      <c r="R91" s="60">
        <v>12055.757575757576</v>
      </c>
      <c r="S91" s="58" t="s">
        <v>30</v>
      </c>
      <c r="T91" s="8" t="s">
        <v>612</v>
      </c>
    </row>
    <row r="92" spans="2:21">
      <c r="B92" s="6"/>
      <c r="C92" s="3" t="s">
        <v>46</v>
      </c>
      <c r="D92" s="22">
        <v>77739</v>
      </c>
      <c r="E92" s="22">
        <v>215942</v>
      </c>
      <c r="F92" s="22"/>
      <c r="G92" s="22"/>
      <c r="H92" s="58" t="s">
        <v>30</v>
      </c>
      <c r="I92" s="3"/>
      <c r="J92" s="3"/>
      <c r="K92" s="3"/>
      <c r="L92" s="59">
        <v>6314</v>
      </c>
      <c r="M92" s="60">
        <v>0</v>
      </c>
      <c r="N92" s="58" t="s">
        <v>30</v>
      </c>
      <c r="O92" s="8"/>
      <c r="R92" s="60">
        <v>0</v>
      </c>
      <c r="S92" s="58" t="s">
        <v>30</v>
      </c>
      <c r="T92" s="8" t="s">
        <v>612</v>
      </c>
    </row>
    <row r="93" spans="2:21">
      <c r="B93" s="6"/>
      <c r="C93" s="3" t="s">
        <v>47</v>
      </c>
      <c r="D93" s="22">
        <v>52840</v>
      </c>
      <c r="E93" s="22">
        <v>53918</v>
      </c>
      <c r="F93" s="22"/>
      <c r="G93" s="22"/>
      <c r="H93" s="58" t="s">
        <v>30</v>
      </c>
      <c r="I93" s="3"/>
      <c r="J93" s="3"/>
      <c r="K93" s="3"/>
      <c r="L93" s="59">
        <v>3852</v>
      </c>
      <c r="M93" s="60">
        <f>consolidated_fuels_BNA!P26</f>
        <v>3552</v>
      </c>
      <c r="N93" s="58" t="s">
        <v>30</v>
      </c>
      <c r="O93" s="8"/>
      <c r="R93" s="60">
        <v>3548.6364102564103</v>
      </c>
      <c r="S93" s="58" t="s">
        <v>30</v>
      </c>
      <c r="T93" s="8" t="s">
        <v>612</v>
      </c>
    </row>
    <row r="94" spans="2:21">
      <c r="B94" s="6"/>
      <c r="C94" s="3" t="s">
        <v>48</v>
      </c>
      <c r="D94" s="22">
        <v>9325</v>
      </c>
      <c r="E94" s="22">
        <v>9815</v>
      </c>
      <c r="F94" s="22"/>
      <c r="G94" s="22"/>
      <c r="H94" s="58" t="s">
        <v>30</v>
      </c>
      <c r="I94" s="3"/>
      <c r="J94" s="3"/>
      <c r="K94" s="3"/>
      <c r="L94" s="59">
        <v>1718</v>
      </c>
      <c r="M94" s="60">
        <f>consolidated_fuels_BNA!P24+consolidated_fuels_BNA!P25</f>
        <v>6505</v>
      </c>
      <c r="N94" s="58" t="s">
        <v>30</v>
      </c>
      <c r="O94" s="8"/>
      <c r="R94" s="171">
        <v>1309.7627782724844</v>
      </c>
      <c r="S94" s="174" t="s">
        <v>30</v>
      </c>
      <c r="T94" s="175" t="s">
        <v>611</v>
      </c>
    </row>
    <row r="95" spans="2:21">
      <c r="B95" s="6"/>
      <c r="C95" s="3" t="s">
        <v>49</v>
      </c>
      <c r="D95" s="22">
        <v>68</v>
      </c>
      <c r="E95" s="22">
        <v>274</v>
      </c>
      <c r="F95" s="22"/>
      <c r="G95" s="22"/>
      <c r="H95" s="58" t="s">
        <v>30</v>
      </c>
      <c r="I95" s="3"/>
      <c r="J95" s="3"/>
      <c r="K95" s="3"/>
      <c r="L95" s="59">
        <v>8250</v>
      </c>
      <c r="M95" s="173">
        <f>consolidated_fuels_BNA!I33</f>
        <v>8</v>
      </c>
      <c r="N95" s="58" t="s">
        <v>30</v>
      </c>
      <c r="O95" s="8"/>
      <c r="R95" s="173">
        <v>7.8125</v>
      </c>
      <c r="S95" s="58" t="s">
        <v>30</v>
      </c>
      <c r="T95" s="8" t="s">
        <v>612</v>
      </c>
    </row>
    <row r="96" spans="2:21">
      <c r="B96" s="6"/>
      <c r="C96" s="3" t="s">
        <v>608</v>
      </c>
      <c r="D96" s="22">
        <v>10444</v>
      </c>
      <c r="E96" s="22">
        <v>65273</v>
      </c>
      <c r="F96" s="22"/>
      <c r="G96" s="22"/>
      <c r="H96" s="58" t="s">
        <v>30</v>
      </c>
      <c r="I96" s="3"/>
      <c r="J96" s="3"/>
      <c r="K96" s="3"/>
      <c r="L96" s="59">
        <v>955</v>
      </c>
      <c r="M96" s="60">
        <f>consolidated_fuels_BNA!L33</f>
        <v>32381</v>
      </c>
      <c r="N96" s="58" t="s">
        <v>30</v>
      </c>
      <c r="O96" s="8"/>
      <c r="R96" s="60">
        <v>7340.0447427293066</v>
      </c>
      <c r="S96" s="58" t="s">
        <v>30</v>
      </c>
      <c r="T96" s="8" t="s">
        <v>613</v>
      </c>
    </row>
    <row r="97" spans="2:20">
      <c r="B97" s="6"/>
      <c r="C97" s="3" t="s">
        <v>51</v>
      </c>
      <c r="D97" s="22">
        <v>0</v>
      </c>
      <c r="E97" s="22">
        <v>0</v>
      </c>
      <c r="F97" s="22"/>
      <c r="G97" s="22"/>
      <c r="H97" s="58" t="s">
        <v>30</v>
      </c>
      <c r="I97" s="3"/>
      <c r="J97" s="3"/>
      <c r="K97" s="3"/>
      <c r="L97" s="59">
        <v>955</v>
      </c>
      <c r="M97" s="60">
        <v>0</v>
      </c>
      <c r="N97" s="58" t="s">
        <v>30</v>
      </c>
      <c r="O97" s="8"/>
      <c r="R97" s="60">
        <v>0</v>
      </c>
      <c r="S97" s="58" t="s">
        <v>30</v>
      </c>
      <c r="T97" s="8" t="s">
        <v>612</v>
      </c>
    </row>
    <row r="98" spans="2:20">
      <c r="B98" s="6"/>
      <c r="C98" s="3" t="s">
        <v>52</v>
      </c>
      <c r="D98" s="22">
        <v>4399</v>
      </c>
      <c r="E98" s="22">
        <v>4536</v>
      </c>
      <c r="F98" s="22"/>
      <c r="G98" s="22"/>
      <c r="H98" s="58" t="s">
        <v>30</v>
      </c>
      <c r="I98" s="3"/>
      <c r="J98" s="3"/>
      <c r="K98" s="3"/>
      <c r="L98" s="59">
        <v>2400</v>
      </c>
      <c r="M98" s="60"/>
      <c r="N98" s="58" t="s">
        <v>30</v>
      </c>
      <c r="O98" s="8"/>
      <c r="R98" s="60">
        <v>2280.15</v>
      </c>
      <c r="S98" s="58" t="s">
        <v>30</v>
      </c>
      <c r="T98" s="8" t="s">
        <v>612</v>
      </c>
    </row>
    <row r="99" spans="2:20">
      <c r="B99" s="6"/>
      <c r="C99" s="3" t="s">
        <v>53</v>
      </c>
      <c r="D99" s="22">
        <v>8799</v>
      </c>
      <c r="E99" s="22">
        <v>9071</v>
      </c>
      <c r="F99" s="22"/>
      <c r="G99" s="22"/>
      <c r="H99" s="58" t="s">
        <v>30</v>
      </c>
      <c r="I99" s="3"/>
      <c r="J99" s="3"/>
      <c r="K99" s="3"/>
      <c r="L99" s="59">
        <v>3300</v>
      </c>
      <c r="M99" s="60">
        <f>consolidated_fuels_BNA!Q30</f>
        <v>188</v>
      </c>
      <c r="N99" s="58" t="s">
        <v>30</v>
      </c>
      <c r="O99" s="8"/>
      <c r="R99" s="172">
        <v>188.20285714285711</v>
      </c>
      <c r="S99" s="201" t="s">
        <v>30</v>
      </c>
      <c r="T99" s="202" t="s">
        <v>612</v>
      </c>
    </row>
    <row r="100" spans="2:20">
      <c r="B100" s="6"/>
      <c r="C100" s="3" t="s">
        <v>609</v>
      </c>
      <c r="D100" s="22">
        <v>162780</v>
      </c>
      <c r="E100" s="22">
        <v>167815</v>
      </c>
      <c r="F100" s="22"/>
      <c r="G100" s="22"/>
      <c r="H100" s="58" t="s">
        <v>30</v>
      </c>
      <c r="I100" s="3"/>
      <c r="J100" s="3"/>
      <c r="K100" s="3"/>
      <c r="L100" s="59">
        <v>1700</v>
      </c>
      <c r="M100" s="60">
        <f>consolidated_fuels_BNA!Q31</f>
        <v>29252</v>
      </c>
      <c r="N100" s="58" t="s">
        <v>30</v>
      </c>
      <c r="O100" s="8"/>
      <c r="R100" s="60">
        <v>27895.201487910726</v>
      </c>
      <c r="S100" s="58" t="s">
        <v>30</v>
      </c>
      <c r="T100" s="8" t="s">
        <v>612</v>
      </c>
    </row>
    <row r="101" spans="2:20" ht="16" thickBot="1">
      <c r="B101" s="6"/>
      <c r="C101" s="61" t="s">
        <v>13</v>
      </c>
      <c r="D101" s="25">
        <v>1767002</v>
      </c>
      <c r="E101" s="25">
        <v>4249582</v>
      </c>
      <c r="F101" s="25"/>
      <c r="G101" s="25"/>
      <c r="H101" s="25"/>
      <c r="I101" s="61"/>
      <c r="J101" s="61"/>
      <c r="K101" s="61"/>
      <c r="L101" s="62"/>
      <c r="M101" s="63">
        <f>SUM(M75:M100)</f>
        <v>146625.39352796681</v>
      </c>
      <c r="N101" s="64"/>
      <c r="O101" s="8"/>
      <c r="R101" s="63">
        <f>SUM(R75:R100,R104,R105)</f>
        <v>139727.33793095101</v>
      </c>
      <c r="S101" s="64"/>
      <c r="T101" s="8" t="s">
        <v>616</v>
      </c>
    </row>
    <row r="102" spans="2:20" ht="16" thickTop="1">
      <c r="B102" s="6"/>
      <c r="C102" s="3"/>
      <c r="D102" s="22"/>
      <c r="E102" s="22"/>
      <c r="F102" s="22"/>
      <c r="G102" s="22"/>
      <c r="H102" s="22"/>
      <c r="I102" s="3"/>
      <c r="J102" s="3"/>
      <c r="K102" s="3"/>
      <c r="L102" s="59"/>
      <c r="M102" s="60"/>
      <c r="N102" s="80"/>
      <c r="O102" s="8"/>
      <c r="R102" s="60"/>
      <c r="S102" s="80"/>
      <c r="T102" s="8"/>
    </row>
    <row r="103" spans="2:20">
      <c r="B103" s="17" t="s">
        <v>71</v>
      </c>
      <c r="C103" s="46"/>
      <c r="D103" s="7"/>
      <c r="E103" s="7"/>
      <c r="F103" s="7"/>
      <c r="G103" s="7"/>
      <c r="H103" s="7"/>
      <c r="I103" s="7"/>
      <c r="J103" s="7"/>
      <c r="K103" s="7"/>
      <c r="L103" s="19"/>
      <c r="M103" s="7"/>
      <c r="N103" s="7"/>
      <c r="O103" s="8"/>
      <c r="R103" s="7"/>
      <c r="S103" s="7"/>
      <c r="T103" s="8"/>
    </row>
    <row r="104" spans="2:20">
      <c r="B104" s="6"/>
      <c r="C104" s="3" t="s">
        <v>72</v>
      </c>
      <c r="D104" s="22">
        <v>34813</v>
      </c>
      <c r="E104" s="22">
        <v>217582</v>
      </c>
      <c r="F104" s="22"/>
      <c r="G104" s="22"/>
      <c r="H104" s="58"/>
      <c r="I104" s="3"/>
      <c r="J104" s="3"/>
      <c r="K104" s="3"/>
      <c r="L104" s="59">
        <v>955</v>
      </c>
      <c r="M104" s="60">
        <v>0</v>
      </c>
      <c r="N104" s="58" t="s">
        <v>30</v>
      </c>
      <c r="O104" s="8"/>
      <c r="R104" s="60">
        <v>4086.8219189571137</v>
      </c>
      <c r="S104" s="58" t="s">
        <v>30</v>
      </c>
      <c r="T104" s="8"/>
    </row>
    <row r="105" spans="2:20">
      <c r="B105" s="6"/>
      <c r="C105" s="3" t="s">
        <v>73</v>
      </c>
      <c r="D105" s="22">
        <v>24367</v>
      </c>
      <c r="E105" s="22">
        <v>152296</v>
      </c>
      <c r="F105" s="22"/>
      <c r="G105" s="22"/>
      <c r="H105" s="58"/>
      <c r="I105" s="3"/>
      <c r="J105" s="3"/>
      <c r="K105" s="3"/>
      <c r="L105" s="59">
        <v>955</v>
      </c>
      <c r="M105" s="60">
        <v>0</v>
      </c>
      <c r="N105" s="58" t="s">
        <v>30</v>
      </c>
      <c r="O105" s="8"/>
      <c r="R105" s="60">
        <v>18080.963315942212</v>
      </c>
      <c r="S105" s="58" t="s">
        <v>30</v>
      </c>
      <c r="T105" s="8"/>
    </row>
    <row r="106" spans="2:20" ht="16" thickBot="1">
      <c r="B106" s="48"/>
      <c r="C106" s="51"/>
      <c r="D106" s="50"/>
      <c r="E106" s="50"/>
      <c r="F106" s="50"/>
      <c r="G106" s="50"/>
      <c r="H106" s="50"/>
      <c r="I106" s="51"/>
      <c r="J106" s="51"/>
      <c r="K106" s="51"/>
      <c r="L106" s="65"/>
      <c r="M106" s="66"/>
      <c r="N106" s="66"/>
      <c r="O106" s="54"/>
      <c r="R106" s="66"/>
      <c r="S106" s="66"/>
      <c r="T106" s="54"/>
    </row>
    <row r="107" spans="2:20">
      <c r="B107" s="17" t="s">
        <v>55</v>
      </c>
      <c r="C107" s="47"/>
      <c r="D107" s="29"/>
      <c r="E107" s="29"/>
      <c r="F107" s="29"/>
      <c r="G107" s="29"/>
      <c r="H107" s="29"/>
      <c r="I107" s="7"/>
      <c r="J107" s="7"/>
      <c r="K107" s="7"/>
      <c r="L107" s="19"/>
      <c r="M107" s="67"/>
      <c r="N107" s="67"/>
      <c r="O107" s="8"/>
      <c r="R107" s="67"/>
      <c r="S107" s="67"/>
      <c r="T107" s="8"/>
    </row>
    <row r="108" spans="2:20">
      <c r="B108" s="17"/>
      <c r="C108" s="21" t="s">
        <v>56</v>
      </c>
      <c r="D108" s="58" t="s">
        <v>30</v>
      </c>
      <c r="E108" s="22">
        <v>49561</v>
      </c>
      <c r="F108" s="22"/>
      <c r="G108" s="22"/>
      <c r="H108" s="22">
        <v>35684</v>
      </c>
      <c r="I108" s="3"/>
      <c r="J108" s="3"/>
      <c r="K108" s="3"/>
      <c r="L108" s="59">
        <v>2190</v>
      </c>
      <c r="M108" s="58" t="s">
        <v>30</v>
      </c>
      <c r="N108" s="60">
        <v>4526</v>
      </c>
      <c r="O108" s="8"/>
      <c r="R108" s="58" t="s">
        <v>30</v>
      </c>
      <c r="S108" s="60">
        <v>3716.898022683727</v>
      </c>
      <c r="T108" s="8"/>
    </row>
    <row r="109" spans="2:20">
      <c r="B109" s="17"/>
      <c r="C109" s="21" t="s">
        <v>57</v>
      </c>
      <c r="D109" s="58" t="s">
        <v>30</v>
      </c>
      <c r="E109" s="22">
        <v>2182</v>
      </c>
      <c r="F109" s="22"/>
      <c r="G109" s="22"/>
      <c r="H109" s="22">
        <v>1571</v>
      </c>
      <c r="I109" s="3"/>
      <c r="J109" s="3"/>
      <c r="K109" s="3"/>
      <c r="L109" s="59">
        <v>2190</v>
      </c>
      <c r="M109" s="58" t="s">
        <v>30</v>
      </c>
      <c r="N109" s="60">
        <v>199</v>
      </c>
      <c r="O109" s="8"/>
      <c r="R109" s="58" t="s">
        <v>30</v>
      </c>
      <c r="S109" s="60">
        <v>230.01650746671891</v>
      </c>
      <c r="T109" s="8"/>
    </row>
    <row r="110" spans="2:20">
      <c r="B110" s="17"/>
      <c r="C110" s="21" t="s">
        <v>58</v>
      </c>
      <c r="D110" s="58" t="s">
        <v>30</v>
      </c>
      <c r="E110" s="22">
        <v>224648</v>
      </c>
      <c r="F110" s="22"/>
      <c r="G110" s="22"/>
      <c r="H110" s="22">
        <v>166240</v>
      </c>
      <c r="I110" s="3"/>
      <c r="J110" s="3"/>
      <c r="K110" s="3"/>
      <c r="L110" s="59">
        <v>2190</v>
      </c>
      <c r="M110" s="58" t="s">
        <v>30</v>
      </c>
      <c r="N110" s="60">
        <v>21086</v>
      </c>
      <c r="O110" s="8"/>
      <c r="R110" s="58" t="s">
        <v>30</v>
      </c>
      <c r="S110" s="60">
        <v>16148.66858502349</v>
      </c>
      <c r="T110" s="8"/>
    </row>
    <row r="111" spans="2:20">
      <c r="B111" s="17"/>
      <c r="C111" s="21" t="s">
        <v>59</v>
      </c>
      <c r="D111" s="58" t="s">
        <v>30</v>
      </c>
      <c r="E111" s="22">
        <v>11756</v>
      </c>
      <c r="F111" s="22"/>
      <c r="G111" s="22"/>
      <c r="H111" s="22">
        <v>8465</v>
      </c>
      <c r="I111" s="3"/>
      <c r="J111" s="3"/>
      <c r="K111" s="3"/>
      <c r="L111" s="59">
        <v>2190</v>
      </c>
      <c r="M111" s="58" t="s">
        <v>30</v>
      </c>
      <c r="N111" s="60">
        <v>1074</v>
      </c>
      <c r="O111" s="8"/>
      <c r="R111" s="58" t="s">
        <v>30</v>
      </c>
      <c r="S111" s="60">
        <v>1289.0693458993921</v>
      </c>
      <c r="T111" s="8"/>
    </row>
    <row r="112" spans="2:20">
      <c r="B112" s="17"/>
      <c r="C112" s="21" t="s">
        <v>60</v>
      </c>
      <c r="D112" s="58" t="s">
        <v>30</v>
      </c>
      <c r="E112" s="22">
        <v>68362</v>
      </c>
      <c r="F112" s="22"/>
      <c r="G112" s="22"/>
      <c r="H112" s="22">
        <v>50588</v>
      </c>
      <c r="I112" s="3"/>
      <c r="J112" s="3"/>
      <c r="K112" s="3"/>
      <c r="L112" s="59">
        <v>2190</v>
      </c>
      <c r="M112" s="58" t="s">
        <v>30</v>
      </c>
      <c r="N112" s="60">
        <v>6417</v>
      </c>
      <c r="O112" s="8"/>
      <c r="R112" s="58" t="s">
        <v>30</v>
      </c>
      <c r="S112" s="60">
        <v>5747.3043554859896</v>
      </c>
      <c r="T112" s="8"/>
    </row>
    <row r="113" spans="2:20">
      <c r="B113" s="17"/>
      <c r="C113" s="21" t="s">
        <v>61</v>
      </c>
      <c r="D113" s="58" t="s">
        <v>30</v>
      </c>
      <c r="E113" s="22">
        <v>16426</v>
      </c>
      <c r="F113" s="22"/>
      <c r="G113" s="22"/>
      <c r="H113" s="22">
        <v>13338</v>
      </c>
      <c r="I113" s="3"/>
      <c r="J113" s="3"/>
      <c r="K113" s="3"/>
      <c r="L113" s="59">
        <v>2190</v>
      </c>
      <c r="M113" s="58" t="s">
        <v>30</v>
      </c>
      <c r="N113" s="60">
        <v>1692</v>
      </c>
      <c r="O113" s="8"/>
      <c r="R113" s="58" t="s">
        <v>30</v>
      </c>
      <c r="S113" s="60">
        <v>2329.6942208960245</v>
      </c>
      <c r="T113" s="8"/>
    </row>
    <row r="114" spans="2:20">
      <c r="B114" s="17"/>
      <c r="C114" s="21" t="s">
        <v>49</v>
      </c>
      <c r="D114" s="58" t="s">
        <v>30</v>
      </c>
      <c r="E114" s="22">
        <v>109</v>
      </c>
      <c r="F114" s="22"/>
      <c r="G114" s="22"/>
      <c r="H114" s="22">
        <v>109</v>
      </c>
      <c r="I114" s="3"/>
      <c r="J114" s="3"/>
      <c r="K114" s="3"/>
      <c r="L114" s="59">
        <v>3672</v>
      </c>
      <c r="M114" s="58" t="s">
        <v>30</v>
      </c>
      <c r="N114" s="68">
        <v>8</v>
      </c>
      <c r="O114" s="8"/>
      <c r="R114" s="58" t="s">
        <v>30</v>
      </c>
      <c r="S114" s="68">
        <v>11.255365887139693</v>
      </c>
      <c r="T114" s="8"/>
    </row>
    <row r="115" spans="2:20" ht="16" thickBot="1">
      <c r="B115" s="17"/>
      <c r="C115" s="69" t="s">
        <v>13</v>
      </c>
      <c r="D115" s="25"/>
      <c r="E115" s="25">
        <v>373044</v>
      </c>
      <c r="F115" s="25"/>
      <c r="G115" s="25"/>
      <c r="H115" s="25">
        <v>275994</v>
      </c>
      <c r="I115" s="61"/>
      <c r="J115" s="61"/>
      <c r="K115" s="61"/>
      <c r="L115" s="27"/>
      <c r="M115" s="64"/>
      <c r="N115" s="70">
        <v>35001</v>
      </c>
      <c r="O115" s="8"/>
      <c r="R115" s="64"/>
      <c r="S115" s="70">
        <v>29472.906403342484</v>
      </c>
      <c r="T115" s="8"/>
    </row>
    <row r="116" spans="2:20" ht="17" thickTop="1" thickBot="1">
      <c r="B116" s="71"/>
      <c r="C116" s="72"/>
      <c r="D116" s="57"/>
      <c r="E116" s="57"/>
      <c r="F116" s="57"/>
      <c r="G116" s="57"/>
      <c r="H116" s="57"/>
      <c r="I116" s="57"/>
      <c r="J116" s="57"/>
      <c r="K116" s="57"/>
      <c r="L116" s="52"/>
      <c r="M116" s="57"/>
      <c r="N116" s="57"/>
      <c r="O116" s="54"/>
      <c r="R116" s="57"/>
      <c r="S116" s="57"/>
      <c r="T116" s="54"/>
    </row>
    <row r="117" spans="2:20">
      <c r="D117" s="73"/>
      <c r="E117" s="73"/>
    </row>
    <row r="118" spans="2:20">
      <c r="E118" s="73"/>
    </row>
    <row r="119" spans="2:20">
      <c r="D119" s="74"/>
      <c r="E119" s="74"/>
    </row>
    <row r="120" spans="2:20">
      <c r="B120" t="s">
        <v>0</v>
      </c>
    </row>
    <row r="121" spans="2:20">
      <c r="D121" s="73"/>
      <c r="E121" s="73"/>
    </row>
    <row r="122" spans="2:20">
      <c r="B122" t="s">
        <v>1</v>
      </c>
      <c r="C122" t="s">
        <v>2</v>
      </c>
      <c r="D122" s="73" t="s">
        <v>27</v>
      </c>
      <c r="E122" s="73" t="s">
        <v>4</v>
      </c>
      <c r="H122" t="s">
        <v>5</v>
      </c>
      <c r="L122" t="s">
        <v>6</v>
      </c>
      <c r="M122" t="s">
        <v>7</v>
      </c>
      <c r="N122" t="s">
        <v>8</v>
      </c>
    </row>
    <row r="123" spans="2:20">
      <c r="B123" t="s">
        <v>28</v>
      </c>
      <c r="E123" s="73"/>
    </row>
    <row r="124" spans="2:20">
      <c r="C124" t="s">
        <v>29</v>
      </c>
      <c r="D124" s="74">
        <v>38124</v>
      </c>
      <c r="E124" s="74">
        <v>90771.42857142858</v>
      </c>
      <c r="H124" t="s">
        <v>30</v>
      </c>
      <c r="L124">
        <v>5500</v>
      </c>
      <c r="M124" s="129">
        <v>1925.4545454545455</v>
      </c>
      <c r="N124" s="129" t="s">
        <v>30</v>
      </c>
    </row>
    <row r="125" spans="2:20">
      <c r="C125" t="s">
        <v>31</v>
      </c>
      <c r="D125">
        <v>213008.4</v>
      </c>
      <c r="E125">
        <v>591690</v>
      </c>
      <c r="H125" t="s">
        <v>30</v>
      </c>
      <c r="L125">
        <v>4300</v>
      </c>
      <c r="M125" s="129">
        <v>13760.232558139534</v>
      </c>
      <c r="N125" s="129" t="s">
        <v>30</v>
      </c>
    </row>
    <row r="126" spans="2:20">
      <c r="C126" t="s">
        <v>32</v>
      </c>
      <c r="D126" s="73">
        <v>167421.6</v>
      </c>
      <c r="E126" s="73">
        <v>363960</v>
      </c>
      <c r="H126" t="s">
        <v>30</v>
      </c>
      <c r="L126">
        <v>5500</v>
      </c>
      <c r="M126" s="129">
        <v>8455.636363636364</v>
      </c>
      <c r="N126" s="129" t="s">
        <v>30</v>
      </c>
    </row>
    <row r="127" spans="2:20">
      <c r="C127" t="s">
        <v>33</v>
      </c>
      <c r="D127" s="73">
        <v>0</v>
      </c>
      <c r="E127" s="73">
        <v>0</v>
      </c>
      <c r="H127" t="s">
        <v>30</v>
      </c>
      <c r="L127">
        <v>6000</v>
      </c>
      <c r="M127" s="129">
        <v>0</v>
      </c>
      <c r="N127" s="129" t="s">
        <v>30</v>
      </c>
    </row>
    <row r="128" spans="2:20">
      <c r="C128" t="s">
        <v>34</v>
      </c>
      <c r="D128">
        <v>0</v>
      </c>
      <c r="E128">
        <v>0</v>
      </c>
      <c r="H128" t="s">
        <v>30</v>
      </c>
      <c r="L128">
        <v>4600</v>
      </c>
      <c r="M128" s="129">
        <v>0</v>
      </c>
      <c r="N128" s="129" t="s">
        <v>30</v>
      </c>
    </row>
    <row r="129" spans="3:14">
      <c r="C129" t="s">
        <v>35</v>
      </c>
      <c r="D129" s="74">
        <v>0</v>
      </c>
      <c r="E129" s="74">
        <v>0</v>
      </c>
      <c r="H129" t="s">
        <v>30</v>
      </c>
      <c r="L129">
        <v>4500</v>
      </c>
      <c r="M129" s="129">
        <v>0</v>
      </c>
      <c r="N129" s="129" t="s">
        <v>30</v>
      </c>
    </row>
    <row r="130" spans="3:14">
      <c r="C130" t="s">
        <v>36</v>
      </c>
      <c r="D130">
        <v>553719.60000000009</v>
      </c>
      <c r="E130">
        <v>1384299.0000000002</v>
      </c>
      <c r="H130" t="s">
        <v>30</v>
      </c>
      <c r="L130">
        <v>5760</v>
      </c>
      <c r="M130" s="129">
        <v>26703.298611111117</v>
      </c>
      <c r="N130" s="129" t="s">
        <v>30</v>
      </c>
    </row>
    <row r="131" spans="3:14">
      <c r="C131" t="s">
        <v>37</v>
      </c>
      <c r="D131" s="73">
        <v>0</v>
      </c>
      <c r="E131" s="73">
        <v>0</v>
      </c>
      <c r="H131" t="s">
        <v>30</v>
      </c>
      <c r="L131">
        <v>5972</v>
      </c>
      <c r="M131" s="129">
        <v>0</v>
      </c>
      <c r="N131" s="129" t="s">
        <v>30</v>
      </c>
    </row>
    <row r="132" spans="3:14">
      <c r="C132" t="s">
        <v>610</v>
      </c>
      <c r="D132" s="73">
        <v>109.99080000000001</v>
      </c>
      <c r="E132" s="73">
        <v>229.14750000000001</v>
      </c>
      <c r="H132" t="s">
        <v>30</v>
      </c>
      <c r="L132">
        <v>700</v>
      </c>
      <c r="M132" s="129">
        <v>43.647142857142853</v>
      </c>
      <c r="N132" s="129"/>
    </row>
    <row r="133" spans="3:14">
      <c r="C133" t="s">
        <v>38</v>
      </c>
      <c r="D133">
        <v>4839.5951999999997</v>
      </c>
      <c r="E133">
        <v>14234.103529411763</v>
      </c>
      <c r="H133" t="s">
        <v>30</v>
      </c>
      <c r="L133">
        <v>2000</v>
      </c>
      <c r="M133" s="129">
        <v>672.16599999999994</v>
      </c>
      <c r="N133" s="129" t="s">
        <v>30</v>
      </c>
    </row>
    <row r="134" spans="3:14">
      <c r="C134" t="s">
        <v>39</v>
      </c>
      <c r="D134" s="74">
        <v>91292.364000000001</v>
      </c>
      <c r="E134" s="74">
        <v>152153.94</v>
      </c>
      <c r="H134" t="s">
        <v>30</v>
      </c>
      <c r="L134">
        <v>4200</v>
      </c>
      <c r="M134" s="129">
        <v>6037.8547619047622</v>
      </c>
      <c r="N134" s="129" t="s">
        <v>30</v>
      </c>
    </row>
    <row r="135" spans="3:14">
      <c r="C135" t="s">
        <v>40</v>
      </c>
      <c r="D135">
        <v>0</v>
      </c>
      <c r="E135">
        <v>0</v>
      </c>
      <c r="H135" t="s">
        <v>30</v>
      </c>
      <c r="L135">
        <v>3500</v>
      </c>
      <c r="M135" s="129">
        <v>0</v>
      </c>
      <c r="N135" s="129" t="s">
        <v>30</v>
      </c>
    </row>
    <row r="136" spans="3:14">
      <c r="C136" t="s">
        <v>41</v>
      </c>
      <c r="D136" s="73">
        <v>13748.85</v>
      </c>
      <c r="E136" s="73">
        <v>34372.125</v>
      </c>
      <c r="H136" t="s">
        <v>30</v>
      </c>
      <c r="L136">
        <v>2000</v>
      </c>
      <c r="M136" s="129">
        <v>1909.5625</v>
      </c>
      <c r="N136" s="129" t="s">
        <v>30</v>
      </c>
    </row>
    <row r="137" spans="3:14">
      <c r="C137" t="s">
        <v>42</v>
      </c>
      <c r="D137" s="73">
        <v>15120</v>
      </c>
      <c r="E137" s="73">
        <v>33600</v>
      </c>
      <c r="H137" t="s">
        <v>30</v>
      </c>
      <c r="L137">
        <v>1400</v>
      </c>
      <c r="M137" s="129">
        <v>3000</v>
      </c>
      <c r="N137" s="129" t="s">
        <v>30</v>
      </c>
    </row>
    <row r="138" spans="3:14">
      <c r="C138" t="s">
        <v>43</v>
      </c>
      <c r="D138">
        <v>1810.8</v>
      </c>
      <c r="E138" s="73">
        <v>4765.2631578947367</v>
      </c>
      <c r="H138" t="s">
        <v>30</v>
      </c>
      <c r="L138">
        <v>1400</v>
      </c>
      <c r="M138" s="129">
        <v>359.28571428571428</v>
      </c>
      <c r="N138" s="129" t="s">
        <v>30</v>
      </c>
    </row>
    <row r="139" spans="3:14">
      <c r="C139" t="s">
        <v>44</v>
      </c>
      <c r="D139" s="74">
        <v>25279.200000000001</v>
      </c>
      <c r="E139" s="74">
        <v>101116.8</v>
      </c>
      <c r="H139" t="s">
        <v>30</v>
      </c>
      <c r="L139">
        <v>3800</v>
      </c>
      <c r="M139" s="129">
        <v>1847.8947368421052</v>
      </c>
      <c r="N139" s="129" t="s">
        <v>30</v>
      </c>
    </row>
    <row r="140" spans="3:14">
      <c r="C140" t="s">
        <v>45</v>
      </c>
      <c r="D140">
        <v>358056</v>
      </c>
      <c r="E140">
        <v>1118925</v>
      </c>
      <c r="H140" t="s">
        <v>30</v>
      </c>
      <c r="L140">
        <v>7900</v>
      </c>
      <c r="M140" s="129">
        <v>12589.873417721519</v>
      </c>
      <c r="N140" s="129" t="s">
        <v>30</v>
      </c>
    </row>
    <row r="141" spans="3:14">
      <c r="C141" t="s">
        <v>46</v>
      </c>
      <c r="D141" s="73">
        <v>0</v>
      </c>
      <c r="E141" s="73">
        <v>0</v>
      </c>
      <c r="H141" t="s">
        <v>30</v>
      </c>
      <c r="L141">
        <v>7900</v>
      </c>
      <c r="M141" s="129">
        <v>0</v>
      </c>
      <c r="N141" s="129" t="s">
        <v>30</v>
      </c>
    </row>
    <row r="142" spans="3:14">
      <c r="C142" t="s">
        <v>47</v>
      </c>
      <c r="D142" s="73">
        <v>49822.855200000005</v>
      </c>
      <c r="E142" s="73">
        <v>50839.648163265316</v>
      </c>
      <c r="H142" t="s">
        <v>30</v>
      </c>
      <c r="L142">
        <v>3509</v>
      </c>
      <c r="M142" s="129">
        <v>3944.053006554574</v>
      </c>
      <c r="N142" s="129" t="s">
        <v>30</v>
      </c>
    </row>
    <row r="143" spans="3:14">
      <c r="C143" t="s">
        <v>48</v>
      </c>
      <c r="D143">
        <v>26475.5448</v>
      </c>
      <c r="E143">
        <v>27868.99452631579</v>
      </c>
      <c r="H143" t="s">
        <v>30</v>
      </c>
      <c r="L143">
        <v>5614</v>
      </c>
      <c r="M143" s="129">
        <v>1309.9960812255076</v>
      </c>
      <c r="N143" s="129" t="s">
        <v>30</v>
      </c>
    </row>
    <row r="144" spans="3:14">
      <c r="C144" t="s">
        <v>49</v>
      </c>
      <c r="D144" s="74">
        <v>90</v>
      </c>
      <c r="E144" s="74">
        <v>360</v>
      </c>
      <c r="H144" t="s">
        <v>30</v>
      </c>
      <c r="L144">
        <v>8250</v>
      </c>
      <c r="M144" s="129">
        <v>3.0303030303030303</v>
      </c>
      <c r="N144" s="129" t="s">
        <v>30</v>
      </c>
    </row>
    <row r="145" spans="2:14">
      <c r="C145" t="s">
        <v>50</v>
      </c>
      <c r="D145">
        <v>23623.200000000001</v>
      </c>
      <c r="E145">
        <v>147645</v>
      </c>
      <c r="H145" t="s">
        <v>30</v>
      </c>
      <c r="L145">
        <v>894</v>
      </c>
      <c r="M145" s="129">
        <v>7340.0447427293066</v>
      </c>
      <c r="N145" s="129" t="s">
        <v>30</v>
      </c>
    </row>
    <row r="146" spans="2:14">
      <c r="C146" t="s">
        <v>51</v>
      </c>
      <c r="D146">
        <v>0</v>
      </c>
      <c r="E146">
        <v>0</v>
      </c>
      <c r="H146" t="s">
        <v>30</v>
      </c>
      <c r="L146">
        <v>894</v>
      </c>
      <c r="M146" s="129">
        <v>0</v>
      </c>
      <c r="N146" s="129" t="s">
        <v>30</v>
      </c>
    </row>
    <row r="147" spans="2:14">
      <c r="C147" t="s">
        <v>52</v>
      </c>
      <c r="D147" s="73">
        <v>19700.495999999999</v>
      </c>
      <c r="E147" s="73">
        <v>20309.789690721649</v>
      </c>
      <c r="H147" t="s">
        <v>30</v>
      </c>
      <c r="L147">
        <v>2400</v>
      </c>
      <c r="M147" s="129">
        <v>2280.15</v>
      </c>
      <c r="N147" s="129" t="s">
        <v>30</v>
      </c>
    </row>
    <row r="148" spans="2:14">
      <c r="C148" t="s">
        <v>53</v>
      </c>
      <c r="D148" s="73">
        <v>729.64800000000002</v>
      </c>
      <c r="E148" s="73">
        <v>752.21443298969075</v>
      </c>
      <c r="H148" t="s">
        <v>30</v>
      </c>
      <c r="L148">
        <v>3500</v>
      </c>
      <c r="M148" s="129">
        <v>57.908571428571427</v>
      </c>
      <c r="N148" s="129" t="s">
        <v>30</v>
      </c>
    </row>
    <row r="149" spans="2:14">
      <c r="C149" t="s">
        <v>54</v>
      </c>
      <c r="D149">
        <v>161981.856</v>
      </c>
      <c r="E149" s="73">
        <v>166991.60412371135</v>
      </c>
      <c r="H149" t="s">
        <v>30</v>
      </c>
      <c r="L149">
        <v>1613</v>
      </c>
      <c r="M149" s="129">
        <v>27895.201487910726</v>
      </c>
      <c r="N149" s="129" t="s">
        <v>30</v>
      </c>
    </row>
    <row r="150" spans="2:14">
      <c r="C150" t="s">
        <v>13</v>
      </c>
      <c r="D150" s="74">
        <v>1764954.0000000002</v>
      </c>
      <c r="E150" s="74">
        <v>4304884.0586957401</v>
      </c>
      <c r="M150" s="129">
        <v>120135.29054483181</v>
      </c>
      <c r="N150" s="129"/>
    </row>
    <row r="151" spans="2:14">
      <c r="M151" s="129"/>
      <c r="N151" s="129"/>
    </row>
    <row r="152" spans="2:14">
      <c r="B152" t="s">
        <v>71</v>
      </c>
      <c r="M152" s="129"/>
      <c r="N152" s="129"/>
    </row>
    <row r="153" spans="2:14">
      <c r="C153" t="s">
        <v>72</v>
      </c>
      <c r="D153">
        <v>13153.027663971576</v>
      </c>
      <c r="E153" s="73">
        <v>82206.422899822341</v>
      </c>
      <c r="H153" s="73"/>
      <c r="L153">
        <v>894</v>
      </c>
      <c r="M153" s="129">
        <v>4086.8219189571137</v>
      </c>
      <c r="N153" s="129" t="s">
        <v>30</v>
      </c>
    </row>
    <row r="154" spans="2:14">
      <c r="C154" t="s">
        <v>73</v>
      </c>
      <c r="D154">
        <v>58191.772336028429</v>
      </c>
      <c r="E154" s="73">
        <v>363698.57710017764</v>
      </c>
      <c r="H154" s="73"/>
      <c r="L154">
        <v>894</v>
      </c>
      <c r="M154" s="129">
        <v>18080.963315942212</v>
      </c>
      <c r="N154" s="129" t="s">
        <v>30</v>
      </c>
    </row>
    <row r="155" spans="2:14">
      <c r="E155" s="73"/>
      <c r="M155" s="129"/>
      <c r="N155" s="129"/>
    </row>
    <row r="156" spans="2:14">
      <c r="B156" t="s">
        <v>55</v>
      </c>
      <c r="E156" s="74"/>
      <c r="H156" s="74"/>
      <c r="M156" s="129"/>
      <c r="N156" s="129"/>
    </row>
    <row r="157" spans="2:14">
      <c r="C157" t="s">
        <v>56</v>
      </c>
      <c r="D157" t="s">
        <v>30</v>
      </c>
      <c r="E157">
        <v>40700.033348386816</v>
      </c>
      <c r="H157">
        <v>29304.024010838504</v>
      </c>
      <c r="L157">
        <v>2190</v>
      </c>
      <c r="M157" s="129" t="s">
        <v>30</v>
      </c>
      <c r="N157" s="129">
        <v>3716.898022683727</v>
      </c>
    </row>
    <row r="158" spans="2:14">
      <c r="C158" t="s">
        <v>57</v>
      </c>
      <c r="D158" t="s">
        <v>30</v>
      </c>
      <c r="E158" s="73">
        <v>2518.6807567605724</v>
      </c>
      <c r="H158" s="73">
        <v>1813.4501448676119</v>
      </c>
      <c r="L158">
        <v>2190</v>
      </c>
      <c r="M158" s="129" t="s">
        <v>30</v>
      </c>
      <c r="N158" s="129">
        <v>230.01650746671891</v>
      </c>
    </row>
    <row r="159" spans="2:14">
      <c r="C159" t="s">
        <v>58</v>
      </c>
      <c r="D159" t="s">
        <v>30</v>
      </c>
      <c r="E159" s="73">
        <v>172048.78800584484</v>
      </c>
      <c r="H159" s="73">
        <v>127316.10312432519</v>
      </c>
      <c r="L159">
        <v>2190</v>
      </c>
      <c r="M159" s="129" t="s">
        <v>30</v>
      </c>
      <c r="N159" s="129">
        <v>16148.66858502349</v>
      </c>
    </row>
    <row r="160" spans="2:14">
      <c r="C160" t="s">
        <v>59</v>
      </c>
      <c r="D160" t="s">
        <v>30</v>
      </c>
      <c r="E160">
        <v>14115.309337598343</v>
      </c>
      <c r="H160">
        <v>10163.022723070806</v>
      </c>
      <c r="L160">
        <v>2190</v>
      </c>
      <c r="M160" s="129" t="s">
        <v>30</v>
      </c>
      <c r="N160" s="129">
        <v>1289.0693458993921</v>
      </c>
    </row>
    <row r="161" spans="3:14">
      <c r="C161" t="s">
        <v>60</v>
      </c>
      <c r="D161" t="s">
        <v>30</v>
      </c>
      <c r="E161" s="74">
        <v>61232.091268448043</v>
      </c>
      <c r="H161" s="74">
        <v>45311.747538651543</v>
      </c>
      <c r="L161">
        <v>2190</v>
      </c>
      <c r="M161" s="129" t="s">
        <v>30</v>
      </c>
      <c r="N161" s="129">
        <v>5747.3043554859896</v>
      </c>
    </row>
    <row r="162" spans="3:14">
      <c r="C162" t="s">
        <v>61</v>
      </c>
      <c r="D162" t="s">
        <v>30</v>
      </c>
      <c r="E162">
        <v>22619.838962492926</v>
      </c>
      <c r="H162">
        <v>18367.309237544257</v>
      </c>
      <c r="L162">
        <v>2190</v>
      </c>
      <c r="M162" s="129" t="s">
        <v>30</v>
      </c>
      <c r="N162" s="129">
        <v>2329.6942208960245</v>
      </c>
    </row>
    <row r="163" spans="3:14">
      <c r="C163" t="s">
        <v>49</v>
      </c>
      <c r="D163" t="s">
        <v>30</v>
      </c>
      <c r="E163" s="73">
        <v>148.78693273527705</v>
      </c>
      <c r="H163" s="73">
        <v>148.78693273527705</v>
      </c>
      <c r="L163">
        <v>3672</v>
      </c>
      <c r="M163" s="129" t="s">
        <v>30</v>
      </c>
      <c r="N163" s="129">
        <v>11.255365887139693</v>
      </c>
    </row>
    <row r="164" spans="3:14">
      <c r="C164" t="s">
        <v>13</v>
      </c>
      <c r="E164" s="73">
        <v>313383.52861226682</v>
      </c>
      <c r="H164" s="73">
        <v>232424.44371203319</v>
      </c>
      <c r="M164" s="129"/>
      <c r="N164" s="129">
        <v>29472.906403342484</v>
      </c>
    </row>
    <row r="165" spans="3:14">
      <c r="E165" s="73"/>
    </row>
    <row r="166" spans="3:14">
      <c r="E166" s="74"/>
      <c r="H166" s="74"/>
    </row>
    <row r="168" spans="3:14">
      <c r="E168" s="73"/>
      <c r="H168" s="73"/>
    </row>
    <row r="169" spans="3:14">
      <c r="E169" s="73"/>
      <c r="H169" s="73"/>
    </row>
    <row r="170" spans="3:14">
      <c r="E170" s="73"/>
    </row>
    <row r="171" spans="3:14">
      <c r="E171" s="74"/>
      <c r="H171" s="74"/>
    </row>
    <row r="173" spans="3:14">
      <c r="E173" s="73"/>
      <c r="H173" s="73"/>
    </row>
    <row r="174" spans="3:14">
      <c r="E174" s="73"/>
      <c r="H174" s="73"/>
    </row>
    <row r="175" spans="3:14">
      <c r="E175" s="73"/>
    </row>
    <row r="176" spans="3:14">
      <c r="E176" s="74"/>
      <c r="H176" s="74"/>
    </row>
    <row r="178" spans="5:8">
      <c r="E178" s="73"/>
      <c r="H178" s="73"/>
    </row>
    <row r="179" spans="5:8">
      <c r="E179" s="73"/>
      <c r="H179" s="73"/>
    </row>
    <row r="180" spans="5:8">
      <c r="E180" s="73"/>
    </row>
    <row r="181" spans="5:8">
      <c r="E181" s="74"/>
      <c r="H181" s="74"/>
    </row>
    <row r="183" spans="5:8">
      <c r="E183" s="73"/>
      <c r="H183" s="73"/>
    </row>
    <row r="184" spans="5:8">
      <c r="E184" s="73"/>
      <c r="H184" s="73"/>
    </row>
    <row r="186" spans="5:8">
      <c r="E186" s="74"/>
      <c r="H186" s="74"/>
    </row>
    <row r="188" spans="5:8">
      <c r="E188" s="73"/>
      <c r="H188" s="73"/>
    </row>
    <row r="189" spans="5:8">
      <c r="E189" s="73"/>
      <c r="H189" s="73"/>
    </row>
    <row r="190" spans="5:8">
      <c r="E190" s="73"/>
    </row>
    <row r="191" spans="5:8">
      <c r="E191" s="74"/>
      <c r="H191" s="74"/>
    </row>
    <row r="193" spans="5:8">
      <c r="E193" s="73"/>
      <c r="H193" s="73"/>
    </row>
    <row r="194" spans="5:8">
      <c r="E194" s="73"/>
      <c r="H194" s="73"/>
    </row>
    <row r="195" spans="5:8">
      <c r="E195" s="73"/>
    </row>
    <row r="196" spans="5:8">
      <c r="E196" s="74"/>
      <c r="H196" s="74"/>
    </row>
    <row r="199" spans="5:8">
      <c r="E199" s="73"/>
      <c r="H199" s="73"/>
    </row>
    <row r="200" spans="5:8">
      <c r="E200" s="73"/>
      <c r="H200" s="73"/>
    </row>
    <row r="201" spans="5:8">
      <c r="E201" s="73"/>
    </row>
    <row r="202" spans="5:8">
      <c r="E202" s="74"/>
      <c r="H202" s="74"/>
    </row>
  </sheetData>
  <conditionalFormatting sqref="M75:M100">
    <cfRule type="cellIs" dxfId="1" priority="2" operator="lessThan">
      <formula>0</formula>
    </cfRule>
  </conditionalFormatting>
  <conditionalFormatting sqref="R75:R100">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input_BNA</vt:lpstr>
      <vt:lpstr>consolidated_fuels_BNA</vt:lpstr>
      <vt:lpstr>Industry CHP</vt:lpstr>
      <vt:lpstr>Result by machine pages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Deuchler</dc:creator>
  <cp:lastModifiedBy>Alexander Wirtz</cp:lastModifiedBy>
  <dcterms:created xsi:type="dcterms:W3CDTF">2013-10-25T13:04:42Z</dcterms:created>
  <dcterms:modified xsi:type="dcterms:W3CDTF">2014-07-21T08:18:58Z</dcterms:modified>
</cp:coreProperties>
</file>