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5" i="12" l="1"/>
  <c r="E15" i="12"/>
  <c r="O10" i="13"/>
  <c r="E12" i="12"/>
  <c r="Q7" i="13"/>
  <c r="G7" i="13"/>
  <c r="M10" i="13"/>
  <c r="K10" i="13"/>
  <c r="G10" i="13"/>
  <c r="I8" i="13"/>
  <c r="K8" i="13"/>
  <c r="M8" i="13"/>
  <c r="G8" i="13"/>
  <c r="H277" i="16"/>
  <c r="H160" i="16"/>
  <c r="H276" i="16"/>
  <c r="H275" i="16"/>
  <c r="H289" i="16"/>
  <c r="H126" i="16"/>
  <c r="G197" i="16"/>
  <c r="H197" i="16"/>
  <c r="I197" i="16"/>
  <c r="G196" i="16"/>
  <c r="J195" i="16"/>
  <c r="G195" i="16"/>
  <c r="F187" i="16"/>
  <c r="H154" i="16"/>
  <c r="H157" i="16"/>
  <c r="I154" i="16"/>
  <c r="I157" i="16"/>
  <c r="K157" i="16"/>
  <c r="H155" i="16"/>
  <c r="H158" i="16"/>
  <c r="I155" i="16"/>
  <c r="I158" i="16"/>
  <c r="K158" i="16"/>
  <c r="K159" i="16"/>
  <c r="H122" i="16"/>
  <c r="H123" i="16"/>
  <c r="H125" i="16"/>
  <c r="J257" i="16"/>
  <c r="J258" i="16"/>
  <c r="G235" i="16"/>
  <c r="N257" i="16"/>
  <c r="N258" i="16"/>
  <c r="G236" i="16"/>
  <c r="J350" i="16"/>
  <c r="K17" i="13"/>
  <c r="G17" i="13"/>
  <c r="E23" i="12"/>
  <c r="E14" i="12"/>
  <c r="J347" i="16"/>
  <c r="K14" i="13"/>
  <c r="J348" i="16"/>
  <c r="K15" i="13"/>
  <c r="J349" i="16"/>
  <c r="K16" i="13"/>
  <c r="K18" i="13"/>
  <c r="K13" i="13"/>
  <c r="I9" i="13"/>
  <c r="G9" i="13"/>
  <c r="E13" i="12"/>
  <c r="E11" i="12"/>
  <c r="G14" i="13"/>
  <c r="E20" i="12"/>
  <c r="G15" i="13"/>
  <c r="E21" i="12"/>
  <c r="G16" i="13"/>
  <c r="E22" i="12"/>
  <c r="G18" i="13"/>
  <c r="E24" i="12"/>
  <c r="G13" i="13"/>
  <c r="E19" i="12"/>
</calcChain>
</file>

<file path=xl/sharedStrings.xml><?xml version="1.0" encoding="utf-8"?>
<sst xmlns="http://schemas.openxmlformats.org/spreadsheetml/2006/main" count="346" uniqueCount="164">
  <si>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</si>
  <si>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</si>
  <si>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</si>
  <si>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</si>
  <si>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</si>
  <si>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</si>
  <si>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</si>
  <si>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</si>
  <si>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</si>
  <si>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</si>
  <si>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</si>
  <si>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</si>
  <si>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</si>
  <si>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</si>
  <si>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</si>
  <si>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</si>
  <si>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</si>
  <si>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</si>
  <si>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</si>
  <si>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</si>
  <si>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</si>
  <si>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</si>
  <si>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</si>
  <si>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</si>
  <si>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</si>
  <si>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</si>
  <si>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</si>
  <si>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</si>
  <si>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</si>
  <si>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</si>
  <si>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</si>
  <si>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</si>
  <si>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</si>
  <si>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</si>
  <si>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</si>
  <si>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</si>
  <si>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</si>
  <si>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</si>
  <si>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</si>
  <si>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</si>
  <si>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</si>
  <si>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</si>
  <si>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</si>
  <si>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</si>
  <si>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</si>
  <si>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</si>
  <si>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</si>
  <si>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</si>
  <si>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</si>
  <si>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</si>
  <si>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CO2 equivalent emissions per MJ final carrier</t>
  </si>
  <si>
    <t>http://refman.et-model.com/publications/1623</t>
  </si>
  <si>
    <t>energy content</t>
  </si>
  <si>
    <t>MJ/kg</t>
  </si>
  <si>
    <t>EUR/MJ</t>
  </si>
  <si>
    <t>Carrier (gobal properties)</t>
  </si>
  <si>
    <t>MJ/km2</t>
  </si>
  <si>
    <t>Page</t>
  </si>
  <si>
    <t xml:space="preserve">This sheet summarizes all carrier attributes formatted in the way they are used by the Energy Transition Model. It contains both pure carrier values and values used by the Fuel Chain Emissions calculation (only for NL). Use the Excel formulas to find the original data and sources for these numbers. 
</t>
  </si>
  <si>
    <t>N.B.: This document is not yet used to automatically update the values in etsource.</t>
  </si>
  <si>
    <t>Document 1</t>
  </si>
  <si>
    <t>Document 2</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</si>
  <si>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</si>
  <si>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</si>
  <si>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</si>
  <si>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</si>
  <si>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</si>
  <si>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</si>
  <si>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</si>
  <si>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</si>
  <si>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</si>
  <si>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</si>
  <si>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kg CO2/MJ</t>
  </si>
  <si>
    <t>Co2 emission factor</t>
  </si>
  <si>
    <t>2011</t>
  </si>
  <si>
    <t>http://refman.et-model.com/publications/1708</t>
  </si>
  <si>
    <t>wood_pellets.ad</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</si>
  <si>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</si>
  <si>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</si>
  <si>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</si>
  <si>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</si>
  <si>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</si>
  <si>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</si>
  <si>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</si>
  <si>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</si>
  <si>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</si>
  <si>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</si>
  <si>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</si>
  <si>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</si>
  <si>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</si>
  <si>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</si>
  <si>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</si>
  <si>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</si>
  <si>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Took number for import pellets</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</si>
  <si>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</si>
  <si>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</si>
  <si>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</si>
  <si>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</si>
  <si>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</si>
  <si>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</si>
  <si>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</si>
  <si>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industrial wood pellets price</t>
  </si>
  <si>
    <t>€ cost per MJ</t>
  </si>
  <si>
    <t>residential wood pellets price</t>
  </si>
  <si>
    <t>17,5 GJ per tonne with tonne costing 135</t>
  </si>
  <si>
    <t>Industrial</t>
  </si>
  <si>
    <t>17,5 GJ per tonne with tonne costing 220</t>
  </si>
  <si>
    <t>Residential</t>
  </si>
  <si>
    <t>price per tonne</t>
  </si>
  <si>
    <t>GJ to MJ</t>
  </si>
  <si>
    <t>cost per MJ</t>
  </si>
  <si>
    <t>efficiency rate</t>
  </si>
  <si>
    <t>1210-1211</t>
  </si>
  <si>
    <t>Energy content</t>
  </si>
  <si>
    <t>Yield</t>
  </si>
  <si>
    <t>Net efficiency</t>
  </si>
  <si>
    <t>Lower</t>
  </si>
  <si>
    <t>Upper</t>
  </si>
  <si>
    <t>Moisture content</t>
  </si>
  <si>
    <t>Corresp. to lower energy content</t>
  </si>
  <si>
    <t>Corresp. to upper energy content</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</si>
  <si>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</si>
  <si>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</si>
  <si>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</si>
  <si>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</si>
  <si>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</si>
  <si>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</si>
  <si>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</si>
  <si>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</si>
  <si>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</si>
  <si>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</si>
  <si>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</si>
  <si>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</si>
  <si>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</si>
  <si>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</si>
  <si>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</si>
  <si>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a tonne of woodpellets has 17,5 GJ</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</si>
  <si>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</si>
  <si>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</si>
  <si>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</si>
  <si>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</si>
  <si>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</si>
  <si>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</si>
  <si>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</si>
  <si>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</si>
  <si>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</si>
  <si>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</si>
  <si>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</si>
  <si>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</si>
  <si>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</si>
  <si>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</si>
  <si>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</si>
  <si>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Used number from source that refers to NW European climate and marginal land</t>
  </si>
  <si>
    <t>Euro/MT</t>
  </si>
  <si>
    <t>http://www.apxendex.com/index.php?id=315</t>
  </si>
  <si>
    <t>APX ENDEX market info</t>
  </si>
  <si>
    <t>this price is obsolete, but market data no longer available</t>
  </si>
  <si>
    <t xml:space="preserve">CAL14 Future Settl. price </t>
  </si>
  <si>
    <t>APX ENDEX</t>
  </si>
  <si>
    <t>http://refman.et-model.com/publications/1665</t>
  </si>
  <si>
    <t>http://refman.et-model.com/publications/1700</t>
  </si>
  <si>
    <t>http://refman.et-model.com/publications/1697</t>
  </si>
  <si>
    <t>http://refman.et-model.com/publications/1698</t>
  </si>
  <si>
    <t>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</si>
</sst>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
    <numFmt numFmtId="165" formatCode="0.0000"/>
    <numFmt numFmtId="166" formatCode="0.000"/>
    <numFmt numFmtId="167" formatCode="0.00000"/>
    <numFmt numFmtId="168" formatCode="#,##0.0"/>
    <numFmt numFmtId="169" formatCode="#,##0.000"/>
    <numFmt numFmtId="170" formatCode="#,##0.00000000000000000"/>
    <numFmt numFmtId="171" formatCode="0.00000000000000"/>
    <numFmt numFmtId="172" formatCode="0.00000000000000000"/>
  </numFmts>
  <fonts count="3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3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s>
  <cellStyleXfs count="398">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37" fillId="0" borderId="0"/>
    <xf numFmtId="0" fontId="15" fillId="0" borderId="0" applyNumberFormat="0" applyFill="0" applyBorder="0" applyAlignment="0" applyProtection="0"/>
  </cellStyleXfs>
  <cellXfs count="211">
    <xf numFmtId="0" fontId="0" fillId="0" borderId="0" xfId="0"/>
    <xf numFmtId="0" fontId="16" fillId="2" borderId="19" xfId="0" applyNumberFormat="1" applyFont="1" applyFill="1" applyBorder="1" applyAlignment="1" applyProtection="1">
      <alignment vertical="center"/>
    </xf>
    <xf numFmtId="0" fontId="16" fillId="2" borderId="5" xfId="0" applyNumberFormat="1" applyFont="1" applyFill="1" applyBorder="1" applyAlignment="1" applyProtection="1">
      <alignment vertical="center"/>
    </xf>
    <xf numFmtId="0" fontId="11" fillId="0" borderId="5" xfId="0" applyFont="1" applyFill="1" applyBorder="1"/>
    <xf numFmtId="166" fontId="7" fillId="2" borderId="0" xfId="0" applyNumberFormat="1" applyFont="1" applyFill="1" applyBorder="1" applyAlignment="1" applyProtection="1">
      <alignment vertical="center"/>
    </xf>
    <xf numFmtId="0" fontId="7" fillId="2" borderId="6" xfId="0" applyFont="1" applyFill="1" applyBorder="1"/>
    <xf numFmtId="0" fontId="7" fillId="2" borderId="0" xfId="0" applyFont="1" applyFill="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1" fillId="2" borderId="0" xfId="0" applyFont="1" applyFill="1"/>
    <xf numFmtId="0" fontId="21"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183" applyFont="1" applyFill="1" applyBorder="1" applyAlignment="1" applyProtection="1">
      <alignment vertical="top"/>
    </xf>
    <xf numFmtId="49" fontId="22" fillId="2" borderId="0" xfId="0" applyNumberFormat="1" applyFont="1" applyFill="1" applyBorder="1" applyAlignment="1">
      <alignment vertical="top"/>
    </xf>
    <xf numFmtId="2" fontId="16" fillId="2" borderId="9" xfId="0" applyNumberFormat="1" applyFont="1" applyFill="1" applyBorder="1" applyAlignment="1" applyProtection="1">
      <alignment vertical="center"/>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15" xfId="0"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166" fontId="11" fillId="2" borderId="0" xfId="0" applyNumberFormat="1" applyFont="1" applyFill="1" applyBorder="1" applyAlignment="1" applyProtection="1">
      <alignment vertical="center"/>
    </xf>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2" borderId="0" xfId="0" applyNumberFormat="1" applyFont="1" applyFill="1" applyBorder="1" applyAlignment="1" applyProtection="1">
      <alignment horizontal="right" vertical="center"/>
    </xf>
    <xf numFmtId="2" fontId="11" fillId="2" borderId="0" xfId="0" applyNumberFormat="1" applyFont="1" applyFill="1" applyBorder="1" applyAlignment="1" applyProtection="1">
      <alignment horizontal="right" vertical="center"/>
    </xf>
    <xf numFmtId="0" fontId="11" fillId="2" borderId="0" xfId="0" applyFont="1" applyFill="1" applyBorder="1"/>
    <xf numFmtId="0" fontId="11" fillId="0" borderId="0" xfId="0" applyNumberFormat="1" applyFont="1" applyFill="1" applyBorder="1" applyAlignment="1" applyProtection="1">
      <alignment horizontal="left" vertical="center" indent="2"/>
    </xf>
    <xf numFmtId="3" fontId="11" fillId="0" borderId="0" xfId="0" applyNumberFormat="1" applyFont="1" applyFill="1" applyBorder="1" applyAlignment="1" applyProtection="1">
      <alignment horizontal="left" vertical="center" indent="2"/>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5"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6" fillId="2" borderId="16" xfId="0" applyFont="1" applyFill="1" applyBorder="1"/>
    <xf numFmtId="0" fontId="18" fillId="2" borderId="9" xfId="0" applyFont="1" applyFill="1" applyBorder="1"/>
    <xf numFmtId="0" fontId="17" fillId="2" borderId="0" xfId="0" applyFont="1" applyFill="1" applyBorder="1"/>
    <xf numFmtId="2" fontId="12" fillId="2" borderId="0" xfId="0" applyNumberFormat="1" applyFont="1" applyFill="1" applyBorder="1"/>
    <xf numFmtId="0" fontId="21" fillId="2" borderId="19" xfId="0" applyFont="1" applyFill="1" applyBorder="1"/>
    <xf numFmtId="0" fontId="12" fillId="2" borderId="5" xfId="0" applyFont="1" applyFill="1" applyBorder="1"/>
    <xf numFmtId="1"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vertical="center"/>
    </xf>
    <xf numFmtId="0" fontId="16" fillId="2" borderId="9" xfId="0" applyNumberFormat="1" applyFont="1" applyFill="1" applyBorder="1" applyAlignment="1" applyProtection="1">
      <alignment vertical="center"/>
    </xf>
    <xf numFmtId="0" fontId="9" fillId="0" borderId="0" xfId="0" applyFont="1" applyFill="1" applyBorder="1"/>
    <xf numFmtId="165" fontId="12" fillId="2" borderId="18" xfId="0" applyNumberFormat="1" applyFont="1" applyFill="1" applyBorder="1"/>
    <xf numFmtId="0" fontId="8" fillId="2" borderId="0" xfId="0" applyFont="1" applyFill="1"/>
    <xf numFmtId="0" fontId="8" fillId="2" borderId="6" xfId="0" applyFont="1" applyFill="1" applyBorder="1"/>
    <xf numFmtId="0" fontId="8" fillId="2" borderId="0" xfId="0" applyFont="1" applyFill="1" applyBorder="1"/>
    <xf numFmtId="0" fontId="16" fillId="2" borderId="21" xfId="0" applyFont="1" applyFill="1" applyBorder="1"/>
    <xf numFmtId="0" fontId="16" fillId="2" borderId="22" xfId="0" applyFont="1" applyFill="1" applyBorder="1"/>
    <xf numFmtId="0" fontId="6" fillId="0" borderId="0" xfId="0" applyFont="1" applyFill="1" applyBorder="1"/>
    <xf numFmtId="0" fontId="6" fillId="2" borderId="18" xfId="0" applyFont="1" applyFill="1" applyBorder="1"/>
    <xf numFmtId="1" fontId="12" fillId="2" borderId="18" xfId="0" applyNumberFormat="1" applyFont="1" applyFill="1" applyBorder="1"/>
    <xf numFmtId="0" fontId="6" fillId="0" borderId="0" xfId="0" applyFont="1" applyFill="1" applyBorder="1" applyAlignment="1">
      <alignment horizontal="left" indent="1"/>
    </xf>
    <xf numFmtId="0" fontId="9" fillId="0" borderId="0" xfId="0" applyFont="1" applyFill="1" applyBorder="1" applyAlignment="1">
      <alignment horizontal="left" indent="2"/>
    </xf>
    <xf numFmtId="0" fontId="6" fillId="0" borderId="0" xfId="0" applyFont="1" applyFill="1" applyBorder="1" applyAlignment="1">
      <alignment horizontal="left" indent="2"/>
    </xf>
    <xf numFmtId="0" fontId="12" fillId="0" borderId="0" xfId="0" applyFont="1" applyFill="1" applyBorder="1" applyAlignment="1">
      <alignment horizontal="left" indent="2"/>
    </xf>
    <xf numFmtId="0" fontId="6" fillId="0" borderId="0" xfId="0" applyFont="1" applyFill="1" applyBorder="1" applyAlignment="1">
      <alignment horizontal="left" indent="3"/>
    </xf>
    <xf numFmtId="0" fontId="18" fillId="3" borderId="7" xfId="0" applyFont="1" applyFill="1" applyBorder="1"/>
    <xf numFmtId="0" fontId="17" fillId="3" borderId="8" xfId="0" applyFont="1" applyFill="1" applyBorder="1"/>
    <xf numFmtId="0" fontId="27" fillId="0" borderId="0" xfId="0" applyFont="1"/>
    <xf numFmtId="0" fontId="0" fillId="0" borderId="0" xfId="0" applyFont="1"/>
    <xf numFmtId="0" fontId="27" fillId="0" borderId="0" xfId="0" applyFont="1" applyAlignment="1">
      <alignment horizontal="left"/>
    </xf>
    <xf numFmtId="0" fontId="29" fillId="0" borderId="0" xfId="183" applyFont="1" applyAlignment="1" applyProtection="1"/>
    <xf numFmtId="0" fontId="6" fillId="0" borderId="5" xfId="0" applyFont="1" applyFill="1" applyBorder="1"/>
    <xf numFmtId="0" fontId="6" fillId="2" borderId="0" xfId="0" applyFont="1" applyFill="1" applyBorder="1" applyAlignment="1">
      <alignment horizontal="left" indent="2"/>
    </xf>
    <xf numFmtId="0" fontId="6" fillId="2" borderId="0" xfId="0" applyFont="1" applyFill="1" applyBorder="1" applyAlignment="1"/>
    <xf numFmtId="0" fontId="22" fillId="2" borderId="0" xfId="0" applyFont="1" applyFill="1" applyAlignment="1"/>
    <xf numFmtId="167" fontId="12" fillId="2" borderId="18" xfId="0" applyNumberFormat="1" applyFont="1" applyFill="1" applyBorder="1"/>
    <xf numFmtId="0" fontId="5" fillId="2" borderId="0" xfId="0" applyFont="1" applyFill="1" applyBorder="1" applyAlignment="1"/>
    <xf numFmtId="0" fontId="22" fillId="2" borderId="0" xfId="0" applyFont="1" applyFill="1" applyAlignment="1">
      <alignment horizontal="left" vertical="center"/>
    </xf>
    <xf numFmtId="164" fontId="22" fillId="2" borderId="0" xfId="0" applyNumberFormat="1" applyFont="1" applyFill="1" applyAlignment="1">
      <alignment vertical="center"/>
    </xf>
    <xf numFmtId="0" fontId="4" fillId="2" borderId="18" xfId="0" applyFont="1" applyFill="1" applyBorder="1"/>
    <xf numFmtId="0" fontId="31" fillId="0" borderId="30" xfId="0" applyFont="1" applyFill="1" applyBorder="1" applyAlignment="1">
      <alignment horizontal="left" indent="1"/>
    </xf>
    <xf numFmtId="0" fontId="3" fillId="0" borderId="5" xfId="0" applyFont="1" applyFill="1" applyBorder="1"/>
    <xf numFmtId="171" fontId="12" fillId="2" borderId="18" xfId="0" applyNumberFormat="1" applyFont="1" applyFill="1" applyBorder="1"/>
    <xf numFmtId="172" fontId="12" fillId="2" borderId="18" xfId="0" applyNumberFormat="1" applyFont="1" applyFill="1" applyBorder="1"/>
    <xf numFmtId="0" fontId="8" fillId="0" borderId="0" xfId="0" applyFont="1" applyFill="1"/>
    <xf numFmtId="0" fontId="3" fillId="0" borderId="0" xfId="0" applyFont="1" applyFill="1"/>
    <xf numFmtId="0" fontId="30" fillId="0" borderId="0" xfId="0" applyFont="1" applyFill="1"/>
    <xf numFmtId="0" fontId="0" fillId="0" borderId="0" xfId="0" applyFill="1"/>
    <xf numFmtId="0" fontId="30" fillId="0" borderId="20" xfId="0" applyFont="1" applyFill="1" applyBorder="1"/>
    <xf numFmtId="3" fontId="30" fillId="0" borderId="23" xfId="0" applyNumberFormat="1" applyFont="1" applyFill="1" applyBorder="1"/>
    <xf numFmtId="3" fontId="30" fillId="0" borderId="24" xfId="0" applyNumberFormat="1" applyFont="1" applyFill="1" applyBorder="1"/>
    <xf numFmtId="3" fontId="30" fillId="0" borderId="25" xfId="0" applyNumberFormat="1" applyFont="1" applyFill="1" applyBorder="1"/>
    <xf numFmtId="0" fontId="31" fillId="0" borderId="26" xfId="0" applyFont="1" applyFill="1" applyBorder="1" applyAlignment="1">
      <alignment horizontal="left" indent="1"/>
    </xf>
    <xf numFmtId="4" fontId="30" fillId="0" borderId="27" xfId="0" applyNumberFormat="1" applyFont="1" applyFill="1" applyBorder="1"/>
    <xf numFmtId="168" fontId="30" fillId="0" borderId="28" xfId="0" applyNumberFormat="1" applyFont="1" applyFill="1" applyBorder="1"/>
    <xf numFmtId="4" fontId="30" fillId="0" borderId="29" xfId="0" applyNumberFormat="1" applyFont="1" applyFill="1" applyBorder="1"/>
    <xf numFmtId="0" fontId="31" fillId="0" borderId="6" xfId="0" applyFont="1" applyFill="1" applyBorder="1" applyAlignment="1">
      <alignment horizontal="left" indent="1"/>
    </xf>
    <xf numFmtId="170" fontId="8" fillId="0" borderId="0" xfId="0" applyNumberFormat="1" applyFont="1" applyFill="1"/>
    <xf numFmtId="168" fontId="8" fillId="0" borderId="0" xfId="0" applyNumberFormat="1" applyFont="1" applyFill="1"/>
    <xf numFmtId="169" fontId="30" fillId="0" borderId="28" xfId="0" applyNumberFormat="1" applyFont="1" applyFill="1" applyBorder="1"/>
    <xf numFmtId="168" fontId="30"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30" fillId="0" borderId="28" xfId="0" applyNumberFormat="1" applyFont="1" applyFill="1" applyBorder="1"/>
    <xf numFmtId="3" fontId="30" fillId="0" borderId="29" xfId="0" applyNumberFormat="1" applyFont="1" applyFill="1" applyBorder="1"/>
    <xf numFmtId="4" fontId="30" fillId="0" borderId="28" xfId="0" applyNumberFormat="1" applyFont="1" applyFill="1" applyBorder="1"/>
    <xf numFmtId="2" fontId="0" fillId="0" borderId="32" xfId="0" applyNumberFormat="1" applyFill="1" applyBorder="1"/>
    <xf numFmtId="2" fontId="0" fillId="0" borderId="33" xfId="0" applyNumberFormat="1" applyFill="1" applyBorder="1"/>
    <xf numFmtId="0" fontId="30" fillId="6" borderId="23" xfId="0" applyFont="1" applyFill="1" applyBorder="1" applyAlignment="1">
      <alignment horizontal="center" textRotation="90" wrapText="1"/>
    </xf>
    <xf numFmtId="0" fontId="30" fillId="6" borderId="20" xfId="0" applyFont="1" applyFill="1" applyBorder="1" applyAlignment="1">
      <alignment horizontal="center" textRotation="90" wrapText="1"/>
    </xf>
    <xf numFmtId="0" fontId="30" fillId="6" borderId="0" xfId="0" applyFont="1" applyFill="1" applyBorder="1" applyAlignment="1">
      <alignment horizontal="center" textRotation="90" wrapText="1"/>
    </xf>
    <xf numFmtId="0" fontId="29" fillId="0" borderId="0" xfId="183" applyFont="1" applyFill="1" applyAlignment="1" applyProtection="1"/>
    <xf numFmtId="0" fontId="27" fillId="0" borderId="0" xfId="0" applyFont="1" applyFill="1"/>
    <xf numFmtId="0" fontId="32" fillId="0" borderId="0" xfId="0" applyFont="1"/>
    <xf numFmtId="0" fontId="33" fillId="0" borderId="0" xfId="0" applyFont="1"/>
    <xf numFmtId="0" fontId="32" fillId="0" borderId="0" xfId="0" applyNumberFormat="1" applyFont="1"/>
    <xf numFmtId="0" fontId="34" fillId="0" borderId="0" xfId="0" applyFont="1"/>
    <xf numFmtId="0" fontId="35" fillId="0" borderId="0" xfId="0" applyFont="1"/>
    <xf numFmtId="10" fontId="34" fillId="0" borderId="0" xfId="0" applyNumberFormat="1" applyFont="1"/>
    <xf numFmtId="9" fontId="8" fillId="0" borderId="0" xfId="0" applyNumberFormat="1" applyFont="1" applyFill="1"/>
    <xf numFmtId="9" fontId="0" fillId="0" borderId="0" xfId="0" applyNumberFormat="1"/>
    <xf numFmtId="0" fontId="2" fillId="0" borderId="0" xfId="0" applyFont="1" applyFill="1"/>
    <xf numFmtId="3" fontId="8" fillId="0" borderId="0" xfId="0" applyNumberFormat="1" applyFont="1" applyFill="1"/>
    <xf numFmtId="0" fontId="32" fillId="0" borderId="0" xfId="0" applyFont="1" applyBorder="1"/>
    <xf numFmtId="3" fontId="2" fillId="0" borderId="0" xfId="0" applyNumberFormat="1" applyFont="1" applyFill="1"/>
    <xf numFmtId="0" fontId="36" fillId="0" borderId="0" xfId="0" applyFont="1"/>
    <xf numFmtId="3" fontId="12" fillId="2" borderId="18" xfId="0" applyNumberFormat="1" applyFont="1" applyFill="1" applyBorder="1"/>
    <xf numFmtId="0" fontId="2" fillId="0" borderId="5" xfId="0" applyFont="1" applyFill="1" applyBorder="1"/>
    <xf numFmtId="0" fontId="2" fillId="2" borderId="0" xfId="0" applyFont="1" applyFill="1"/>
    <xf numFmtId="17" fontId="32" fillId="0" borderId="0" xfId="0" applyNumberFormat="1" applyFont="1"/>
    <xf numFmtId="4" fontId="12" fillId="2" borderId="18" xfId="0" applyNumberFormat="1" applyFont="1" applyFill="1" applyBorder="1"/>
    <xf numFmtId="2" fontId="37" fillId="13" borderId="0" xfId="396" applyNumberFormat="1" applyFill="1"/>
    <xf numFmtId="0" fontId="37" fillId="13" borderId="0" xfId="396" applyFill="1"/>
    <xf numFmtId="14" fontId="37" fillId="13" borderId="0" xfId="0" applyNumberFormat="1" applyFont="1" applyFill="1"/>
    <xf numFmtId="0" fontId="14" fillId="13" borderId="0" xfId="183" applyFill="1" applyAlignment="1" applyProtection="1"/>
    <xf numFmtId="166" fontId="12" fillId="2" borderId="18" xfId="0" applyNumberFormat="1" applyFont="1" applyFill="1" applyBorder="1"/>
    <xf numFmtId="49" fontId="22" fillId="2" borderId="0" xfId="0" applyNumberFormat="1" applyFont="1" applyFill="1" applyBorder="1" applyAlignment="1">
      <alignment horizontal="right"/>
    </xf>
    <xf numFmtId="0" fontId="22" fillId="2" borderId="0" xfId="0" applyFont="1" applyFill="1" applyAlignment="1">
      <alignment horizontal="right"/>
    </xf>
    <xf numFmtId="0" fontId="22" fillId="2" borderId="0" xfId="0" applyNumberFormat="1" applyFont="1" applyFill="1" applyBorder="1" applyAlignment="1">
      <alignment horizontal="right" vertical="top"/>
    </xf>
    <xf numFmtId="0" fontId="26" fillId="4" borderId="0" xfId="0" applyFont="1" applyFill="1" applyAlignment="1">
      <alignment horizontal="left" vertical="center"/>
    </xf>
    <xf numFmtId="0" fontId="24" fillId="4" borderId="17" xfId="0" applyFont="1" applyFill="1" applyBorder="1" applyAlignment="1">
      <alignment horizontal="left" vertical="top" wrapText="1"/>
    </xf>
    <xf numFmtId="0" fontId="24" fillId="4" borderId="2" xfId="0" applyFont="1" applyFill="1" applyBorder="1" applyAlignment="1">
      <alignment horizontal="left" vertical="top" wrapText="1"/>
    </xf>
    <xf numFmtId="0" fontId="24" fillId="4" borderId="13" xfId="0" applyFont="1" applyFill="1" applyBorder="1" applyAlignment="1">
      <alignment horizontal="left" vertical="top" wrapText="1"/>
    </xf>
    <xf numFmtId="0" fontId="24" fillId="4" borderId="7" xfId="0" applyFont="1" applyFill="1" applyBorder="1" applyAlignment="1">
      <alignment horizontal="left" vertical="top" wrapText="1"/>
    </xf>
    <xf numFmtId="0" fontId="24" fillId="4" borderId="0" xfId="0" applyFont="1" applyFill="1" applyBorder="1" applyAlignment="1">
      <alignment horizontal="left" vertical="top" wrapText="1"/>
    </xf>
    <xf numFmtId="0" fontId="24" fillId="4" borderId="8"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9" xfId="0" applyFont="1" applyFill="1" applyBorder="1" applyAlignment="1">
      <alignment horizontal="left" vertical="top" wrapText="1"/>
    </xf>
    <xf numFmtId="0" fontId="24" fillId="4" borderId="14" xfId="0" applyFont="1" applyFill="1" applyBorder="1" applyAlignment="1">
      <alignment horizontal="left" vertical="top" wrapText="1"/>
    </xf>
    <xf numFmtId="0" fontId="1" fillId="2" borderId="18" xfId="0" applyFont="1" applyFill="1" applyBorder="1"/>
  </cellXfs>
  <cellStyles count="398">
    <cellStyle name="Excel Built-in Normal" xfId="3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271</xdr:row>
      <xdr:rowOff>0</xdr:rowOff>
    </xdr:from>
    <xdr:to>
      <xdr:col>33</xdr:col>
      <xdr:colOff>368300</xdr:colOff>
      <xdr:row>338</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113</xdr:row>
      <xdr:rowOff>0</xdr:rowOff>
    </xdr:from>
    <xdr:to>
      <xdr:col>26</xdr:col>
      <xdr:colOff>25400</xdr:colOff>
      <xdr:row>125</xdr:row>
      <xdr:rowOff>133350</xdr:rowOff>
    </xdr:to>
    <xdr:pic>
      <xdr:nvPicPr>
        <xdr:cNvPr id="5" name="Picture 3"/>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18</xdr:col>
      <xdr:colOff>488536</xdr:colOff>
      <xdr:row>240</xdr:row>
      <xdr:rowOff>32164</xdr:rowOff>
    </xdr:from>
    <xdr:to>
      <xdr:col>24</xdr:col>
      <xdr:colOff>109883</xdr:colOff>
      <xdr:row>261</xdr:row>
      <xdr:rowOff>119131</xdr:rowOff>
    </xdr:to>
    <xdr:pic>
      <xdr:nvPicPr>
        <xdr:cNvPr id="10" name="Picture 1"/>
        <xdr:cNvPicPr>
          <a:picLocks noChangeAspect="1" noChangeArrowheads="1"/>
        </xdr:cNvPicPr>
      </xdr:nvPicPr>
      <xdr:blipFill>
        <a:blip xmlns:r="http://schemas.openxmlformats.org/officeDocument/2006/relationships" r:embed="rId4"/>
        <a:srcRect/>
        <a:stretch>
          <a:fillRect/>
        </a:stretch>
      </xdr:blipFill>
      <xdr:spPr bwMode="auto">
        <a:xfrm>
          <a:off x="14306136" y="41510364"/>
          <a:ext cx="3888547" cy="4354167"/>
        </a:xfrm>
        <a:prstGeom prst="rect">
          <a:avLst/>
        </a:prstGeom>
        <a:noFill/>
        <a:ln w="1">
          <a:noFill/>
          <a:miter lim="800000"/>
          <a:headEnd/>
          <a:tailEnd type="none" w="med" len="med"/>
        </a:ln>
        <a:effectLst/>
      </xdr:spPr>
    </xdr:pic>
    <xdr:clientData/>
  </xdr:twoCellAnchor>
  <xdr:twoCellAnchor editAs="oneCell">
    <xdr:from>
      <xdr:col>11</xdr:col>
      <xdr:colOff>0</xdr:colOff>
      <xdr:row>232</xdr:row>
      <xdr:rowOff>0</xdr:rowOff>
    </xdr:from>
    <xdr:to>
      <xdr:col>16</xdr:col>
      <xdr:colOff>438564</xdr:colOff>
      <xdr:row>250</xdr:row>
      <xdr:rowOff>176419</xdr:rowOff>
    </xdr:to>
    <xdr:pic>
      <xdr:nvPicPr>
        <xdr:cNvPr id="11" name="Picture 2"/>
        <xdr:cNvPicPr>
          <a:picLocks noChangeAspect="1" noChangeArrowheads="1"/>
        </xdr:cNvPicPr>
      </xdr:nvPicPr>
      <xdr:blipFill>
        <a:blip xmlns:r="http://schemas.openxmlformats.org/officeDocument/2006/relationships" r:embed="rId5"/>
        <a:srcRect/>
        <a:stretch>
          <a:fillRect/>
        </a:stretch>
      </xdr:blipFill>
      <xdr:spPr bwMode="auto">
        <a:xfrm>
          <a:off x="8839200" y="39852600"/>
          <a:ext cx="3994564" cy="3834019"/>
        </a:xfrm>
        <a:prstGeom prst="rect">
          <a:avLst/>
        </a:prstGeom>
        <a:noFill/>
        <a:ln w="1">
          <a:noFill/>
          <a:miter lim="800000"/>
          <a:headEnd/>
          <a:tailEnd type="none" w="med" len="med"/>
        </a:ln>
        <a:effectLst/>
      </xdr:spPr>
    </xdr:pic>
    <xdr:clientData/>
  </xdr:twoCellAnchor>
  <xdr:twoCellAnchor editAs="oneCell">
    <xdr:from>
      <xdr:col>18</xdr:col>
      <xdr:colOff>465758</xdr:colOff>
      <xdr:row>233</xdr:row>
      <xdr:rowOff>81307</xdr:rowOff>
    </xdr:from>
    <xdr:to>
      <xdr:col>24</xdr:col>
      <xdr:colOff>116922</xdr:colOff>
      <xdr:row>240</xdr:row>
      <xdr:rowOff>2761</xdr:rowOff>
    </xdr:to>
    <xdr:pic>
      <xdr:nvPicPr>
        <xdr:cNvPr id="12" name="Picture 3"/>
        <xdr:cNvPicPr>
          <a:picLocks noChangeAspect="1" noChangeArrowheads="1"/>
        </xdr:cNvPicPr>
      </xdr:nvPicPr>
      <xdr:blipFill>
        <a:blip xmlns:r="http://schemas.openxmlformats.org/officeDocument/2006/relationships" r:embed="rId6"/>
        <a:srcRect/>
        <a:stretch>
          <a:fillRect/>
        </a:stretch>
      </xdr:blipFill>
      <xdr:spPr bwMode="auto">
        <a:xfrm>
          <a:off x="14283358" y="40137107"/>
          <a:ext cx="3918364" cy="1343854"/>
        </a:xfrm>
        <a:prstGeom prst="rect">
          <a:avLst/>
        </a:prstGeom>
        <a:noFill/>
        <a:ln w="1">
          <a:noFill/>
          <a:miter lim="800000"/>
          <a:headEnd/>
          <a:tailEnd type="none" w="med" len="med"/>
        </a:ln>
        <a:effectLst/>
      </xdr:spPr>
    </xdr:pic>
    <xdr:clientData/>
  </xdr:twoCellAnchor>
  <xdr:twoCellAnchor editAs="oneCell">
    <xdr:from>
      <xdr:col>12</xdr:col>
      <xdr:colOff>0</xdr:colOff>
      <xdr:row>66</xdr:row>
      <xdr:rowOff>0</xdr:rowOff>
    </xdr:from>
    <xdr:to>
      <xdr:col>19</xdr:col>
      <xdr:colOff>84758</xdr:colOff>
      <xdr:row>78</xdr:row>
      <xdr:rowOff>127966</xdr:rowOff>
    </xdr:to>
    <xdr:pic>
      <xdr:nvPicPr>
        <xdr:cNvPr id="13" name="Picture 5"/>
        <xdr:cNvPicPr>
          <a:picLocks noChangeAspect="1" noChangeArrowheads="1"/>
        </xdr:cNvPicPr>
      </xdr:nvPicPr>
      <xdr:blipFill>
        <a:blip xmlns:r="http://schemas.openxmlformats.org/officeDocument/2006/relationships" r:embed="rId7"/>
        <a:srcRect/>
        <a:stretch>
          <a:fillRect/>
        </a:stretch>
      </xdr:blipFill>
      <xdr:spPr bwMode="auto">
        <a:xfrm>
          <a:off x="9550400" y="13360400"/>
          <a:ext cx="5063158" cy="2413966"/>
        </a:xfrm>
        <a:prstGeom prst="rect">
          <a:avLst/>
        </a:prstGeom>
        <a:noFill/>
        <a:ln w="1">
          <a:noFill/>
          <a:miter lim="800000"/>
          <a:headEnd/>
          <a:tailEnd type="none" w="med" len="med"/>
        </a:ln>
        <a:effectLst/>
      </xdr:spPr>
    </xdr:pic>
    <xdr:clientData/>
  </xdr:twoCellAnchor>
  <xdr:twoCellAnchor editAs="oneCell">
    <xdr:from>
      <xdr:col>20</xdr:col>
      <xdr:colOff>188843</xdr:colOff>
      <xdr:row>68</xdr:row>
      <xdr:rowOff>148673</xdr:rowOff>
    </xdr:from>
    <xdr:to>
      <xdr:col>27</xdr:col>
      <xdr:colOff>187877</xdr:colOff>
      <xdr:row>75</xdr:row>
      <xdr:rowOff>159026</xdr:rowOff>
    </xdr:to>
    <xdr:pic>
      <xdr:nvPicPr>
        <xdr:cNvPr id="14" name="Picture 6"/>
        <xdr:cNvPicPr>
          <a:picLocks noChangeAspect="1" noChangeArrowheads="1"/>
        </xdr:cNvPicPr>
      </xdr:nvPicPr>
      <xdr:blipFill>
        <a:blip xmlns:r="http://schemas.openxmlformats.org/officeDocument/2006/relationships" r:embed="rId8"/>
        <a:srcRect/>
        <a:stretch>
          <a:fillRect/>
        </a:stretch>
      </xdr:blipFill>
      <xdr:spPr bwMode="auto">
        <a:xfrm>
          <a:off x="15428843" y="13890073"/>
          <a:ext cx="4977434" cy="1343853"/>
        </a:xfrm>
        <a:prstGeom prst="rect">
          <a:avLst/>
        </a:prstGeom>
        <a:noFill/>
        <a:ln w="1">
          <a:noFill/>
          <a:miter lim="800000"/>
          <a:headEnd/>
          <a:tailEnd type="none" w="med" len="med"/>
        </a:ln>
        <a:effectLst/>
      </xdr:spPr>
    </xdr:pic>
    <xdr:clientData/>
  </xdr:twoCellAnchor>
  <xdr:twoCellAnchor editAs="oneCell">
    <xdr:from>
      <xdr:col>11</xdr:col>
      <xdr:colOff>592344</xdr:colOff>
      <xdr:row>95</xdr:row>
      <xdr:rowOff>101324</xdr:rowOff>
    </xdr:from>
    <xdr:to>
      <xdr:col>26</xdr:col>
      <xdr:colOff>60187</xdr:colOff>
      <xdr:row>110</xdr:row>
      <xdr:rowOff>98564</xdr:rowOff>
    </xdr:to>
    <xdr:pic>
      <xdr:nvPicPr>
        <xdr:cNvPr id="15" name="Picture 7"/>
        <xdr:cNvPicPr>
          <a:picLocks noChangeAspect="1" noChangeArrowheads="1"/>
        </xdr:cNvPicPr>
      </xdr:nvPicPr>
      <xdr:blipFill>
        <a:blip xmlns:r="http://schemas.openxmlformats.org/officeDocument/2006/relationships" r:embed="rId9"/>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1</xdr:colOff>
      <xdr:row>80</xdr:row>
      <xdr:rowOff>0</xdr:rowOff>
    </xdr:from>
    <xdr:to>
      <xdr:col>21</xdr:col>
      <xdr:colOff>622301</xdr:colOff>
      <xdr:row>98</xdr:row>
      <xdr:rowOff>127565</xdr:rowOff>
    </xdr:to>
    <xdr:pic>
      <xdr:nvPicPr>
        <xdr:cNvPr id="16" name="Picture 15"/>
        <xdr:cNvPicPr>
          <a:picLocks noChangeAspect="1"/>
        </xdr:cNvPicPr>
      </xdr:nvPicPr>
      <xdr:blipFill>
        <a:blip xmlns:r="http://schemas.openxmlformats.org/officeDocument/2006/relationships" r:embed="rId10"/>
        <a:stretch>
          <a:fillRect/>
        </a:stretch>
      </xdr:blipFill>
      <xdr:spPr>
        <a:xfrm>
          <a:off x="9550401" y="16027400"/>
          <a:ext cx="7023100" cy="3620065"/>
        </a:xfrm>
        <a:prstGeom prst="rect">
          <a:avLst/>
        </a:prstGeom>
      </xdr:spPr>
    </xdr:pic>
    <xdr:clientData/>
  </xdr:twoCellAnchor>
  <xdr:twoCellAnchor editAs="oneCell">
    <xdr:from>
      <xdr:col>12</xdr:col>
      <xdr:colOff>88900</xdr:colOff>
      <xdr:row>126</xdr:row>
      <xdr:rowOff>118234</xdr:rowOff>
    </xdr:from>
    <xdr:to>
      <xdr:col>25</xdr:col>
      <xdr:colOff>584200</xdr:colOff>
      <xdr:row>137</xdr:row>
      <xdr:rowOff>177800</xdr:rowOff>
    </xdr:to>
    <xdr:pic>
      <xdr:nvPicPr>
        <xdr:cNvPr id="3" name="Picture 2"/>
        <xdr:cNvPicPr>
          <a:picLocks noChangeAspect="1"/>
        </xdr:cNvPicPr>
      </xdr:nvPicPr>
      <xdr:blipFill>
        <a:blip xmlns:r="http://schemas.openxmlformats.org/officeDocument/2006/relationships" r:embed="rId11"/>
        <a:stretch>
          <a:fillRect/>
        </a:stretch>
      </xdr:blipFill>
      <xdr:spPr>
        <a:xfrm>
          <a:off x="9639300" y="24984834"/>
          <a:ext cx="9740900" cy="2155066"/>
        </a:xfrm>
        <a:prstGeom prst="rect">
          <a:avLst/>
        </a:prstGeom>
      </xdr:spPr>
    </xdr:pic>
    <xdr:clientData/>
  </xdr:twoCellAnchor>
  <xdr:twoCellAnchor editAs="oneCell">
    <xdr:from>
      <xdr:col>12</xdr:col>
      <xdr:colOff>23468</xdr:colOff>
      <xdr:row>142</xdr:row>
      <xdr:rowOff>40999</xdr:rowOff>
    </xdr:from>
    <xdr:to>
      <xdr:col>22</xdr:col>
      <xdr:colOff>410818</xdr:colOff>
      <xdr:row>181</xdr:row>
      <xdr:rowOff>4831</xdr:rowOff>
    </xdr:to>
    <xdr:pic>
      <xdr:nvPicPr>
        <xdr:cNvPr id="17" name="Picture 4"/>
        <xdr:cNvPicPr>
          <a:picLocks noChangeAspect="1" noChangeArrowheads="1"/>
        </xdr:cNvPicPr>
      </xdr:nvPicPr>
      <xdr:blipFill>
        <a:blip xmlns:r="http://schemas.openxmlformats.org/officeDocument/2006/relationships" r:embed="rId12"/>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164</xdr:row>
      <xdr:rowOff>68469</xdr:rowOff>
    </xdr:from>
    <xdr:to>
      <xdr:col>11</xdr:col>
      <xdr:colOff>280633</xdr:colOff>
      <xdr:row>173</xdr:row>
      <xdr:rowOff>49419</xdr:rowOff>
    </xdr:to>
    <xdr:pic>
      <xdr:nvPicPr>
        <xdr:cNvPr id="18" name="Picture 5"/>
        <xdr:cNvPicPr>
          <a:picLocks noChangeAspect="1" noChangeArrowheads="1"/>
        </xdr:cNvPicPr>
      </xdr:nvPicPr>
      <xdr:blipFill>
        <a:blip xmlns:r="http://schemas.openxmlformats.org/officeDocument/2006/relationships" r:embed="rId13"/>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202</xdr:row>
      <xdr:rowOff>184877</xdr:rowOff>
    </xdr:from>
    <xdr:to>
      <xdr:col>14</xdr:col>
      <xdr:colOff>368300</xdr:colOff>
      <xdr:row>226</xdr:row>
      <xdr:rowOff>137215</xdr:rowOff>
    </xdr:to>
    <xdr:pic>
      <xdr:nvPicPr>
        <xdr:cNvPr id="21" name="Picture 6"/>
        <xdr:cNvPicPr>
          <a:picLocks noChangeAspect="1" noChangeArrowheads="1"/>
        </xdr:cNvPicPr>
      </xdr:nvPicPr>
      <xdr:blipFill>
        <a:blip xmlns:r="http://schemas.openxmlformats.org/officeDocument/2006/relationships" r:embed="rId14"/>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185</xdr:row>
      <xdr:rowOff>164612</xdr:rowOff>
    </xdr:from>
    <xdr:to>
      <xdr:col>24</xdr:col>
      <xdr:colOff>660400</xdr:colOff>
      <xdr:row>227</xdr:row>
      <xdr:rowOff>21398</xdr:rowOff>
    </xdr:to>
    <xdr:pic>
      <xdr:nvPicPr>
        <xdr:cNvPr id="22" name="Picture 7"/>
        <xdr:cNvPicPr>
          <a:picLocks noChangeAspect="1" noChangeArrowheads="1"/>
        </xdr:cNvPicPr>
      </xdr:nvPicPr>
      <xdr:blipFill>
        <a:blip xmlns:r="http://schemas.openxmlformats.org/officeDocument/2006/relationships" r:embed="rId15"/>
        <a:srcRect/>
        <a:stretch>
          <a:fillRect/>
        </a:stretch>
      </xdr:blipFill>
      <xdr:spPr bwMode="auto">
        <a:xfrm>
          <a:off x="11668952" y="36867612"/>
          <a:ext cx="7355648" cy="8391186"/>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apxendex.com/index.php?id=315"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4"/>
  <sheetViews>
    <sheetView workbookViewId="0">
      <selection activeCell="C64" sqref="C64"/>
    </sheetView>
  </sheetViews>
  <sheetFormatPr baseColWidth="10" defaultRowHeight="15" x14ac:dyDescent="0"/>
  <cols>
    <col min="1" max="1" width="3.375" style="31" customWidth="1"/>
    <col min="2" max="2" width="9.125" style="23" customWidth="1"/>
    <col min="3" max="3" width="44.125" style="23" customWidth="1"/>
    <col min="4" max="16384" width="10.625" style="23"/>
  </cols>
  <sheetData>
    <row r="1" spans="1:3" s="29" customFormat="1">
      <c r="A1" s="27"/>
      <c r="B1" s="28"/>
      <c r="C1" s="28"/>
    </row>
    <row r="2" spans="1:3" ht="20">
      <c r="A2" s="7"/>
      <c r="B2" s="30" t="s">
        <v>7</v>
      </c>
      <c r="C2" s="30"/>
    </row>
    <row r="3" spans="1:3">
      <c r="A3" s="7"/>
      <c r="B3" s="14"/>
      <c r="C3" s="14"/>
    </row>
    <row r="4" spans="1:3">
      <c r="A4" s="7"/>
      <c r="B4" s="8" t="s">
        <v>60</v>
      </c>
      <c r="C4" s="9" t="s">
        <v>76</v>
      </c>
    </row>
    <row r="5" spans="1:3">
      <c r="A5" s="7"/>
      <c r="B5" s="122" t="s">
        <v>61</v>
      </c>
      <c r="C5" s="123"/>
    </row>
    <row r="6" spans="1:3">
      <c r="A6" s="7"/>
      <c r="B6" s="10" t="s">
        <v>14</v>
      </c>
      <c r="C6" s="11" t="s">
        <v>36</v>
      </c>
    </row>
    <row r="7" spans="1:3">
      <c r="A7" s="7"/>
      <c r="B7" s="12" t="s">
        <v>9</v>
      </c>
      <c r="C7" s="13" t="s">
        <v>10</v>
      </c>
    </row>
    <row r="8" spans="1:3">
      <c r="A8" s="7"/>
      <c r="B8" s="14"/>
      <c r="C8" s="14"/>
    </row>
    <row r="9" spans="1:3">
      <c r="A9" s="7"/>
      <c r="B9" s="14"/>
      <c r="C9" s="14"/>
    </row>
    <row r="10" spans="1:3">
      <c r="A10" s="7"/>
      <c r="B10" s="82" t="s">
        <v>15</v>
      </c>
      <c r="C10" s="83"/>
    </row>
    <row r="11" spans="1:3">
      <c r="A11" s="7"/>
      <c r="B11" s="84"/>
      <c r="C11" s="85"/>
    </row>
    <row r="12" spans="1:3">
      <c r="A12" s="7"/>
      <c r="B12" s="84" t="s">
        <v>16</v>
      </c>
      <c r="C12" s="86" t="s">
        <v>17</v>
      </c>
    </row>
    <row r="13" spans="1:3" ht="16" thickBot="1">
      <c r="A13" s="7"/>
      <c r="B13" s="84"/>
      <c r="C13" s="20" t="s">
        <v>18</v>
      </c>
    </row>
    <row r="14" spans="1:3" ht="16" thickBot="1">
      <c r="A14" s="7"/>
      <c r="B14" s="84"/>
      <c r="C14" s="87" t="s">
        <v>19</v>
      </c>
    </row>
    <row r="15" spans="1:3">
      <c r="A15" s="7"/>
      <c r="B15" s="84"/>
      <c r="C15" s="85" t="s">
        <v>20</v>
      </c>
    </row>
    <row r="16" spans="1:3">
      <c r="A16" s="7"/>
      <c r="B16" s="84"/>
      <c r="C16" s="85"/>
    </row>
    <row r="17" spans="1:3">
      <c r="A17" s="7"/>
      <c r="B17" s="84" t="s">
        <v>21</v>
      </c>
      <c r="C17" s="88" t="s">
        <v>22</v>
      </c>
    </row>
    <row r="18" spans="1:3">
      <c r="A18" s="7"/>
      <c r="B18" s="84"/>
      <c r="C18" s="89" t="s">
        <v>23</v>
      </c>
    </row>
    <row r="19" spans="1:3">
      <c r="A19" s="7"/>
      <c r="B19" s="84"/>
      <c r="C19" s="90" t="s">
        <v>24</v>
      </c>
    </row>
    <row r="20" spans="1:3">
      <c r="A20" s="7"/>
      <c r="B20" s="84"/>
      <c r="C20" s="91" t="s">
        <v>25</v>
      </c>
    </row>
    <row r="21" spans="1:3">
      <c r="A21" s="7"/>
      <c r="B21" s="92"/>
      <c r="C21" s="93" t="s">
        <v>26</v>
      </c>
    </row>
    <row r="22" spans="1:3">
      <c r="A22" s="7"/>
      <c r="B22" s="92"/>
      <c r="C22" s="94" t="s">
        <v>27</v>
      </c>
    </row>
    <row r="23" spans="1:3">
      <c r="A23" s="7"/>
      <c r="B23" s="92"/>
      <c r="C23" s="95" t="s">
        <v>28</v>
      </c>
    </row>
    <row r="24" spans="1:3">
      <c r="B24" s="92"/>
      <c r="C24" s="96" t="s">
        <v>29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25"/>
  <sheetViews>
    <sheetView tabSelected="1" workbookViewId="0">
      <selection activeCell="C9" sqref="C9"/>
    </sheetView>
  </sheetViews>
  <sheetFormatPr baseColWidth="10" defaultRowHeight="15" x14ac:dyDescent="0"/>
  <cols>
    <col min="1" max="1" width="3.25" style="37" customWidth="1"/>
    <col min="2" max="2" width="3.75" style="37" customWidth="1"/>
    <col min="3" max="3" width="46" style="37" customWidth="1"/>
    <col min="4" max="4" width="12.75" style="37" customWidth="1"/>
    <col min="5" max="5" width="17.375" style="37" customWidth="1"/>
    <col min="6" max="6" width="4.625" style="37" customWidth="1"/>
    <col min="7" max="7" width="45" style="37" customWidth="1"/>
    <col min="8" max="8" width="5.125" style="37" customWidth="1"/>
    <col min="9" max="9" width="51.5" style="37" customWidth="1"/>
    <col min="10" max="10" width="5.375" style="37" customWidth="1"/>
    <col min="11" max="16384" width="10.625" style="37"/>
  </cols>
  <sheetData>
    <row r="1" spans="2:11">
      <c r="D1" s="35"/>
      <c r="E1" s="35"/>
      <c r="F1" s="35"/>
      <c r="G1" s="35"/>
    </row>
    <row r="2" spans="2:11" ht="15" customHeight="1">
      <c r="B2" s="201" t="s">
        <v>58</v>
      </c>
      <c r="C2" s="202"/>
      <c r="D2" s="202"/>
      <c r="E2" s="203"/>
      <c r="F2" s="35"/>
      <c r="G2" s="35"/>
    </row>
    <row r="3" spans="2:11">
      <c r="B3" s="204"/>
      <c r="C3" s="205"/>
      <c r="D3" s="205"/>
      <c r="E3" s="206"/>
      <c r="F3" s="35"/>
      <c r="G3" s="35"/>
    </row>
    <row r="4" spans="2:11">
      <c r="B4" s="207"/>
      <c r="C4" s="208"/>
      <c r="D4" s="208"/>
      <c r="E4" s="209"/>
      <c r="F4" s="35"/>
      <c r="G4" s="35"/>
    </row>
    <row r="5" spans="2:11" ht="15" customHeight="1">
      <c r="B5" s="202" t="s">
        <v>59</v>
      </c>
      <c r="C5" s="202"/>
      <c r="D5" s="202"/>
      <c r="E5" s="202"/>
      <c r="F5" s="35"/>
      <c r="G5" s="35"/>
    </row>
    <row r="6" spans="2:11" ht="16" thickBot="1">
      <c r="D6" s="35"/>
    </row>
    <row r="7" spans="2:11">
      <c r="B7" s="38"/>
      <c r="C7" s="22"/>
      <c r="D7" s="22"/>
      <c r="E7" s="22"/>
      <c r="F7" s="22"/>
      <c r="G7" s="22"/>
      <c r="H7" s="22"/>
      <c r="I7" s="22"/>
      <c r="J7" s="39"/>
    </row>
    <row r="8" spans="2:11" s="44" customFormat="1" ht="18">
      <c r="B8" s="97"/>
      <c r="C8" s="21" t="s">
        <v>13</v>
      </c>
      <c r="D8" s="98" t="s">
        <v>5</v>
      </c>
      <c r="E8" s="21" t="s">
        <v>2</v>
      </c>
      <c r="F8" s="21"/>
      <c r="G8" s="21" t="s">
        <v>4</v>
      </c>
      <c r="H8" s="21"/>
      <c r="I8" s="21" t="s">
        <v>0</v>
      </c>
      <c r="J8" s="101"/>
    </row>
    <row r="9" spans="2:11" s="44" customFormat="1" ht="18">
      <c r="B9" s="25"/>
      <c r="C9" s="20"/>
      <c r="D9" s="33"/>
      <c r="E9" s="20"/>
      <c r="F9" s="20"/>
      <c r="G9" s="20"/>
      <c r="H9" s="20"/>
      <c r="I9" s="20"/>
      <c r="J9" s="45"/>
    </row>
    <row r="10" spans="2:11" s="44" customFormat="1" ht="19" thickBot="1">
      <c r="B10" s="25"/>
      <c r="C10" s="20" t="s">
        <v>55</v>
      </c>
      <c r="D10" s="33"/>
      <c r="E10" s="20"/>
      <c r="F10" s="20"/>
      <c r="G10" s="20"/>
      <c r="H10" s="20"/>
      <c r="I10" s="20"/>
      <c r="J10" s="45"/>
    </row>
    <row r="11" spans="2:11" s="44" customFormat="1" ht="19" thickBot="1">
      <c r="B11" s="25"/>
      <c r="C11" s="107" t="s">
        <v>38</v>
      </c>
      <c r="D11" s="24" t="s">
        <v>1</v>
      </c>
      <c r="E11" s="116">
        <f>'Research data'!G6</f>
        <v>1</v>
      </c>
      <c r="F11" s="36"/>
      <c r="G11" s="114" t="s">
        <v>42</v>
      </c>
      <c r="H11" s="32"/>
      <c r="I11" s="115" t="s">
        <v>43</v>
      </c>
      <c r="J11" s="45"/>
    </row>
    <row r="12" spans="2:11" s="44" customFormat="1" ht="19" thickBot="1">
      <c r="B12" s="25"/>
      <c r="C12" s="114" t="s">
        <v>39</v>
      </c>
      <c r="D12" s="24" t="s">
        <v>54</v>
      </c>
      <c r="E12" s="46">
        <f>'Research data'!G7</f>
        <v>139.09</v>
      </c>
      <c r="F12" s="36"/>
      <c r="G12" s="114"/>
      <c r="H12" s="32"/>
      <c r="I12" s="210" t="s">
        <v>158</v>
      </c>
      <c r="J12" s="45"/>
    </row>
    <row r="13" spans="2:11" s="44" customFormat="1" ht="19" thickBot="1">
      <c r="B13" s="25"/>
      <c r="C13" s="114" t="s">
        <v>52</v>
      </c>
      <c r="D13" s="24" t="s">
        <v>53</v>
      </c>
      <c r="E13" s="47">
        <f>'Research data'!G8</f>
        <v>18.100000000000001</v>
      </c>
      <c r="F13" s="36"/>
      <c r="G13" s="114"/>
      <c r="H13" s="32"/>
      <c r="I13" s="210" t="s">
        <v>163</v>
      </c>
      <c r="J13" s="45"/>
    </row>
    <row r="14" spans="2:11" s="44" customFormat="1" ht="19" thickBot="1">
      <c r="B14" s="25"/>
      <c r="C14" s="36" t="s">
        <v>40</v>
      </c>
      <c r="D14" s="24" t="s">
        <v>49</v>
      </c>
      <c r="E14" s="196">
        <f>E23</f>
        <v>0</v>
      </c>
      <c r="F14" s="36"/>
      <c r="G14" s="114"/>
      <c r="H14" s="32"/>
      <c r="I14" s="210" t="s">
        <v>51</v>
      </c>
      <c r="J14" s="45"/>
    </row>
    <row r="15" spans="2:11" ht="16" thickBot="1">
      <c r="B15" s="40"/>
      <c r="C15" s="36" t="s">
        <v>41</v>
      </c>
      <c r="D15" s="24" t="s">
        <v>56</v>
      </c>
      <c r="E15" s="187">
        <f>'Research data'!G10</f>
        <v>16095000</v>
      </c>
      <c r="F15" s="36"/>
      <c r="G15" s="36"/>
      <c r="H15" s="36"/>
      <c r="I15" s="136" t="str">
        <f>I14</f>
        <v>http://refman.et-model.com/publications/1623</v>
      </c>
      <c r="J15" s="102"/>
      <c r="K15" s="35"/>
    </row>
    <row r="16" spans="2:11">
      <c r="B16" s="40"/>
      <c r="C16" s="79"/>
      <c r="D16" s="99"/>
      <c r="E16" s="100"/>
      <c r="F16" s="35"/>
      <c r="G16" s="79"/>
      <c r="H16" s="35"/>
      <c r="I16" s="35"/>
      <c r="J16" s="102"/>
    </row>
    <row r="17" spans="2:10">
      <c r="B17" s="40"/>
      <c r="C17" s="20" t="s">
        <v>37</v>
      </c>
      <c r="D17" s="99"/>
      <c r="E17" s="100"/>
      <c r="F17" s="35"/>
      <c r="G17" s="79"/>
      <c r="H17" s="35"/>
      <c r="I17" s="35"/>
      <c r="J17" s="102"/>
    </row>
    <row r="18" spans="2:10" ht="16" thickBot="1">
      <c r="B18" s="40"/>
      <c r="C18" s="114"/>
      <c r="D18" s="114"/>
      <c r="E18" s="114"/>
      <c r="F18" s="114"/>
      <c r="G18" s="114"/>
      <c r="H18" s="114"/>
      <c r="I18" s="114"/>
      <c r="J18" s="102"/>
    </row>
    <row r="19" spans="2:10" ht="16" thickBot="1">
      <c r="B19" s="40"/>
      <c r="C19" s="117" t="s">
        <v>44</v>
      </c>
      <c r="D19" s="24" t="s">
        <v>49</v>
      </c>
      <c r="E19" s="140">
        <f>'Research data'!G13</f>
        <v>0</v>
      </c>
      <c r="F19" s="36"/>
      <c r="G19" s="114" t="s">
        <v>50</v>
      </c>
      <c r="H19" s="36"/>
      <c r="I19" s="136" t="s">
        <v>51</v>
      </c>
      <c r="J19" s="102"/>
    </row>
    <row r="20" spans="2:10" ht="16" thickBot="1">
      <c r="B20" s="40"/>
      <c r="C20" s="117" t="s">
        <v>45</v>
      </c>
      <c r="D20" s="24" t="s">
        <v>49</v>
      </c>
      <c r="E20" s="140">
        <f>'Research data'!G14</f>
        <v>1.1470417155166664E-3</v>
      </c>
      <c r="F20" s="36"/>
      <c r="G20" s="114" t="s">
        <v>50</v>
      </c>
      <c r="H20" s="36"/>
      <c r="I20" s="136" t="s">
        <v>51</v>
      </c>
      <c r="J20" s="102"/>
    </row>
    <row r="21" spans="2:10" ht="16" thickBot="1">
      <c r="B21" s="40"/>
      <c r="C21" s="117" t="s">
        <v>48</v>
      </c>
      <c r="D21" s="24" t="s">
        <v>49</v>
      </c>
      <c r="E21" s="140">
        <f>'Research data'!G15</f>
        <v>0</v>
      </c>
      <c r="F21" s="36"/>
      <c r="G21" s="114" t="s">
        <v>50</v>
      </c>
      <c r="H21" s="36"/>
      <c r="I21" s="136" t="s">
        <v>51</v>
      </c>
      <c r="J21" s="102"/>
    </row>
    <row r="22" spans="2:10" ht="16" thickBot="1">
      <c r="B22" s="40"/>
      <c r="C22" s="117" t="s">
        <v>47</v>
      </c>
      <c r="D22" s="24" t="s">
        <v>49</v>
      </c>
      <c r="E22" s="140">
        <f>'Research data'!G16</f>
        <v>8.0811981354912427E-3</v>
      </c>
      <c r="F22" s="36"/>
      <c r="G22" s="114" t="s">
        <v>50</v>
      </c>
      <c r="H22" s="36"/>
      <c r="I22" s="136" t="s">
        <v>51</v>
      </c>
      <c r="J22" s="102"/>
    </row>
    <row r="23" spans="2:10" ht="16" thickBot="1">
      <c r="B23" s="40"/>
      <c r="C23" s="117" t="s">
        <v>40</v>
      </c>
      <c r="D23" s="24" t="s">
        <v>49</v>
      </c>
      <c r="E23" s="140">
        <f>'Research data'!G17</f>
        <v>0</v>
      </c>
      <c r="F23" s="36"/>
      <c r="G23" s="114" t="s">
        <v>50</v>
      </c>
      <c r="H23" s="36"/>
      <c r="I23" s="136" t="s">
        <v>51</v>
      </c>
      <c r="J23" s="102"/>
    </row>
    <row r="24" spans="2:10" ht="16" thickBot="1">
      <c r="B24" s="40"/>
      <c r="C24" s="117" t="s">
        <v>46</v>
      </c>
      <c r="D24" s="24" t="s">
        <v>49</v>
      </c>
      <c r="E24" s="140">
        <f>'Research data'!G18</f>
        <v>0</v>
      </c>
      <c r="F24" s="36"/>
      <c r="G24" s="114" t="s">
        <v>50</v>
      </c>
      <c r="H24" s="36"/>
      <c r="I24" s="136" t="s">
        <v>51</v>
      </c>
      <c r="J24" s="102"/>
    </row>
    <row r="25" spans="2:10" ht="20" customHeight="1" thickBot="1">
      <c r="B25" s="41"/>
      <c r="C25" s="42"/>
      <c r="D25" s="42"/>
      <c r="E25" s="42"/>
      <c r="F25" s="42"/>
      <c r="G25" s="42"/>
      <c r="H25" s="42"/>
      <c r="I25" s="42"/>
      <c r="J25" s="43"/>
    </row>
  </sheetData>
  <mergeCells count="2">
    <mergeCell ref="B2:E4"/>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S18"/>
  <sheetViews>
    <sheetView topLeftCell="A3" workbookViewId="0">
      <selection activeCell="G10" sqref="G10"/>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2.875" style="65" customWidth="1"/>
    <col min="8" max="8" width="4.75" style="65" customWidth="1"/>
    <col min="9" max="9" width="9.875" style="66" customWidth="1"/>
    <col min="10" max="10" width="3" style="66" customWidth="1"/>
    <col min="11" max="11" width="8.5" style="66" customWidth="1"/>
    <col min="12" max="12" width="2.75" style="66" customWidth="1"/>
    <col min="13" max="13" width="8.5" style="66" customWidth="1"/>
    <col min="14" max="14" width="2.75" style="66" customWidth="1"/>
    <col min="15" max="15" width="8.5" style="66" customWidth="1"/>
    <col min="16" max="16" width="2.75" style="66" customWidth="1"/>
    <col min="17" max="17" width="8.5" style="66" customWidth="1"/>
    <col min="18" max="18" width="2.75" style="66" customWidth="1"/>
    <col min="19" max="19" width="60" style="65" customWidth="1"/>
    <col min="20" max="16384" width="10.625" style="65"/>
  </cols>
  <sheetData>
    <row r="1" spans="2:19" ht="16" thickBot="1"/>
    <row r="2" spans="2:19">
      <c r="B2" s="67"/>
      <c r="C2" s="68"/>
      <c r="D2" s="68"/>
      <c r="E2" s="68"/>
      <c r="F2" s="68"/>
      <c r="G2" s="68"/>
      <c r="H2" s="68"/>
      <c r="I2" s="69"/>
      <c r="J2" s="69"/>
      <c r="K2" s="69"/>
      <c r="L2" s="69"/>
      <c r="M2" s="69"/>
      <c r="N2" s="69"/>
      <c r="O2" s="69"/>
      <c r="P2" s="69"/>
      <c r="Q2" s="69"/>
      <c r="R2" s="69"/>
      <c r="S2" s="70"/>
    </row>
    <row r="3" spans="2:19" s="26" customFormat="1">
      <c r="B3" s="25"/>
      <c r="C3" s="106" t="s">
        <v>30</v>
      </c>
      <c r="D3" s="15"/>
      <c r="E3" s="15"/>
      <c r="F3" s="106" t="s">
        <v>5</v>
      </c>
      <c r="G3" s="106" t="s">
        <v>26</v>
      </c>
      <c r="H3" s="106"/>
      <c r="I3" s="64" t="s">
        <v>149</v>
      </c>
      <c r="J3" s="64"/>
      <c r="K3" s="64" t="s">
        <v>94</v>
      </c>
      <c r="L3" s="64"/>
      <c r="M3" s="64" t="s">
        <v>150</v>
      </c>
      <c r="N3" s="64"/>
      <c r="O3" s="64" t="s">
        <v>151</v>
      </c>
      <c r="P3" s="64"/>
      <c r="Q3" s="64" t="s">
        <v>158</v>
      </c>
      <c r="R3" s="64"/>
      <c r="S3" s="1" t="s">
        <v>31</v>
      </c>
    </row>
    <row r="4" spans="2:19">
      <c r="B4" s="71"/>
      <c r="C4" s="72"/>
      <c r="D4" s="72"/>
      <c r="E4" s="72"/>
      <c r="F4" s="72"/>
      <c r="G4" s="73"/>
      <c r="H4" s="73"/>
      <c r="I4" s="104"/>
      <c r="J4" s="104"/>
      <c r="K4" s="103"/>
      <c r="L4" s="105"/>
      <c r="M4" s="103"/>
      <c r="N4" s="105"/>
      <c r="O4" s="103"/>
      <c r="P4" s="105"/>
      <c r="Q4" s="103"/>
      <c r="R4" s="105"/>
      <c r="S4" s="2"/>
    </row>
    <row r="5" spans="2:19" ht="16" thickBot="1">
      <c r="B5" s="71"/>
      <c r="C5" s="20" t="s">
        <v>55</v>
      </c>
      <c r="D5" s="34"/>
      <c r="E5" s="34"/>
      <c r="F5" s="34"/>
      <c r="G5" s="16"/>
      <c r="H5" s="16"/>
      <c r="I5" s="16"/>
      <c r="J5" s="16"/>
      <c r="K5" s="16"/>
      <c r="L5" s="16"/>
      <c r="M5" s="16"/>
      <c r="N5" s="16"/>
      <c r="O5" s="16"/>
      <c r="P5" s="16"/>
      <c r="Q5" s="16"/>
      <c r="R5" s="16"/>
      <c r="S5" s="3"/>
    </row>
    <row r="6" spans="2:19" ht="16" thickBot="1">
      <c r="B6" s="71"/>
      <c r="C6" s="118" t="s">
        <v>38</v>
      </c>
      <c r="D6" s="118" t="s">
        <v>38</v>
      </c>
      <c r="E6" s="118" t="s">
        <v>38</v>
      </c>
      <c r="F6" s="24" t="s">
        <v>1</v>
      </c>
      <c r="G6" s="46">
        <v>1</v>
      </c>
      <c r="H6" s="74"/>
      <c r="I6" s="18"/>
      <c r="J6" s="18"/>
      <c r="K6" s="18"/>
      <c r="L6" s="18"/>
      <c r="M6" s="16"/>
      <c r="N6" s="18"/>
      <c r="O6" s="16"/>
      <c r="P6" s="16"/>
      <c r="Q6" s="16"/>
      <c r="R6" s="16"/>
      <c r="S6" s="3"/>
    </row>
    <row r="7" spans="2:19" s="6" customFormat="1" ht="16" thickBot="1">
      <c r="B7" s="5"/>
      <c r="C7" s="119" t="s">
        <v>39</v>
      </c>
      <c r="D7" s="119" t="s">
        <v>39</v>
      </c>
      <c r="E7" s="119" t="s">
        <v>39</v>
      </c>
      <c r="F7" s="24" t="s">
        <v>54</v>
      </c>
      <c r="G7" s="46">
        <f>Q7</f>
        <v>139.09</v>
      </c>
      <c r="H7" s="4"/>
      <c r="I7" s="18"/>
      <c r="J7" s="18"/>
      <c r="K7" s="18"/>
      <c r="L7" s="18"/>
      <c r="M7" s="16"/>
      <c r="N7" s="18"/>
      <c r="O7" s="16"/>
      <c r="P7" s="16"/>
      <c r="Q7" s="191">
        <f>Notes!F380</f>
        <v>139.09</v>
      </c>
      <c r="R7" s="16"/>
      <c r="S7" s="188" t="s">
        <v>156</v>
      </c>
    </row>
    <row r="8" spans="2:19" s="6" customFormat="1" ht="16" thickBot="1">
      <c r="B8" s="5"/>
      <c r="C8" s="119" t="s">
        <v>52</v>
      </c>
      <c r="D8" s="119" t="s">
        <v>52</v>
      </c>
      <c r="E8" s="119" t="s">
        <v>52</v>
      </c>
      <c r="F8" s="24" t="s">
        <v>53</v>
      </c>
      <c r="G8" s="46">
        <f>ROUND(AVERAGE(I8,K8,M8),1)</f>
        <v>18.100000000000001</v>
      </c>
      <c r="H8" s="4"/>
      <c r="I8" s="47">
        <f>Notes!F9</f>
        <v>18</v>
      </c>
      <c r="J8" s="18"/>
      <c r="K8" s="47">
        <f>Notes!H288</f>
        <v>18.5</v>
      </c>
      <c r="L8" s="18"/>
      <c r="M8" s="47">
        <f>Notes!H118</f>
        <v>17.7</v>
      </c>
      <c r="N8" s="18"/>
      <c r="O8" s="16"/>
      <c r="P8" s="16"/>
      <c r="Q8" s="16"/>
      <c r="R8" s="16"/>
      <c r="S8" s="3"/>
    </row>
    <row r="9" spans="2:19" s="6" customFormat="1" ht="16" thickBot="1">
      <c r="B9" s="5"/>
      <c r="C9" s="120" t="s">
        <v>40</v>
      </c>
      <c r="D9" s="120" t="s">
        <v>40</v>
      </c>
      <c r="E9" s="120" t="s">
        <v>40</v>
      </c>
      <c r="F9" s="24" t="s">
        <v>49</v>
      </c>
      <c r="G9" s="108">
        <f>I9</f>
        <v>0</v>
      </c>
      <c r="H9" s="4"/>
      <c r="I9" s="108">
        <f>Notes!F12</f>
        <v>0</v>
      </c>
      <c r="J9" s="18"/>
      <c r="K9" s="18"/>
      <c r="L9" s="18"/>
      <c r="M9" s="16"/>
      <c r="N9" s="18"/>
      <c r="O9" s="16"/>
      <c r="P9" s="16"/>
      <c r="Q9" s="16"/>
      <c r="R9" s="16"/>
      <c r="S9" s="3"/>
    </row>
    <row r="10" spans="2:19" ht="16" thickBot="1">
      <c r="B10" s="71"/>
      <c r="C10" s="120" t="s">
        <v>41</v>
      </c>
      <c r="D10" s="120" t="s">
        <v>41</v>
      </c>
      <c r="E10" s="120" t="s">
        <v>41</v>
      </c>
      <c r="F10" s="24" t="s">
        <v>56</v>
      </c>
      <c r="G10" s="187">
        <f>K10</f>
        <v>16095000</v>
      </c>
      <c r="H10" s="78"/>
      <c r="I10" s="18"/>
      <c r="J10" s="18"/>
      <c r="K10" s="187">
        <f>Notes!H277</f>
        <v>16095000</v>
      </c>
      <c r="L10" s="18"/>
      <c r="M10" s="187">
        <f>Notes!H126</f>
        <v>33304320</v>
      </c>
      <c r="N10" s="18"/>
      <c r="O10" s="187">
        <f>Notes!H160</f>
        <v>18879000</v>
      </c>
      <c r="P10" s="16"/>
      <c r="R10" s="16"/>
      <c r="S10" s="188" t="s">
        <v>152</v>
      </c>
    </row>
    <row r="11" spans="2:19">
      <c r="B11" s="71"/>
      <c r="C11" s="34"/>
      <c r="D11" s="34"/>
      <c r="E11" s="34"/>
      <c r="F11" s="34"/>
      <c r="G11" s="17"/>
      <c r="H11" s="17"/>
      <c r="I11" s="18"/>
      <c r="J11" s="18"/>
      <c r="K11" s="18"/>
      <c r="L11" s="18"/>
      <c r="M11" s="16"/>
      <c r="N11" s="18"/>
      <c r="O11" s="16"/>
      <c r="P11" s="16"/>
      <c r="Q11" s="16"/>
      <c r="R11" s="16"/>
      <c r="S11" s="128"/>
    </row>
    <row r="12" spans="2:19" ht="16" thickBot="1">
      <c r="B12" s="71"/>
      <c r="C12" s="20" t="s">
        <v>37</v>
      </c>
      <c r="D12" s="76"/>
      <c r="E12" s="76"/>
      <c r="F12" s="99"/>
      <c r="G12" s="99"/>
      <c r="H12" s="77"/>
      <c r="I12" s="18"/>
      <c r="J12" s="18"/>
      <c r="K12" s="18"/>
      <c r="L12" s="18"/>
      <c r="M12" s="16"/>
      <c r="N12" s="18"/>
      <c r="O12" s="16"/>
      <c r="P12" s="16"/>
      <c r="Q12" s="16"/>
      <c r="R12" s="16"/>
      <c r="S12" s="128"/>
    </row>
    <row r="13" spans="2:19" ht="16" thickBot="1">
      <c r="B13" s="71"/>
      <c r="C13" s="121" t="s">
        <v>44</v>
      </c>
      <c r="D13" s="80"/>
      <c r="E13" s="80"/>
      <c r="F13" s="24" t="s">
        <v>49</v>
      </c>
      <c r="G13" s="139">
        <f>K13</f>
        <v>0</v>
      </c>
      <c r="H13" s="78"/>
      <c r="I13" s="18"/>
      <c r="J13" s="18"/>
      <c r="K13" s="132">
        <f>Notes!J346</f>
        <v>0</v>
      </c>
      <c r="L13" s="18"/>
      <c r="M13" s="18"/>
      <c r="N13" s="18"/>
      <c r="O13" s="18"/>
      <c r="P13" s="75"/>
      <c r="Q13" s="18"/>
      <c r="R13" s="75"/>
      <c r="S13" s="138" t="s">
        <v>93</v>
      </c>
    </row>
    <row r="14" spans="2:19" ht="16" thickBot="1">
      <c r="B14" s="71"/>
      <c r="C14" s="121" t="s">
        <v>45</v>
      </c>
      <c r="D14" s="34"/>
      <c r="E14" s="34"/>
      <c r="F14" s="24" t="s">
        <v>49</v>
      </c>
      <c r="G14" s="139">
        <f t="shared" ref="G14:G18" si="0">K14</f>
        <v>1.1470417155166664E-3</v>
      </c>
      <c r="H14" s="18"/>
      <c r="I14" s="18"/>
      <c r="J14" s="18"/>
      <c r="K14" s="132">
        <f>Notes!J347</f>
        <v>1.1470417155166664E-3</v>
      </c>
      <c r="L14" s="18"/>
      <c r="M14" s="18"/>
      <c r="N14" s="18"/>
      <c r="O14" s="18"/>
      <c r="P14" s="6"/>
      <c r="Q14" s="18"/>
      <c r="R14" s="6"/>
      <c r="S14" s="138" t="s">
        <v>93</v>
      </c>
    </row>
    <row r="15" spans="2:19" ht="16" thickBot="1">
      <c r="B15" s="71"/>
      <c r="C15" s="121" t="s">
        <v>48</v>
      </c>
      <c r="D15" s="19"/>
      <c r="E15" s="19"/>
      <c r="F15" s="24" t="s">
        <v>49</v>
      </c>
      <c r="G15" s="139">
        <f t="shared" si="0"/>
        <v>0</v>
      </c>
      <c r="H15" s="18"/>
      <c r="I15" s="18"/>
      <c r="J15" s="18"/>
      <c r="K15" s="132">
        <f>Notes!J348</f>
        <v>0</v>
      </c>
      <c r="L15" s="18"/>
      <c r="M15" s="18"/>
      <c r="N15" s="18"/>
      <c r="O15" s="18"/>
      <c r="P15" s="6"/>
      <c r="Q15" s="18"/>
      <c r="R15" s="6"/>
      <c r="S15" s="138" t="s">
        <v>93</v>
      </c>
    </row>
    <row r="16" spans="2:19" ht="16" thickBot="1">
      <c r="B16" s="71"/>
      <c r="C16" s="121" t="s">
        <v>47</v>
      </c>
      <c r="D16" s="19"/>
      <c r="E16" s="19"/>
      <c r="F16" s="24" t="s">
        <v>49</v>
      </c>
      <c r="G16" s="139">
        <f t="shared" si="0"/>
        <v>8.0811981354912427E-3</v>
      </c>
      <c r="H16" s="18"/>
      <c r="I16" s="18"/>
      <c r="J16" s="18"/>
      <c r="K16" s="132">
        <f>Notes!J349</f>
        <v>8.0811981354912427E-3</v>
      </c>
      <c r="L16" s="18"/>
      <c r="M16" s="18"/>
      <c r="N16" s="18"/>
      <c r="O16" s="18"/>
      <c r="P16" s="6"/>
      <c r="Q16" s="18"/>
      <c r="R16" s="6"/>
      <c r="S16" s="138" t="s">
        <v>93</v>
      </c>
    </row>
    <row r="17" spans="2:19" ht="16" thickBot="1">
      <c r="B17" s="71"/>
      <c r="C17" s="121" t="s">
        <v>40</v>
      </c>
      <c r="D17" s="81"/>
      <c r="E17" s="81"/>
      <c r="F17" s="24" t="s">
        <v>49</v>
      </c>
      <c r="G17" s="139">
        <f t="shared" si="0"/>
        <v>0</v>
      </c>
      <c r="H17" s="78"/>
      <c r="I17" s="18"/>
      <c r="J17" s="18"/>
      <c r="K17" s="132">
        <f>Notes!J350</f>
        <v>0</v>
      </c>
      <c r="L17" s="18"/>
      <c r="M17" s="18"/>
      <c r="N17" s="18"/>
      <c r="O17" s="18"/>
      <c r="P17" s="75"/>
      <c r="Q17" s="18"/>
      <c r="R17" s="75"/>
      <c r="S17" s="138" t="s">
        <v>93</v>
      </c>
    </row>
    <row r="18" spans="2:19" ht="16" thickBot="1">
      <c r="B18" s="71"/>
      <c r="C18" s="121" t="s">
        <v>46</v>
      </c>
      <c r="D18" s="34"/>
      <c r="E18" s="34"/>
      <c r="F18" s="24" t="s">
        <v>49</v>
      </c>
      <c r="G18" s="139">
        <f t="shared" si="0"/>
        <v>0</v>
      </c>
      <c r="H18" s="18"/>
      <c r="I18" s="18"/>
      <c r="J18" s="18"/>
      <c r="K18" s="132">
        <f>Notes!J351</f>
        <v>0</v>
      </c>
      <c r="L18" s="18"/>
      <c r="M18" s="18"/>
      <c r="N18" s="18"/>
      <c r="O18" s="18"/>
      <c r="P18" s="75"/>
      <c r="Q18" s="18"/>
      <c r="R18" s="75"/>
      <c r="S18" s="138" t="s">
        <v>93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28"/>
  <sheetViews>
    <sheetView topLeftCell="A2" workbookViewId="0">
      <selection activeCell="K11" sqref="K11"/>
    </sheetView>
  </sheetViews>
  <sheetFormatPr baseColWidth="10" defaultColWidth="33.125" defaultRowHeight="15" x14ac:dyDescent="0"/>
  <cols>
    <col min="1" max="1" width="3.25" style="48" customWidth="1"/>
    <col min="2" max="2" width="3.375" style="48" customWidth="1"/>
    <col min="3" max="3" width="28.75" style="48" customWidth="1"/>
    <col min="4" max="4" width="3.125" style="48" customWidth="1"/>
    <col min="5" max="5" width="16.125" style="48" customWidth="1"/>
    <col min="6" max="6" width="5" style="48" customWidth="1"/>
    <col min="7" max="7" width="10.25" style="48" customWidth="1"/>
    <col min="8" max="10" width="12.125" style="48" customWidth="1"/>
    <col min="11" max="11" width="33.125" style="49" customWidth="1"/>
    <col min="12" max="12" width="87.25" style="48" customWidth="1"/>
    <col min="13" max="16384" width="33.125" style="48"/>
  </cols>
  <sheetData>
    <row r="1" spans="2:12" ht="16" thickBot="1"/>
    <row r="2" spans="2:12">
      <c r="B2" s="50"/>
      <c r="C2" s="51"/>
      <c r="D2" s="51"/>
      <c r="E2" s="51"/>
      <c r="F2" s="51"/>
      <c r="G2" s="51"/>
      <c r="H2" s="51"/>
      <c r="I2" s="51"/>
      <c r="J2" s="51"/>
      <c r="K2" s="52"/>
      <c r="L2" s="51"/>
    </row>
    <row r="3" spans="2:12">
      <c r="B3" s="53"/>
      <c r="C3" s="54" t="s">
        <v>11</v>
      </c>
      <c r="D3" s="54"/>
      <c r="E3" s="54"/>
      <c r="F3" s="54"/>
      <c r="G3" s="54"/>
      <c r="H3" s="54"/>
      <c r="I3" s="54"/>
      <c r="J3" s="54"/>
      <c r="K3" s="55"/>
      <c r="L3" s="56"/>
    </row>
    <row r="4" spans="2:12">
      <c r="B4" s="53"/>
      <c r="C4" s="56"/>
      <c r="D4" s="56"/>
      <c r="E4" s="56"/>
      <c r="F4" s="56"/>
      <c r="G4" s="56"/>
      <c r="H4" s="56"/>
      <c r="I4" s="56"/>
      <c r="J4" s="56"/>
      <c r="K4" s="57"/>
      <c r="L4" s="56"/>
    </row>
    <row r="5" spans="2:12">
      <c r="B5" s="58"/>
      <c r="C5" s="59" t="s">
        <v>13</v>
      </c>
      <c r="D5" s="59"/>
      <c r="E5" s="59" t="s">
        <v>0</v>
      </c>
      <c r="F5" s="59"/>
      <c r="G5" s="59" t="s">
        <v>8</v>
      </c>
      <c r="H5" s="59" t="s">
        <v>12</v>
      </c>
      <c r="I5" s="59" t="s">
        <v>33</v>
      </c>
      <c r="J5" s="59" t="s">
        <v>35</v>
      </c>
      <c r="K5" s="60" t="s">
        <v>34</v>
      </c>
      <c r="L5" s="59" t="s">
        <v>6</v>
      </c>
    </row>
    <row r="6" spans="2:12">
      <c r="B6" s="53"/>
      <c r="C6" s="54"/>
      <c r="D6" s="54"/>
      <c r="E6" s="129"/>
      <c r="F6" s="129"/>
      <c r="G6" s="54"/>
      <c r="H6" s="54"/>
      <c r="I6" s="54"/>
      <c r="J6" s="54"/>
      <c r="K6" s="55"/>
      <c r="L6" s="54"/>
    </row>
    <row r="7" spans="2:12">
      <c r="B7" s="53"/>
      <c r="C7" s="48" t="s">
        <v>39</v>
      </c>
      <c r="E7" s="189" t="s">
        <v>155</v>
      </c>
      <c r="H7" s="48">
        <v>2013</v>
      </c>
      <c r="L7" s="49" t="s">
        <v>154</v>
      </c>
    </row>
    <row r="8" spans="2:12">
      <c r="B8" s="53"/>
      <c r="E8" s="189"/>
      <c r="L8" s="49"/>
    </row>
    <row r="9" spans="2:12">
      <c r="B9" s="53"/>
      <c r="C9" s="134" t="s">
        <v>52</v>
      </c>
      <c r="D9" s="61"/>
      <c r="E9" s="133" t="s">
        <v>62</v>
      </c>
      <c r="F9" s="133" t="s">
        <v>69</v>
      </c>
      <c r="G9" s="56" t="s">
        <v>68</v>
      </c>
      <c r="H9" s="197" t="s">
        <v>74</v>
      </c>
      <c r="I9" s="197" t="s">
        <v>74</v>
      </c>
      <c r="J9" s="57"/>
      <c r="K9" s="57" t="s">
        <v>75</v>
      </c>
      <c r="L9" s="62"/>
    </row>
    <row r="10" spans="2:12">
      <c r="B10" s="53"/>
      <c r="E10" s="131"/>
      <c r="F10" s="131"/>
      <c r="H10" s="198"/>
      <c r="I10" s="198"/>
    </row>
    <row r="11" spans="2:12">
      <c r="B11" s="53"/>
      <c r="C11" s="135" t="s">
        <v>40</v>
      </c>
      <c r="E11" s="61" t="s">
        <v>70</v>
      </c>
      <c r="F11" s="130"/>
      <c r="G11" s="61" t="s">
        <v>3</v>
      </c>
      <c r="H11" s="199">
        <v>2011</v>
      </c>
      <c r="I11" s="199">
        <v>2011</v>
      </c>
      <c r="J11" s="61"/>
      <c r="K11" s="63" t="s">
        <v>51</v>
      </c>
    </row>
    <row r="12" spans="2:12">
      <c r="B12" s="53"/>
      <c r="C12" s="61" t="s">
        <v>71</v>
      </c>
      <c r="D12" s="61"/>
      <c r="L12" s="62"/>
    </row>
    <row r="13" spans="2:12">
      <c r="B13" s="53"/>
      <c r="C13" s="200" t="s">
        <v>52</v>
      </c>
    </row>
    <row r="14" spans="2:12">
      <c r="B14" s="53"/>
      <c r="C14" s="48" t="s">
        <v>41</v>
      </c>
    </row>
    <row r="15" spans="2:12">
      <c r="B15" s="53"/>
    </row>
    <row r="16" spans="2:12">
      <c r="B16" s="53"/>
      <c r="C16" s="134" t="s">
        <v>52</v>
      </c>
      <c r="E16" s="141" t="s">
        <v>99</v>
      </c>
      <c r="H16" s="48">
        <v>2008</v>
      </c>
      <c r="K16" s="49" t="s">
        <v>159</v>
      </c>
    </row>
    <row r="17" spans="2:11">
      <c r="B17" s="53"/>
      <c r="C17" s="48" t="s">
        <v>41</v>
      </c>
    </row>
    <row r="18" spans="2:11">
      <c r="B18" s="53"/>
    </row>
    <row r="19" spans="2:11">
      <c r="B19" s="53"/>
      <c r="C19" s="134" t="s">
        <v>52</v>
      </c>
      <c r="E19" s="48" t="s">
        <v>126</v>
      </c>
      <c r="H19" s="48">
        <v>2002</v>
      </c>
      <c r="K19" s="49" t="s">
        <v>160</v>
      </c>
    </row>
    <row r="20" spans="2:11">
      <c r="B20" s="53"/>
      <c r="C20" s="48" t="s">
        <v>41</v>
      </c>
    </row>
    <row r="21" spans="2:11">
      <c r="B21" s="53"/>
    </row>
    <row r="22" spans="2:11">
      <c r="B22" s="53"/>
      <c r="E22" s="48" t="s">
        <v>133</v>
      </c>
      <c r="H22" s="48">
        <v>2010</v>
      </c>
      <c r="K22" s="49" t="s">
        <v>162</v>
      </c>
    </row>
    <row r="23" spans="2:11">
      <c r="B23" s="53"/>
    </row>
    <row r="24" spans="2:11">
      <c r="B24" s="53"/>
      <c r="E24" s="48" t="s">
        <v>100</v>
      </c>
      <c r="H24" s="48">
        <v>2010</v>
      </c>
      <c r="K24" s="49" t="s">
        <v>161</v>
      </c>
    </row>
    <row r="25" spans="2:11">
      <c r="B25" s="53"/>
    </row>
    <row r="26" spans="2:11">
      <c r="B26" s="53"/>
    </row>
    <row r="27" spans="2:11">
      <c r="B27" s="53"/>
    </row>
    <row r="28" spans="2:11">
      <c r="B28" s="5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7"/>
  <sheetViews>
    <sheetView topLeftCell="A143" workbookViewId="0">
      <selection activeCell="C143" sqref="C143"/>
    </sheetView>
  </sheetViews>
  <sheetFormatPr baseColWidth="10" defaultColWidth="7" defaultRowHeight="15" x14ac:dyDescent="0"/>
  <cols>
    <col min="1" max="1" width="5.625" style="109" customWidth="1"/>
    <col min="2" max="2" width="5" style="109" customWidth="1"/>
    <col min="3" max="5" width="7" style="109"/>
    <col min="6" max="6" width="10.875" style="109" bestFit="1" customWidth="1"/>
    <col min="7" max="7" width="7" style="109"/>
    <col min="8" max="8" width="8.125" style="109" customWidth="1"/>
    <col min="9" max="9" width="7.75" style="109" customWidth="1"/>
    <col min="10" max="10" width="16.5" style="109" bestFit="1" customWidth="1"/>
    <col min="11" max="11" width="7.875" style="109" customWidth="1"/>
    <col min="12" max="16384" width="7" style="109"/>
  </cols>
  <sheetData>
    <row r="1" spans="2:25" ht="16" thickBot="1"/>
    <row r="2" spans="2:25" s="26" customFormat="1">
      <c r="B2" s="112"/>
      <c r="C2" s="113" t="s">
        <v>25</v>
      </c>
      <c r="D2" s="113" t="s">
        <v>57</v>
      </c>
      <c r="E2" s="113"/>
      <c r="F2" s="113" t="s">
        <v>32</v>
      </c>
      <c r="G2" s="113"/>
      <c r="H2" s="113"/>
      <c r="I2" s="113"/>
      <c r="J2" s="113"/>
      <c r="K2" s="113"/>
      <c r="L2" s="113"/>
      <c r="M2" s="113"/>
      <c r="N2" s="113"/>
      <c r="O2" s="113"/>
      <c r="P2" s="113"/>
      <c r="Q2" s="113"/>
      <c r="R2" s="113"/>
      <c r="S2" s="113"/>
      <c r="T2" s="113"/>
      <c r="U2" s="113"/>
    </row>
    <row r="3" spans="2:25">
      <c r="B3" s="110"/>
      <c r="C3" s="111"/>
      <c r="D3" s="111"/>
      <c r="E3" s="111"/>
      <c r="F3" s="111"/>
      <c r="G3" s="111"/>
      <c r="H3" s="111"/>
      <c r="I3" s="111"/>
      <c r="J3" s="111"/>
      <c r="K3" s="111"/>
      <c r="L3" s="111"/>
      <c r="M3" s="111"/>
      <c r="N3" s="111"/>
      <c r="O3" s="111"/>
      <c r="P3" s="111"/>
      <c r="Q3" s="111"/>
      <c r="R3" s="111"/>
      <c r="S3" s="111"/>
      <c r="T3" s="111"/>
      <c r="U3" s="111"/>
    </row>
    <row r="4" spans="2:25" customFormat="1" ht="16">
      <c r="B4" s="110"/>
      <c r="C4" s="124" t="s">
        <v>62</v>
      </c>
      <c r="D4" s="124"/>
      <c r="E4" s="124"/>
      <c r="F4" s="124"/>
      <c r="G4" s="124"/>
      <c r="H4" s="124"/>
      <c r="I4" s="124"/>
      <c r="J4" s="124"/>
      <c r="K4" s="124"/>
      <c r="L4" s="124"/>
      <c r="M4" s="124"/>
      <c r="N4" s="124"/>
      <c r="O4" s="124"/>
      <c r="P4" s="124"/>
      <c r="Q4" s="124"/>
      <c r="R4" s="124"/>
      <c r="S4" s="124"/>
      <c r="T4" s="124"/>
      <c r="U4" s="124"/>
      <c r="V4" s="124"/>
      <c r="W4" s="124"/>
      <c r="X4" s="124"/>
      <c r="Y4" s="124"/>
    </row>
    <row r="5" spans="2:25" customFormat="1" ht="16">
      <c r="B5" s="110"/>
      <c r="C5" s="124"/>
      <c r="D5" s="124"/>
      <c r="E5" s="124"/>
      <c r="F5" s="124"/>
      <c r="G5" s="124"/>
      <c r="H5" s="124"/>
      <c r="I5" s="124"/>
      <c r="J5" s="124"/>
      <c r="K5" s="124"/>
      <c r="L5" s="124"/>
      <c r="M5" s="124"/>
      <c r="N5" s="124"/>
      <c r="O5" s="124"/>
      <c r="P5" s="124"/>
      <c r="Q5" s="124"/>
      <c r="R5" s="124"/>
      <c r="S5" s="124"/>
      <c r="T5" s="124"/>
      <c r="U5" s="124"/>
      <c r="V5" s="124"/>
      <c r="W5" s="124"/>
      <c r="X5" s="124"/>
      <c r="Y5" s="124"/>
    </row>
    <row r="6" spans="2:25" customFormat="1" ht="16">
      <c r="B6" s="110"/>
      <c r="C6" s="124"/>
      <c r="D6" s="124"/>
      <c r="E6" s="124"/>
      <c r="F6" s="124"/>
      <c r="G6" s="124"/>
      <c r="H6" s="124"/>
      <c r="I6" s="124"/>
      <c r="J6" s="124"/>
      <c r="K6" s="124"/>
      <c r="L6" s="124"/>
      <c r="M6" s="124"/>
      <c r="N6" s="124"/>
      <c r="O6" s="124"/>
      <c r="P6" s="124"/>
      <c r="Q6" s="124"/>
      <c r="R6" s="124"/>
      <c r="S6" s="124"/>
      <c r="T6" s="124"/>
      <c r="U6" s="124"/>
      <c r="V6" s="124"/>
      <c r="W6" s="124"/>
      <c r="X6" s="124"/>
      <c r="Y6" s="124"/>
    </row>
    <row r="7" spans="2:25" customFormat="1" ht="16">
      <c r="B7" s="110"/>
      <c r="C7" s="124"/>
      <c r="D7" s="124"/>
      <c r="E7" s="124"/>
      <c r="F7" s="124"/>
      <c r="G7" s="124"/>
      <c r="H7" s="124"/>
      <c r="I7" s="124"/>
      <c r="J7" s="124"/>
      <c r="K7" s="124"/>
      <c r="L7" s="124"/>
      <c r="M7" s="124"/>
      <c r="N7" s="124"/>
      <c r="O7" s="124"/>
      <c r="P7" s="124"/>
      <c r="Q7" s="124"/>
      <c r="R7" s="124"/>
      <c r="S7" s="124"/>
      <c r="T7" s="124"/>
      <c r="U7" s="124"/>
      <c r="V7" s="124"/>
      <c r="W7" s="124"/>
      <c r="X7" s="124"/>
      <c r="Y7" s="124"/>
    </row>
    <row r="8" spans="2:25" customFormat="1" ht="16">
      <c r="B8" s="110"/>
      <c r="C8" s="124"/>
      <c r="D8" s="124">
        <v>16</v>
      </c>
      <c r="E8" t="s">
        <v>95</v>
      </c>
      <c r="F8" s="124"/>
      <c r="G8" s="125"/>
      <c r="H8" s="126"/>
      <c r="I8" s="124"/>
      <c r="J8" s="124"/>
      <c r="K8" s="124"/>
      <c r="L8" s="124"/>
      <c r="M8" s="124"/>
      <c r="N8" s="124"/>
      <c r="O8" s="124"/>
      <c r="P8" s="124"/>
      <c r="Q8" s="124"/>
      <c r="R8" s="124"/>
      <c r="S8" s="124"/>
      <c r="T8" s="124"/>
      <c r="U8" s="124"/>
      <c r="V8" s="124"/>
      <c r="W8" s="124"/>
      <c r="X8" s="124"/>
      <c r="Y8" s="124"/>
    </row>
    <row r="9" spans="2:25" customFormat="1" ht="16">
      <c r="B9" s="110"/>
      <c r="C9" s="124"/>
      <c r="D9" s="124"/>
      <c r="F9" s="124">
        <v>18</v>
      </c>
      <c r="G9" s="124" t="s">
        <v>63</v>
      </c>
      <c r="H9" s="126" t="s">
        <v>64</v>
      </c>
      <c r="I9" s="124"/>
      <c r="J9" s="124"/>
      <c r="K9" s="124"/>
      <c r="L9" s="124"/>
      <c r="M9" s="124"/>
      <c r="N9" s="124"/>
      <c r="O9" s="124"/>
      <c r="P9" s="124"/>
      <c r="Q9" s="124"/>
      <c r="R9" s="124"/>
      <c r="S9" s="124"/>
      <c r="T9" s="124"/>
      <c r="U9" s="124"/>
      <c r="V9" s="124"/>
      <c r="W9" s="124"/>
      <c r="X9" s="124"/>
      <c r="Y9" s="124"/>
    </row>
    <row r="10" spans="2:25" customFormat="1" ht="16">
      <c r="B10" s="110"/>
      <c r="C10" s="124"/>
      <c r="D10" s="124"/>
      <c r="F10" s="124"/>
      <c r="G10" t="s">
        <v>65</v>
      </c>
      <c r="H10" s="126" t="s">
        <v>66</v>
      </c>
      <c r="I10" s="124"/>
      <c r="J10" s="124"/>
      <c r="K10" s="124"/>
      <c r="L10" s="124"/>
      <c r="M10" s="124"/>
      <c r="N10" s="124"/>
      <c r="O10" s="124"/>
      <c r="P10" s="124"/>
      <c r="Q10" s="124"/>
      <c r="R10" s="124"/>
      <c r="S10" s="124"/>
      <c r="T10" s="124"/>
      <c r="U10" s="124"/>
      <c r="V10" s="124"/>
      <c r="W10" s="124"/>
      <c r="X10" s="124"/>
      <c r="Y10" s="124"/>
    </row>
    <row r="11" spans="2:25" customFormat="1" ht="16">
      <c r="B11" s="110"/>
      <c r="C11" s="124"/>
      <c r="D11" s="124"/>
      <c r="F11" s="124"/>
      <c r="G11" s="124" t="s">
        <v>67</v>
      </c>
      <c r="H11" s="126" t="s">
        <v>64</v>
      </c>
      <c r="I11" s="124"/>
      <c r="J11" s="124"/>
      <c r="K11" s="124"/>
      <c r="L11" s="124"/>
      <c r="M11" s="124"/>
      <c r="N11" s="124"/>
      <c r="O11" s="124"/>
      <c r="P11" s="124"/>
      <c r="Q11" s="124"/>
      <c r="R11" s="124"/>
      <c r="S11" s="124"/>
      <c r="T11" s="124"/>
      <c r="U11" s="124"/>
      <c r="V11" s="124"/>
      <c r="W11" s="124"/>
      <c r="X11" s="124"/>
      <c r="Y11" s="124"/>
    </row>
    <row r="12" spans="2:25" customFormat="1" ht="16">
      <c r="B12" s="110"/>
      <c r="C12" s="124"/>
      <c r="D12" s="124"/>
      <c r="E12" s="124"/>
      <c r="F12" s="124"/>
      <c r="G12" s="124" t="s">
        <v>72</v>
      </c>
      <c r="H12" s="124" t="s">
        <v>73</v>
      </c>
      <c r="I12" s="124"/>
      <c r="J12" s="124"/>
      <c r="K12" s="124"/>
      <c r="L12" s="124"/>
      <c r="M12" s="124"/>
      <c r="N12" s="124"/>
      <c r="O12" s="124"/>
      <c r="P12" s="124"/>
      <c r="Q12" s="124"/>
      <c r="R12" s="124"/>
      <c r="S12" s="124"/>
      <c r="T12" s="124"/>
      <c r="U12" s="124"/>
      <c r="V12" s="124"/>
      <c r="W12" s="124"/>
      <c r="X12" s="124"/>
      <c r="Y12" s="124"/>
    </row>
    <row r="13" spans="2:25" customFormat="1" ht="16">
      <c r="B13" s="110"/>
      <c r="C13" s="124"/>
      <c r="D13" s="124"/>
      <c r="E13" s="124"/>
      <c r="F13" s="124"/>
      <c r="G13" s="124"/>
      <c r="H13" s="124"/>
      <c r="I13" s="124"/>
      <c r="J13" s="124"/>
      <c r="K13" s="124"/>
      <c r="L13" s="124"/>
      <c r="M13" s="124"/>
      <c r="N13" s="124"/>
      <c r="O13" s="124"/>
      <c r="P13" s="124"/>
      <c r="Q13" s="124"/>
      <c r="R13" s="124"/>
      <c r="S13" s="124"/>
      <c r="T13" s="124"/>
      <c r="U13" s="124"/>
      <c r="V13" s="124"/>
      <c r="W13" s="124"/>
      <c r="X13" s="124"/>
      <c r="Y13" s="124"/>
    </row>
    <row r="14" spans="2:25" customFormat="1" ht="16">
      <c r="B14" s="110"/>
      <c r="C14" s="124"/>
      <c r="D14" s="124"/>
      <c r="E14" s="124"/>
      <c r="F14" s="124"/>
      <c r="G14" s="124"/>
      <c r="H14" s="124"/>
      <c r="I14" s="124"/>
      <c r="J14" s="124"/>
      <c r="K14" s="124"/>
      <c r="L14" s="124"/>
      <c r="M14" s="124"/>
      <c r="N14" s="124"/>
      <c r="O14" s="124"/>
      <c r="P14" s="124"/>
      <c r="Q14" s="124"/>
      <c r="R14" s="124"/>
      <c r="S14" s="124"/>
      <c r="T14" s="124"/>
      <c r="U14" s="124"/>
      <c r="V14" s="124"/>
      <c r="W14" s="124"/>
      <c r="X14" s="124"/>
      <c r="Y14" s="124"/>
    </row>
    <row r="15" spans="2:25" customFormat="1" ht="16">
      <c r="B15" s="110"/>
      <c r="C15" s="124"/>
      <c r="D15" s="124"/>
      <c r="E15" s="124"/>
      <c r="F15" s="124"/>
      <c r="G15" s="124"/>
      <c r="H15" s="124"/>
      <c r="I15" s="124"/>
      <c r="J15" s="124"/>
      <c r="K15" s="124"/>
      <c r="L15" s="124"/>
      <c r="M15" s="124"/>
      <c r="N15" s="124"/>
      <c r="O15" s="124"/>
      <c r="P15" s="124"/>
      <c r="Q15" s="124"/>
      <c r="R15" s="124"/>
      <c r="S15" s="124"/>
      <c r="T15" s="124"/>
      <c r="U15" s="124"/>
      <c r="V15" s="124"/>
      <c r="W15" s="124"/>
      <c r="X15" s="124"/>
      <c r="Y15" s="124"/>
    </row>
    <row r="16" spans="2:25" customFormat="1" ht="16">
      <c r="B16" s="110"/>
      <c r="C16" s="124"/>
      <c r="D16" s="124"/>
      <c r="E16" s="124"/>
      <c r="F16" s="124"/>
      <c r="G16" s="124"/>
      <c r="H16" s="124"/>
      <c r="I16" s="124"/>
      <c r="J16" s="124"/>
      <c r="K16" s="124"/>
      <c r="L16" s="124"/>
      <c r="M16" s="124"/>
      <c r="N16" s="124"/>
      <c r="O16" s="124"/>
      <c r="P16" s="124"/>
      <c r="Q16" s="124"/>
      <c r="R16" s="124"/>
      <c r="S16" s="124"/>
      <c r="T16" s="124"/>
      <c r="U16" s="124"/>
      <c r="V16" s="124"/>
      <c r="W16" s="124"/>
      <c r="X16" s="124"/>
      <c r="Y16" s="124"/>
    </row>
    <row r="17" spans="2:25" customFormat="1" ht="16">
      <c r="B17" s="110"/>
      <c r="C17" s="124"/>
      <c r="D17" s="124"/>
      <c r="E17" s="124"/>
      <c r="F17" s="124"/>
      <c r="G17" s="124"/>
      <c r="H17" s="124"/>
      <c r="I17" s="124"/>
      <c r="J17" s="124"/>
      <c r="K17" s="124"/>
      <c r="L17" s="124"/>
      <c r="M17" s="124"/>
      <c r="N17" s="124"/>
      <c r="O17" s="124"/>
      <c r="P17" s="124"/>
      <c r="Q17" s="124"/>
      <c r="R17" s="124"/>
      <c r="S17" s="124"/>
      <c r="T17" s="124"/>
      <c r="U17" s="124"/>
      <c r="V17" s="124"/>
      <c r="W17" s="124"/>
      <c r="X17" s="124"/>
      <c r="Y17" s="124"/>
    </row>
    <row r="18" spans="2:25" customFormat="1" ht="16">
      <c r="B18" s="110"/>
      <c r="C18" s="124"/>
      <c r="D18" s="124"/>
      <c r="E18" s="124"/>
      <c r="F18" s="124"/>
      <c r="G18" s="124"/>
      <c r="H18" s="124"/>
      <c r="I18" s="124"/>
      <c r="J18" s="124"/>
      <c r="K18" s="124"/>
      <c r="L18" s="124"/>
      <c r="M18" s="124"/>
      <c r="N18" s="124"/>
      <c r="O18" s="124"/>
      <c r="P18" s="124"/>
      <c r="Q18" s="124"/>
      <c r="R18" s="124"/>
      <c r="S18" s="124"/>
      <c r="T18" s="124"/>
      <c r="U18" s="124"/>
      <c r="V18" s="124"/>
      <c r="W18" s="124"/>
      <c r="X18" s="124"/>
      <c r="Y18" s="124"/>
    </row>
    <row r="19" spans="2:25" customFormat="1" ht="16">
      <c r="B19" s="110"/>
      <c r="C19" s="124"/>
      <c r="D19" s="124"/>
      <c r="E19" s="124"/>
      <c r="F19" s="124"/>
      <c r="G19" s="124"/>
      <c r="H19" s="124"/>
      <c r="I19" s="124"/>
      <c r="J19" s="124"/>
      <c r="K19" s="124"/>
      <c r="L19" s="124"/>
      <c r="M19" s="124"/>
      <c r="N19" s="124"/>
      <c r="O19" s="124"/>
      <c r="P19" s="124"/>
      <c r="Q19" s="124"/>
      <c r="R19" s="124"/>
      <c r="S19" s="124"/>
      <c r="T19" s="124"/>
      <c r="U19" s="124"/>
      <c r="V19" s="124"/>
      <c r="W19" s="124"/>
      <c r="X19" s="124"/>
      <c r="Y19" s="124"/>
    </row>
    <row r="20" spans="2:25" customFormat="1" ht="16">
      <c r="B20" s="110"/>
      <c r="C20" s="124"/>
      <c r="D20" s="124"/>
      <c r="E20" s="124"/>
      <c r="F20" s="124"/>
      <c r="G20" s="124"/>
      <c r="H20" s="124"/>
      <c r="I20" s="124"/>
      <c r="J20" s="124"/>
      <c r="K20" s="124"/>
      <c r="L20" s="124"/>
      <c r="M20" s="124"/>
      <c r="N20" s="124"/>
      <c r="O20" s="124"/>
      <c r="P20" s="124"/>
      <c r="Q20" s="124"/>
      <c r="R20" s="124"/>
      <c r="S20" s="124"/>
      <c r="T20" s="124"/>
      <c r="U20" s="124"/>
      <c r="V20" s="124"/>
      <c r="W20" s="124"/>
      <c r="X20" s="124"/>
      <c r="Y20" s="124"/>
    </row>
    <row r="21" spans="2:25" customFormat="1" ht="16">
      <c r="B21" s="110"/>
      <c r="C21" s="124"/>
      <c r="D21" s="124"/>
      <c r="E21" s="124"/>
      <c r="F21" s="124"/>
      <c r="G21" s="124"/>
      <c r="H21" s="124"/>
      <c r="I21" s="124"/>
      <c r="J21" s="124"/>
      <c r="K21" s="124"/>
      <c r="L21" s="124"/>
      <c r="M21" s="124"/>
      <c r="N21" s="124"/>
      <c r="O21" s="124"/>
      <c r="P21" s="124"/>
      <c r="Q21" s="124"/>
      <c r="R21" s="124"/>
      <c r="S21" s="124"/>
      <c r="T21" s="124"/>
      <c r="U21" s="124"/>
      <c r="V21" s="124"/>
      <c r="W21" s="124"/>
      <c r="X21" s="124"/>
      <c r="Y21" s="124"/>
    </row>
    <row r="22" spans="2:25" customFormat="1" ht="16">
      <c r="B22" s="110"/>
      <c r="C22" s="124"/>
      <c r="D22" s="124"/>
      <c r="E22" s="124"/>
      <c r="F22" s="124"/>
      <c r="G22" s="124"/>
      <c r="H22" s="124"/>
      <c r="I22" s="124"/>
      <c r="J22" s="124"/>
      <c r="K22" s="124"/>
      <c r="L22" s="124"/>
      <c r="M22" s="124"/>
      <c r="N22" s="124"/>
      <c r="O22" s="124"/>
      <c r="P22" s="124"/>
      <c r="Q22" s="124"/>
      <c r="R22" s="124"/>
      <c r="S22" s="124"/>
      <c r="T22" s="124"/>
      <c r="U22" s="124"/>
      <c r="V22" s="124"/>
      <c r="W22" s="124"/>
      <c r="X22" s="124"/>
      <c r="Y22" s="124"/>
    </row>
    <row r="23" spans="2:25" customFormat="1" ht="16">
      <c r="B23" s="110"/>
      <c r="C23" s="124"/>
      <c r="D23" s="124"/>
      <c r="E23" s="124"/>
      <c r="F23" s="124"/>
      <c r="G23" s="124"/>
      <c r="H23" s="124"/>
      <c r="I23" s="124"/>
      <c r="J23" s="124"/>
      <c r="K23" s="124"/>
      <c r="L23" s="124"/>
      <c r="M23" s="124"/>
      <c r="N23" s="124"/>
      <c r="O23" s="124"/>
      <c r="P23" s="124"/>
      <c r="Q23" s="124"/>
      <c r="R23" s="124"/>
      <c r="S23" s="124"/>
      <c r="T23" s="124"/>
      <c r="U23" s="124"/>
      <c r="V23" s="124"/>
      <c r="W23" s="124"/>
      <c r="X23" s="124"/>
      <c r="Y23" s="124"/>
    </row>
    <row r="24" spans="2:25" customFormat="1" ht="16">
      <c r="B24" s="110"/>
      <c r="C24" s="124"/>
      <c r="D24" s="124"/>
      <c r="E24" s="124"/>
      <c r="F24" s="124"/>
      <c r="G24" s="124"/>
      <c r="H24" s="124"/>
      <c r="I24" s="124"/>
      <c r="J24" s="124"/>
      <c r="K24" s="124"/>
      <c r="L24" s="124"/>
      <c r="M24" s="124"/>
      <c r="N24" s="124"/>
      <c r="O24" s="124"/>
      <c r="P24" s="124"/>
      <c r="Q24" s="124"/>
      <c r="R24" s="124"/>
      <c r="S24" s="124"/>
      <c r="T24" s="124"/>
      <c r="U24" s="124"/>
      <c r="V24" s="124"/>
      <c r="W24" s="124"/>
      <c r="X24" s="124"/>
      <c r="Y24" s="124"/>
    </row>
    <row r="25" spans="2:25" customFormat="1" ht="16">
      <c r="B25" s="110"/>
      <c r="C25" s="124"/>
      <c r="D25" s="124"/>
      <c r="E25" s="124"/>
      <c r="F25" s="124"/>
      <c r="G25" s="124"/>
      <c r="H25" s="124"/>
      <c r="I25" s="124"/>
      <c r="J25" s="124"/>
      <c r="K25" s="124"/>
      <c r="L25" s="124"/>
      <c r="M25" s="124"/>
      <c r="N25" s="124"/>
      <c r="O25" s="124"/>
      <c r="P25" s="124"/>
      <c r="Q25" s="124"/>
      <c r="R25" s="124"/>
      <c r="S25" s="124"/>
      <c r="T25" s="124"/>
      <c r="U25" s="124"/>
      <c r="V25" s="124"/>
      <c r="W25" s="124"/>
      <c r="X25" s="124"/>
      <c r="Y25" s="124"/>
    </row>
    <row r="26" spans="2:25" customFormat="1" ht="16">
      <c r="B26" s="110"/>
      <c r="C26" s="124"/>
      <c r="D26" s="124"/>
      <c r="E26" s="124"/>
      <c r="F26" s="124"/>
      <c r="G26" s="124"/>
      <c r="H26" s="124"/>
      <c r="I26" s="124"/>
      <c r="J26" s="124"/>
      <c r="K26" s="124"/>
      <c r="L26" s="124"/>
      <c r="M26" s="124"/>
      <c r="N26" s="124"/>
      <c r="O26" s="124"/>
      <c r="P26" s="124"/>
      <c r="Q26" s="124"/>
      <c r="R26" s="124"/>
      <c r="S26" s="124"/>
      <c r="T26" s="124"/>
      <c r="U26" s="124"/>
      <c r="V26" s="124"/>
      <c r="W26" s="124"/>
      <c r="X26" s="124"/>
      <c r="Y26" s="124"/>
    </row>
    <row r="27" spans="2:25" customFormat="1" ht="16">
      <c r="B27" s="110"/>
      <c r="C27" s="124"/>
      <c r="D27" s="124"/>
      <c r="E27" s="124"/>
      <c r="F27" s="124"/>
      <c r="G27" s="124"/>
      <c r="H27" s="124"/>
      <c r="I27" s="124"/>
      <c r="J27" s="124"/>
      <c r="K27" s="124"/>
      <c r="L27" s="124"/>
      <c r="M27" s="124"/>
      <c r="N27" s="124"/>
      <c r="O27" s="124"/>
      <c r="P27" s="124"/>
      <c r="Q27" s="124"/>
      <c r="R27" s="124"/>
      <c r="S27" s="124"/>
      <c r="T27" s="124"/>
      <c r="U27" s="124"/>
      <c r="V27" s="124"/>
      <c r="W27" s="124"/>
      <c r="X27" s="124"/>
      <c r="Y27" s="124"/>
    </row>
    <row r="28" spans="2:25" customFormat="1" ht="16">
      <c r="B28" s="110"/>
      <c r="C28" s="124"/>
      <c r="D28" s="124"/>
      <c r="E28" s="124"/>
      <c r="F28" s="124"/>
      <c r="G28" s="124"/>
      <c r="H28" s="124"/>
      <c r="I28" s="124"/>
      <c r="J28" s="124"/>
      <c r="K28" s="124"/>
      <c r="L28" s="124"/>
      <c r="M28" s="124"/>
      <c r="N28" s="124"/>
      <c r="O28" s="124"/>
      <c r="P28" s="124"/>
      <c r="Q28" s="124"/>
      <c r="R28" s="124"/>
      <c r="S28" s="124"/>
      <c r="T28" s="124"/>
      <c r="U28" s="124"/>
      <c r="V28" s="124"/>
      <c r="W28" s="124"/>
      <c r="X28" s="124"/>
      <c r="Y28" s="124"/>
    </row>
    <row r="29" spans="2:25" customFormat="1" ht="16">
      <c r="B29" s="110"/>
    </row>
    <row r="30" spans="2:25" customFormat="1" ht="16">
      <c r="B30" s="110"/>
    </row>
    <row r="31" spans="2:25" customFormat="1" ht="16">
      <c r="B31" s="110"/>
    </row>
    <row r="32" spans="2:25" customFormat="1" ht="16">
      <c r="B32" s="110"/>
    </row>
    <row r="33" spans="2:2" customFormat="1" ht="16">
      <c r="B33" s="110"/>
    </row>
    <row r="34" spans="2:2" customFormat="1" ht="16">
      <c r="B34" s="110"/>
    </row>
    <row r="35" spans="2:2" customFormat="1" ht="16">
      <c r="B35" s="110"/>
    </row>
    <row r="36" spans="2:2" customFormat="1" ht="16">
      <c r="B36" s="110"/>
    </row>
    <row r="37" spans="2:2" customFormat="1" ht="16">
      <c r="B37" s="110"/>
    </row>
    <row r="38" spans="2:2" customFormat="1" ht="16">
      <c r="B38" s="110"/>
    </row>
    <row r="39" spans="2:2" customFormat="1" ht="16">
      <c r="B39" s="110"/>
    </row>
    <row r="40" spans="2:2" customFormat="1" ht="16">
      <c r="B40" s="110"/>
    </row>
    <row r="41" spans="2:2" customFormat="1" ht="16">
      <c r="B41" s="110"/>
    </row>
    <row r="42" spans="2:2" customFormat="1" ht="16">
      <c r="B42" s="110"/>
    </row>
    <row r="43" spans="2:2" customFormat="1" ht="16">
      <c r="B43" s="110"/>
    </row>
    <row r="44" spans="2:2" customFormat="1" ht="16">
      <c r="B44" s="110"/>
    </row>
    <row r="45" spans="2:2" customFormat="1" ht="16">
      <c r="B45" s="110"/>
    </row>
    <row r="46" spans="2:2" customFormat="1" ht="16">
      <c r="B46" s="110"/>
    </row>
    <row r="47" spans="2:2" customFormat="1" ht="16">
      <c r="B47" s="110"/>
    </row>
    <row r="48" spans="2:2" customFormat="1" ht="16">
      <c r="B48" s="110"/>
    </row>
    <row r="49" spans="1:25" customFormat="1" ht="16">
      <c r="B49" s="110"/>
    </row>
    <row r="50" spans="1:25" customFormat="1" ht="16">
      <c r="B50" s="110"/>
    </row>
    <row r="51" spans="1:25" customFormat="1" ht="16">
      <c r="B51" s="110"/>
    </row>
    <row r="52" spans="1:25" customFormat="1" ht="16">
      <c r="B52" s="110"/>
    </row>
    <row r="53" spans="1:25" customFormat="1" ht="16">
      <c r="B53" s="110"/>
    </row>
    <row r="54" spans="1:25" customFormat="1" ht="16">
      <c r="B54" s="110"/>
    </row>
    <row r="55" spans="1:25" customFormat="1" ht="16">
      <c r="B55" s="110"/>
    </row>
    <row r="56" spans="1:25" customFormat="1" ht="16">
      <c r="B56" s="110"/>
    </row>
    <row r="57" spans="1:25" customFormat="1" ht="16">
      <c r="B57" s="110"/>
    </row>
    <row r="58" spans="1:25" customFormat="1" ht="16">
      <c r="B58" s="110"/>
    </row>
    <row r="59" spans="1:25" customFormat="1" ht="16">
      <c r="B59" s="110"/>
    </row>
    <row r="60" spans="1:25" customFormat="1" ht="16">
      <c r="B60" s="110"/>
    </row>
    <row r="61" spans="1:25" customFormat="1" ht="17" thickBot="1">
      <c r="B61" s="110"/>
    </row>
    <row r="62" spans="1:25" s="26" customFormat="1" ht="16">
      <c r="A62"/>
      <c r="B62" s="112"/>
      <c r="C62" s="113" t="s">
        <v>25</v>
      </c>
      <c r="D62" s="113" t="s">
        <v>57</v>
      </c>
      <c r="E62" s="113"/>
      <c r="F62" s="113" t="s">
        <v>32</v>
      </c>
      <c r="G62" s="113"/>
      <c r="H62" s="113"/>
      <c r="I62" s="113"/>
      <c r="J62" s="113"/>
      <c r="K62" s="113"/>
      <c r="L62" s="113"/>
      <c r="M62" s="113"/>
      <c r="N62" s="113"/>
      <c r="O62" s="113"/>
      <c r="P62" s="113"/>
      <c r="Q62" s="113"/>
      <c r="R62" s="113"/>
      <c r="S62" s="113"/>
      <c r="T62" s="113"/>
      <c r="U62" s="113"/>
    </row>
    <row r="63" spans="1:25" s="144" customFormat="1" ht="16">
      <c r="B63" s="110"/>
      <c r="C63" s="172"/>
      <c r="D63" s="173"/>
      <c r="E63" s="173"/>
      <c r="F63" s="173"/>
      <c r="G63" s="173"/>
      <c r="H63" s="173"/>
      <c r="I63" s="173"/>
      <c r="J63" s="173"/>
      <c r="K63" s="173"/>
      <c r="L63" s="173"/>
      <c r="M63" s="173"/>
      <c r="N63" s="173"/>
      <c r="O63" s="173"/>
      <c r="P63" s="173"/>
      <c r="Q63" s="173"/>
      <c r="R63" s="173"/>
      <c r="S63" s="173"/>
      <c r="T63" s="173"/>
      <c r="U63" s="173"/>
      <c r="V63" s="173"/>
      <c r="W63" s="173"/>
      <c r="X63" s="173"/>
      <c r="Y63" s="173"/>
    </row>
    <row r="64" spans="1:25" s="141" customFormat="1">
      <c r="B64" s="110"/>
      <c r="C64" s="141" t="s">
        <v>99</v>
      </c>
    </row>
    <row r="65" spans="2:8" s="141" customFormat="1">
      <c r="B65" s="110"/>
    </row>
    <row r="66" spans="2:8" s="141" customFormat="1">
      <c r="B66" s="110"/>
      <c r="D66" s="174" t="s">
        <v>112</v>
      </c>
      <c r="F66" s="142" t="s">
        <v>114</v>
      </c>
    </row>
    <row r="67" spans="2:8" s="141" customFormat="1">
      <c r="B67" s="110"/>
      <c r="H67" s="180">
        <v>0.87</v>
      </c>
    </row>
    <row r="68" spans="2:8" s="141" customFormat="1">
      <c r="B68" s="110"/>
    </row>
    <row r="69" spans="2:8" s="141" customFormat="1">
      <c r="B69" s="110"/>
    </row>
    <row r="70" spans="2:8" s="141" customFormat="1">
      <c r="B70" s="110"/>
    </row>
    <row r="71" spans="2:8" s="141" customFormat="1">
      <c r="B71" s="110"/>
    </row>
    <row r="72" spans="2:8" s="141" customFormat="1">
      <c r="B72" s="110"/>
    </row>
    <row r="73" spans="2:8" s="141" customFormat="1">
      <c r="B73" s="110"/>
    </row>
    <row r="74" spans="2:8" s="141" customFormat="1">
      <c r="B74" s="110"/>
    </row>
    <row r="75" spans="2:8" s="141" customFormat="1">
      <c r="B75" s="110"/>
    </row>
    <row r="76" spans="2:8" s="141" customFormat="1">
      <c r="B76" s="110"/>
    </row>
    <row r="77" spans="2:8" s="141" customFormat="1">
      <c r="B77" s="110"/>
    </row>
    <row r="78" spans="2:8" s="141" customFormat="1">
      <c r="B78" s="110"/>
    </row>
    <row r="79" spans="2:8" s="141" customFormat="1">
      <c r="B79" s="110"/>
    </row>
    <row r="80" spans="2:8" s="141" customFormat="1">
      <c r="B80" s="110"/>
    </row>
    <row r="81" spans="2:10" s="141" customFormat="1">
      <c r="B81" s="110"/>
    </row>
    <row r="82" spans="2:10" s="141" customFormat="1" ht="16">
      <c r="B82" s="110"/>
      <c r="D82">
        <v>1211</v>
      </c>
      <c r="E82"/>
      <c r="F82"/>
      <c r="G82"/>
      <c r="H82"/>
      <c r="I82"/>
    </row>
    <row r="83" spans="2:10" s="141" customFormat="1" ht="16">
      <c r="B83" s="110"/>
      <c r="D83"/>
      <c r="F83" t="s">
        <v>113</v>
      </c>
      <c r="H83">
        <v>16.899999999999999</v>
      </c>
      <c r="I83" t="s">
        <v>53</v>
      </c>
      <c r="J83" t="s">
        <v>116</v>
      </c>
    </row>
    <row r="84" spans="2:10" s="141" customFormat="1" ht="16">
      <c r="B84" s="110"/>
      <c r="D84"/>
      <c r="F84"/>
      <c r="H84">
        <v>18</v>
      </c>
      <c r="I84" t="s">
        <v>53</v>
      </c>
      <c r="J84" t="s">
        <v>117</v>
      </c>
    </row>
    <row r="85" spans="2:10" s="141" customFormat="1" ht="16">
      <c r="B85" s="110"/>
      <c r="D85"/>
      <c r="F85" t="s">
        <v>118</v>
      </c>
      <c r="H85" s="181">
        <v>0.12</v>
      </c>
      <c r="I85"/>
      <c r="J85" t="s">
        <v>119</v>
      </c>
    </row>
    <row r="86" spans="2:10" s="141" customFormat="1" ht="16">
      <c r="B86" s="110"/>
      <c r="D86"/>
      <c r="F86"/>
      <c r="H86" s="181">
        <v>7.0000000000000007E-2</v>
      </c>
      <c r="I86"/>
      <c r="J86" t="s">
        <v>120</v>
      </c>
    </row>
    <row r="87" spans="2:10" s="141" customFormat="1">
      <c r="B87" s="110"/>
    </row>
    <row r="88" spans="2:10" s="141" customFormat="1">
      <c r="B88" s="110"/>
    </row>
    <row r="89" spans="2:10" s="141" customFormat="1">
      <c r="B89" s="110"/>
    </row>
    <row r="90" spans="2:10" s="141" customFormat="1">
      <c r="B90" s="110"/>
    </row>
    <row r="91" spans="2:10" s="141" customFormat="1">
      <c r="B91" s="110"/>
    </row>
    <row r="92" spans="2:10" s="141" customFormat="1">
      <c r="B92" s="110"/>
    </row>
    <row r="93" spans="2:10" s="141" customFormat="1">
      <c r="B93" s="110"/>
    </row>
    <row r="94" spans="2:10" s="141" customFormat="1">
      <c r="B94" s="110"/>
    </row>
    <row r="95" spans="2:10" s="141" customFormat="1">
      <c r="B95" s="110"/>
    </row>
    <row r="96" spans="2:10" s="141" customFormat="1">
      <c r="B96" s="110"/>
    </row>
    <row r="97" spans="2:9" s="141" customFormat="1">
      <c r="B97" s="110"/>
    </row>
    <row r="98" spans="2:9" s="141" customFormat="1">
      <c r="B98" s="110"/>
    </row>
    <row r="99" spans="2:9" s="141" customFormat="1">
      <c r="B99" s="110"/>
    </row>
    <row r="100" spans="2:9" s="141" customFormat="1">
      <c r="B100" s="110"/>
      <c r="D100" s="141">
        <v>1212</v>
      </c>
    </row>
    <row r="101" spans="2:9" s="141" customFormat="1" ht="16">
      <c r="B101" s="110"/>
      <c r="F101" t="s">
        <v>113</v>
      </c>
      <c r="H101">
        <v>17.7</v>
      </c>
      <c r="I101" t="s">
        <v>53</v>
      </c>
    </row>
    <row r="102" spans="2:9" s="141" customFormat="1">
      <c r="B102" s="110"/>
    </row>
    <row r="103" spans="2:9" s="141" customFormat="1">
      <c r="B103" s="110"/>
    </row>
    <row r="104" spans="2:9" s="141" customFormat="1">
      <c r="B104" s="110"/>
    </row>
    <row r="105" spans="2:9" s="141" customFormat="1">
      <c r="B105" s="110"/>
    </row>
    <row r="106" spans="2:9" s="141" customFormat="1">
      <c r="B106" s="110"/>
    </row>
    <row r="107" spans="2:9" s="141" customFormat="1">
      <c r="B107" s="110"/>
    </row>
    <row r="108" spans="2:9" s="141" customFormat="1">
      <c r="B108" s="110"/>
      <c r="F108" s="142" t="s">
        <v>115</v>
      </c>
      <c r="H108" s="180">
        <v>0.84</v>
      </c>
    </row>
    <row r="109" spans="2:9" s="141" customFormat="1">
      <c r="B109" s="110"/>
    </row>
    <row r="110" spans="2:9" s="141" customFormat="1">
      <c r="B110" s="110"/>
    </row>
    <row r="111" spans="2:9" s="141" customFormat="1">
      <c r="B111" s="110"/>
    </row>
    <row r="112" spans="2:9" s="141" customFormat="1">
      <c r="B112" s="110"/>
      <c r="D112" s="174">
        <v>1216</v>
      </c>
      <c r="F112" s="142" t="s">
        <v>113</v>
      </c>
    </row>
    <row r="113" spans="2:10" s="141" customFormat="1">
      <c r="B113" s="110"/>
    </row>
    <row r="114" spans="2:10" s="141" customFormat="1">
      <c r="B114" s="110"/>
    </row>
    <row r="115" spans="2:10" s="141" customFormat="1">
      <c r="B115" s="110"/>
    </row>
    <row r="116" spans="2:10" s="141" customFormat="1">
      <c r="B116" s="110"/>
    </row>
    <row r="117" spans="2:10" s="141" customFormat="1">
      <c r="B117" s="110"/>
    </row>
    <row r="118" spans="2:10" s="141" customFormat="1">
      <c r="B118" s="110"/>
      <c r="H118" s="174">
        <v>17.7</v>
      </c>
      <c r="I118" s="174" t="s">
        <v>53</v>
      </c>
      <c r="J118" s="174" t="s">
        <v>64</v>
      </c>
    </row>
    <row r="119" spans="2:10" s="141" customFormat="1">
      <c r="B119" s="110"/>
      <c r="H119" s="175"/>
      <c r="I119" s="175"/>
      <c r="J119" s="174"/>
    </row>
    <row r="120" spans="2:10" s="141" customFormat="1">
      <c r="B120" s="110"/>
    </row>
    <row r="121" spans="2:10" s="141" customFormat="1">
      <c r="B121" s="110"/>
      <c r="F121" s="182" t="s">
        <v>122</v>
      </c>
      <c r="H121" s="141">
        <v>22.4</v>
      </c>
      <c r="I121" s="182" t="s">
        <v>121</v>
      </c>
    </row>
    <row r="122" spans="2:10" s="141" customFormat="1">
      <c r="B122" s="110"/>
      <c r="H122" s="141">
        <f>H121*1000</f>
        <v>22400</v>
      </c>
      <c r="I122" s="182" t="s">
        <v>124</v>
      </c>
    </row>
    <row r="123" spans="2:10" s="141" customFormat="1">
      <c r="B123" s="110"/>
      <c r="H123" s="141">
        <f>H122*100</f>
        <v>2240000</v>
      </c>
      <c r="I123" s="182" t="s">
        <v>125</v>
      </c>
    </row>
    <row r="124" spans="2:10" s="141" customFormat="1">
      <c r="B124" s="110"/>
      <c r="H124" s="183"/>
      <c r="I124" s="182"/>
    </row>
    <row r="125" spans="2:10" s="141" customFormat="1">
      <c r="B125" s="110"/>
      <c r="H125" s="183">
        <f>H123*H129</f>
        <v>39648000</v>
      </c>
      <c r="I125" s="182" t="s">
        <v>123</v>
      </c>
    </row>
    <row r="126" spans="2:10" s="141" customFormat="1">
      <c r="B126" s="110"/>
      <c r="F126" s="182" t="s">
        <v>144</v>
      </c>
      <c r="H126" s="183">
        <f>H125*H108</f>
        <v>33304320</v>
      </c>
      <c r="I126" s="182" t="s">
        <v>123</v>
      </c>
    </row>
    <row r="127" spans="2:10" s="141" customFormat="1">
      <c r="B127" s="110"/>
    </row>
    <row r="128" spans="2:10" s="141" customFormat="1">
      <c r="B128" s="110"/>
    </row>
    <row r="129" spans="1:25" s="141" customFormat="1">
      <c r="B129" s="110"/>
      <c r="D129" s="141">
        <v>1222</v>
      </c>
      <c r="F129" s="142" t="s">
        <v>113</v>
      </c>
      <c r="H129" s="174">
        <v>17.7</v>
      </c>
      <c r="I129" s="174" t="s">
        <v>53</v>
      </c>
      <c r="J129" s="174" t="s">
        <v>64</v>
      </c>
    </row>
    <row r="130" spans="1:25" s="141" customFormat="1">
      <c r="B130" s="110"/>
    </row>
    <row r="131" spans="1:25" s="141" customFormat="1">
      <c r="B131" s="110"/>
    </row>
    <row r="132" spans="1:25" s="141" customFormat="1">
      <c r="B132" s="110"/>
    </row>
    <row r="133" spans="1:25" s="141" customFormat="1">
      <c r="B133" s="110"/>
    </row>
    <row r="134" spans="1:25" s="141" customFormat="1">
      <c r="B134" s="110"/>
    </row>
    <row r="135" spans="1:25" s="141" customFormat="1">
      <c r="B135" s="110"/>
    </row>
    <row r="136" spans="1:25" s="141" customFormat="1">
      <c r="B136" s="110"/>
    </row>
    <row r="137" spans="1:25" s="141" customFormat="1">
      <c r="B137" s="110"/>
    </row>
    <row r="138" spans="1:25" s="141" customFormat="1">
      <c r="B138" s="110"/>
    </row>
    <row r="139" spans="1:25" s="141" customFormat="1">
      <c r="B139" s="110"/>
    </row>
    <row r="140" spans="1:25" s="141" customFormat="1" ht="16" thickBot="1">
      <c r="B140" s="110"/>
    </row>
    <row r="141" spans="1:25" s="26" customFormat="1" ht="16">
      <c r="A141"/>
      <c r="B141" s="112"/>
      <c r="C141" s="113" t="s">
        <v>25</v>
      </c>
      <c r="D141" s="113" t="s">
        <v>57</v>
      </c>
      <c r="E141" s="113"/>
      <c r="F141" s="113" t="s">
        <v>32</v>
      </c>
      <c r="G141" s="113"/>
      <c r="H141" s="113"/>
      <c r="I141" s="113"/>
      <c r="J141" s="113"/>
      <c r="K141" s="113"/>
      <c r="L141" s="113"/>
      <c r="M141" s="113"/>
      <c r="N141" s="113"/>
      <c r="O141" s="113"/>
      <c r="P141" s="113"/>
      <c r="Q141" s="113"/>
      <c r="R141" s="113"/>
      <c r="S141" s="113"/>
      <c r="T141" s="113"/>
      <c r="U141" s="113"/>
    </row>
    <row r="142" spans="1:25" s="144" customFormat="1" ht="16">
      <c r="B142" s="110"/>
      <c r="C142" s="172"/>
      <c r="D142" s="173"/>
      <c r="E142" s="173"/>
      <c r="F142" s="173"/>
      <c r="G142" s="173"/>
      <c r="H142" s="173"/>
      <c r="I142" s="173"/>
      <c r="J142" s="173"/>
      <c r="K142" s="173"/>
      <c r="L142" s="173"/>
      <c r="M142" s="173"/>
      <c r="N142" s="173"/>
      <c r="O142" s="173"/>
      <c r="P142" s="173"/>
      <c r="Q142" s="173"/>
      <c r="R142" s="173"/>
      <c r="S142" s="173"/>
      <c r="T142" s="173"/>
      <c r="U142" s="173"/>
      <c r="V142" s="173"/>
      <c r="W142" s="173"/>
      <c r="X142" s="173"/>
      <c r="Y142" s="173"/>
    </row>
    <row r="143" spans="1:25" customFormat="1" ht="16">
      <c r="B143" s="110"/>
      <c r="C143" s="184" t="s">
        <v>126</v>
      </c>
      <c r="D143" s="174"/>
      <c r="E143" s="174"/>
      <c r="F143" s="174"/>
      <c r="G143" s="174"/>
      <c r="H143" s="174"/>
      <c r="I143" s="174"/>
      <c r="J143" s="174"/>
      <c r="K143" s="174"/>
      <c r="L143" s="174"/>
      <c r="M143" s="174"/>
      <c r="N143" s="174"/>
      <c r="O143" s="174"/>
      <c r="P143" s="174"/>
      <c r="Q143" s="174"/>
      <c r="R143" s="174"/>
      <c r="S143" s="174"/>
      <c r="T143" s="174"/>
      <c r="U143" s="174"/>
      <c r="V143" s="174"/>
      <c r="W143" s="174"/>
      <c r="X143" s="174"/>
    </row>
    <row r="144" spans="1:25" customFormat="1" ht="16">
      <c r="B144" s="110"/>
      <c r="C144" s="174"/>
      <c r="D144" s="174">
        <v>48</v>
      </c>
      <c r="E144" s="109"/>
      <c r="F144" s="174" t="s">
        <v>127</v>
      </c>
      <c r="G144" s="174"/>
      <c r="H144" s="174"/>
      <c r="I144" s="174"/>
      <c r="J144" s="174"/>
      <c r="K144" s="174"/>
      <c r="L144" s="174"/>
      <c r="M144" s="174"/>
      <c r="N144" s="174"/>
      <c r="O144" s="174"/>
      <c r="P144" s="174"/>
      <c r="Q144" s="174"/>
      <c r="R144" s="174"/>
      <c r="S144" s="174"/>
      <c r="T144" s="174"/>
      <c r="U144" s="174"/>
      <c r="V144" s="174"/>
      <c r="W144" s="174"/>
      <c r="X144" s="174"/>
    </row>
    <row r="145" spans="2:24" customFormat="1" ht="16">
      <c r="B145" s="110"/>
      <c r="C145" s="174"/>
      <c r="D145" s="174"/>
      <c r="E145" s="109"/>
      <c r="F145" s="174"/>
      <c r="G145" s="174"/>
      <c r="H145" s="174"/>
      <c r="I145" s="174"/>
      <c r="J145" s="174"/>
      <c r="K145" s="174"/>
      <c r="L145" s="174"/>
      <c r="M145" s="174"/>
      <c r="N145" s="174"/>
      <c r="O145" s="174"/>
      <c r="P145" s="174"/>
      <c r="Q145" s="174"/>
      <c r="R145" s="174"/>
      <c r="S145" s="174"/>
      <c r="T145" s="174"/>
      <c r="U145" s="174"/>
      <c r="V145" s="174"/>
      <c r="W145" s="174"/>
      <c r="X145" s="174"/>
    </row>
    <row r="146" spans="2:24" customFormat="1" ht="16">
      <c r="B146" s="110"/>
      <c r="C146" s="174"/>
      <c r="D146" s="174"/>
      <c r="E146" s="109"/>
      <c r="F146" s="174"/>
      <c r="G146" s="174"/>
      <c r="H146" s="174"/>
      <c r="I146" s="174"/>
      <c r="J146" s="174"/>
      <c r="K146" s="174"/>
      <c r="L146" s="174"/>
      <c r="M146" s="174"/>
      <c r="N146" s="174"/>
      <c r="O146" s="174"/>
      <c r="P146" s="174"/>
      <c r="Q146" s="174"/>
      <c r="R146" s="174"/>
      <c r="S146" s="174"/>
      <c r="T146" s="174"/>
      <c r="U146" s="174"/>
      <c r="V146" s="174"/>
      <c r="W146" s="174"/>
      <c r="X146" s="174"/>
    </row>
    <row r="147" spans="2:24" customFormat="1" ht="16">
      <c r="B147" s="110"/>
      <c r="C147" s="174"/>
      <c r="D147" s="174"/>
      <c r="E147" s="109"/>
      <c r="F147" s="174"/>
      <c r="G147" s="174"/>
      <c r="H147" s="174"/>
      <c r="I147" s="174"/>
      <c r="J147" s="174"/>
      <c r="K147" s="174"/>
      <c r="L147" s="174"/>
      <c r="M147" s="174"/>
      <c r="N147" s="174"/>
      <c r="O147" s="174"/>
      <c r="P147" s="174"/>
      <c r="Q147" s="174"/>
      <c r="R147" s="174"/>
      <c r="S147" s="174"/>
      <c r="T147" s="174"/>
      <c r="U147" s="174"/>
      <c r="V147" s="174"/>
      <c r="W147" s="174"/>
      <c r="X147" s="174"/>
    </row>
    <row r="148" spans="2:24" customFormat="1" ht="16">
      <c r="B148" s="110"/>
      <c r="C148" s="174"/>
      <c r="D148" s="174"/>
      <c r="E148" s="109"/>
      <c r="F148" s="175" t="s">
        <v>127</v>
      </c>
      <c r="G148" s="174"/>
      <c r="H148" s="174"/>
      <c r="I148" s="174"/>
      <c r="J148" s="174"/>
      <c r="K148" s="174"/>
      <c r="L148" s="174"/>
      <c r="M148" s="174"/>
      <c r="N148" s="174"/>
      <c r="O148" s="174"/>
      <c r="P148" s="174"/>
      <c r="Q148" s="174"/>
      <c r="R148" s="174"/>
      <c r="S148" s="174"/>
      <c r="T148" s="174"/>
      <c r="U148" s="174"/>
      <c r="V148" s="174"/>
      <c r="W148" s="174"/>
      <c r="X148" s="174"/>
    </row>
    <row r="149" spans="2:24" customFormat="1" ht="16">
      <c r="B149" s="110"/>
      <c r="C149" s="174"/>
      <c r="D149" s="174"/>
      <c r="E149" s="109"/>
      <c r="F149" s="174"/>
      <c r="G149" s="174"/>
      <c r="H149" s="174"/>
      <c r="I149" s="174"/>
      <c r="J149" s="174"/>
      <c r="K149" s="174"/>
      <c r="L149" s="174"/>
      <c r="M149" s="174"/>
      <c r="N149" s="174"/>
      <c r="O149" s="174"/>
      <c r="P149" s="174"/>
      <c r="Q149" s="174"/>
      <c r="R149" s="174"/>
      <c r="S149" s="174"/>
      <c r="T149" s="174"/>
      <c r="U149" s="174"/>
      <c r="V149" s="174"/>
      <c r="W149" s="174"/>
      <c r="X149" s="174"/>
    </row>
    <row r="150" spans="2:24" customFormat="1" ht="16">
      <c r="B150" s="110"/>
      <c r="C150" s="174"/>
      <c r="D150" s="177"/>
      <c r="E150" s="109"/>
      <c r="F150" s="177"/>
      <c r="G150" s="109"/>
      <c r="H150" s="177" t="s">
        <v>128</v>
      </c>
      <c r="I150" s="177" t="s">
        <v>128</v>
      </c>
      <c r="J150" s="177"/>
      <c r="K150" s="174"/>
      <c r="L150" s="174"/>
      <c r="M150" s="174"/>
      <c r="N150" s="174"/>
      <c r="O150" s="174"/>
      <c r="P150" s="174"/>
      <c r="Q150" s="174"/>
      <c r="R150" s="174"/>
      <c r="S150" s="174"/>
      <c r="T150" s="174"/>
      <c r="U150" s="174"/>
      <c r="V150" s="174"/>
      <c r="W150" s="174"/>
      <c r="X150" s="174"/>
    </row>
    <row r="151" spans="2:24" customFormat="1" ht="16">
      <c r="B151" s="110"/>
      <c r="C151" s="174"/>
      <c r="D151" s="177"/>
      <c r="E151" s="109"/>
      <c r="F151" s="177" t="s">
        <v>129</v>
      </c>
      <c r="G151" s="109"/>
      <c r="H151" s="177">
        <v>173</v>
      </c>
      <c r="I151" s="177">
        <v>259</v>
      </c>
      <c r="J151" s="177"/>
      <c r="K151" s="174"/>
      <c r="L151" s="174"/>
      <c r="M151" s="174"/>
      <c r="N151" s="174"/>
      <c r="O151" s="174"/>
      <c r="P151" s="174"/>
      <c r="Q151" s="174"/>
      <c r="R151" s="174"/>
      <c r="S151" s="174"/>
      <c r="T151" s="174"/>
      <c r="U151" s="174"/>
      <c r="V151" s="174"/>
      <c r="W151" s="174"/>
      <c r="X151" s="174"/>
    </row>
    <row r="152" spans="2:24" customFormat="1" ht="16">
      <c r="B152" s="110"/>
      <c r="C152" s="174"/>
      <c r="D152" s="177"/>
      <c r="E152" s="109"/>
      <c r="F152" s="177" t="s">
        <v>130</v>
      </c>
      <c r="G152" s="109"/>
      <c r="H152" s="177">
        <v>187</v>
      </c>
      <c r="I152" s="177">
        <v>280</v>
      </c>
      <c r="J152" s="177"/>
      <c r="K152" s="174"/>
      <c r="L152" s="174"/>
      <c r="M152" s="174"/>
      <c r="N152" s="174"/>
      <c r="O152" s="174"/>
      <c r="P152" s="174"/>
      <c r="Q152" s="174"/>
      <c r="R152" s="174"/>
      <c r="S152" s="174"/>
      <c r="T152" s="174"/>
      <c r="U152" s="174"/>
      <c r="V152" s="174"/>
      <c r="W152" s="174"/>
      <c r="X152" s="174"/>
    </row>
    <row r="153" spans="2:24" customFormat="1" ht="16">
      <c r="B153" s="110"/>
      <c r="C153" s="174"/>
      <c r="D153" s="177"/>
      <c r="E153" s="109"/>
      <c r="F153" s="177"/>
      <c r="G153" s="109"/>
      <c r="H153" s="177" t="s">
        <v>131</v>
      </c>
      <c r="I153" s="177" t="s">
        <v>131</v>
      </c>
      <c r="J153" s="177"/>
      <c r="K153" s="174"/>
      <c r="L153" s="174"/>
      <c r="M153" s="174"/>
      <c r="N153" s="174"/>
      <c r="O153" s="174"/>
      <c r="P153" s="174"/>
      <c r="Q153" s="174"/>
      <c r="R153" s="174"/>
      <c r="S153" s="174"/>
      <c r="T153" s="174"/>
      <c r="U153" s="174"/>
      <c r="V153" s="174"/>
      <c r="W153" s="174"/>
      <c r="X153" s="174"/>
    </row>
    <row r="154" spans="2:24" customFormat="1" ht="16">
      <c r="B154" s="110"/>
      <c r="C154" s="174"/>
      <c r="D154" s="177"/>
      <c r="E154" s="109"/>
      <c r="F154" s="177" t="s">
        <v>129</v>
      </c>
      <c r="G154" s="109"/>
      <c r="H154" s="177">
        <f>173*1000</f>
        <v>173000</v>
      </c>
      <c r="I154" s="177">
        <f>259*1000</f>
        <v>259000</v>
      </c>
      <c r="J154" s="177"/>
      <c r="K154" s="174"/>
      <c r="L154" s="174"/>
      <c r="M154" s="174"/>
      <c r="N154" s="174"/>
      <c r="O154" s="174"/>
      <c r="P154" s="174"/>
      <c r="Q154" s="174"/>
      <c r="R154" s="174"/>
      <c r="S154" s="174"/>
      <c r="T154" s="174"/>
      <c r="U154" s="174"/>
      <c r="V154" s="174"/>
      <c r="W154" s="174"/>
      <c r="X154" s="174"/>
    </row>
    <row r="155" spans="2:24" customFormat="1" ht="16">
      <c r="B155" s="110"/>
      <c r="C155" s="174"/>
      <c r="D155" s="177"/>
      <c r="E155" s="109"/>
      <c r="F155" s="177" t="s">
        <v>130</v>
      </c>
      <c r="G155" s="109"/>
      <c r="H155" s="177">
        <f>187*1000</f>
        <v>187000</v>
      </c>
      <c r="I155" s="177">
        <f>280*1000</f>
        <v>280000</v>
      </c>
      <c r="J155" s="177"/>
      <c r="K155" s="174"/>
      <c r="L155" s="174"/>
      <c r="M155" s="174"/>
      <c r="N155" s="174"/>
      <c r="O155" s="174"/>
      <c r="P155" s="174"/>
      <c r="Q155" s="174"/>
      <c r="R155" s="174"/>
      <c r="S155" s="174"/>
      <c r="T155" s="174"/>
      <c r="U155" s="174"/>
      <c r="V155" s="174"/>
      <c r="W155" s="174"/>
      <c r="X155" s="174"/>
    </row>
    <row r="156" spans="2:24" customFormat="1" ht="16">
      <c r="B156" s="110"/>
      <c r="C156" s="174"/>
      <c r="D156" s="177"/>
      <c r="E156" s="109"/>
      <c r="F156" s="177"/>
      <c r="G156" s="109"/>
      <c r="H156" s="177" t="s">
        <v>56</v>
      </c>
      <c r="I156" s="177" t="s">
        <v>56</v>
      </c>
      <c r="J156" s="177"/>
      <c r="K156" s="174" t="s">
        <v>132</v>
      </c>
      <c r="L156" s="174"/>
      <c r="M156" s="174"/>
      <c r="N156" s="174"/>
      <c r="O156" s="174"/>
      <c r="P156" s="174"/>
      <c r="Q156" s="174"/>
      <c r="R156" s="174"/>
      <c r="S156" s="174"/>
      <c r="T156" s="174"/>
      <c r="U156" s="174"/>
      <c r="V156" s="174"/>
      <c r="W156" s="174"/>
      <c r="X156" s="174"/>
    </row>
    <row r="157" spans="2:24" customFormat="1" ht="16">
      <c r="B157" s="110"/>
      <c r="C157" s="174"/>
      <c r="D157" s="177"/>
      <c r="E157" s="109"/>
      <c r="F157" s="177" t="s">
        <v>129</v>
      </c>
      <c r="G157" s="109"/>
      <c r="H157" s="185">
        <f>H154*100</f>
        <v>17300000</v>
      </c>
      <c r="I157" s="185">
        <f>I154*100</f>
        <v>25900000</v>
      </c>
      <c r="J157" s="177"/>
      <c r="K157" s="185">
        <f>(H157+I157)/2</f>
        <v>21600000</v>
      </c>
      <c r="L157" s="174"/>
      <c r="M157" s="174"/>
      <c r="N157" s="174"/>
      <c r="O157" s="174"/>
      <c r="P157" s="174"/>
      <c r="Q157" s="174"/>
      <c r="R157" s="174"/>
      <c r="S157" s="174"/>
      <c r="T157" s="174"/>
      <c r="U157" s="174"/>
      <c r="V157" s="174"/>
      <c r="W157" s="174"/>
      <c r="X157" s="174"/>
    </row>
    <row r="158" spans="2:24" customFormat="1" ht="16">
      <c r="B158" s="110"/>
      <c r="C158" s="174"/>
      <c r="D158" s="177"/>
      <c r="E158" s="109"/>
      <c r="F158" s="177" t="s">
        <v>130</v>
      </c>
      <c r="G158" s="109"/>
      <c r="H158" s="185">
        <f>H155*100</f>
        <v>18700000</v>
      </c>
      <c r="I158" s="185">
        <f>I155*100</f>
        <v>28000000</v>
      </c>
      <c r="J158" s="177"/>
      <c r="K158" s="185">
        <f>(H158+I158)/2</f>
        <v>23350000</v>
      </c>
      <c r="L158" s="174"/>
      <c r="M158" s="174"/>
      <c r="N158" s="174"/>
      <c r="O158" s="174"/>
      <c r="P158" s="174"/>
      <c r="Q158" s="174"/>
      <c r="R158" s="174"/>
      <c r="S158" s="174"/>
      <c r="T158" s="174"/>
      <c r="U158" s="174"/>
      <c r="V158" s="174"/>
      <c r="W158" s="174"/>
      <c r="X158" s="174"/>
    </row>
    <row r="159" spans="2:24" customFormat="1" ht="16">
      <c r="B159" s="110"/>
      <c r="C159" s="174"/>
      <c r="D159" s="177"/>
      <c r="E159" s="109"/>
      <c r="F159" s="177"/>
      <c r="G159" s="109"/>
      <c r="H159" s="177"/>
      <c r="I159" s="177"/>
      <c r="J159" s="177"/>
      <c r="K159" s="185">
        <f>(K157+K158)/2</f>
        <v>22475000</v>
      </c>
      <c r="L159" s="174"/>
      <c r="M159" s="174"/>
      <c r="N159" s="174"/>
      <c r="O159" s="174"/>
      <c r="P159" s="174"/>
      <c r="Q159" s="174"/>
      <c r="R159" s="174"/>
      <c r="S159" s="174"/>
      <c r="T159" s="174"/>
      <c r="U159" s="174"/>
      <c r="V159" s="174"/>
      <c r="W159" s="174"/>
      <c r="X159" s="174"/>
    </row>
    <row r="160" spans="2:24" customFormat="1" ht="16">
      <c r="B160" s="110"/>
      <c r="C160" s="174"/>
      <c r="D160" s="177"/>
      <c r="E160" s="109"/>
      <c r="F160" s="182" t="s">
        <v>144</v>
      </c>
      <c r="G160" s="109"/>
      <c r="H160" s="185">
        <f>K160*H108</f>
        <v>18879000</v>
      </c>
      <c r="I160" s="177" t="s">
        <v>56</v>
      </c>
      <c r="J160" s="177"/>
      <c r="K160" s="185">
        <v>22475000</v>
      </c>
      <c r="L160" s="174"/>
      <c r="M160" s="174"/>
      <c r="N160" s="174"/>
      <c r="O160" s="174"/>
      <c r="P160" s="174"/>
      <c r="Q160" s="174"/>
      <c r="R160" s="174"/>
      <c r="S160" s="174"/>
      <c r="T160" s="174"/>
      <c r="U160" s="174"/>
      <c r="V160" s="174"/>
      <c r="W160" s="174"/>
      <c r="X160" s="174"/>
    </row>
    <row r="161" spans="2:24" customFormat="1" ht="16">
      <c r="B161" s="110"/>
      <c r="C161" s="174"/>
      <c r="D161" s="174"/>
      <c r="E161" s="174"/>
      <c r="F161" s="174"/>
      <c r="G161" s="174"/>
      <c r="H161" s="174"/>
      <c r="I161" s="174"/>
      <c r="J161" s="174"/>
      <c r="K161" s="174"/>
      <c r="L161" s="174"/>
      <c r="M161" s="174"/>
      <c r="N161" s="174"/>
      <c r="O161" s="174"/>
      <c r="P161" s="174"/>
      <c r="Q161" s="174"/>
      <c r="R161" s="174"/>
      <c r="S161" s="174"/>
      <c r="T161" s="174"/>
      <c r="U161" s="174"/>
      <c r="V161" s="174"/>
      <c r="W161" s="174"/>
      <c r="X161" s="174"/>
    </row>
    <row r="162" spans="2:24" customFormat="1" ht="16">
      <c r="B162" s="110"/>
      <c r="C162" s="174"/>
      <c r="D162" s="174"/>
      <c r="E162" s="174"/>
      <c r="F162" s="174"/>
      <c r="G162" s="174"/>
      <c r="H162" s="174"/>
      <c r="I162" s="174"/>
      <c r="J162" s="174"/>
      <c r="K162" s="174"/>
      <c r="L162" s="174"/>
      <c r="M162" s="174"/>
      <c r="N162" s="174"/>
      <c r="O162" s="174"/>
      <c r="P162" s="174"/>
      <c r="Q162" s="174"/>
      <c r="R162" s="174"/>
      <c r="S162" s="174"/>
      <c r="T162" s="174"/>
      <c r="U162" s="174"/>
      <c r="V162" s="174"/>
      <c r="W162" s="174"/>
      <c r="X162" s="174"/>
    </row>
    <row r="163" spans="2:24" customFormat="1" ht="16">
      <c r="B163" s="110"/>
      <c r="C163" s="174"/>
      <c r="D163" s="174"/>
      <c r="E163" s="174"/>
      <c r="F163" s="174"/>
      <c r="G163" s="174"/>
      <c r="H163" s="174"/>
      <c r="I163" s="174"/>
      <c r="J163" s="174"/>
      <c r="K163" s="174"/>
      <c r="L163" s="174"/>
      <c r="M163" s="174"/>
      <c r="N163" s="174"/>
      <c r="O163" s="174"/>
      <c r="P163" s="174"/>
      <c r="Q163" s="174"/>
      <c r="R163" s="174"/>
      <c r="S163" s="174"/>
      <c r="T163" s="174"/>
      <c r="U163" s="174"/>
      <c r="V163" s="174"/>
      <c r="W163" s="174"/>
      <c r="X163" s="174"/>
    </row>
    <row r="164" spans="2:24" customFormat="1" ht="16">
      <c r="B164" s="110"/>
      <c r="C164" s="174"/>
      <c r="D164" s="174"/>
      <c r="E164" s="174"/>
      <c r="F164" s="174"/>
      <c r="G164" s="174"/>
      <c r="H164" s="174"/>
      <c r="I164" s="174"/>
      <c r="J164" s="174"/>
      <c r="K164" s="174"/>
      <c r="L164" s="174"/>
      <c r="M164" s="174"/>
      <c r="N164" s="174"/>
      <c r="O164" s="174"/>
      <c r="P164" s="174"/>
      <c r="Q164" s="174"/>
      <c r="R164" s="174"/>
      <c r="S164" s="174"/>
      <c r="T164" s="174"/>
      <c r="U164" s="174"/>
      <c r="V164" s="174"/>
      <c r="W164" s="174"/>
      <c r="X164" s="174"/>
    </row>
    <row r="165" spans="2:24" customFormat="1" ht="16">
      <c r="B165" s="110"/>
      <c r="C165" s="174"/>
      <c r="D165" s="174"/>
      <c r="E165" s="174"/>
      <c r="F165" s="174"/>
      <c r="G165" s="174"/>
      <c r="H165" s="174"/>
      <c r="I165" s="174"/>
      <c r="J165" s="174"/>
      <c r="K165" s="174"/>
      <c r="L165" s="174"/>
      <c r="M165" s="174"/>
      <c r="N165" s="174"/>
      <c r="O165" s="174"/>
      <c r="P165" s="174"/>
      <c r="Q165" s="174"/>
      <c r="R165" s="174"/>
      <c r="S165" s="174"/>
      <c r="T165" s="174"/>
      <c r="U165" s="174"/>
      <c r="V165" s="174"/>
      <c r="W165" s="174"/>
      <c r="X165" s="174"/>
    </row>
    <row r="166" spans="2:24" customFormat="1" ht="16">
      <c r="B166" s="110"/>
      <c r="C166" s="174"/>
      <c r="D166" s="174"/>
      <c r="E166" s="174"/>
      <c r="F166" s="174"/>
      <c r="G166" s="174"/>
      <c r="H166" s="174"/>
      <c r="I166" s="174"/>
      <c r="J166" s="174"/>
      <c r="K166" s="174"/>
      <c r="L166" s="174"/>
      <c r="M166" s="174"/>
      <c r="N166" s="174"/>
      <c r="O166" s="174"/>
      <c r="P166" s="174"/>
      <c r="Q166" s="174"/>
      <c r="R166" s="174"/>
      <c r="S166" s="174"/>
      <c r="T166" s="174"/>
      <c r="U166" s="174"/>
      <c r="V166" s="174"/>
      <c r="W166" s="174"/>
      <c r="X166" s="174"/>
    </row>
    <row r="167" spans="2:24" customFormat="1" ht="16">
      <c r="B167" s="110"/>
      <c r="C167" s="174"/>
      <c r="D167" s="174"/>
      <c r="E167" s="174"/>
      <c r="F167" s="174"/>
      <c r="G167" s="174"/>
      <c r="H167" s="174"/>
      <c r="I167" s="174"/>
      <c r="J167" s="174"/>
      <c r="K167" s="174"/>
      <c r="L167" s="174"/>
      <c r="M167" s="174"/>
      <c r="N167" s="174"/>
      <c r="O167" s="174"/>
      <c r="P167" s="174"/>
      <c r="Q167" s="174"/>
      <c r="R167" s="174"/>
      <c r="S167" s="174"/>
      <c r="T167" s="174"/>
      <c r="U167" s="174"/>
      <c r="V167" s="174"/>
      <c r="W167" s="174"/>
      <c r="X167" s="174"/>
    </row>
    <row r="168" spans="2:24" customFormat="1" ht="16">
      <c r="B168" s="110"/>
      <c r="C168" s="174"/>
      <c r="D168" s="174"/>
      <c r="E168" s="174"/>
      <c r="F168" s="174"/>
      <c r="G168" s="174"/>
      <c r="H168" s="174"/>
      <c r="I168" s="174"/>
      <c r="J168" s="174"/>
      <c r="K168" s="174"/>
      <c r="L168" s="174"/>
      <c r="M168" s="174"/>
      <c r="N168" s="174"/>
      <c r="O168" s="174"/>
      <c r="P168" s="174"/>
      <c r="Q168" s="174"/>
      <c r="R168" s="174"/>
      <c r="S168" s="174"/>
      <c r="T168" s="174"/>
      <c r="U168" s="174"/>
      <c r="V168" s="174"/>
      <c r="W168" s="174"/>
      <c r="X168" s="174"/>
    </row>
    <row r="169" spans="2:24" customFormat="1" ht="16">
      <c r="B169" s="110"/>
      <c r="C169" s="174"/>
      <c r="D169" s="174"/>
      <c r="E169" s="174"/>
      <c r="F169" s="174"/>
      <c r="G169" s="174"/>
      <c r="H169" s="174"/>
      <c r="I169" s="174"/>
      <c r="J169" s="174"/>
      <c r="K169" s="174"/>
      <c r="L169" s="174"/>
      <c r="M169" s="174"/>
      <c r="N169" s="174"/>
      <c r="O169" s="174"/>
      <c r="P169" s="174"/>
      <c r="Q169" s="174"/>
      <c r="R169" s="174"/>
      <c r="S169" s="174"/>
      <c r="T169" s="174"/>
      <c r="U169" s="174"/>
      <c r="V169" s="174"/>
      <c r="W169" s="174"/>
      <c r="X169" s="174"/>
    </row>
    <row r="170" spans="2:24" customFormat="1" ht="16">
      <c r="B170" s="110"/>
      <c r="C170" s="174"/>
      <c r="D170" s="174"/>
      <c r="E170" s="174"/>
      <c r="F170" s="174"/>
      <c r="G170" s="174"/>
      <c r="H170" s="174"/>
      <c r="I170" s="174"/>
      <c r="J170" s="174"/>
      <c r="K170" s="174"/>
      <c r="L170" s="174"/>
      <c r="M170" s="174"/>
      <c r="N170" s="174"/>
      <c r="O170" s="174"/>
      <c r="P170" s="174"/>
      <c r="Q170" s="174"/>
      <c r="R170" s="174"/>
      <c r="S170" s="174"/>
      <c r="T170" s="174"/>
      <c r="U170" s="174"/>
      <c r="V170" s="174"/>
      <c r="W170" s="174"/>
      <c r="X170" s="174"/>
    </row>
    <row r="171" spans="2:24" customFormat="1" ht="16">
      <c r="B171" s="110"/>
      <c r="C171" s="174"/>
      <c r="D171" s="174"/>
      <c r="E171" s="174"/>
      <c r="F171" s="174"/>
      <c r="G171" s="174"/>
      <c r="H171" s="174"/>
      <c r="I171" s="174"/>
      <c r="J171" s="174"/>
      <c r="K171" s="174"/>
      <c r="L171" s="174"/>
      <c r="M171" s="174"/>
      <c r="N171" s="174"/>
      <c r="O171" s="174"/>
      <c r="P171" s="174"/>
      <c r="Q171" s="174"/>
      <c r="R171" s="174"/>
      <c r="S171" s="174"/>
      <c r="T171" s="174"/>
      <c r="U171" s="174"/>
      <c r="V171" s="174"/>
      <c r="W171" s="174"/>
      <c r="X171" s="174"/>
    </row>
    <row r="172" spans="2:24" customFormat="1" ht="16">
      <c r="B172" s="110"/>
      <c r="C172" s="174"/>
      <c r="D172" s="174"/>
      <c r="E172" s="174"/>
      <c r="F172" s="174"/>
      <c r="G172" s="174"/>
      <c r="H172" s="174"/>
      <c r="I172" s="174"/>
      <c r="J172" s="174"/>
      <c r="K172" s="174"/>
      <c r="L172" s="174"/>
      <c r="M172" s="174"/>
      <c r="N172" s="174"/>
      <c r="O172" s="174"/>
      <c r="P172" s="174"/>
      <c r="Q172" s="174"/>
      <c r="R172" s="174"/>
      <c r="S172" s="174"/>
      <c r="T172" s="174"/>
      <c r="U172" s="174"/>
      <c r="V172" s="174"/>
      <c r="W172" s="174"/>
      <c r="X172" s="174"/>
    </row>
    <row r="173" spans="2:24" customFormat="1" ht="16">
      <c r="B173" s="110"/>
      <c r="C173" s="174"/>
      <c r="D173" s="174"/>
      <c r="E173" s="174"/>
      <c r="F173" s="174"/>
      <c r="G173" s="174"/>
      <c r="H173" s="174"/>
      <c r="I173" s="174"/>
      <c r="J173" s="174"/>
      <c r="K173" s="174"/>
      <c r="L173" s="174"/>
      <c r="M173" s="174"/>
      <c r="N173" s="174"/>
      <c r="O173" s="174"/>
      <c r="P173" s="174"/>
      <c r="Q173" s="174"/>
      <c r="R173" s="174"/>
      <c r="S173" s="174"/>
      <c r="T173" s="174"/>
      <c r="U173" s="174"/>
      <c r="V173" s="174"/>
      <c r="W173" s="174"/>
      <c r="X173" s="174"/>
    </row>
    <row r="174" spans="2:24" customFormat="1" ht="16">
      <c r="B174" s="110"/>
      <c r="C174" s="174"/>
      <c r="D174" s="174"/>
      <c r="E174" s="174"/>
      <c r="F174" s="174"/>
      <c r="G174" s="174"/>
      <c r="H174" s="174"/>
      <c r="I174" s="174"/>
      <c r="J174" s="174"/>
      <c r="K174" s="174"/>
      <c r="L174" s="174"/>
      <c r="M174" s="174"/>
      <c r="N174" s="174"/>
      <c r="O174" s="174"/>
      <c r="P174" s="174"/>
      <c r="Q174" s="174"/>
      <c r="R174" s="174"/>
      <c r="S174" s="174"/>
      <c r="T174" s="174"/>
      <c r="U174" s="174"/>
      <c r="V174" s="174"/>
      <c r="W174" s="174"/>
      <c r="X174" s="174"/>
    </row>
    <row r="175" spans="2:24" customFormat="1" ht="16">
      <c r="B175" s="110"/>
      <c r="C175" s="174"/>
      <c r="D175" s="174"/>
      <c r="E175" s="174"/>
      <c r="F175" s="174"/>
      <c r="G175" s="174"/>
      <c r="H175" s="174"/>
      <c r="I175" s="174"/>
      <c r="J175" s="174"/>
      <c r="K175" s="174"/>
      <c r="L175" s="174"/>
      <c r="M175" s="174"/>
      <c r="N175" s="174"/>
      <c r="O175" s="174"/>
      <c r="P175" s="174"/>
      <c r="Q175" s="174"/>
      <c r="R175" s="174"/>
      <c r="S175" s="174"/>
      <c r="T175" s="174"/>
      <c r="U175" s="174"/>
      <c r="V175" s="174"/>
      <c r="W175" s="174"/>
      <c r="X175" s="174"/>
    </row>
    <row r="176" spans="2:24" customFormat="1" ht="16">
      <c r="B176" s="110"/>
      <c r="C176" s="174"/>
      <c r="D176" s="174"/>
      <c r="E176" s="174"/>
      <c r="F176" s="174"/>
      <c r="G176" s="174"/>
      <c r="H176" s="174"/>
      <c r="I176" s="174"/>
      <c r="J176" s="174"/>
      <c r="K176" s="174"/>
      <c r="L176" s="174"/>
      <c r="M176" s="174"/>
      <c r="N176" s="174"/>
      <c r="O176" s="174"/>
      <c r="P176" s="174"/>
      <c r="Q176" s="174"/>
      <c r="R176" s="174"/>
      <c r="S176" s="174"/>
      <c r="T176" s="174"/>
      <c r="U176" s="174"/>
      <c r="V176" s="174"/>
      <c r="W176" s="174"/>
      <c r="X176" s="174"/>
    </row>
    <row r="177" spans="1:25" customFormat="1" ht="16">
      <c r="B177" s="110"/>
      <c r="C177" s="174"/>
      <c r="D177" s="174"/>
      <c r="E177" s="174"/>
      <c r="F177" s="174"/>
      <c r="G177" s="174"/>
      <c r="H177" s="174"/>
      <c r="I177" s="174"/>
      <c r="J177" s="174"/>
      <c r="K177" s="174"/>
      <c r="L177" s="174"/>
      <c r="M177" s="174"/>
      <c r="N177" s="174"/>
      <c r="O177" s="174"/>
      <c r="P177" s="174"/>
      <c r="Q177" s="174"/>
      <c r="R177" s="174"/>
      <c r="S177" s="174"/>
      <c r="T177" s="174"/>
      <c r="U177" s="174"/>
      <c r="V177" s="174"/>
      <c r="W177" s="174"/>
      <c r="X177" s="174"/>
    </row>
    <row r="178" spans="1:25" customFormat="1" ht="16">
      <c r="B178" s="110"/>
      <c r="C178" s="174"/>
      <c r="D178" s="174"/>
      <c r="E178" s="174"/>
      <c r="F178" s="174"/>
      <c r="G178" s="174"/>
      <c r="H178" s="174"/>
      <c r="I178" s="174"/>
      <c r="J178" s="174"/>
      <c r="K178" s="174"/>
      <c r="L178" s="174"/>
      <c r="M178" s="174"/>
      <c r="N178" s="174"/>
      <c r="O178" s="174"/>
      <c r="P178" s="174"/>
      <c r="Q178" s="174"/>
      <c r="R178" s="174"/>
      <c r="S178" s="174"/>
      <c r="T178" s="174"/>
      <c r="U178" s="174"/>
      <c r="V178" s="174"/>
      <c r="W178" s="174"/>
      <c r="X178" s="174"/>
    </row>
    <row r="179" spans="1:25" customFormat="1" ht="16">
      <c r="B179" s="110"/>
      <c r="C179" s="174"/>
      <c r="D179" s="174"/>
      <c r="E179" s="174"/>
      <c r="F179" s="174"/>
      <c r="G179" s="174"/>
      <c r="H179" s="174"/>
      <c r="I179" s="174"/>
      <c r="J179" s="174"/>
      <c r="K179" s="174"/>
      <c r="L179" s="174"/>
      <c r="M179" s="174"/>
      <c r="N179" s="174"/>
      <c r="O179" s="174"/>
      <c r="P179" s="174"/>
      <c r="Q179" s="174"/>
      <c r="R179" s="174"/>
      <c r="S179" s="174"/>
      <c r="T179" s="174"/>
      <c r="U179" s="174"/>
      <c r="V179" s="174"/>
      <c r="W179" s="174"/>
      <c r="X179" s="174"/>
    </row>
    <row r="180" spans="1:25" customFormat="1" ht="16">
      <c r="B180" s="110"/>
      <c r="C180" s="174"/>
      <c r="D180" s="174"/>
      <c r="E180" s="174"/>
      <c r="F180" s="174"/>
      <c r="G180" s="174"/>
      <c r="H180" s="174"/>
      <c r="I180" s="174"/>
      <c r="J180" s="174"/>
      <c r="K180" s="174"/>
      <c r="L180" s="174"/>
      <c r="M180" s="174"/>
      <c r="N180" s="174"/>
      <c r="O180" s="174"/>
      <c r="P180" s="174"/>
      <c r="Q180" s="174"/>
      <c r="R180" s="174"/>
      <c r="S180" s="174"/>
      <c r="T180" s="174"/>
      <c r="U180" s="174"/>
      <c r="V180" s="174"/>
      <c r="W180" s="174"/>
      <c r="X180" s="174"/>
    </row>
    <row r="181" spans="1:25" customFormat="1" ht="17" thickBot="1">
      <c r="B181" s="110"/>
      <c r="C181" s="174"/>
      <c r="D181" s="174"/>
      <c r="E181" s="174"/>
      <c r="F181" s="174"/>
      <c r="G181" s="174"/>
      <c r="H181" s="174"/>
      <c r="I181" s="174"/>
      <c r="J181" s="174"/>
      <c r="K181" s="174"/>
      <c r="L181" s="174"/>
      <c r="M181" s="174"/>
      <c r="N181" s="174"/>
      <c r="O181" s="174"/>
      <c r="P181" s="174"/>
      <c r="Q181" s="174"/>
      <c r="R181" s="174"/>
      <c r="S181" s="174"/>
      <c r="T181" s="174"/>
      <c r="U181" s="174"/>
      <c r="V181" s="174"/>
      <c r="W181" s="174"/>
      <c r="X181" s="174"/>
    </row>
    <row r="182" spans="1:25" s="26" customFormat="1" ht="16">
      <c r="A182"/>
      <c r="B182" s="112"/>
      <c r="C182" s="113" t="s">
        <v>25</v>
      </c>
      <c r="D182" s="113" t="s">
        <v>57</v>
      </c>
      <c r="E182" s="113"/>
      <c r="F182" s="113" t="s">
        <v>32</v>
      </c>
      <c r="G182" s="113"/>
      <c r="H182" s="113"/>
      <c r="I182" s="113"/>
      <c r="J182" s="113"/>
      <c r="K182" s="113"/>
      <c r="L182" s="113"/>
      <c r="M182" s="113"/>
      <c r="N182" s="113"/>
      <c r="O182" s="113"/>
      <c r="P182" s="113"/>
      <c r="Q182" s="113"/>
      <c r="R182" s="113"/>
      <c r="S182" s="113"/>
      <c r="T182" s="113"/>
      <c r="U182" s="113"/>
    </row>
    <row r="183" spans="1:25" s="144" customFormat="1" ht="16">
      <c r="B183" s="110"/>
      <c r="C183" s="172"/>
      <c r="D183" s="173"/>
      <c r="E183" s="173"/>
      <c r="F183" s="173"/>
      <c r="G183" s="173"/>
      <c r="H183" s="173"/>
      <c r="I183" s="173"/>
      <c r="J183" s="173"/>
      <c r="K183" s="173"/>
      <c r="L183" s="173"/>
      <c r="M183" s="173"/>
      <c r="N183" s="173"/>
      <c r="O183" s="173"/>
      <c r="P183" s="173"/>
      <c r="Q183" s="173"/>
      <c r="R183" s="173"/>
      <c r="S183" s="173"/>
      <c r="T183" s="173"/>
      <c r="U183" s="173"/>
      <c r="V183" s="173"/>
      <c r="W183" s="173"/>
      <c r="X183" s="173"/>
      <c r="Y183" s="173"/>
    </row>
    <row r="184" spans="1:25" customFormat="1" ht="16">
      <c r="B184" s="110"/>
      <c r="C184" s="174"/>
      <c r="D184" s="174"/>
      <c r="E184" s="174"/>
      <c r="F184" s="174"/>
      <c r="G184" s="174"/>
      <c r="H184" s="174"/>
      <c r="I184" s="174"/>
      <c r="J184" s="174"/>
      <c r="K184" s="174"/>
      <c r="L184" s="174"/>
      <c r="M184" s="174"/>
      <c r="N184" s="174"/>
      <c r="O184" s="174"/>
      <c r="P184" s="174"/>
      <c r="Q184" s="174"/>
      <c r="R184" s="174"/>
      <c r="S184" s="174"/>
      <c r="T184" s="174"/>
      <c r="U184" s="174"/>
      <c r="V184" s="174"/>
      <c r="W184" s="174"/>
      <c r="X184" s="174"/>
    </row>
    <row r="185" spans="1:25" customFormat="1" ht="16">
      <c r="B185" s="110"/>
      <c r="C185" s="174" t="s">
        <v>133</v>
      </c>
      <c r="D185" s="174"/>
      <c r="E185" s="109"/>
      <c r="F185" s="109"/>
      <c r="G185" s="109"/>
      <c r="H185" s="109"/>
      <c r="I185" s="109"/>
      <c r="J185" s="109"/>
      <c r="K185" s="174"/>
      <c r="L185" s="174"/>
      <c r="M185" s="174"/>
      <c r="N185" s="174"/>
      <c r="O185" s="174"/>
      <c r="P185" s="174"/>
      <c r="Q185" s="174"/>
      <c r="R185" s="174"/>
      <c r="S185" s="174"/>
      <c r="T185" s="174"/>
      <c r="U185" s="174"/>
      <c r="V185" s="174"/>
      <c r="W185" s="174"/>
      <c r="X185" s="174"/>
    </row>
    <row r="186" spans="1:25" customFormat="1" ht="16">
      <c r="B186" s="110"/>
      <c r="C186" s="174"/>
      <c r="D186" s="174"/>
      <c r="E186" s="109"/>
      <c r="F186" s="174" t="s">
        <v>134</v>
      </c>
      <c r="G186" s="174"/>
      <c r="H186" s="174"/>
      <c r="I186" s="174"/>
      <c r="J186" s="174"/>
      <c r="K186" s="174"/>
      <c r="L186" s="174"/>
      <c r="M186" s="174"/>
      <c r="N186" s="174"/>
      <c r="O186" s="174"/>
      <c r="P186" s="174"/>
      <c r="Q186" s="174"/>
      <c r="R186" s="174"/>
      <c r="S186" s="174"/>
      <c r="T186" s="174"/>
      <c r="U186" s="174"/>
      <c r="V186" s="174"/>
      <c r="W186" s="174"/>
      <c r="X186" s="174"/>
    </row>
    <row r="187" spans="1:25" customFormat="1" ht="16">
      <c r="B187" s="110"/>
      <c r="C187" s="174"/>
      <c r="D187" s="174"/>
      <c r="E187" s="109"/>
      <c r="F187" s="174">
        <f>I197</f>
        <v>1.4285714285714285E-2</v>
      </c>
      <c r="G187" s="174"/>
      <c r="H187" s="174"/>
      <c r="I187" s="174"/>
      <c r="J187" s="174"/>
      <c r="K187" s="174"/>
      <c r="L187" s="174"/>
      <c r="M187" s="174"/>
      <c r="N187" s="174"/>
      <c r="O187" s="174"/>
      <c r="P187" s="174"/>
      <c r="Q187" s="174"/>
      <c r="R187" s="174"/>
      <c r="S187" s="174"/>
      <c r="T187" s="174"/>
      <c r="U187" s="174"/>
      <c r="V187" s="174"/>
      <c r="W187" s="174"/>
      <c r="X187" s="174"/>
    </row>
    <row r="188" spans="1:25" customFormat="1" ht="16">
      <c r="B188" s="110"/>
      <c r="C188" s="174"/>
      <c r="D188" s="174" t="s">
        <v>135</v>
      </c>
      <c r="E188" s="109"/>
      <c r="F188" s="174"/>
      <c r="G188" s="174"/>
      <c r="H188" s="174"/>
      <c r="I188" s="174"/>
      <c r="J188" s="174"/>
      <c r="K188" s="174"/>
      <c r="L188" s="174"/>
      <c r="M188" s="174"/>
      <c r="N188" s="174"/>
      <c r="O188" s="174"/>
      <c r="P188" s="174"/>
      <c r="Q188" s="174"/>
      <c r="R188" s="174"/>
      <c r="S188" s="174"/>
      <c r="T188" s="174"/>
      <c r="U188" s="174"/>
      <c r="V188" s="174"/>
      <c r="W188" s="174"/>
      <c r="X188" s="174"/>
    </row>
    <row r="189" spans="1:25" customFormat="1" ht="16">
      <c r="B189" s="110"/>
      <c r="C189" s="174"/>
      <c r="D189" s="174"/>
      <c r="E189" s="109"/>
      <c r="F189" s="186" t="s">
        <v>113</v>
      </c>
      <c r="H189" s="174" t="s">
        <v>136</v>
      </c>
      <c r="I189" s="174"/>
      <c r="J189" s="174"/>
      <c r="K189" s="174"/>
      <c r="L189" s="174"/>
      <c r="M189" s="174"/>
      <c r="N189" s="174"/>
      <c r="O189" s="174"/>
      <c r="P189" s="174"/>
      <c r="Q189" s="174"/>
      <c r="R189" s="174"/>
      <c r="S189" s="174"/>
      <c r="T189" s="174"/>
      <c r="U189" s="174"/>
      <c r="V189" s="174"/>
      <c r="W189" s="174"/>
      <c r="X189" s="174"/>
    </row>
    <row r="190" spans="1:25" customFormat="1" ht="16">
      <c r="B190" s="110"/>
      <c r="C190" s="174"/>
      <c r="D190" s="177"/>
      <c r="E190" s="109"/>
      <c r="F190" s="174"/>
      <c r="H190" s="174" t="s">
        <v>137</v>
      </c>
      <c r="I190" s="174"/>
      <c r="J190" s="174"/>
      <c r="K190" s="174"/>
      <c r="L190" s="174"/>
      <c r="M190" s="174"/>
      <c r="N190" s="174"/>
      <c r="O190" s="174"/>
      <c r="P190" s="174"/>
      <c r="Q190" s="174"/>
      <c r="R190" s="174"/>
      <c r="S190" s="174"/>
      <c r="T190" s="174"/>
      <c r="U190" s="174"/>
      <c r="V190" s="174"/>
      <c r="W190" s="174"/>
      <c r="X190" s="174"/>
    </row>
    <row r="191" spans="1:25" customFormat="1" ht="16">
      <c r="B191" s="110"/>
      <c r="C191" s="174"/>
      <c r="D191" s="177"/>
      <c r="E191" s="109"/>
      <c r="F191" s="177"/>
      <c r="G191" s="177">
        <v>50</v>
      </c>
      <c r="H191" s="177" t="s">
        <v>138</v>
      </c>
      <c r="I191" s="177"/>
      <c r="J191" s="177"/>
      <c r="K191" s="174"/>
      <c r="L191" s="174"/>
      <c r="M191" s="174"/>
      <c r="N191" s="174"/>
      <c r="O191" s="174"/>
      <c r="P191" s="174"/>
      <c r="Q191" s="174"/>
      <c r="R191" s="174"/>
      <c r="S191" s="174"/>
      <c r="T191" s="174"/>
      <c r="U191" s="174"/>
      <c r="V191" s="174"/>
      <c r="W191" s="174"/>
      <c r="X191" s="174"/>
    </row>
    <row r="192" spans="1:25" customFormat="1" ht="16">
      <c r="B192" s="110"/>
      <c r="C192" s="174"/>
      <c r="D192" s="177"/>
      <c r="E192" s="109"/>
      <c r="F192" s="177"/>
      <c r="G192" s="177">
        <v>200</v>
      </c>
      <c r="H192" s="177" t="s">
        <v>139</v>
      </c>
      <c r="I192" s="177"/>
      <c r="J192" s="177"/>
      <c r="K192" s="174"/>
      <c r="L192" s="174"/>
      <c r="M192" s="174"/>
      <c r="N192" s="174"/>
      <c r="O192" s="174"/>
      <c r="P192" s="174"/>
      <c r="Q192" s="174"/>
      <c r="R192" s="174"/>
      <c r="S192" s="174"/>
      <c r="T192" s="174"/>
      <c r="U192" s="174"/>
      <c r="V192" s="174"/>
      <c r="W192" s="174"/>
      <c r="X192" s="174"/>
    </row>
    <row r="193" spans="2:24" customFormat="1" ht="16">
      <c r="B193" s="110"/>
      <c r="C193" s="174"/>
      <c r="D193" s="177"/>
      <c r="E193" s="109"/>
      <c r="F193" s="177"/>
      <c r="G193" s="177" t="s">
        <v>140</v>
      </c>
      <c r="H193" s="177" t="s">
        <v>141</v>
      </c>
      <c r="I193" s="177"/>
      <c r="J193" s="177"/>
      <c r="K193" s="174"/>
      <c r="L193" s="174"/>
      <c r="M193" s="174"/>
      <c r="N193" s="174"/>
      <c r="O193" s="174"/>
      <c r="P193" s="174"/>
      <c r="Q193" s="174"/>
      <c r="R193" s="174"/>
      <c r="S193" s="174"/>
      <c r="T193" s="174"/>
      <c r="U193" s="174"/>
      <c r="V193" s="174"/>
      <c r="W193" s="174"/>
      <c r="X193" s="174"/>
    </row>
    <row r="194" spans="2:24" customFormat="1" ht="16">
      <c r="B194" s="110"/>
      <c r="C194" s="174"/>
      <c r="D194" s="177"/>
      <c r="E194" s="109"/>
      <c r="F194" s="177"/>
      <c r="G194" s="177" t="s">
        <v>142</v>
      </c>
      <c r="H194" s="177"/>
      <c r="I194" s="177"/>
      <c r="J194" s="177" t="s">
        <v>143</v>
      </c>
      <c r="K194" s="174"/>
      <c r="L194" s="174"/>
      <c r="M194" s="174"/>
      <c r="N194" s="174"/>
      <c r="O194" s="174"/>
      <c r="P194" s="174"/>
      <c r="Q194" s="174"/>
      <c r="R194" s="174"/>
      <c r="S194" s="174"/>
      <c r="T194" s="174"/>
      <c r="U194" s="174"/>
      <c r="V194" s="174"/>
      <c r="W194" s="174"/>
      <c r="X194" s="174"/>
    </row>
    <row r="195" spans="2:24" customFormat="1" ht="16">
      <c r="B195" s="110"/>
      <c r="C195" s="174"/>
      <c r="D195" s="177"/>
      <c r="E195" s="109"/>
      <c r="F195" s="177" t="s">
        <v>138</v>
      </c>
      <c r="G195" s="177">
        <f>50/17500</f>
        <v>2.8571428571428571E-3</v>
      </c>
      <c r="H195" s="177"/>
      <c r="I195" s="177"/>
      <c r="J195" s="177">
        <f>50/17500</f>
        <v>2.8571428571428571E-3</v>
      </c>
      <c r="K195" s="174"/>
      <c r="L195" s="174"/>
      <c r="M195" s="174"/>
      <c r="N195" s="174"/>
      <c r="O195" s="174"/>
      <c r="P195" s="174"/>
      <c r="Q195" s="174"/>
      <c r="R195" s="174"/>
      <c r="S195" s="174"/>
      <c r="T195" s="174"/>
      <c r="U195" s="174"/>
      <c r="V195" s="174"/>
      <c r="W195" s="174"/>
      <c r="X195" s="174"/>
    </row>
    <row r="196" spans="2:24" customFormat="1" ht="16">
      <c r="B196" s="110"/>
      <c r="C196" s="174"/>
      <c r="D196" s="177"/>
      <c r="E196" s="109"/>
      <c r="F196" s="177" t="s">
        <v>139</v>
      </c>
      <c r="G196" s="177">
        <f>200/17500</f>
        <v>1.1428571428571429E-2</v>
      </c>
      <c r="H196" s="177"/>
      <c r="I196" s="177"/>
      <c r="J196" s="177">
        <v>1.1428571428571429E-2</v>
      </c>
      <c r="K196" s="174"/>
      <c r="L196" s="174"/>
      <c r="M196" s="174"/>
      <c r="N196" s="174"/>
      <c r="O196" s="174"/>
      <c r="P196" s="174"/>
      <c r="Q196" s="174"/>
      <c r="R196" s="174"/>
      <c r="S196" s="174"/>
      <c r="T196" s="174"/>
      <c r="U196" s="174"/>
      <c r="V196" s="174"/>
      <c r="W196" s="174"/>
      <c r="X196" s="174"/>
    </row>
    <row r="197" spans="2:24" customFormat="1" ht="16">
      <c r="B197" s="110"/>
      <c r="C197" s="174"/>
      <c r="D197" s="177"/>
      <c r="E197" s="177"/>
      <c r="F197" s="177" t="s">
        <v>141</v>
      </c>
      <c r="G197" s="177">
        <f>170/17500</f>
        <v>9.7142857142857135E-3</v>
      </c>
      <c r="H197" s="177">
        <f>330/17500</f>
        <v>1.8857142857142857E-2</v>
      </c>
      <c r="I197" s="177">
        <f>(G197+H197)/2</f>
        <v>1.4285714285714285E-2</v>
      </c>
      <c r="J197" s="177">
        <v>1.4285714285714285E-2</v>
      </c>
      <c r="K197" s="174"/>
      <c r="L197" s="174"/>
      <c r="M197" s="174"/>
      <c r="N197" s="174"/>
      <c r="O197" s="174"/>
      <c r="P197" s="174"/>
      <c r="Q197" s="174"/>
      <c r="R197" s="174"/>
      <c r="S197" s="174"/>
      <c r="T197" s="174"/>
      <c r="U197" s="174"/>
      <c r="V197" s="174"/>
      <c r="W197" s="174"/>
      <c r="X197" s="174"/>
    </row>
    <row r="198" spans="2:24" customFormat="1" ht="16">
      <c r="B198" s="110"/>
      <c r="C198" s="174"/>
      <c r="D198" s="177"/>
      <c r="E198" s="177"/>
      <c r="F198" s="177"/>
      <c r="G198" s="177"/>
      <c r="H198" s="177"/>
      <c r="I198" s="177"/>
      <c r="J198" s="174"/>
      <c r="K198" s="174"/>
      <c r="L198" s="174"/>
      <c r="M198" s="174"/>
      <c r="N198" s="174"/>
      <c r="O198" s="174"/>
      <c r="P198" s="174"/>
      <c r="Q198" s="174"/>
      <c r="R198" s="174"/>
      <c r="S198" s="174"/>
      <c r="T198" s="174"/>
      <c r="U198" s="174"/>
      <c r="V198" s="174"/>
      <c r="W198" s="174"/>
      <c r="X198" s="174"/>
    </row>
    <row r="199" spans="2:24" customFormat="1" ht="16">
      <c r="B199" s="110"/>
      <c r="C199" s="174"/>
      <c r="D199" s="177"/>
      <c r="E199" s="177"/>
      <c r="F199" s="177"/>
      <c r="G199" s="177"/>
      <c r="H199" s="177"/>
      <c r="I199" s="177"/>
      <c r="J199" s="174"/>
      <c r="K199" s="174"/>
      <c r="L199" s="174"/>
      <c r="M199" s="174"/>
      <c r="N199" s="174"/>
      <c r="O199" s="174"/>
      <c r="P199" s="174"/>
      <c r="Q199" s="174"/>
      <c r="R199" s="174"/>
      <c r="S199" s="174"/>
      <c r="T199" s="174"/>
      <c r="U199" s="174"/>
      <c r="V199" s="174"/>
      <c r="W199" s="174"/>
      <c r="X199" s="174"/>
    </row>
    <row r="200" spans="2:24" customFormat="1" ht="16">
      <c r="B200" s="110"/>
      <c r="C200" s="174"/>
      <c r="D200" s="174"/>
      <c r="E200" s="174"/>
      <c r="F200" s="174"/>
      <c r="G200" s="174"/>
      <c r="H200" s="174"/>
      <c r="I200" s="174"/>
      <c r="J200" s="174"/>
      <c r="K200" s="174"/>
      <c r="L200" s="174"/>
      <c r="M200" s="174"/>
      <c r="N200" s="174"/>
      <c r="O200" s="174"/>
      <c r="P200" s="174"/>
      <c r="Q200" s="174"/>
      <c r="R200" s="174"/>
      <c r="S200" s="174"/>
      <c r="T200" s="174"/>
      <c r="U200" s="174"/>
      <c r="V200" s="174"/>
      <c r="W200" s="174"/>
      <c r="X200" s="174"/>
    </row>
    <row r="201" spans="2:24" customFormat="1" ht="16">
      <c r="B201" s="110"/>
      <c r="C201" s="174"/>
      <c r="D201" s="174"/>
      <c r="E201" s="174"/>
      <c r="F201" s="174"/>
      <c r="G201" s="174"/>
      <c r="H201" s="174"/>
      <c r="I201" s="174"/>
      <c r="J201" s="174"/>
      <c r="K201" s="174"/>
      <c r="L201" s="174"/>
      <c r="M201" s="174"/>
      <c r="N201" s="174"/>
      <c r="O201" s="174"/>
      <c r="P201" s="174"/>
      <c r="Q201" s="174"/>
      <c r="R201" s="174"/>
      <c r="S201" s="174"/>
      <c r="T201" s="174"/>
      <c r="U201" s="174"/>
      <c r="V201" s="174"/>
      <c r="W201" s="174"/>
      <c r="X201" s="174"/>
    </row>
    <row r="202" spans="2:24" customFormat="1" ht="16">
      <c r="B202" s="110"/>
      <c r="C202" s="174"/>
      <c r="D202" s="174"/>
      <c r="E202" s="174"/>
      <c r="F202" s="174"/>
      <c r="G202" s="174"/>
      <c r="H202" s="174"/>
      <c r="I202" s="174"/>
      <c r="J202" s="174"/>
      <c r="K202" s="174"/>
      <c r="L202" s="174"/>
      <c r="M202" s="174"/>
      <c r="N202" s="174"/>
      <c r="O202" s="174"/>
      <c r="P202" s="174"/>
      <c r="Q202" s="174"/>
      <c r="R202" s="174"/>
      <c r="S202" s="174"/>
      <c r="T202" s="174"/>
      <c r="U202" s="174"/>
      <c r="V202" s="174"/>
      <c r="W202" s="174"/>
      <c r="X202" s="174"/>
    </row>
    <row r="203" spans="2:24" customFormat="1" ht="16">
      <c r="B203" s="110"/>
      <c r="C203" s="174"/>
      <c r="D203" s="174"/>
      <c r="E203" s="174"/>
      <c r="F203" s="174"/>
      <c r="G203" s="174"/>
      <c r="H203" s="174"/>
      <c r="I203" s="174"/>
      <c r="J203" s="174"/>
      <c r="K203" s="174"/>
      <c r="L203" s="174"/>
      <c r="M203" s="174"/>
      <c r="N203" s="174"/>
      <c r="O203" s="174"/>
      <c r="P203" s="174"/>
      <c r="Q203" s="174"/>
      <c r="R203" s="174"/>
      <c r="S203" s="174"/>
      <c r="T203" s="174"/>
      <c r="U203" s="174"/>
      <c r="V203" s="174"/>
      <c r="W203" s="174"/>
      <c r="X203" s="174"/>
    </row>
    <row r="204" spans="2:24" customFormat="1" ht="16">
      <c r="B204" s="110"/>
      <c r="C204" s="174"/>
      <c r="D204" s="174"/>
      <c r="E204" s="174"/>
      <c r="F204" s="174"/>
      <c r="G204" s="174"/>
      <c r="H204" s="174"/>
      <c r="I204" s="174"/>
      <c r="J204" s="174"/>
      <c r="K204" s="174"/>
      <c r="L204" s="174"/>
      <c r="M204" s="174"/>
      <c r="N204" s="174"/>
      <c r="O204" s="174"/>
      <c r="P204" s="174"/>
      <c r="Q204" s="174"/>
      <c r="R204" s="174"/>
      <c r="S204" s="174"/>
      <c r="T204" s="174"/>
      <c r="U204" s="174"/>
      <c r="V204" s="174"/>
      <c r="W204" s="174"/>
      <c r="X204" s="174"/>
    </row>
    <row r="205" spans="2:24" customFormat="1" ht="16">
      <c r="B205" s="110"/>
      <c r="C205" s="174"/>
      <c r="D205" s="174"/>
      <c r="E205" s="174"/>
      <c r="F205" s="174"/>
      <c r="G205" s="174"/>
      <c r="H205" s="174"/>
      <c r="I205" s="174"/>
      <c r="J205" s="174"/>
      <c r="K205" s="174"/>
      <c r="L205" s="174"/>
      <c r="M205" s="174"/>
      <c r="N205" s="174"/>
      <c r="O205" s="174"/>
      <c r="P205" s="174"/>
      <c r="Q205" s="174"/>
      <c r="R205" s="174"/>
      <c r="S205" s="174"/>
      <c r="T205" s="174"/>
      <c r="U205" s="174"/>
      <c r="V205" s="174"/>
      <c r="W205" s="174"/>
      <c r="X205" s="174"/>
    </row>
    <row r="206" spans="2:24" customFormat="1" ht="16">
      <c r="B206" s="110"/>
      <c r="C206" s="174"/>
      <c r="D206" s="174"/>
      <c r="E206" s="174"/>
      <c r="F206" s="174"/>
      <c r="G206" s="174"/>
      <c r="H206" s="174"/>
      <c r="I206" s="174"/>
      <c r="J206" s="174"/>
      <c r="K206" s="174"/>
      <c r="L206" s="174"/>
      <c r="M206" s="174"/>
      <c r="N206" s="174"/>
      <c r="O206" s="174"/>
      <c r="P206" s="174"/>
      <c r="Q206" s="174"/>
      <c r="R206" s="174"/>
      <c r="S206" s="174"/>
      <c r="T206" s="174"/>
      <c r="U206" s="174"/>
      <c r="V206" s="174"/>
      <c r="W206" s="174"/>
      <c r="X206" s="174"/>
    </row>
    <row r="207" spans="2:24" customFormat="1" ht="16">
      <c r="B207" s="110"/>
      <c r="C207" s="174"/>
      <c r="D207" s="174"/>
      <c r="E207" s="174"/>
      <c r="F207" s="174"/>
      <c r="G207" s="174"/>
      <c r="H207" s="174"/>
      <c r="I207" s="174"/>
      <c r="J207" s="174"/>
      <c r="K207" s="174"/>
      <c r="L207" s="174"/>
      <c r="M207" s="174"/>
      <c r="N207" s="174"/>
      <c r="O207" s="174"/>
      <c r="P207" s="174"/>
      <c r="Q207" s="174"/>
      <c r="R207" s="174"/>
      <c r="S207" s="174"/>
      <c r="T207" s="174"/>
      <c r="U207" s="174"/>
      <c r="V207" s="174"/>
      <c r="W207" s="174"/>
      <c r="X207" s="174"/>
    </row>
    <row r="208" spans="2:24" customFormat="1" ht="16">
      <c r="B208" s="110"/>
      <c r="C208" s="174"/>
      <c r="D208" s="174"/>
      <c r="E208" s="174"/>
      <c r="F208" s="174"/>
      <c r="G208" s="174"/>
      <c r="H208" s="174"/>
      <c r="I208" s="174"/>
      <c r="J208" s="174"/>
      <c r="K208" s="174"/>
      <c r="L208" s="174"/>
      <c r="M208" s="174"/>
      <c r="N208" s="174"/>
      <c r="O208" s="174"/>
      <c r="P208" s="174"/>
      <c r="Q208" s="174"/>
      <c r="R208" s="174"/>
      <c r="S208" s="174"/>
      <c r="T208" s="174"/>
      <c r="U208" s="174"/>
      <c r="V208" s="174"/>
      <c r="W208" s="174"/>
      <c r="X208" s="174"/>
    </row>
    <row r="209" spans="2:24" customFormat="1" ht="16">
      <c r="B209" s="110"/>
      <c r="C209" s="174"/>
      <c r="D209" s="174"/>
      <c r="E209" s="174"/>
      <c r="F209" s="174"/>
      <c r="G209" s="174"/>
      <c r="H209" s="174"/>
      <c r="I209" s="174"/>
      <c r="J209" s="174"/>
      <c r="K209" s="174"/>
      <c r="L209" s="174"/>
      <c r="M209" s="174"/>
      <c r="N209" s="174"/>
      <c r="O209" s="174"/>
      <c r="P209" s="174"/>
      <c r="Q209" s="174"/>
      <c r="R209" s="174"/>
      <c r="S209" s="174"/>
      <c r="T209" s="174"/>
      <c r="U209" s="174"/>
      <c r="V209" s="174"/>
      <c r="W209" s="174"/>
      <c r="X209" s="174"/>
    </row>
    <row r="210" spans="2:24" customFormat="1" ht="16">
      <c r="B210" s="110"/>
      <c r="C210" s="174"/>
      <c r="D210" s="174"/>
      <c r="E210" s="174"/>
      <c r="F210" s="174"/>
      <c r="G210" s="174"/>
      <c r="H210" s="174"/>
      <c r="I210" s="174"/>
      <c r="J210" s="174"/>
      <c r="K210" s="174"/>
      <c r="L210" s="174"/>
      <c r="M210" s="174"/>
      <c r="N210" s="174"/>
      <c r="O210" s="174"/>
      <c r="P210" s="174"/>
      <c r="Q210" s="174"/>
      <c r="R210" s="174"/>
      <c r="S210" s="174"/>
      <c r="T210" s="174"/>
      <c r="U210" s="174"/>
      <c r="V210" s="174"/>
      <c r="W210" s="174"/>
      <c r="X210" s="174"/>
    </row>
    <row r="211" spans="2:24" customFormat="1" ht="16">
      <c r="B211" s="110"/>
      <c r="C211" s="174"/>
      <c r="D211" s="174"/>
      <c r="E211" s="174"/>
      <c r="F211" s="174"/>
      <c r="G211" s="174"/>
      <c r="H211" s="174"/>
      <c r="I211" s="174"/>
      <c r="J211" s="174"/>
      <c r="K211" s="174"/>
      <c r="L211" s="174"/>
      <c r="M211" s="174"/>
      <c r="N211" s="174"/>
      <c r="O211" s="174"/>
      <c r="P211" s="174"/>
      <c r="Q211" s="174"/>
      <c r="R211" s="174"/>
      <c r="S211" s="174"/>
      <c r="T211" s="174"/>
      <c r="U211" s="174"/>
      <c r="V211" s="174"/>
      <c r="W211" s="174"/>
      <c r="X211" s="174"/>
    </row>
    <row r="212" spans="2:24" customFormat="1" ht="16">
      <c r="B212" s="110"/>
      <c r="C212" s="174"/>
      <c r="D212" s="174"/>
      <c r="E212" s="174"/>
      <c r="F212" s="174"/>
      <c r="G212" s="174"/>
      <c r="H212" s="174"/>
      <c r="I212" s="174"/>
      <c r="J212" s="174"/>
      <c r="K212" s="174"/>
      <c r="L212" s="174"/>
      <c r="M212" s="174"/>
      <c r="N212" s="174"/>
      <c r="O212" s="174"/>
      <c r="P212" s="174"/>
      <c r="Q212" s="174"/>
      <c r="R212" s="174"/>
      <c r="S212" s="174"/>
      <c r="T212" s="174"/>
      <c r="U212" s="174"/>
      <c r="V212" s="174"/>
      <c r="W212" s="174"/>
      <c r="X212" s="174"/>
    </row>
    <row r="213" spans="2:24" customFormat="1" ht="16">
      <c r="B213" s="110"/>
      <c r="C213" s="174"/>
      <c r="D213" s="174"/>
      <c r="E213" s="174"/>
      <c r="F213" s="174"/>
      <c r="G213" s="174"/>
      <c r="H213" s="174"/>
      <c r="I213" s="174"/>
      <c r="J213" s="174"/>
      <c r="K213" s="174"/>
      <c r="L213" s="174"/>
      <c r="M213" s="174"/>
      <c r="N213" s="174"/>
      <c r="O213" s="174"/>
      <c r="P213" s="174"/>
      <c r="Q213" s="174"/>
      <c r="R213" s="174"/>
      <c r="S213" s="174"/>
      <c r="T213" s="174"/>
      <c r="U213" s="174"/>
      <c r="V213" s="174"/>
      <c r="W213" s="174"/>
      <c r="X213" s="174"/>
    </row>
    <row r="214" spans="2:24" customFormat="1" ht="16">
      <c r="B214" s="110"/>
      <c r="C214" s="174"/>
      <c r="D214" s="174"/>
      <c r="E214" s="174"/>
      <c r="F214" s="174"/>
      <c r="G214" s="174"/>
      <c r="H214" s="174"/>
      <c r="I214" s="174"/>
      <c r="J214" s="174"/>
      <c r="K214" s="174"/>
      <c r="L214" s="174"/>
      <c r="M214" s="174"/>
      <c r="N214" s="174"/>
      <c r="O214" s="174"/>
      <c r="P214" s="174"/>
      <c r="Q214" s="174"/>
      <c r="R214" s="174"/>
      <c r="S214" s="174"/>
      <c r="T214" s="174"/>
      <c r="U214" s="174"/>
      <c r="V214" s="174"/>
      <c r="W214" s="174"/>
      <c r="X214" s="174"/>
    </row>
    <row r="215" spans="2:24" customFormat="1" ht="16">
      <c r="B215" s="110"/>
      <c r="C215" s="174"/>
      <c r="D215" s="174"/>
      <c r="E215" s="174"/>
      <c r="F215" s="174"/>
      <c r="G215" s="174"/>
      <c r="H215" s="174"/>
      <c r="I215" s="174"/>
      <c r="J215" s="174"/>
      <c r="K215" s="174"/>
      <c r="L215" s="174"/>
      <c r="M215" s="174"/>
      <c r="N215" s="174"/>
      <c r="O215" s="174"/>
      <c r="P215" s="174"/>
      <c r="Q215" s="174"/>
      <c r="R215" s="174"/>
      <c r="S215" s="174"/>
      <c r="T215" s="174"/>
      <c r="U215" s="174"/>
      <c r="V215" s="174"/>
      <c r="W215" s="174"/>
      <c r="X215" s="174"/>
    </row>
    <row r="216" spans="2:24" customFormat="1" ht="16">
      <c r="B216" s="110"/>
      <c r="C216" s="174"/>
      <c r="D216" s="174"/>
      <c r="E216" s="174"/>
      <c r="F216" s="174"/>
      <c r="G216" s="174"/>
      <c r="H216" s="174"/>
      <c r="I216" s="174"/>
      <c r="J216" s="174"/>
      <c r="K216" s="174"/>
      <c r="L216" s="174"/>
      <c r="M216" s="174"/>
      <c r="N216" s="174"/>
      <c r="O216" s="174"/>
      <c r="P216" s="174"/>
      <c r="Q216" s="174"/>
      <c r="R216" s="174"/>
      <c r="S216" s="174"/>
      <c r="T216" s="174"/>
      <c r="U216" s="174"/>
      <c r="V216" s="174"/>
      <c r="W216" s="174"/>
      <c r="X216" s="174"/>
    </row>
    <row r="217" spans="2:24" customFormat="1" ht="16">
      <c r="B217" s="110"/>
      <c r="C217" s="174"/>
      <c r="D217" s="174"/>
      <c r="E217" s="174"/>
      <c r="F217" s="174"/>
      <c r="G217" s="174"/>
      <c r="H217" s="174"/>
      <c r="I217" s="174"/>
      <c r="J217" s="174"/>
      <c r="K217" s="174"/>
      <c r="L217" s="174"/>
      <c r="M217" s="174"/>
      <c r="N217" s="174"/>
      <c r="O217" s="174"/>
      <c r="P217" s="174"/>
      <c r="Q217" s="174"/>
      <c r="R217" s="174"/>
      <c r="S217" s="174"/>
      <c r="T217" s="174"/>
      <c r="U217" s="174"/>
      <c r="V217" s="174"/>
      <c r="W217" s="174"/>
      <c r="X217" s="174"/>
    </row>
    <row r="218" spans="2:24" customFormat="1" ht="16">
      <c r="B218" s="110"/>
      <c r="C218" s="174"/>
      <c r="D218" s="174"/>
      <c r="E218" s="174"/>
      <c r="F218" s="174"/>
      <c r="G218" s="174"/>
      <c r="H218" s="174"/>
      <c r="I218" s="174"/>
      <c r="J218" s="174"/>
      <c r="K218" s="174"/>
      <c r="L218" s="174"/>
      <c r="M218" s="174"/>
      <c r="N218" s="174"/>
      <c r="O218" s="174"/>
      <c r="P218" s="174"/>
      <c r="Q218" s="174"/>
      <c r="R218" s="174"/>
      <c r="S218" s="174"/>
      <c r="T218" s="174"/>
      <c r="U218" s="174"/>
      <c r="V218" s="174"/>
      <c r="W218" s="174"/>
      <c r="X218" s="174"/>
    </row>
    <row r="219" spans="2:24" customFormat="1" ht="16">
      <c r="B219" s="110"/>
      <c r="C219" s="174"/>
      <c r="D219" s="174"/>
      <c r="E219" s="174"/>
      <c r="F219" s="174"/>
      <c r="G219" s="174"/>
      <c r="H219" s="174"/>
      <c r="I219" s="174"/>
      <c r="J219" s="174"/>
      <c r="K219" s="174"/>
      <c r="L219" s="174"/>
      <c r="M219" s="174"/>
      <c r="N219" s="174"/>
      <c r="O219" s="174"/>
      <c r="P219" s="174"/>
      <c r="Q219" s="174"/>
      <c r="R219" s="174"/>
      <c r="S219" s="174"/>
      <c r="T219" s="174"/>
      <c r="U219" s="174"/>
      <c r="V219" s="174"/>
      <c r="W219" s="174"/>
      <c r="X219" s="174"/>
    </row>
    <row r="220" spans="2:24" customFormat="1" ht="16">
      <c r="B220" s="110"/>
      <c r="C220" s="174"/>
      <c r="D220" s="174"/>
      <c r="E220" s="174"/>
      <c r="F220" s="174"/>
      <c r="G220" s="174"/>
      <c r="H220" s="174"/>
      <c r="I220" s="174"/>
      <c r="J220" s="174"/>
      <c r="K220" s="174"/>
      <c r="L220" s="174"/>
      <c r="M220" s="174"/>
      <c r="N220" s="174"/>
      <c r="O220" s="174"/>
      <c r="P220" s="174"/>
      <c r="Q220" s="174"/>
      <c r="R220" s="174"/>
      <c r="S220" s="174"/>
      <c r="T220" s="174"/>
      <c r="U220" s="174"/>
      <c r="V220" s="174"/>
      <c r="W220" s="174"/>
      <c r="X220" s="174"/>
    </row>
    <row r="221" spans="2:24" customFormat="1" ht="16">
      <c r="B221" s="110"/>
      <c r="C221" s="174"/>
      <c r="D221" s="174"/>
      <c r="E221" s="174"/>
      <c r="F221" s="174"/>
      <c r="G221" s="174"/>
      <c r="H221" s="174"/>
      <c r="I221" s="174"/>
      <c r="J221" s="174"/>
      <c r="K221" s="174"/>
      <c r="L221" s="174"/>
      <c r="M221" s="174"/>
      <c r="N221" s="174"/>
      <c r="O221" s="174"/>
      <c r="P221" s="174"/>
      <c r="Q221" s="174"/>
      <c r="R221" s="174"/>
      <c r="S221" s="174"/>
      <c r="T221" s="174"/>
      <c r="U221" s="174"/>
      <c r="V221" s="174"/>
      <c r="W221" s="174"/>
      <c r="X221" s="174"/>
    </row>
    <row r="222" spans="2:24" customFormat="1" ht="16">
      <c r="B222" s="110"/>
      <c r="C222" s="174"/>
      <c r="D222" s="174"/>
      <c r="E222" s="174"/>
      <c r="F222" s="174"/>
      <c r="G222" s="174"/>
      <c r="H222" s="174"/>
      <c r="I222" s="174"/>
      <c r="J222" s="174"/>
      <c r="K222" s="174"/>
      <c r="L222" s="174"/>
      <c r="M222" s="174"/>
      <c r="N222" s="174"/>
      <c r="O222" s="174"/>
      <c r="P222" s="174"/>
      <c r="Q222" s="174"/>
      <c r="R222" s="174"/>
      <c r="S222" s="174"/>
      <c r="T222" s="174"/>
      <c r="U222" s="174"/>
      <c r="V222" s="174"/>
      <c r="W222" s="174"/>
      <c r="X222" s="174"/>
    </row>
    <row r="223" spans="2:24" customFormat="1" ht="16">
      <c r="B223" s="110"/>
      <c r="C223" s="174"/>
      <c r="D223" s="174"/>
      <c r="E223" s="174"/>
      <c r="F223" s="174"/>
      <c r="G223" s="174"/>
      <c r="H223" s="174"/>
      <c r="I223" s="174"/>
      <c r="J223" s="174"/>
      <c r="K223" s="174"/>
      <c r="L223" s="174"/>
      <c r="M223" s="174"/>
      <c r="N223" s="174"/>
      <c r="O223" s="174"/>
      <c r="P223" s="174"/>
      <c r="Q223" s="174"/>
      <c r="R223" s="174"/>
      <c r="S223" s="174"/>
      <c r="T223" s="174"/>
      <c r="U223" s="174"/>
      <c r="V223" s="174"/>
      <c r="W223" s="174"/>
      <c r="X223" s="174"/>
    </row>
    <row r="224" spans="2:24" customFormat="1" ht="16">
      <c r="B224" s="110"/>
      <c r="C224" s="174"/>
      <c r="D224" s="174"/>
      <c r="E224" s="174"/>
      <c r="F224" s="174"/>
      <c r="G224" s="174"/>
      <c r="H224" s="174"/>
      <c r="I224" s="174"/>
      <c r="J224" s="174"/>
      <c r="K224" s="174"/>
      <c r="L224" s="174"/>
      <c r="M224" s="174"/>
      <c r="N224" s="174"/>
      <c r="O224" s="174"/>
      <c r="P224" s="174"/>
      <c r="Q224" s="174"/>
      <c r="R224" s="174"/>
      <c r="S224" s="174"/>
      <c r="T224" s="174"/>
      <c r="U224" s="174"/>
      <c r="V224" s="174"/>
      <c r="W224" s="174"/>
      <c r="X224" s="174"/>
    </row>
    <row r="225" spans="1:25" customFormat="1" ht="16">
      <c r="B225" s="110"/>
      <c r="C225" s="174"/>
      <c r="D225" s="174"/>
      <c r="E225" s="174"/>
      <c r="F225" s="174"/>
      <c r="G225" s="174"/>
      <c r="H225" s="174"/>
      <c r="I225" s="174"/>
      <c r="J225" s="174"/>
      <c r="K225" s="174"/>
      <c r="L225" s="174"/>
      <c r="M225" s="174"/>
      <c r="N225" s="174"/>
      <c r="O225" s="174"/>
      <c r="P225" s="174"/>
      <c r="Q225" s="174"/>
      <c r="R225" s="174"/>
      <c r="S225" s="174"/>
      <c r="T225" s="174"/>
      <c r="U225" s="174"/>
      <c r="V225" s="174"/>
      <c r="W225" s="174"/>
      <c r="X225" s="174"/>
      <c r="Y225" s="174"/>
    </row>
    <row r="226" spans="1:25" customFormat="1" ht="16">
      <c r="B226" s="110"/>
      <c r="C226" s="174"/>
      <c r="D226" s="174"/>
      <c r="E226" s="174"/>
      <c r="F226" s="174"/>
      <c r="G226" s="174"/>
      <c r="H226" s="174"/>
      <c r="I226" s="174"/>
      <c r="J226" s="174"/>
      <c r="K226" s="174"/>
      <c r="L226" s="174"/>
      <c r="M226" s="174"/>
      <c r="N226" s="174"/>
      <c r="O226" s="174"/>
      <c r="P226" s="174"/>
      <c r="Q226" s="174"/>
      <c r="R226" s="174"/>
      <c r="S226" s="174"/>
      <c r="T226" s="174"/>
      <c r="U226" s="174"/>
      <c r="V226" s="174"/>
      <c r="W226" s="174"/>
      <c r="X226" s="174"/>
      <c r="Y226" s="174"/>
    </row>
    <row r="227" spans="1:25" customFormat="1" ht="16">
      <c r="B227" s="110"/>
      <c r="C227" s="174"/>
      <c r="D227" s="174"/>
      <c r="E227" s="174"/>
      <c r="F227" s="174"/>
      <c r="G227" s="174"/>
      <c r="H227" s="174"/>
      <c r="I227" s="174"/>
      <c r="J227" s="174"/>
      <c r="K227" s="174"/>
      <c r="L227" s="174"/>
      <c r="M227" s="174"/>
      <c r="N227" s="174"/>
      <c r="O227" s="174"/>
      <c r="P227" s="174"/>
      <c r="Q227" s="174"/>
      <c r="R227" s="174"/>
      <c r="S227" s="174"/>
      <c r="T227" s="174"/>
      <c r="U227" s="174"/>
      <c r="V227" s="174"/>
      <c r="W227" s="174"/>
      <c r="X227" s="174"/>
      <c r="Y227" s="174"/>
    </row>
    <row r="228" spans="1:25" customFormat="1" ht="16">
      <c r="B228" s="110"/>
      <c r="C228" s="174"/>
      <c r="D228" s="174"/>
      <c r="E228" s="174"/>
      <c r="F228" s="174"/>
      <c r="G228" s="174"/>
      <c r="H228" s="174"/>
      <c r="I228" s="174"/>
      <c r="J228" s="174"/>
      <c r="K228" s="174"/>
      <c r="L228" s="174"/>
      <c r="M228" s="174"/>
      <c r="N228" s="174"/>
      <c r="O228" s="174"/>
      <c r="P228" s="174"/>
      <c r="Q228" s="174"/>
      <c r="R228" s="174"/>
      <c r="S228" s="174"/>
      <c r="T228" s="174"/>
      <c r="U228" s="174"/>
      <c r="V228" s="174"/>
      <c r="W228" s="174"/>
      <c r="X228" s="174"/>
      <c r="Y228" s="174"/>
    </row>
    <row r="229" spans="1:25" s="141" customFormat="1" ht="16" thickBot="1">
      <c r="B229" s="110"/>
    </row>
    <row r="230" spans="1:25" s="141" customFormat="1">
      <c r="B230" s="112"/>
      <c r="C230" s="113" t="s">
        <v>25</v>
      </c>
      <c r="D230" s="113" t="s">
        <v>57</v>
      </c>
      <c r="E230" s="113"/>
      <c r="F230" s="113" t="s">
        <v>32</v>
      </c>
      <c r="G230" s="113"/>
      <c r="H230" s="113"/>
      <c r="I230" s="113"/>
      <c r="J230" s="113"/>
      <c r="K230" s="113"/>
      <c r="L230" s="113"/>
      <c r="M230" s="113"/>
      <c r="N230" s="113"/>
      <c r="O230" s="113"/>
      <c r="P230" s="113"/>
      <c r="Q230" s="113"/>
      <c r="R230" s="113"/>
      <c r="S230" s="113"/>
      <c r="T230" s="113"/>
      <c r="U230" s="113"/>
    </row>
    <row r="231" spans="1:25" s="141" customFormat="1">
      <c r="B231" s="110"/>
      <c r="C231" s="172"/>
      <c r="D231" s="173"/>
      <c r="E231" s="173"/>
      <c r="F231" s="173"/>
      <c r="G231" s="173"/>
      <c r="H231" s="173"/>
      <c r="I231" s="173"/>
      <c r="J231" s="173"/>
      <c r="K231" s="173"/>
      <c r="L231" s="173"/>
      <c r="M231" s="173"/>
      <c r="N231" s="173"/>
      <c r="O231" s="173"/>
      <c r="P231" s="173"/>
      <c r="Q231" s="173"/>
      <c r="R231" s="173"/>
      <c r="S231" s="173"/>
      <c r="T231" s="173"/>
      <c r="U231" s="173"/>
    </row>
    <row r="232" spans="1:25" customFormat="1" ht="16">
      <c r="A232" s="141"/>
      <c r="B232" s="110"/>
      <c r="C232" s="174" t="s">
        <v>100</v>
      </c>
      <c r="D232" s="141"/>
      <c r="E232" s="141"/>
      <c r="F232" s="141"/>
      <c r="G232" s="141"/>
      <c r="H232" s="141"/>
      <c r="I232" s="141"/>
      <c r="J232" s="141"/>
      <c r="K232" s="141"/>
      <c r="L232" s="141"/>
      <c r="M232" s="141"/>
      <c r="N232" s="141"/>
      <c r="O232" s="141"/>
      <c r="P232" s="141"/>
      <c r="Q232" s="141"/>
      <c r="R232" s="141"/>
      <c r="S232" s="141"/>
      <c r="T232" s="141"/>
      <c r="U232" s="174"/>
      <c r="V232" s="174"/>
      <c r="W232" s="174"/>
      <c r="X232" s="174"/>
    </row>
    <row r="233" spans="1:25" customFormat="1" ht="16">
      <c r="B233" s="110"/>
      <c r="C233" s="109"/>
      <c r="D233" s="176">
        <v>10</v>
      </c>
      <c r="E233" s="109"/>
      <c r="F233" s="109"/>
      <c r="G233" s="109"/>
      <c r="H233" s="109"/>
      <c r="I233" s="174"/>
      <c r="J233" s="174"/>
      <c r="K233" s="174"/>
      <c r="L233" s="174"/>
      <c r="M233" s="174"/>
      <c r="N233" s="174"/>
      <c r="O233" s="174"/>
      <c r="P233" s="174"/>
      <c r="Q233" s="174"/>
      <c r="R233" s="174"/>
      <c r="S233" s="174"/>
      <c r="T233" s="174"/>
      <c r="U233" s="174"/>
      <c r="V233" s="174"/>
      <c r="W233" s="174"/>
      <c r="X233" s="174"/>
    </row>
    <row r="234" spans="1:25" customFormat="1" ht="16">
      <c r="B234" s="110"/>
      <c r="C234" s="174"/>
      <c r="D234" s="174"/>
      <c r="E234" s="109"/>
      <c r="F234" s="109"/>
      <c r="G234" s="109"/>
      <c r="H234" s="109"/>
      <c r="I234" s="174"/>
      <c r="J234" s="174"/>
      <c r="K234" s="174"/>
      <c r="L234" s="174"/>
      <c r="M234" s="174"/>
      <c r="N234" s="174"/>
      <c r="O234" s="174"/>
      <c r="P234" s="174"/>
      <c r="Q234" s="174"/>
      <c r="R234" s="174"/>
      <c r="S234" s="174"/>
      <c r="T234" s="174"/>
      <c r="U234" s="174"/>
      <c r="V234" s="174"/>
      <c r="W234" s="174"/>
      <c r="X234" s="174"/>
    </row>
    <row r="235" spans="1:25" customFormat="1" ht="16">
      <c r="B235" s="110"/>
      <c r="C235" s="174"/>
      <c r="D235" s="174"/>
      <c r="E235" s="174" t="s">
        <v>101</v>
      </c>
      <c r="F235" s="109"/>
      <c r="G235" s="174">
        <f>J258</f>
        <v>7.7142857142857143E-3</v>
      </c>
      <c r="H235" s="177" t="s">
        <v>102</v>
      </c>
      <c r="I235" s="174"/>
      <c r="J235" s="174"/>
      <c r="K235" s="174"/>
      <c r="L235" s="174"/>
      <c r="M235" s="174"/>
      <c r="N235" s="174"/>
      <c r="O235" s="174"/>
      <c r="P235" s="174"/>
      <c r="Q235" s="174"/>
      <c r="R235" s="174"/>
      <c r="S235" s="174"/>
      <c r="T235" s="174"/>
      <c r="U235" s="174"/>
      <c r="V235" s="174"/>
      <c r="W235" s="174"/>
      <c r="X235" s="174"/>
    </row>
    <row r="236" spans="1:25" customFormat="1" ht="16">
      <c r="B236" s="110"/>
      <c r="C236" s="174"/>
      <c r="D236" s="174"/>
      <c r="E236" s="174" t="s">
        <v>103</v>
      </c>
      <c r="F236" s="109"/>
      <c r="G236" s="174">
        <f>N258</f>
        <v>1.2571428571428572E-2</v>
      </c>
      <c r="H236" s="177" t="s">
        <v>102</v>
      </c>
      <c r="I236" s="174"/>
      <c r="J236" s="174"/>
      <c r="K236" s="174"/>
      <c r="L236" s="174"/>
      <c r="M236" s="174"/>
      <c r="N236" s="174"/>
      <c r="O236" s="174"/>
      <c r="P236" s="174"/>
      <c r="Q236" s="174"/>
      <c r="R236" s="174"/>
      <c r="S236" s="174"/>
      <c r="T236" s="174"/>
      <c r="U236" s="174"/>
      <c r="V236" s="174"/>
      <c r="W236" s="174"/>
      <c r="X236" s="174"/>
    </row>
    <row r="237" spans="1:25" customFormat="1" ht="16">
      <c r="B237" s="110"/>
      <c r="C237" s="174"/>
      <c r="D237" s="174"/>
      <c r="E237" s="174"/>
      <c r="F237" s="174"/>
      <c r="G237" s="174"/>
      <c r="H237" s="174"/>
      <c r="I237" s="174"/>
      <c r="J237" s="174"/>
      <c r="K237" s="174"/>
      <c r="L237" s="174"/>
      <c r="M237" s="174"/>
      <c r="N237" s="174"/>
      <c r="O237" s="174"/>
      <c r="P237" s="174"/>
      <c r="Q237" s="174"/>
      <c r="R237" s="174"/>
      <c r="S237" s="174"/>
      <c r="T237" s="174"/>
      <c r="U237" s="174"/>
      <c r="V237" s="174"/>
      <c r="W237" s="174"/>
      <c r="X237" s="174"/>
    </row>
    <row r="238" spans="1:25" customFormat="1" ht="16">
      <c r="B238" s="110"/>
      <c r="C238" s="174"/>
      <c r="D238" s="174"/>
      <c r="E238" s="174"/>
      <c r="F238" s="174"/>
      <c r="G238" s="174"/>
      <c r="H238" s="174"/>
      <c r="I238" s="174"/>
      <c r="J238" s="174"/>
      <c r="K238" s="174"/>
      <c r="L238" s="174"/>
      <c r="M238" s="174"/>
      <c r="N238" s="174"/>
      <c r="O238" s="174"/>
      <c r="P238" s="174"/>
      <c r="Q238" s="174"/>
      <c r="R238" s="174"/>
      <c r="S238" s="174"/>
      <c r="T238" s="174"/>
      <c r="U238" s="174"/>
      <c r="V238" s="174"/>
      <c r="W238" s="174"/>
      <c r="X238" s="174"/>
    </row>
    <row r="239" spans="1:25" customFormat="1" ht="16">
      <c r="B239" s="110"/>
      <c r="C239" s="174"/>
      <c r="D239" s="174"/>
      <c r="E239" s="174"/>
      <c r="F239" s="174"/>
      <c r="G239" s="174"/>
      <c r="H239" s="174"/>
      <c r="I239" s="174"/>
      <c r="J239" s="174"/>
      <c r="K239" s="174"/>
      <c r="L239" s="174"/>
      <c r="M239" s="174"/>
      <c r="N239" s="174"/>
      <c r="O239" s="174"/>
      <c r="P239" s="174"/>
      <c r="Q239" s="174"/>
      <c r="R239" s="174"/>
      <c r="S239" s="174"/>
      <c r="T239" s="174"/>
      <c r="U239" s="174"/>
      <c r="V239" s="174"/>
      <c r="W239" s="174"/>
      <c r="X239" s="174"/>
    </row>
    <row r="240" spans="1:25" customFormat="1" ht="16">
      <c r="B240" s="110"/>
      <c r="C240" s="174"/>
      <c r="D240" s="174"/>
      <c r="E240" s="174"/>
      <c r="F240" s="174"/>
      <c r="G240" s="174"/>
      <c r="H240" s="174"/>
      <c r="I240" s="174"/>
      <c r="J240" s="174"/>
      <c r="K240" s="174"/>
      <c r="L240" s="174"/>
      <c r="M240" s="174"/>
      <c r="N240" s="174"/>
      <c r="O240" s="174"/>
      <c r="P240" s="174"/>
      <c r="Q240" s="174"/>
      <c r="R240" s="174"/>
      <c r="S240" s="174"/>
      <c r="T240" s="174"/>
      <c r="U240" s="174"/>
      <c r="V240" s="174"/>
      <c r="W240" s="174"/>
      <c r="X240" s="174"/>
    </row>
    <row r="241" spans="2:24" customFormat="1" ht="16">
      <c r="B241" s="110"/>
      <c r="C241" s="174"/>
      <c r="D241" s="174"/>
      <c r="E241" s="174"/>
      <c r="F241" s="174"/>
      <c r="G241" s="174"/>
      <c r="H241" s="174"/>
      <c r="I241" s="174"/>
      <c r="J241" s="174"/>
      <c r="K241" s="174"/>
      <c r="L241" s="174"/>
      <c r="M241" s="174"/>
      <c r="N241" s="174"/>
      <c r="O241" s="174"/>
      <c r="P241" s="174"/>
      <c r="Q241" s="174"/>
      <c r="R241" s="174"/>
      <c r="S241" s="174"/>
      <c r="T241" s="174"/>
      <c r="U241" s="174"/>
      <c r="V241" s="174"/>
      <c r="W241" s="174"/>
      <c r="X241" s="174"/>
    </row>
    <row r="242" spans="2:24" customFormat="1" ht="16">
      <c r="B242" s="110"/>
      <c r="C242" s="174"/>
      <c r="D242" s="174"/>
      <c r="E242" s="174"/>
      <c r="F242" s="174"/>
      <c r="G242" s="174"/>
      <c r="H242" s="174"/>
      <c r="I242" s="174"/>
      <c r="J242" s="174"/>
      <c r="K242" s="174"/>
      <c r="L242" s="174"/>
      <c r="M242" s="174"/>
      <c r="N242" s="174"/>
      <c r="O242" s="174"/>
      <c r="P242" s="174"/>
      <c r="Q242" s="174"/>
      <c r="R242" s="174"/>
      <c r="S242" s="174"/>
      <c r="T242" s="174"/>
      <c r="U242" s="174"/>
      <c r="V242" s="174"/>
      <c r="W242" s="174"/>
      <c r="X242" s="174"/>
    </row>
    <row r="243" spans="2:24" customFormat="1" ht="16">
      <c r="B243" s="110"/>
      <c r="C243" s="174"/>
      <c r="D243" s="174"/>
      <c r="E243" s="174"/>
      <c r="F243" s="174"/>
      <c r="G243" s="174"/>
      <c r="H243" s="174"/>
      <c r="I243" s="174"/>
      <c r="J243" s="174"/>
      <c r="K243" s="174"/>
      <c r="L243" s="174"/>
      <c r="M243" s="174"/>
      <c r="N243" s="174"/>
      <c r="O243" s="174"/>
      <c r="P243" s="174"/>
      <c r="Q243" s="174"/>
      <c r="R243" s="174"/>
      <c r="S243" s="174"/>
      <c r="T243" s="174"/>
      <c r="U243" s="174"/>
      <c r="V243" s="174"/>
      <c r="W243" s="174"/>
      <c r="X243" s="174"/>
    </row>
    <row r="244" spans="2:24" customFormat="1" ht="16">
      <c r="B244" s="110"/>
      <c r="C244" s="174"/>
      <c r="D244" s="174"/>
      <c r="E244" s="174"/>
      <c r="F244" s="174"/>
      <c r="G244" s="174"/>
      <c r="H244" s="174"/>
      <c r="I244" s="174"/>
      <c r="J244" s="174"/>
      <c r="K244" s="174"/>
      <c r="L244" s="174"/>
      <c r="M244" s="174"/>
      <c r="N244" s="174"/>
      <c r="O244" s="174"/>
      <c r="P244" s="174"/>
      <c r="Q244" s="174"/>
      <c r="R244" s="174"/>
      <c r="S244" s="174"/>
      <c r="T244" s="174"/>
      <c r="U244" s="174"/>
      <c r="V244" s="174"/>
      <c r="W244" s="174"/>
      <c r="X244" s="174"/>
    </row>
    <row r="245" spans="2:24" customFormat="1" ht="16">
      <c r="B245" s="110"/>
      <c r="C245" s="174"/>
      <c r="D245" s="174"/>
      <c r="E245" s="174"/>
      <c r="F245" s="174"/>
      <c r="G245" s="174"/>
      <c r="H245" s="174"/>
      <c r="I245" s="174"/>
      <c r="J245" s="174"/>
      <c r="K245" s="174"/>
      <c r="L245" s="174"/>
      <c r="M245" s="174"/>
      <c r="N245" s="174"/>
      <c r="O245" s="174"/>
      <c r="P245" s="174"/>
      <c r="Q245" s="174"/>
      <c r="R245" s="174"/>
      <c r="S245" s="174"/>
      <c r="T245" s="174"/>
      <c r="U245" s="174"/>
      <c r="V245" s="174"/>
      <c r="W245" s="174"/>
      <c r="X245" s="174"/>
    </row>
    <row r="246" spans="2:24" customFormat="1" ht="16">
      <c r="B246" s="110"/>
      <c r="C246" s="174"/>
      <c r="D246" s="174"/>
      <c r="E246" s="174"/>
      <c r="F246" s="174"/>
      <c r="G246" s="174"/>
      <c r="H246" s="174"/>
      <c r="I246" s="174"/>
      <c r="J246" s="174"/>
      <c r="K246" s="174"/>
      <c r="L246" s="174"/>
      <c r="M246" s="174"/>
      <c r="N246" s="174"/>
      <c r="O246" s="174"/>
      <c r="P246" s="174"/>
      <c r="Q246" s="174"/>
      <c r="R246" s="174"/>
      <c r="S246" s="174"/>
      <c r="T246" s="174"/>
      <c r="U246" s="174"/>
      <c r="V246" s="174"/>
      <c r="W246" s="174"/>
      <c r="X246" s="174"/>
    </row>
    <row r="247" spans="2:24" customFormat="1" ht="16">
      <c r="B247" s="110"/>
      <c r="C247" s="174"/>
      <c r="D247" s="174"/>
      <c r="E247" s="174"/>
      <c r="F247" s="174"/>
      <c r="G247" s="174"/>
      <c r="H247" s="174"/>
      <c r="I247" s="174"/>
      <c r="J247" s="174"/>
      <c r="K247" s="174"/>
      <c r="L247" s="174"/>
      <c r="M247" s="174"/>
      <c r="N247" s="174"/>
      <c r="O247" s="174"/>
      <c r="P247" s="174"/>
      <c r="Q247" s="174"/>
      <c r="R247" s="174"/>
      <c r="S247" s="174"/>
      <c r="T247" s="174"/>
      <c r="U247" s="174"/>
      <c r="V247" s="174"/>
      <c r="W247" s="174"/>
      <c r="X247" s="174"/>
    </row>
    <row r="248" spans="2:24" customFormat="1" ht="16">
      <c r="B248" s="110"/>
      <c r="C248" s="174"/>
      <c r="D248" s="174"/>
      <c r="E248" s="174"/>
      <c r="F248" s="174"/>
      <c r="G248" s="174"/>
      <c r="H248" s="174"/>
      <c r="I248" s="174"/>
      <c r="J248" s="174"/>
      <c r="K248" s="174"/>
      <c r="L248" s="174"/>
      <c r="M248" s="174"/>
      <c r="N248" s="174"/>
      <c r="O248" s="174"/>
      <c r="P248" s="174"/>
      <c r="Q248" s="174"/>
      <c r="R248" s="174"/>
      <c r="S248" s="174"/>
      <c r="T248" s="174"/>
      <c r="U248" s="174"/>
      <c r="V248" s="174"/>
      <c r="W248" s="174"/>
      <c r="X248" s="174"/>
    </row>
    <row r="249" spans="2:24" customFormat="1" ht="16">
      <c r="B249" s="110"/>
      <c r="C249" s="174"/>
      <c r="D249" s="174"/>
      <c r="E249" s="174"/>
      <c r="F249" s="174"/>
      <c r="G249" s="174"/>
      <c r="H249" s="174"/>
      <c r="I249" s="174"/>
      <c r="J249" s="174"/>
      <c r="K249" s="174"/>
      <c r="L249" s="174"/>
      <c r="M249" s="174"/>
      <c r="N249" s="174"/>
      <c r="O249" s="174"/>
      <c r="P249" s="174"/>
      <c r="Q249" s="174"/>
      <c r="R249" s="174"/>
      <c r="S249" s="174"/>
      <c r="T249" s="174"/>
      <c r="U249" s="174"/>
      <c r="V249" s="174"/>
      <c r="W249" s="174"/>
      <c r="X249" s="174"/>
    </row>
    <row r="250" spans="2:24" customFormat="1" ht="16">
      <c r="B250" s="110"/>
      <c r="C250" s="174"/>
      <c r="D250" s="174"/>
      <c r="E250" s="174"/>
      <c r="F250" s="174"/>
      <c r="G250" s="174"/>
      <c r="H250" s="174"/>
      <c r="I250" s="174"/>
      <c r="J250" s="174"/>
      <c r="K250" s="174"/>
      <c r="L250" s="174"/>
      <c r="M250" s="174"/>
      <c r="N250" s="174"/>
      <c r="O250" s="174"/>
      <c r="P250" s="174"/>
      <c r="Q250" s="174"/>
      <c r="R250" s="174"/>
      <c r="S250" s="174"/>
      <c r="T250" s="174"/>
      <c r="U250" s="174"/>
      <c r="V250" s="174"/>
      <c r="W250" s="174"/>
      <c r="X250" s="174"/>
    </row>
    <row r="251" spans="2:24" customFormat="1" ht="16">
      <c r="B251" s="110"/>
      <c r="C251" s="174"/>
      <c r="D251" s="174"/>
      <c r="E251" s="174"/>
      <c r="F251" s="174"/>
      <c r="G251" s="174"/>
      <c r="H251" s="174"/>
      <c r="I251" s="174"/>
      <c r="J251" s="174"/>
      <c r="K251" s="174"/>
      <c r="L251" s="174"/>
      <c r="M251" s="174"/>
      <c r="N251" s="174"/>
      <c r="O251" s="174"/>
      <c r="P251" s="174"/>
      <c r="Q251" s="174"/>
      <c r="R251" s="174"/>
      <c r="S251" s="174"/>
      <c r="T251" s="174"/>
      <c r="U251" s="174"/>
      <c r="V251" s="174"/>
      <c r="W251" s="174"/>
      <c r="X251" s="174"/>
    </row>
    <row r="252" spans="2:24" customFormat="1" ht="16">
      <c r="B252" s="110"/>
      <c r="C252" s="174"/>
      <c r="D252" s="174"/>
      <c r="E252" s="174"/>
      <c r="F252" s="174"/>
      <c r="G252" s="174"/>
      <c r="H252" s="174"/>
      <c r="I252" s="174"/>
      <c r="J252" s="174"/>
      <c r="K252" s="174"/>
      <c r="L252" s="174"/>
      <c r="M252" s="174"/>
      <c r="N252" s="174"/>
      <c r="O252" s="174"/>
      <c r="P252" s="174"/>
      <c r="Q252" s="174"/>
      <c r="R252" s="174"/>
      <c r="S252" s="174"/>
      <c r="T252" s="174"/>
      <c r="U252" s="174"/>
      <c r="V252" s="174"/>
      <c r="W252" s="174"/>
      <c r="X252" s="174"/>
    </row>
    <row r="253" spans="2:24" customFormat="1" ht="16">
      <c r="B253" s="110"/>
      <c r="C253" s="174"/>
      <c r="D253" s="174"/>
      <c r="E253" s="174"/>
      <c r="F253" s="174"/>
      <c r="G253" s="174"/>
      <c r="H253" s="174"/>
      <c r="I253" s="174"/>
      <c r="J253" s="174"/>
      <c r="K253" s="174"/>
      <c r="L253" s="174"/>
      <c r="M253" s="174"/>
      <c r="N253" s="174"/>
      <c r="O253" s="174"/>
      <c r="P253" s="174"/>
      <c r="Q253" s="174"/>
      <c r="R253" s="174"/>
      <c r="S253" s="174"/>
      <c r="T253" s="174"/>
      <c r="U253" s="174"/>
      <c r="V253" s="174"/>
      <c r="W253" s="174"/>
      <c r="X253" s="174"/>
    </row>
    <row r="254" spans="2:24" customFormat="1" ht="16">
      <c r="B254" s="110"/>
      <c r="C254" s="174"/>
      <c r="D254" s="174"/>
      <c r="E254" s="174"/>
      <c r="F254" s="174"/>
      <c r="G254" s="174"/>
      <c r="H254" s="174"/>
      <c r="I254" s="177"/>
      <c r="J254" s="177"/>
      <c r="K254" s="177"/>
      <c r="L254" s="177"/>
      <c r="M254" s="177"/>
      <c r="N254" s="177"/>
      <c r="O254" s="177"/>
      <c r="P254" s="174"/>
      <c r="Q254" s="174"/>
      <c r="R254" s="174"/>
      <c r="S254" s="174"/>
      <c r="T254" s="174"/>
      <c r="U254" s="174"/>
      <c r="V254" s="174"/>
      <c r="W254" s="174"/>
      <c r="X254" s="174"/>
    </row>
    <row r="255" spans="2:24" customFormat="1" ht="16">
      <c r="B255" s="110"/>
      <c r="C255" s="174"/>
      <c r="D255" s="174"/>
      <c r="E255" s="174"/>
      <c r="F255" s="174"/>
      <c r="G255" s="174"/>
      <c r="H255" s="174"/>
      <c r="I255" s="177"/>
      <c r="J255" s="177" t="s">
        <v>104</v>
      </c>
      <c r="K255" s="177" t="s">
        <v>105</v>
      </c>
      <c r="L255" s="177"/>
      <c r="M255" s="177"/>
      <c r="N255" s="177" t="s">
        <v>106</v>
      </c>
      <c r="O255" s="177" t="s">
        <v>107</v>
      </c>
      <c r="P255" s="174"/>
      <c r="Q255" s="174"/>
      <c r="R255" s="174"/>
      <c r="S255" s="174"/>
      <c r="T255" s="174"/>
      <c r="U255" s="174"/>
      <c r="V255" s="174"/>
      <c r="W255" s="174"/>
      <c r="X255" s="174"/>
    </row>
    <row r="256" spans="2:24" customFormat="1" ht="16">
      <c r="B256" s="110"/>
      <c r="C256" s="174"/>
      <c r="D256" s="174"/>
      <c r="E256" s="174"/>
      <c r="F256" s="174"/>
      <c r="G256" s="174"/>
      <c r="H256" s="174"/>
      <c r="I256" s="177"/>
      <c r="J256" s="177">
        <v>135</v>
      </c>
      <c r="K256" s="177" t="s">
        <v>108</v>
      </c>
      <c r="L256" s="177"/>
      <c r="M256" s="177"/>
      <c r="N256" s="177">
        <v>220</v>
      </c>
      <c r="O256" s="177" t="s">
        <v>108</v>
      </c>
      <c r="P256" s="174"/>
      <c r="Q256" s="174"/>
      <c r="R256" s="174"/>
      <c r="S256" s="174"/>
      <c r="T256" s="174"/>
      <c r="U256" s="174"/>
      <c r="V256" s="174"/>
      <c r="W256" s="174"/>
      <c r="X256" s="174"/>
    </row>
    <row r="257" spans="1:25" customFormat="1" ht="16">
      <c r="B257" s="110"/>
      <c r="C257" s="174"/>
      <c r="D257" s="174"/>
      <c r="E257" s="174"/>
      <c r="F257" s="174"/>
      <c r="G257" s="174"/>
      <c r="H257" s="174"/>
      <c r="I257" s="177"/>
      <c r="J257" s="177">
        <f>17.5*1000</f>
        <v>17500</v>
      </c>
      <c r="K257" s="177" t="s">
        <v>109</v>
      </c>
      <c r="L257" s="177"/>
      <c r="M257" s="177"/>
      <c r="N257" s="177">
        <f xml:space="preserve"> 17500</f>
        <v>17500</v>
      </c>
      <c r="O257" s="177" t="s">
        <v>109</v>
      </c>
      <c r="P257" s="174"/>
      <c r="Q257" s="174"/>
      <c r="R257" s="174"/>
      <c r="S257" s="174"/>
      <c r="T257" s="174"/>
      <c r="U257" s="174"/>
      <c r="V257" s="174"/>
      <c r="W257" s="174"/>
      <c r="X257" s="174"/>
    </row>
    <row r="258" spans="1:25" customFormat="1" ht="16">
      <c r="B258" s="110"/>
      <c r="C258" s="174"/>
      <c r="D258" s="174"/>
      <c r="E258" s="174"/>
      <c r="F258" s="174"/>
      <c r="G258" s="174"/>
      <c r="H258" s="174"/>
      <c r="I258" s="177"/>
      <c r="J258" s="177">
        <f>J256/J257</f>
        <v>7.7142857142857143E-3</v>
      </c>
      <c r="K258" s="177" t="s">
        <v>110</v>
      </c>
      <c r="L258" s="177"/>
      <c r="M258" s="177"/>
      <c r="N258" s="177">
        <f>N256/N257</f>
        <v>1.2571428571428572E-2</v>
      </c>
      <c r="O258" s="177" t="s">
        <v>110</v>
      </c>
      <c r="P258" s="174"/>
      <c r="Q258" s="174"/>
      <c r="R258" s="174"/>
      <c r="S258" s="174"/>
      <c r="T258" s="174"/>
      <c r="U258" s="174"/>
      <c r="V258" s="174"/>
      <c r="W258" s="174"/>
      <c r="X258" s="174"/>
    </row>
    <row r="259" spans="1:25" customFormat="1" ht="16">
      <c r="B259" s="110"/>
      <c r="C259" s="174"/>
      <c r="D259" s="174"/>
      <c r="E259" s="174"/>
      <c r="F259" s="174"/>
      <c r="G259" s="174"/>
      <c r="H259" s="174"/>
      <c r="I259" s="177"/>
      <c r="J259" s="177"/>
      <c r="K259" s="177"/>
      <c r="L259" s="177"/>
      <c r="M259" s="177"/>
      <c r="N259" s="177"/>
      <c r="O259" s="177"/>
      <c r="P259" s="174"/>
      <c r="Q259" s="174"/>
      <c r="R259" s="174"/>
      <c r="S259" s="174"/>
      <c r="T259" s="174"/>
      <c r="U259" s="174"/>
      <c r="V259" s="174"/>
      <c r="W259" s="174"/>
      <c r="X259" s="174"/>
    </row>
    <row r="260" spans="1:25" customFormat="1" ht="16">
      <c r="B260" s="110"/>
      <c r="C260" s="174"/>
      <c r="D260" s="174"/>
      <c r="E260" s="174"/>
      <c r="F260" s="174"/>
      <c r="G260" s="174"/>
      <c r="H260" s="174"/>
      <c r="I260" s="177"/>
      <c r="J260" s="177"/>
      <c r="K260" s="177"/>
      <c r="L260" s="177"/>
      <c r="M260" s="177"/>
      <c r="N260" s="177"/>
      <c r="O260" s="177"/>
      <c r="P260" s="174"/>
      <c r="Q260" s="174"/>
      <c r="R260" s="174"/>
      <c r="S260" s="174"/>
      <c r="T260" s="174"/>
      <c r="U260" s="174"/>
      <c r="V260" s="174"/>
      <c r="W260" s="174"/>
      <c r="X260" s="174"/>
    </row>
    <row r="261" spans="1:25" customFormat="1" ht="16">
      <c r="B261" s="110"/>
      <c r="C261" s="174"/>
      <c r="D261" s="174"/>
      <c r="E261" s="174"/>
      <c r="F261" s="174"/>
      <c r="G261" s="178"/>
      <c r="H261" s="174"/>
      <c r="I261" s="177"/>
      <c r="J261" s="177" t="s">
        <v>111</v>
      </c>
      <c r="K261" s="179">
        <v>0.40100000000000002</v>
      </c>
      <c r="L261" s="177"/>
      <c r="M261" s="177"/>
      <c r="N261" s="177"/>
      <c r="O261" s="177"/>
      <c r="P261" s="174"/>
      <c r="Q261" s="174"/>
      <c r="R261" s="174"/>
      <c r="S261" s="174"/>
      <c r="T261" s="174"/>
      <c r="U261" s="174"/>
      <c r="V261" s="174"/>
      <c r="W261" s="174"/>
      <c r="X261" s="174"/>
    </row>
    <row r="262" spans="1:25" customFormat="1" ht="16">
      <c r="B262" s="110"/>
      <c r="C262" s="174"/>
      <c r="D262" s="174"/>
      <c r="E262" s="174"/>
      <c r="F262" s="174"/>
      <c r="G262" s="174"/>
      <c r="H262" s="174"/>
      <c r="I262" s="177"/>
      <c r="J262" s="177"/>
      <c r="K262" s="177"/>
      <c r="L262" s="177"/>
      <c r="M262" s="177"/>
      <c r="N262" s="177"/>
      <c r="O262" s="177"/>
      <c r="P262" s="174"/>
      <c r="Q262" s="174"/>
      <c r="R262" s="174"/>
      <c r="S262" s="174"/>
      <c r="T262" s="174"/>
      <c r="U262" s="174"/>
      <c r="V262" s="174"/>
      <c r="W262" s="174"/>
      <c r="X262" s="174"/>
    </row>
    <row r="263" spans="1:25" customFormat="1" ht="16">
      <c r="B263" s="110"/>
      <c r="C263" s="174"/>
      <c r="D263" s="174"/>
      <c r="E263" s="174"/>
      <c r="F263" s="174"/>
      <c r="G263" s="174"/>
      <c r="H263" s="174"/>
      <c r="I263" s="177"/>
      <c r="J263" s="177"/>
      <c r="K263" s="177"/>
      <c r="L263" s="177"/>
      <c r="M263" s="177"/>
      <c r="N263" s="177"/>
      <c r="O263" s="177"/>
      <c r="P263" s="174"/>
      <c r="Q263" s="174"/>
      <c r="R263" s="174"/>
      <c r="S263" s="174"/>
      <c r="T263" s="174"/>
      <c r="U263" s="174"/>
      <c r="V263" s="174"/>
      <c r="W263" s="174"/>
      <c r="X263" s="174"/>
    </row>
    <row r="264" spans="1:25" ht="16">
      <c r="A264"/>
      <c r="B264" s="110"/>
      <c r="C264" s="174"/>
      <c r="D264" s="174"/>
      <c r="E264" s="174"/>
      <c r="F264" s="174"/>
      <c r="G264" s="174"/>
      <c r="H264" s="174"/>
      <c r="I264" s="174"/>
      <c r="J264" s="174"/>
      <c r="K264" s="174"/>
      <c r="L264" s="174"/>
      <c r="M264" s="174"/>
      <c r="N264" s="174"/>
      <c r="O264" s="174"/>
      <c r="P264" s="174"/>
      <c r="Q264" s="174"/>
      <c r="R264" s="174"/>
      <c r="S264" s="174"/>
      <c r="T264" s="174"/>
    </row>
    <row r="265" spans="1:25" ht="16">
      <c r="A265"/>
      <c r="B265" s="110"/>
      <c r="C265" s="174"/>
      <c r="D265" s="174"/>
      <c r="E265" s="174"/>
      <c r="F265" s="174"/>
      <c r="G265" s="174"/>
      <c r="H265" s="174"/>
      <c r="I265" s="174"/>
      <c r="J265" s="174"/>
      <c r="K265" s="174"/>
      <c r="L265" s="174"/>
      <c r="M265" s="174"/>
      <c r="N265" s="174"/>
      <c r="O265" s="174"/>
      <c r="P265" s="174"/>
      <c r="Q265" s="174"/>
      <c r="R265" s="174"/>
      <c r="S265" s="174"/>
      <c r="T265" s="174"/>
    </row>
    <row r="266" spans="1:25">
      <c r="B266" s="110"/>
    </row>
    <row r="267" spans="1:25" ht="16" thickBot="1">
      <c r="B267" s="110"/>
    </row>
    <row r="268" spans="1:25" s="26" customFormat="1" ht="16">
      <c r="A268"/>
      <c r="B268" s="112"/>
      <c r="C268" s="113" t="s">
        <v>25</v>
      </c>
      <c r="D268" s="113" t="s">
        <v>57</v>
      </c>
      <c r="E268" s="113"/>
      <c r="F268" s="113" t="s">
        <v>32</v>
      </c>
      <c r="G268" s="113"/>
      <c r="H268" s="113"/>
      <c r="I268" s="113"/>
      <c r="J268" s="113"/>
      <c r="K268" s="113"/>
      <c r="L268" s="113"/>
      <c r="M268" s="113"/>
      <c r="N268" s="113"/>
      <c r="O268" s="113"/>
      <c r="P268" s="113"/>
      <c r="Q268" s="113"/>
      <c r="R268" s="113"/>
      <c r="S268" s="113"/>
      <c r="T268" s="113"/>
      <c r="U268" s="113"/>
    </row>
    <row r="269" spans="1:25" customFormat="1" ht="16">
      <c r="B269" s="110"/>
      <c r="C269" s="127"/>
      <c r="D269" s="124"/>
      <c r="E269" s="124"/>
      <c r="F269" s="124"/>
      <c r="G269" s="124"/>
      <c r="H269" s="124"/>
      <c r="I269" s="124"/>
      <c r="J269" s="124"/>
      <c r="K269" s="124"/>
      <c r="L269" s="124"/>
      <c r="M269" s="124"/>
      <c r="N269" s="124"/>
      <c r="O269" s="124"/>
      <c r="P269" s="124"/>
      <c r="Q269" s="124"/>
      <c r="R269" s="124"/>
      <c r="S269" s="124"/>
      <c r="T269" s="124"/>
      <c r="U269" s="124"/>
      <c r="V269" s="124"/>
      <c r="W269" s="124"/>
      <c r="X269" s="124"/>
      <c r="Y269" s="124"/>
    </row>
    <row r="270" spans="1:25">
      <c r="B270" s="110"/>
      <c r="C270" s="61" t="s">
        <v>70</v>
      </c>
    </row>
    <row r="271" spans="1:25" s="141" customFormat="1">
      <c r="B271" s="110"/>
    </row>
    <row r="272" spans="1:25" s="141" customFormat="1">
      <c r="B272" s="110"/>
    </row>
    <row r="273" spans="2:10" s="141" customFormat="1">
      <c r="B273" s="110"/>
      <c r="D273" s="141">
        <v>9</v>
      </c>
    </row>
    <row r="274" spans="2:10" s="141" customFormat="1">
      <c r="B274" s="110"/>
      <c r="F274" s="182" t="s">
        <v>114</v>
      </c>
      <c r="H274" s="141">
        <v>10</v>
      </c>
      <c r="I274" s="182" t="s">
        <v>145</v>
      </c>
    </row>
    <row r="275" spans="2:10" s="141" customFormat="1">
      <c r="B275" s="110"/>
      <c r="H275" s="183">
        <f>H289*H274</f>
        <v>185000</v>
      </c>
      <c r="I275" s="182" t="s">
        <v>146</v>
      </c>
    </row>
    <row r="276" spans="2:10" s="141" customFormat="1">
      <c r="B276" s="110"/>
      <c r="H276" s="183">
        <f>H275*100</f>
        <v>18500000</v>
      </c>
      <c r="I276" s="182" t="s">
        <v>56</v>
      </c>
      <c r="J276" s="182" t="s">
        <v>147</v>
      </c>
    </row>
    <row r="277" spans="2:10" s="141" customFormat="1">
      <c r="B277" s="110"/>
      <c r="H277" s="183">
        <f>H276*H67</f>
        <v>16095000</v>
      </c>
      <c r="I277" s="182" t="s">
        <v>56</v>
      </c>
      <c r="J277" s="182" t="s">
        <v>148</v>
      </c>
    </row>
    <row r="278" spans="2:10" s="141" customFormat="1">
      <c r="B278" s="110"/>
    </row>
    <row r="279" spans="2:10" s="141" customFormat="1">
      <c r="B279" s="110"/>
    </row>
    <row r="280" spans="2:10" s="141" customFormat="1">
      <c r="B280" s="110"/>
    </row>
    <row r="281" spans="2:10" s="141" customFormat="1">
      <c r="B281" s="110"/>
    </row>
    <row r="282" spans="2:10" s="141" customFormat="1">
      <c r="B282" s="110"/>
    </row>
    <row r="283" spans="2:10" s="141" customFormat="1">
      <c r="B283" s="110"/>
    </row>
    <row r="284" spans="2:10" s="141" customFormat="1">
      <c r="B284" s="110"/>
    </row>
    <row r="285" spans="2:10" s="141" customFormat="1">
      <c r="B285" s="110"/>
    </row>
    <row r="286" spans="2:10" s="141" customFormat="1">
      <c r="B286" s="110"/>
    </row>
    <row r="287" spans="2:10" s="141" customFormat="1">
      <c r="B287" s="110"/>
    </row>
    <row r="288" spans="2:10" s="141" customFormat="1">
      <c r="B288" s="110"/>
      <c r="F288" s="142" t="s">
        <v>96</v>
      </c>
      <c r="H288" s="141">
        <v>18.5</v>
      </c>
      <c r="I288" s="142" t="s">
        <v>97</v>
      </c>
    </row>
    <row r="289" spans="2:9" s="141" customFormat="1">
      <c r="B289" s="110"/>
      <c r="H289" s="141">
        <f>H288*1000</f>
        <v>18500</v>
      </c>
      <c r="I289" s="142" t="s">
        <v>98</v>
      </c>
    </row>
    <row r="290" spans="2:9" s="141" customFormat="1">
      <c r="B290" s="110"/>
    </row>
    <row r="291" spans="2:9" s="141" customFormat="1">
      <c r="B291" s="110"/>
    </row>
    <row r="292" spans="2:9" s="141" customFormat="1">
      <c r="B292" s="110"/>
    </row>
    <row r="293" spans="2:9" s="141" customFormat="1">
      <c r="B293" s="110"/>
    </row>
    <row r="294" spans="2:9" s="141" customFormat="1">
      <c r="B294" s="110"/>
    </row>
    <row r="295" spans="2:9" s="141" customFormat="1">
      <c r="B295" s="110"/>
    </row>
    <row r="296" spans="2:9" s="141" customFormat="1">
      <c r="B296" s="110"/>
    </row>
    <row r="297" spans="2:9" s="141" customFormat="1">
      <c r="B297" s="110"/>
    </row>
    <row r="298" spans="2:9" s="141" customFormat="1">
      <c r="B298" s="110"/>
    </row>
    <row r="299" spans="2:9" s="141" customFormat="1">
      <c r="B299" s="110"/>
    </row>
    <row r="300" spans="2:9" s="141" customFormat="1">
      <c r="B300" s="110"/>
    </row>
    <row r="301" spans="2:9" s="141" customFormat="1">
      <c r="B301" s="110"/>
    </row>
    <row r="302" spans="2:9" s="141" customFormat="1">
      <c r="B302" s="110"/>
    </row>
    <row r="303" spans="2:9" s="141" customFormat="1">
      <c r="B303" s="110"/>
    </row>
    <row r="304" spans="2:9" s="141" customFormat="1">
      <c r="B304" s="110"/>
    </row>
    <row r="305" spans="2:2" s="141" customFormat="1">
      <c r="B305" s="110"/>
    </row>
    <row r="306" spans="2:2" s="141" customFormat="1">
      <c r="B306" s="110"/>
    </row>
    <row r="307" spans="2:2" s="141" customFormat="1">
      <c r="B307" s="110"/>
    </row>
    <row r="308" spans="2:2" s="141" customFormat="1">
      <c r="B308" s="110"/>
    </row>
    <row r="309" spans="2:2" s="141" customFormat="1">
      <c r="B309" s="110"/>
    </row>
    <row r="310" spans="2:2" s="141" customFormat="1">
      <c r="B310" s="110"/>
    </row>
    <row r="311" spans="2:2" s="141" customFormat="1">
      <c r="B311" s="110"/>
    </row>
    <row r="312" spans="2:2" s="141" customFormat="1">
      <c r="B312" s="110"/>
    </row>
    <row r="313" spans="2:2" s="141" customFormat="1">
      <c r="B313" s="110"/>
    </row>
    <row r="314" spans="2:2" s="141" customFormat="1">
      <c r="B314" s="110"/>
    </row>
    <row r="315" spans="2:2" s="141" customFormat="1">
      <c r="B315" s="110"/>
    </row>
    <row r="316" spans="2:2" s="141" customFormat="1">
      <c r="B316" s="110"/>
    </row>
    <row r="317" spans="2:2" s="141" customFormat="1">
      <c r="B317" s="110"/>
    </row>
    <row r="318" spans="2:2" s="141" customFormat="1">
      <c r="B318" s="110"/>
    </row>
    <row r="319" spans="2:2" s="141" customFormat="1">
      <c r="B319" s="110"/>
    </row>
    <row r="320" spans="2:2" s="141" customFormat="1">
      <c r="B320" s="110"/>
    </row>
    <row r="321" spans="2:2" s="141" customFormat="1">
      <c r="B321" s="110"/>
    </row>
    <row r="322" spans="2:2" s="141" customFormat="1">
      <c r="B322" s="110"/>
    </row>
    <row r="323" spans="2:2" s="141" customFormat="1">
      <c r="B323" s="110"/>
    </row>
    <row r="324" spans="2:2" s="141" customFormat="1">
      <c r="B324" s="110"/>
    </row>
    <row r="325" spans="2:2" s="141" customFormat="1">
      <c r="B325" s="110"/>
    </row>
    <row r="326" spans="2:2" s="141" customFormat="1">
      <c r="B326" s="110"/>
    </row>
    <row r="327" spans="2:2" s="141" customFormat="1">
      <c r="B327" s="110"/>
    </row>
    <row r="328" spans="2:2" s="141" customFormat="1">
      <c r="B328" s="110"/>
    </row>
    <row r="329" spans="2:2" s="141" customFormat="1">
      <c r="B329" s="110"/>
    </row>
    <row r="330" spans="2:2" s="141" customFormat="1">
      <c r="B330" s="110"/>
    </row>
    <row r="331" spans="2:2" s="141" customFormat="1">
      <c r="B331" s="110"/>
    </row>
    <row r="332" spans="2:2" s="141" customFormat="1">
      <c r="B332" s="110"/>
    </row>
    <row r="333" spans="2:2" s="141" customFormat="1">
      <c r="B333" s="110"/>
    </row>
    <row r="334" spans="2:2" s="141" customFormat="1">
      <c r="B334" s="110"/>
    </row>
    <row r="335" spans="2:2" s="141" customFormat="1">
      <c r="B335" s="110"/>
    </row>
    <row r="336" spans="2:2" s="141" customFormat="1">
      <c r="B336" s="110"/>
    </row>
    <row r="337" spans="2:23" s="141" customFormat="1">
      <c r="B337" s="110"/>
    </row>
    <row r="338" spans="2:23" s="141" customFormat="1">
      <c r="B338" s="110"/>
    </row>
    <row r="339" spans="2:23" s="141" customFormat="1">
      <c r="B339" s="110"/>
    </row>
    <row r="340" spans="2:23" s="141" customFormat="1">
      <c r="B340" s="110"/>
    </row>
    <row r="341" spans="2:23" s="141" customFormat="1">
      <c r="B341" s="110"/>
    </row>
    <row r="342" spans="2:23" s="141" customFormat="1">
      <c r="B342" s="110"/>
    </row>
    <row r="343" spans="2:23" s="141" customFormat="1" ht="16" thickBot="1">
      <c r="B343" s="110"/>
    </row>
    <row r="344" spans="2:23" s="141" customFormat="1" ht="96" thickBot="1">
      <c r="B344" s="110"/>
      <c r="O344" s="143"/>
      <c r="P344" s="169" t="s">
        <v>77</v>
      </c>
      <c r="Q344" s="169" t="s">
        <v>78</v>
      </c>
      <c r="R344" s="170" t="s">
        <v>79</v>
      </c>
      <c r="S344" s="144"/>
      <c r="T344" s="171" t="s">
        <v>80</v>
      </c>
      <c r="U344" s="169" t="s">
        <v>77</v>
      </c>
      <c r="V344" s="169" t="s">
        <v>78</v>
      </c>
      <c r="W344" s="170" t="s">
        <v>79</v>
      </c>
    </row>
    <row r="345" spans="2:23" s="141" customFormat="1" ht="16">
      <c r="B345" s="110"/>
      <c r="O345" s="145" t="s">
        <v>81</v>
      </c>
      <c r="P345" s="146"/>
      <c r="Q345" s="147"/>
      <c r="R345" s="148"/>
      <c r="S345" s="144"/>
      <c r="T345" s="145" t="s">
        <v>81</v>
      </c>
      <c r="U345" s="146"/>
      <c r="V345" s="147"/>
      <c r="W345" s="148"/>
    </row>
    <row r="346" spans="2:23" s="141" customFormat="1" ht="16">
      <c r="B346" s="110"/>
      <c r="F346" s="141" t="s">
        <v>44</v>
      </c>
      <c r="I346" s="141" t="s">
        <v>49</v>
      </c>
      <c r="J346" s="141">
        <v>0</v>
      </c>
      <c r="O346" s="149" t="s">
        <v>82</v>
      </c>
      <c r="P346" s="150">
        <v>7.9890805766714692</v>
      </c>
      <c r="Q346" s="151">
        <v>1.7193651625000923</v>
      </c>
      <c r="R346" s="152">
        <v>1.1470417155166663</v>
      </c>
      <c r="S346" s="144"/>
      <c r="T346" s="153" t="s">
        <v>83</v>
      </c>
      <c r="U346" s="150"/>
      <c r="V346" s="151"/>
      <c r="W346" s="152"/>
    </row>
    <row r="347" spans="2:23" s="141" customFormat="1" ht="16">
      <c r="B347" s="110"/>
      <c r="F347" s="141" t="s">
        <v>45</v>
      </c>
      <c r="I347" s="141" t="s">
        <v>49</v>
      </c>
      <c r="J347" s="154">
        <f>R349/1000</f>
        <v>1.1470417155166664E-3</v>
      </c>
      <c r="O347" s="149" t="s">
        <v>84</v>
      </c>
      <c r="P347" s="150">
        <v>4.5482472277188012E-2</v>
      </c>
      <c r="Q347" s="151"/>
      <c r="R347" s="152"/>
      <c r="S347" s="144"/>
      <c r="T347" s="153" t="s">
        <v>85</v>
      </c>
      <c r="U347" s="150"/>
      <c r="V347" s="151"/>
      <c r="W347" s="152"/>
    </row>
    <row r="348" spans="2:23" s="141" customFormat="1" ht="16">
      <c r="B348" s="110"/>
      <c r="F348" s="141" t="s">
        <v>48</v>
      </c>
      <c r="I348" s="141" t="s">
        <v>49</v>
      </c>
      <c r="J348" s="155">
        <f>R355/1000</f>
        <v>0</v>
      </c>
      <c r="O348" s="149" t="s">
        <v>86</v>
      </c>
      <c r="P348" s="150">
        <v>2.9196099920271799E-2</v>
      </c>
      <c r="Q348" s="156">
        <v>1.8313704493592459E-2</v>
      </c>
      <c r="R348" s="152">
        <v>0</v>
      </c>
      <c r="S348" s="144"/>
      <c r="T348" s="149"/>
      <c r="U348" s="150"/>
      <c r="V348" s="156"/>
      <c r="W348" s="152"/>
    </row>
    <row r="349" spans="2:23" s="141" customFormat="1" ht="16">
      <c r="B349" s="110"/>
      <c r="F349" s="141" t="s">
        <v>47</v>
      </c>
      <c r="I349" s="141" t="s">
        <v>49</v>
      </c>
      <c r="J349" s="154">
        <f>R361/1000</f>
        <v>8.0811981354912427E-3</v>
      </c>
      <c r="O349" s="149" t="s">
        <v>87</v>
      </c>
      <c r="P349" s="150">
        <v>17.826580159842166</v>
      </c>
      <c r="Q349" s="151">
        <v>7.176849101590645</v>
      </c>
      <c r="R349" s="157">
        <v>1.1470417155166663</v>
      </c>
      <c r="S349" s="144"/>
      <c r="T349" s="149"/>
      <c r="U349" s="150"/>
      <c r="V349" s="151"/>
      <c r="W349" s="157"/>
    </row>
    <row r="350" spans="2:23" s="141" customFormat="1" ht="17" thickBot="1">
      <c r="B350" s="110"/>
      <c r="F350" s="141" t="s">
        <v>40</v>
      </c>
      <c r="I350" s="141" t="s">
        <v>49</v>
      </c>
      <c r="J350" s="154">
        <f>R367/1000</f>
        <v>0</v>
      </c>
      <c r="O350" s="137" t="s">
        <v>88</v>
      </c>
      <c r="P350" s="158"/>
      <c r="Q350" s="159"/>
      <c r="R350" s="160"/>
      <c r="S350" s="144"/>
      <c r="T350" s="137"/>
      <c r="U350" s="158"/>
      <c r="V350" s="159"/>
      <c r="W350" s="160"/>
    </row>
    <row r="351" spans="2:23" s="141" customFormat="1" ht="16">
      <c r="B351" s="110"/>
      <c r="F351" s="141" t="s">
        <v>46</v>
      </c>
      <c r="I351" s="141" t="s">
        <v>49</v>
      </c>
      <c r="J351" s="141">
        <v>0</v>
      </c>
      <c r="O351" s="145" t="s">
        <v>89</v>
      </c>
      <c r="P351" s="146"/>
      <c r="Q351" s="147"/>
      <c r="R351" s="148"/>
      <c r="S351" s="144"/>
      <c r="T351" s="145" t="s">
        <v>89</v>
      </c>
      <c r="U351" s="146"/>
      <c r="V351" s="147"/>
      <c r="W351" s="148"/>
    </row>
    <row r="352" spans="2:23" s="141" customFormat="1" ht="16">
      <c r="B352" s="110"/>
      <c r="O352" s="149" t="s">
        <v>82</v>
      </c>
      <c r="P352" s="150"/>
      <c r="Q352" s="151"/>
      <c r="R352" s="152"/>
      <c r="S352" s="144"/>
      <c r="T352" s="153" t="s">
        <v>83</v>
      </c>
      <c r="U352" s="150"/>
      <c r="V352" s="151"/>
      <c r="W352" s="152"/>
    </row>
    <row r="353" spans="2:23" s="141" customFormat="1" ht="16">
      <c r="B353" s="110"/>
      <c r="O353" s="149" t="s">
        <v>84</v>
      </c>
      <c r="P353" s="150">
        <v>6.6464692278060872E-2</v>
      </c>
      <c r="Q353" s="151"/>
      <c r="R353" s="152"/>
      <c r="S353" s="144"/>
      <c r="T353" s="153" t="s">
        <v>85</v>
      </c>
      <c r="U353" s="150">
        <v>6.3635256261973708E-2</v>
      </c>
      <c r="V353" s="151"/>
      <c r="W353" s="152"/>
    </row>
    <row r="354" spans="2:23" s="141" customFormat="1" ht="16">
      <c r="B354" s="110"/>
      <c r="O354" s="149" t="s">
        <v>86</v>
      </c>
      <c r="P354" s="150"/>
      <c r="Q354" s="151"/>
      <c r="R354" s="152"/>
      <c r="S354" s="144"/>
      <c r="T354" s="149"/>
      <c r="U354" s="150"/>
      <c r="V354" s="151"/>
      <c r="W354" s="152"/>
    </row>
    <row r="355" spans="2:23" s="141" customFormat="1" ht="16">
      <c r="B355" s="110"/>
      <c r="O355" s="149" t="s">
        <v>87</v>
      </c>
      <c r="P355" s="150">
        <v>1.6616173069515219</v>
      </c>
      <c r="Q355" s="151">
        <v>0</v>
      </c>
      <c r="R355" s="157">
        <v>0</v>
      </c>
      <c r="S355" s="144"/>
      <c r="T355" s="149"/>
      <c r="U355" s="150"/>
      <c r="V355" s="151"/>
      <c r="W355" s="157"/>
    </row>
    <row r="356" spans="2:23" s="141" customFormat="1" ht="17" thickBot="1">
      <c r="B356" s="110"/>
      <c r="O356" s="137" t="s">
        <v>88</v>
      </c>
      <c r="P356" s="161">
        <v>6.3635256261973708E-2</v>
      </c>
      <c r="Q356" s="159"/>
      <c r="R356" s="160"/>
      <c r="S356" s="144"/>
      <c r="T356" s="137"/>
      <c r="U356" s="161"/>
      <c r="V356" s="159"/>
      <c r="W356" s="160"/>
    </row>
    <row r="357" spans="2:23" s="141" customFormat="1" ht="16">
      <c r="B357" s="110"/>
      <c r="O357" s="145" t="s">
        <v>90</v>
      </c>
      <c r="P357" s="146"/>
      <c r="Q357" s="147"/>
      <c r="R357" s="148"/>
      <c r="S357" s="144"/>
      <c r="T357" s="145" t="s">
        <v>90</v>
      </c>
      <c r="U357" s="146"/>
      <c r="V357" s="147"/>
      <c r="W357" s="148"/>
    </row>
    <row r="358" spans="2:23" s="141" customFormat="1" ht="16">
      <c r="B358" s="110"/>
      <c r="O358" s="149" t="s">
        <v>82</v>
      </c>
      <c r="P358" s="162"/>
      <c r="Q358" s="151">
        <v>0.82064901499619913</v>
      </c>
      <c r="R358" s="157">
        <v>8.0811981354912419</v>
      </c>
      <c r="S358" s="144"/>
      <c r="T358" s="153" t="s">
        <v>83</v>
      </c>
      <c r="U358" s="162"/>
      <c r="V358" s="151"/>
      <c r="W358" s="157"/>
    </row>
    <row r="359" spans="2:23" s="141" customFormat="1" ht="16">
      <c r="B359" s="110"/>
      <c r="O359" s="149" t="s">
        <v>84</v>
      </c>
      <c r="P359" s="162"/>
      <c r="Q359" s="151"/>
      <c r="R359" s="157"/>
      <c r="S359" s="144"/>
      <c r="T359" s="153" t="s">
        <v>85</v>
      </c>
      <c r="U359" s="162"/>
      <c r="V359" s="151"/>
      <c r="W359" s="157"/>
    </row>
    <row r="360" spans="2:23" s="141" customFormat="1" ht="16">
      <c r="B360" s="110"/>
      <c r="O360" s="149" t="s">
        <v>86</v>
      </c>
      <c r="P360" s="162"/>
      <c r="Q360" s="151"/>
      <c r="R360" s="157"/>
      <c r="S360" s="144"/>
      <c r="T360" s="149"/>
      <c r="U360" s="162"/>
      <c r="V360" s="151"/>
      <c r="W360" s="157"/>
    </row>
    <row r="361" spans="2:23" s="141" customFormat="1" ht="16">
      <c r="B361" s="110"/>
      <c r="O361" s="149" t="s">
        <v>87</v>
      </c>
      <c r="P361" s="150">
        <v>0</v>
      </c>
      <c r="Q361" s="151">
        <v>0.82064901499619913</v>
      </c>
      <c r="R361" s="157">
        <v>8.0811981354912419</v>
      </c>
      <c r="S361" s="144"/>
      <c r="T361" s="149"/>
      <c r="U361" s="150"/>
      <c r="V361" s="151"/>
      <c r="W361" s="157"/>
    </row>
    <row r="362" spans="2:23" s="141" customFormat="1" ht="17" thickBot="1">
      <c r="B362" s="110"/>
      <c r="O362" s="137" t="s">
        <v>88</v>
      </c>
      <c r="P362" s="163"/>
      <c r="Q362" s="159"/>
      <c r="R362" s="160"/>
      <c r="S362" s="144"/>
      <c r="T362" s="137"/>
      <c r="U362" s="163"/>
      <c r="V362" s="159"/>
      <c r="W362" s="160"/>
    </row>
    <row r="363" spans="2:23" s="141" customFormat="1" ht="16">
      <c r="B363" s="110"/>
      <c r="O363" s="145" t="s">
        <v>91</v>
      </c>
      <c r="P363" s="162"/>
      <c r="Q363" s="164"/>
      <c r="R363" s="165"/>
      <c r="S363" s="144"/>
      <c r="T363" s="145" t="s">
        <v>91</v>
      </c>
      <c r="U363" s="162"/>
      <c r="V363" s="164"/>
      <c r="W363" s="165"/>
    </row>
    <row r="364" spans="2:23" s="141" customFormat="1" ht="16">
      <c r="B364" s="110"/>
      <c r="O364" s="149" t="s">
        <v>82</v>
      </c>
      <c r="P364" s="162"/>
      <c r="Q364" s="151"/>
      <c r="R364" s="157"/>
      <c r="S364" s="144"/>
      <c r="T364" s="153" t="s">
        <v>83</v>
      </c>
      <c r="U364" s="162"/>
      <c r="V364" s="151"/>
      <c r="W364" s="157"/>
    </row>
    <row r="365" spans="2:23" s="141" customFormat="1" ht="16">
      <c r="B365" s="110"/>
      <c r="O365" s="149" t="s">
        <v>84</v>
      </c>
      <c r="P365" s="162"/>
      <c r="Q365" s="151"/>
      <c r="R365" s="157"/>
      <c r="S365" s="144"/>
      <c r="T365" s="153" t="s">
        <v>85</v>
      </c>
      <c r="U365" s="162"/>
      <c r="V365" s="166">
        <v>2.8648369907752248E-2</v>
      </c>
      <c r="W365" s="152">
        <v>2.8648369907752248E-2</v>
      </c>
    </row>
    <row r="366" spans="2:23" s="141" customFormat="1" ht="16">
      <c r="B366" s="110"/>
      <c r="O366" s="149" t="s">
        <v>86</v>
      </c>
      <c r="P366" s="162"/>
      <c r="Q366" s="151"/>
      <c r="R366" s="157"/>
      <c r="S366" s="144"/>
      <c r="T366" s="149"/>
      <c r="U366" s="162"/>
      <c r="V366" s="151"/>
      <c r="W366" s="157"/>
    </row>
    <row r="367" spans="2:23" s="141" customFormat="1" ht="16">
      <c r="B367" s="110"/>
      <c r="O367" s="149" t="s">
        <v>87</v>
      </c>
      <c r="P367" s="150">
        <v>0</v>
      </c>
      <c r="Q367" s="151">
        <v>0</v>
      </c>
      <c r="R367" s="157">
        <v>0</v>
      </c>
      <c r="S367" s="144"/>
      <c r="T367" s="149"/>
      <c r="U367" s="150"/>
      <c r="V367" s="151"/>
      <c r="W367" s="157"/>
    </row>
    <row r="368" spans="2:23" s="141" customFormat="1" ht="17" thickBot="1">
      <c r="B368" s="110"/>
      <c r="O368" s="137" t="s">
        <v>88</v>
      </c>
      <c r="P368" s="162"/>
      <c r="Q368" s="167">
        <v>2.8648369907752248E-2</v>
      </c>
      <c r="R368" s="168">
        <v>2.8648369907752248E-2</v>
      </c>
      <c r="S368" s="144"/>
      <c r="T368" s="137"/>
      <c r="U368" s="162"/>
      <c r="V368" s="167"/>
      <c r="W368" s="168"/>
    </row>
    <row r="369" spans="1:25" s="141" customFormat="1" ht="16">
      <c r="B369" s="110"/>
      <c r="O369" s="145" t="s">
        <v>92</v>
      </c>
      <c r="P369" s="146"/>
      <c r="Q369" s="147"/>
      <c r="R369" s="148"/>
      <c r="S369" s="144"/>
      <c r="T369" s="145" t="s">
        <v>92</v>
      </c>
      <c r="U369" s="146"/>
      <c r="V369" s="147"/>
      <c r="W369" s="148"/>
    </row>
    <row r="370" spans="1:25" s="141" customFormat="1" ht="16">
      <c r="B370" s="110"/>
      <c r="O370" s="149" t="s">
        <v>82</v>
      </c>
      <c r="P370" s="150"/>
      <c r="Q370" s="151"/>
      <c r="R370" s="152"/>
      <c r="S370" s="144"/>
      <c r="T370" s="153" t="s">
        <v>83</v>
      </c>
      <c r="U370" s="150"/>
      <c r="V370" s="151"/>
      <c r="W370" s="152"/>
    </row>
    <row r="371" spans="1:25" s="141" customFormat="1" ht="16">
      <c r="B371" s="110"/>
      <c r="O371" s="149" t="s">
        <v>84</v>
      </c>
      <c r="P371" s="150"/>
      <c r="Q371" s="151"/>
      <c r="R371" s="152"/>
      <c r="S371" s="144"/>
      <c r="T371" s="153" t="s">
        <v>85</v>
      </c>
      <c r="U371" s="150"/>
      <c r="V371" s="151"/>
      <c r="W371" s="152"/>
    </row>
    <row r="372" spans="1:25" s="141" customFormat="1" ht="16">
      <c r="B372" s="110"/>
      <c r="O372" s="149" t="s">
        <v>86</v>
      </c>
      <c r="P372" s="150"/>
      <c r="Q372" s="151"/>
      <c r="R372" s="152"/>
      <c r="S372" s="144"/>
      <c r="T372" s="149"/>
      <c r="U372" s="150"/>
      <c r="V372" s="151"/>
      <c r="W372" s="152"/>
    </row>
    <row r="373" spans="1:25" s="141" customFormat="1" ht="16">
      <c r="B373" s="110"/>
      <c r="O373" s="149" t="s">
        <v>87</v>
      </c>
      <c r="P373" s="150"/>
      <c r="Q373" s="151"/>
      <c r="R373" s="152"/>
      <c r="S373" s="144"/>
      <c r="T373" s="149"/>
      <c r="U373" s="150"/>
      <c r="V373" s="151"/>
      <c r="W373" s="152"/>
    </row>
    <row r="374" spans="1:25" s="141" customFormat="1" ht="17" thickBot="1">
      <c r="B374" s="110"/>
      <c r="O374" s="137" t="s">
        <v>88</v>
      </c>
      <c r="P374" s="158"/>
      <c r="Q374" s="159"/>
      <c r="R374" s="160"/>
      <c r="S374" s="144"/>
      <c r="T374" s="137"/>
      <c r="U374" s="158"/>
      <c r="V374" s="159"/>
      <c r="W374" s="160"/>
    </row>
    <row r="375" spans="1:25" s="141" customFormat="1">
      <c r="B375" s="110"/>
    </row>
    <row r="376" spans="1:25" s="141" customFormat="1">
      <c r="B376" s="110"/>
    </row>
    <row r="377" spans="1:25" s="141" customFormat="1" ht="16" thickBot="1">
      <c r="B377" s="110"/>
    </row>
    <row r="378" spans="1:25" s="26" customFormat="1" ht="16">
      <c r="A378"/>
      <c r="B378" s="112"/>
      <c r="C378" s="113" t="s">
        <v>25</v>
      </c>
      <c r="D378" s="113" t="s">
        <v>57</v>
      </c>
      <c r="E378" s="113"/>
      <c r="F378" s="113" t="s">
        <v>32</v>
      </c>
      <c r="G378" s="113"/>
      <c r="H378" s="113"/>
      <c r="I378" s="113"/>
      <c r="J378" s="113"/>
      <c r="K378" s="113"/>
      <c r="L378" s="113"/>
      <c r="M378" s="113"/>
      <c r="N378" s="113"/>
      <c r="O378" s="113"/>
      <c r="P378" s="113"/>
      <c r="Q378" s="113"/>
      <c r="R378" s="113"/>
      <c r="S378" s="113"/>
      <c r="T378" s="113"/>
      <c r="U378" s="113"/>
    </row>
    <row r="379" spans="1:25" customFormat="1" ht="16">
      <c r="B379" s="110"/>
      <c r="C379" s="127"/>
      <c r="D379" s="124"/>
      <c r="E379" s="124"/>
      <c r="F379" s="124"/>
      <c r="G379" s="124"/>
      <c r="H379" s="124"/>
      <c r="I379" s="124"/>
      <c r="J379" s="124"/>
      <c r="K379" s="124"/>
      <c r="L379" s="124"/>
      <c r="M379" s="124"/>
      <c r="N379" s="124"/>
      <c r="O379" s="124"/>
      <c r="P379" s="124"/>
      <c r="Q379" s="124"/>
      <c r="R379" s="124"/>
      <c r="S379" s="124"/>
      <c r="T379" s="124"/>
      <c r="U379" s="124"/>
      <c r="V379" s="124"/>
      <c r="W379" s="124"/>
      <c r="X379" s="124"/>
      <c r="Y379" s="124"/>
    </row>
    <row r="380" spans="1:25" ht="16">
      <c r="B380" s="110"/>
      <c r="C380" s="189" t="s">
        <v>155</v>
      </c>
      <c r="F380" s="192">
        <v>139.09</v>
      </c>
      <c r="G380" s="174" t="s">
        <v>153</v>
      </c>
      <c r="H380" s="193" t="s">
        <v>157</v>
      </c>
      <c r="I380" s="194">
        <v>41327</v>
      </c>
      <c r="J380" s="195" t="s">
        <v>154</v>
      </c>
    </row>
    <row r="381" spans="1:25">
      <c r="B381" s="110"/>
      <c r="F381" s="174"/>
      <c r="G381" s="174"/>
      <c r="H381" s="190"/>
    </row>
    <row r="382" spans="1:25">
      <c r="B382" s="110"/>
    </row>
    <row r="383" spans="1:25">
      <c r="B383" s="110"/>
    </row>
    <row r="384" spans="1:25">
      <c r="B384" s="110"/>
    </row>
    <row r="385" spans="2:2">
      <c r="B385" s="110"/>
    </row>
    <row r="386" spans="2:2">
      <c r="B386" s="110"/>
    </row>
    <row r="387" spans="2:2">
      <c r="B387" s="110"/>
    </row>
  </sheetData>
  <hyperlinks>
    <hyperlink ref="J380"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2015-07-07T14:29:00Z</dcterms:modified>
</cp:coreProperties>
</file>