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 r:id="rId8"/>
    <externalReference r:id="rId9"/>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28" i="13" l="1"/>
  <c r="E131" i="20"/>
  <c r="E96" i="20"/>
  <c r="E130" i="20"/>
  <c r="E24" i="12"/>
  <c r="E26" i="12"/>
  <c r="H28" i="13"/>
  <c r="E27" i="12"/>
  <c r="E28" i="12"/>
  <c r="E25" i="12"/>
  <c r="E22" i="12"/>
  <c r="H31" i="13"/>
  <c r="N30" i="13"/>
  <c r="N27" i="13"/>
  <c r="N26" i="13"/>
  <c r="E258" i="20"/>
  <c r="E243" i="20"/>
  <c r="E37" i="20"/>
  <c r="E29" i="20"/>
  <c r="H26" i="13"/>
  <c r="H27" i="13"/>
  <c r="H29" i="13"/>
  <c r="H30" i="13"/>
  <c r="E70" i="20"/>
  <c r="E71" i="20"/>
  <c r="E72" i="20"/>
  <c r="J11" i="13"/>
  <c r="H11" i="13"/>
  <c r="E16" i="12"/>
  <c r="E34" i="20"/>
  <c r="J8" i="13"/>
  <c r="H8" i="13"/>
  <c r="E13" i="12"/>
  <c r="E32" i="20"/>
  <c r="J9" i="13"/>
  <c r="H9" i="13"/>
  <c r="E14" i="12"/>
  <c r="E33" i="20"/>
  <c r="J7" i="13"/>
  <c r="H7" i="13"/>
  <c r="E12" i="12"/>
  <c r="E66" i="20"/>
  <c r="E67" i="20"/>
  <c r="N25" i="13"/>
  <c r="E142" i="20"/>
  <c r="N20" i="13"/>
  <c r="H20" i="13"/>
  <c r="E215" i="20"/>
  <c r="E219" i="20"/>
  <c r="E74" i="20"/>
  <c r="E214" i="20"/>
  <c r="C30" i="20"/>
  <c r="C32" i="20"/>
  <c r="E136" i="20"/>
  <c r="N36" i="13"/>
  <c r="H36" i="13"/>
  <c r="N12" i="13"/>
  <c r="H12" i="13"/>
  <c r="E18" i="12"/>
  <c r="E57" i="20"/>
  <c r="E218" i="20"/>
  <c r="N23" i="13"/>
  <c r="H23" i="13"/>
  <c r="H24" i="13"/>
  <c r="E23" i="12"/>
  <c r="N22" i="13"/>
  <c r="H22" i="13"/>
  <c r="H25" i="13"/>
  <c r="N24" i="13"/>
  <c r="E164" i="20"/>
  <c r="N21" i="13"/>
  <c r="H21" i="13"/>
  <c r="E21" i="12"/>
  <c r="J10" i="13"/>
  <c r="H10" i="13"/>
  <c r="E15" i="12"/>
  <c r="N35" i="13"/>
  <c r="H35" i="13"/>
  <c r="E34" i="12"/>
  <c r="E35" i="12"/>
  <c r="N34" i="13"/>
  <c r="H34" i="13"/>
  <c r="E33" i="12"/>
</calcChain>
</file>

<file path=xl/sharedStrings.xml><?xml version="1.0" encoding="utf-8"?>
<sst xmlns="http://schemas.openxmlformats.org/spreadsheetml/2006/main" count="310" uniqueCount="179">
  <si>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</si>
  <si>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</si>
  <si>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</si>
  <si>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</si>
  <si>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</si>
  <si>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</si>
  <si>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</si>
  <si>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</si>
  <si>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</si>
  <si>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</si>
  <si>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</si>
  <si>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</si>
  <si>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</si>
  <si>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</si>
  <si>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</si>
  <si>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</si>
  <si>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</si>
  <si>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</si>
  <si>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</si>
  <si>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</si>
  <si>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</si>
  <si>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</si>
  <si>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</si>
  <si>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</si>
  <si>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</si>
  <si>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</si>
  <si>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</si>
  <si>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</si>
  <si>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</si>
  <si>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</si>
  <si>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</si>
  <si>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</si>
  <si>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</si>
  <si>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</si>
  <si>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</si>
  <si>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</si>
  <si>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</si>
  <si>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</si>
  <si>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</si>
  <si>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</si>
  <si>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</si>
  <si>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</si>
  <si>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</si>
  <si>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</si>
  <si>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</si>
  <si>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</si>
  <si>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</si>
  <si>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</si>
  <si>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</si>
  <si>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</si>
  <si>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</si>
  <si>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</si>
  <si>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</si>
  <si>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</si>
  <si>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</si>
  <si>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</si>
  <si>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</si>
  <si>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</si>
  <si>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</si>
  <si>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</si>
  <si>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</si>
  <si>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</si>
  <si>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</si>
  <si>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</si>
  <si>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</si>
  <si>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</si>
  <si>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</si>
  <si>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</si>
  <si>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</si>
  <si>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</si>
  <si>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</si>
  <si>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</si>
  <si>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</si>
  <si>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</si>
  <si>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</si>
  <si>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</si>
  <si>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</si>
  <si>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</si>
  <si>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</si>
  <si>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</si>
  <si>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</si>
  <si>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</si>
  <si>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</si>
  <si>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</si>
  <si>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</si>
  <si>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</si>
  <si>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</si>
  <si>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</si>
  <si>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</si>
  <si>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</si>
  <si>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</si>
  <si>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</si>
  <si>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</si>
  <si>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</si>
  <si>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</si>
  <si>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</si>
  <si>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</si>
  <si>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</si>
  <si>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</si>
  <si>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</si>
  <si>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</si>
  <si>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</si>
  <si>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</si>
  <si>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</si>
  <si>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</si>
  <si>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</si>
  <si>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</si>
  <si>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</si>
  <si>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</si>
  <si>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</si>
  <si>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</si>
  <si>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</si>
  <si>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</si>
  <si>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</si>
  <si>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</si>
  <si>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</si>
  <si>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</si>
  <si>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</si>
  <si>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</si>
  <si>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</si>
  <si>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</si>
  <si>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</si>
  <si>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</si>
  <si>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</si>
  <si>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</si>
  <si>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</si>
  <si>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</si>
  <si>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</si>
  <si>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</si>
  <si>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</si>
  <si>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</si>
  <si>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</si>
  <si>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</si>
  <si>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</si>
  <si>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</si>
  <si>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</si>
  <si>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</si>
  <si>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r>
      <t>variable_operation_and_maintenance_costs_per_</t>
    </r>
    <r>
      <rPr>
        <sz val="12"/>
        <color theme="1"/>
        <rFont val="Calibri"/>
        <family val="2"/>
        <scheme val="minor"/>
      </rPr>
      <t>flh</t>
    </r>
  </si>
  <si>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</si>
  <si>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</si>
  <si>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</si>
  <si>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</si>
  <si>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</si>
  <si>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</si>
  <si>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</si>
  <si>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</si>
  <si>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</si>
  <si>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</si>
  <si>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</si>
  <si>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</si>
  <si>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</si>
  <si>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</si>
  <si>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</si>
  <si>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</si>
  <si>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</si>
  <si>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</si>
  <si>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decommisioning_costs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</si>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</sst>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45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2"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8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26" fillId="2" borderId="0" xfId="177" applyFont="1" applyFill="1" applyBorder="1" applyAlignment="1" applyProtection="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2" fontId="15" fillId="2" borderId="18"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2" borderId="0" xfId="0" applyFont="1" applyFill="1" applyBorder="1" applyAlignment="1">
      <alignment vertical="top"/>
    </xf>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6" xfId="0" applyFont="1" applyFill="1" applyBorder="1"/>
    <xf numFmtId="0" fontId="26" fillId="2" borderId="0" xfId="0" applyFont="1" applyFill="1" applyBorder="1"/>
    <xf numFmtId="0" fontId="27" fillId="2" borderId="9" xfId="0" applyFont="1" applyFill="1" applyBorder="1"/>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20" fillId="2" borderId="19" xfId="0" applyFont="1" applyFill="1" applyBorder="1"/>
    <xf numFmtId="0" fontId="16" fillId="2" borderId="5" xfId="0" applyFont="1" applyFill="1" applyBorder="1"/>
    <xf numFmtId="0" fontId="21" fillId="2" borderId="0" xfId="0" applyFont="1" applyFill="1" applyBorder="1"/>
    <xf numFmtId="0" fontId="27" fillId="2" borderId="16" xfId="0" applyFont="1" applyFill="1" applyBorder="1"/>
    <xf numFmtId="0" fontId="26" fillId="2" borderId="19" xfId="0" applyFont="1" applyFill="1" applyBorder="1"/>
    <xf numFmtId="0" fontId="9" fillId="2" borderId="0" xfId="0" applyFont="1" applyFill="1" applyBorder="1"/>
    <xf numFmtId="0" fontId="8" fillId="2" borderId="0" xfId="0" applyFont="1" applyFill="1"/>
    <xf numFmtId="0" fontId="7" fillId="2" borderId="0" xfId="0" applyFont="1" applyFill="1" applyBorder="1"/>
    <xf numFmtId="0" fontId="27" fillId="2" borderId="0" xfId="0" applyFont="1" applyFill="1" applyBorder="1"/>
    <xf numFmtId="10" fontId="26" fillId="2" borderId="0" xfId="0" applyNumberFormat="1" applyFont="1" applyFill="1" applyBorder="1"/>
    <xf numFmtId="17" fontId="11" fillId="2" borderId="0" xfId="0" applyNumberFormat="1" applyFont="1" applyFill="1" applyBorder="1" applyAlignment="1">
      <alignment horizontal="right"/>
    </xf>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5" fillId="2" borderId="0" xfId="0" applyFont="1" applyFill="1" applyBorder="1"/>
    <xf numFmtId="0" fontId="5" fillId="2" borderId="0" xfId="0" applyFont="1" applyFill="1"/>
    <xf numFmtId="0" fontId="5" fillId="2" borderId="3" xfId="0" applyFont="1" applyFill="1" applyBorder="1"/>
    <xf numFmtId="0" fontId="5" fillId="2" borderId="15" xfId="0" applyFont="1" applyFill="1" applyBorder="1"/>
    <xf numFmtId="0" fontId="31" fillId="2" borderId="0" xfId="0" applyFont="1" applyFill="1"/>
    <xf numFmtId="0" fontId="20" fillId="2" borderId="16" xfId="0" applyFont="1" applyFill="1" applyBorder="1"/>
    <xf numFmtId="0" fontId="22" fillId="2" borderId="9" xfId="0" applyFont="1" applyFill="1" applyBorder="1"/>
    <xf numFmtId="0" fontId="31" fillId="2" borderId="19" xfId="0" applyFont="1" applyFill="1" applyBorder="1"/>
    <xf numFmtId="0" fontId="31" fillId="2" borderId="5" xfId="0" applyFont="1" applyFill="1" applyBorder="1"/>
    <xf numFmtId="0" fontId="5" fillId="0" borderId="0" xfId="0" applyFont="1" applyFill="1" applyBorder="1"/>
    <xf numFmtId="165" fontId="5" fillId="2" borderId="18" xfId="0" applyNumberFormat="1" applyFont="1" applyFill="1" applyBorder="1"/>
    <xf numFmtId="14" fontId="5" fillId="0" borderId="0" xfId="0" applyNumberFormat="1" applyFont="1" applyFill="1" applyBorder="1"/>
    <xf numFmtId="0" fontId="5" fillId="2" borderId="18" xfId="0" applyFont="1" applyFill="1" applyBorder="1"/>
    <xf numFmtId="0" fontId="4" fillId="0" borderId="0" xfId="0" applyFont="1" applyFill="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2" borderId="18"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xf numFmtId="0" fontId="3" fillId="2" borderId="5" xfId="0" applyFont="1" applyFill="1" applyBorder="1"/>
    <xf numFmtId="164" fontId="3" fillId="2" borderId="18" xfId="0" applyNumberFormat="1" applyFont="1" applyFill="1" applyBorder="1"/>
    <xf numFmtId="0" fontId="3" fillId="2" borderId="0" xfId="0" applyFont="1" applyFill="1" applyBorder="1"/>
    <xf numFmtId="2" fontId="3" fillId="2" borderId="0" xfId="0" applyNumberFormat="1" applyFont="1" applyFill="1" applyBorder="1"/>
    <xf numFmtId="164" fontId="3" fillId="2"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1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164"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2" fontId="3" fillId="2" borderId="18" xfId="0" applyNumberFormat="1" applyFont="1" applyFill="1" applyBorder="1" applyAlignment="1" applyProtection="1">
      <alignment horizontal="right" vertical="center"/>
    </xf>
    <xf numFmtId="0" fontId="3" fillId="2" borderId="0" xfId="0" applyNumberFormat="1" applyFont="1" applyFill="1" applyBorder="1" applyAlignment="1" applyProtection="1">
      <alignment horizontal="left" vertical="center"/>
    </xf>
    <xf numFmtId="0" fontId="3" fillId="0" borderId="0" xfId="0" applyFont="1" applyFill="1" applyBorder="1" applyAlignment="1">
      <alignment vertical="top"/>
    </xf>
    <xf numFmtId="0" fontId="3" fillId="2" borderId="0" xfId="0" applyFont="1" applyFill="1" applyBorder="1" applyAlignment="1">
      <alignment vertical="top"/>
    </xf>
    <xf numFmtId="0" fontId="3" fillId="0" borderId="0" xfId="0" applyFont="1" applyFill="1"/>
    <xf numFmtId="0" fontId="26" fillId="5" borderId="0" xfId="0" applyFont="1" applyFill="1" applyBorder="1"/>
    <xf numFmtId="168" fontId="3" fillId="2" borderId="18" xfId="0" applyNumberFormat="1" applyFont="1" applyFill="1" applyBorder="1" applyAlignment="1" applyProtection="1">
      <alignment horizontal="right" vertical="center"/>
    </xf>
    <xf numFmtId="169" fontId="3" fillId="2" borderId="18" xfId="0" applyNumberFormat="1" applyFont="1" applyFill="1" applyBorder="1"/>
    <xf numFmtId="9" fontId="26" fillId="2" borderId="0" xfId="0" applyNumberFormat="1" applyFont="1" applyFill="1"/>
    <xf numFmtId="1" fontId="26" fillId="2" borderId="0" xfId="0" applyNumberFormat="1" applyFont="1" applyFill="1"/>
    <xf numFmtId="0" fontId="3" fillId="5" borderId="0" xfId="0" applyFont="1" applyFill="1" applyBorder="1"/>
    <xf numFmtId="170" fontId="3" fillId="2" borderId="23" xfId="0" applyNumberFormat="1" applyFont="1" applyFill="1" applyBorder="1" applyAlignment="1" applyProtection="1">
      <alignment horizontal="right" vertical="center"/>
    </xf>
    <xf numFmtId="167" fontId="3" fillId="2" borderId="23" xfId="0" applyNumberFormat="1" applyFont="1" applyFill="1" applyBorder="1" applyAlignment="1" applyProtection="1">
      <alignment horizontal="right" vertical="center"/>
    </xf>
    <xf numFmtId="166" fontId="16" fillId="2" borderId="6" xfId="0" applyNumberFormat="1" applyFont="1" applyFill="1" applyBorder="1"/>
    <xf numFmtId="166" fontId="3" fillId="0" borderId="0" xfId="0" applyNumberFormat="1" applyFont="1" applyFill="1" applyBorder="1"/>
    <xf numFmtId="166" fontId="21" fillId="0" borderId="0" xfId="0" applyNumberFormat="1" applyFont="1" applyFill="1" applyBorder="1"/>
    <xf numFmtId="166" fontId="16" fillId="0" borderId="0" xfId="0" applyNumberFormat="1" applyFont="1" applyFill="1" applyBorder="1"/>
    <xf numFmtId="166" fontId="16" fillId="2" borderId="5" xfId="0" applyNumberFormat="1" applyFont="1" applyFill="1" applyBorder="1"/>
    <xf numFmtId="0" fontId="2" fillId="0" borderId="0" xfId="0" applyNumberFormat="1" applyFont="1" applyFill="1" applyBorder="1" applyAlignment="1" applyProtection="1">
      <alignment horizontal="left" vertical="center" indent="2"/>
    </xf>
    <xf numFmtId="0" fontId="2" fillId="2" borderId="0" xfId="0" applyFont="1" applyFill="1"/>
    <xf numFmtId="0" fontId="2" fillId="0" borderId="0" xfId="0" applyFont="1" applyFill="1" applyBorder="1"/>
    <xf numFmtId="166" fontId="2" fillId="2" borderId="6" xfId="0" applyNumberFormat="1" applyFont="1" applyFill="1" applyBorder="1"/>
    <xf numFmtId="166" fontId="2" fillId="0" borderId="0" xfId="0" applyNumberFormat="1" applyFont="1" applyFill="1" applyBorder="1"/>
    <xf numFmtId="166" fontId="2" fillId="2" borderId="5" xfId="0" applyNumberFormat="1" applyFont="1" applyFill="1" applyBorder="1"/>
    <xf numFmtId="0" fontId="2" fillId="0"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29" fillId="12" borderId="20" xfId="0" applyFont="1" applyFill="1" applyBorder="1" applyAlignment="1">
      <alignment horizontal="left" vertical="top" wrapText="1"/>
    </xf>
    <xf numFmtId="0" fontId="29" fillId="12" borderId="21" xfId="0" applyFont="1" applyFill="1" applyBorder="1" applyAlignment="1">
      <alignment horizontal="left" vertical="top" wrapText="1"/>
    </xf>
    <xf numFmtId="0" fontId="29" fillId="12" borderId="22" xfId="0" applyFont="1" applyFill="1" applyBorder="1" applyAlignment="1">
      <alignment horizontal="left" vertical="top" wrapText="1"/>
    </xf>
  </cellXfs>
  <cellStyles count="4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22</xdr:col>
      <xdr:colOff>965200</xdr:colOff>
      <xdr:row>232</xdr:row>
      <xdr:rowOff>127000</xdr:rowOff>
    </xdr:to>
    <xdr:pic>
      <xdr:nvPicPr>
        <xdr:cNvPr id="2" name="Picture 1"/>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16</xdr:col>
      <xdr:colOff>685800</xdr:colOff>
      <xdr:row>107</xdr:row>
      <xdr:rowOff>165100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901700</xdr:colOff>
      <xdr:row>64</xdr:row>
      <xdr:rowOff>177800</xdr:rowOff>
    </xdr:to>
    <xdr:pic>
      <xdr:nvPicPr>
        <xdr:cNvPr id="7" name="Picture 6"/>
        <xdr:cNvPicPr>
          <a:picLocks noChangeAspect="1"/>
        </xdr:cNvPicPr>
      </xdr:nvPicPr>
      <xdr:blipFill>
        <a:blip xmlns:r="http://schemas.openxmlformats.org/officeDocument/2006/relationships" r:embed="rId3"/>
        <a:stretch>
          <a:fillRect/>
        </a:stretch>
      </xdr:blipFill>
      <xdr:spPr>
        <a:xfrm>
          <a:off x="7188200" y="11087100"/>
          <a:ext cx="6032500" cy="1308100"/>
        </a:xfrm>
        <a:prstGeom prst="rect">
          <a:avLst/>
        </a:prstGeom>
      </xdr:spPr>
    </xdr:pic>
    <xdr:clientData/>
  </xdr:twoCellAnchor>
  <xdr:twoCellAnchor editAs="oneCell">
    <xdr:from>
      <xdr:col>7</xdr:col>
      <xdr:colOff>812800</xdr:colOff>
      <xdr:row>5</xdr:row>
      <xdr:rowOff>0</xdr:rowOff>
    </xdr:from>
    <xdr:to>
      <xdr:col>17</xdr:col>
      <xdr:colOff>939800</xdr:colOff>
      <xdr:row>36</xdr:row>
      <xdr:rowOff>12700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930900" y="965200"/>
          <a:ext cx="10566400" cy="5918200"/>
        </a:xfrm>
        <a:prstGeom prst="rect">
          <a:avLst/>
        </a:prstGeom>
      </xdr:spPr>
    </xdr:pic>
    <xdr:clientData/>
  </xdr:twoCellAnchor>
  <xdr:twoCellAnchor editAs="oneCell">
    <xdr:from>
      <xdr:col>7</xdr:col>
      <xdr:colOff>736600</xdr:colOff>
      <xdr:row>234</xdr:row>
      <xdr:rowOff>101600</xdr:rowOff>
    </xdr:from>
    <xdr:to>
      <xdr:col>11</xdr:col>
      <xdr:colOff>965200</xdr:colOff>
      <xdr:row>263</xdr:row>
      <xdr:rowOff>88900</xdr:rowOff>
    </xdr:to>
    <xdr:pic>
      <xdr:nvPicPr>
        <xdr:cNvPr id="9" name="Picture 8"/>
        <xdr:cNvPicPr>
          <a:picLocks noChangeAspect="1"/>
        </xdr:cNvPicPr>
      </xdr:nvPicPr>
      <xdr:blipFill>
        <a:blip xmlns:r="http://schemas.openxmlformats.org/officeDocument/2006/relationships" r:embed="rId5"/>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18</xdr:col>
      <xdr:colOff>546100</xdr:colOff>
      <xdr:row>168</xdr:row>
      <xdr:rowOff>88900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7327900" y="21551900"/>
          <a:ext cx="9855200" cy="1056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178</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workbookViewId="0">
      <selection activeCell="D25" sqref="D25"/>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1" t="s">
        <v>46</v>
      </c>
      <c r="C2" s="172"/>
      <c r="D2" s="172"/>
      <c r="E2" s="173"/>
      <c r="F2" s="36"/>
      <c r="G2" s="36"/>
    </row>
    <row r="3" spans="1:12">
      <c r="B3" s="174"/>
      <c r="C3" s="175"/>
      <c r="D3" s="175"/>
      <c r="E3" s="176"/>
      <c r="F3" s="36"/>
      <c r="G3" s="36"/>
    </row>
    <row r="4" spans="1:12">
      <c r="B4" s="174"/>
      <c r="C4" s="175"/>
      <c r="D4" s="175"/>
      <c r="E4" s="176"/>
      <c r="F4" s="36"/>
      <c r="G4" s="36"/>
    </row>
    <row r="5" spans="1:12">
      <c r="B5" s="177"/>
      <c r="C5" s="178"/>
      <c r="D5" s="178"/>
      <c r="E5" s="179"/>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66" t="s">
        <v>68</v>
      </c>
      <c r="D12" s="21"/>
      <c r="E12" s="110">
        <f>'Research data'!H7</f>
        <v>2.3493131010688357E-2</v>
      </c>
      <c r="F12" s="39"/>
      <c r="G12" s="166" t="s">
        <v>175</v>
      </c>
      <c r="H12" s="32"/>
      <c r="I12" s="127" t="s">
        <v>128</v>
      </c>
      <c r="J12" s="14"/>
      <c r="L12" s="35"/>
    </row>
    <row r="13" spans="1:12" s="26" customFormat="1" ht="16" thickBot="1">
      <c r="B13" s="25"/>
      <c r="C13" s="125" t="s">
        <v>67</v>
      </c>
      <c r="D13" s="21"/>
      <c r="E13" s="110">
        <f>'Research data'!H8</f>
        <v>2.9063815713847415E-2</v>
      </c>
      <c r="F13" s="39"/>
      <c r="G13" s="166" t="s">
        <v>112</v>
      </c>
      <c r="H13" s="32"/>
      <c r="I13" s="127" t="s">
        <v>128</v>
      </c>
      <c r="J13" s="14"/>
      <c r="L13" s="35"/>
    </row>
    <row r="14" spans="1:12" ht="16" thickBot="1">
      <c r="A14" s="26"/>
      <c r="B14" s="25"/>
      <c r="C14" s="166" t="s">
        <v>168</v>
      </c>
      <c r="D14" s="21"/>
      <c r="E14" s="110">
        <f>'Research data'!H9</f>
        <v>0.9474430532754643</v>
      </c>
      <c r="F14" s="39"/>
      <c r="G14" s="166" t="s">
        <v>174</v>
      </c>
      <c r="H14" s="32"/>
      <c r="I14" s="127" t="s">
        <v>128</v>
      </c>
      <c r="J14" s="14"/>
      <c r="K14" s="26"/>
    </row>
    <row r="15" spans="1:12" ht="16" thickBot="1">
      <c r="A15" s="26"/>
      <c r="B15" s="25"/>
      <c r="C15" s="125" t="s">
        <v>66</v>
      </c>
      <c r="D15" s="21" t="s">
        <v>2</v>
      </c>
      <c r="E15" s="110">
        <f>'Research data'!H10</f>
        <v>0.44799999999999995</v>
      </c>
      <c r="F15" s="39"/>
      <c r="G15" s="125" t="s">
        <v>51</v>
      </c>
      <c r="H15" s="32"/>
      <c r="I15" s="127" t="s">
        <v>128</v>
      </c>
      <c r="J15" s="14"/>
      <c r="K15" s="26"/>
    </row>
    <row r="16" spans="1:12" ht="16" thickBot="1">
      <c r="A16" s="128"/>
      <c r="B16" s="129"/>
      <c r="C16" s="125" t="s">
        <v>73</v>
      </c>
      <c r="D16" s="23" t="s">
        <v>72</v>
      </c>
      <c r="E16" s="110">
        <f>'Research data'!H11</f>
        <v>215.78522685185183</v>
      </c>
      <c r="F16" s="125"/>
      <c r="G16" s="125" t="s">
        <v>111</v>
      </c>
      <c r="H16" s="125"/>
      <c r="I16" s="127" t="s">
        <v>128</v>
      </c>
      <c r="J16" s="131"/>
      <c r="K16" s="36"/>
    </row>
    <row r="17" spans="1:11" ht="16" thickBot="1">
      <c r="A17" s="128"/>
      <c r="B17" s="129"/>
      <c r="C17" s="125" t="s">
        <v>78</v>
      </c>
      <c r="D17" s="23" t="s">
        <v>2</v>
      </c>
      <c r="E17" s="132">
        <v>0</v>
      </c>
      <c r="F17" s="125"/>
      <c r="G17" s="125"/>
      <c r="H17" s="125"/>
      <c r="I17" s="127" t="s">
        <v>128</v>
      </c>
      <c r="J17" s="131"/>
      <c r="K17" s="36"/>
    </row>
    <row r="18" spans="1:11" ht="16" thickBot="1">
      <c r="B18" s="129"/>
      <c r="C18" s="125" t="s">
        <v>77</v>
      </c>
      <c r="D18" s="23" t="s">
        <v>2</v>
      </c>
      <c r="E18" s="110">
        <f>'Research data'!H12</f>
        <v>0.9</v>
      </c>
      <c r="F18" s="125"/>
      <c r="G18" s="125"/>
      <c r="H18" s="125"/>
      <c r="I18" s="127" t="s">
        <v>128</v>
      </c>
      <c r="J18" s="131"/>
    </row>
    <row r="19" spans="1:11">
      <c r="B19" s="40"/>
      <c r="D19" s="36"/>
      <c r="E19" s="36"/>
      <c r="F19" s="36"/>
      <c r="G19" s="36"/>
      <c r="H19" s="36"/>
      <c r="I19" s="36"/>
      <c r="J19" s="97"/>
    </row>
    <row r="20" spans="1:11" ht="16" thickBot="1">
      <c r="B20" s="40"/>
      <c r="C20" s="13" t="s">
        <v>44</v>
      </c>
      <c r="D20" s="36"/>
      <c r="E20" s="36"/>
      <c r="F20" s="36"/>
      <c r="G20" s="36"/>
      <c r="H20" s="36"/>
      <c r="I20" s="36"/>
      <c r="J20" s="97"/>
    </row>
    <row r="21" spans="1:11" ht="16" thickBot="1">
      <c r="B21" s="40"/>
      <c r="C21" s="39" t="s">
        <v>22</v>
      </c>
      <c r="D21" s="23" t="s">
        <v>20</v>
      </c>
      <c r="E21" s="41">
        <f>'Research data'!H20</f>
        <v>144005991.80327868</v>
      </c>
      <c r="F21" s="39"/>
      <c r="G21" s="39" t="s">
        <v>6</v>
      </c>
      <c r="H21" s="39"/>
      <c r="I21" s="127" t="s">
        <v>128</v>
      </c>
      <c r="J21" s="97"/>
    </row>
    <row r="22" spans="1:11" ht="15" customHeight="1" thickBot="1">
      <c r="B22" s="40"/>
      <c r="C22" s="39" t="s">
        <v>23</v>
      </c>
      <c r="D22" s="23" t="s">
        <v>53</v>
      </c>
      <c r="E22" s="41">
        <f>'Research data'!H31</f>
        <v>12140210.382513661</v>
      </c>
      <c r="F22" s="39"/>
      <c r="G22" s="39" t="s">
        <v>25</v>
      </c>
      <c r="H22" s="39"/>
      <c r="I22" s="127" t="s">
        <v>128</v>
      </c>
      <c r="J22" s="97"/>
    </row>
    <row r="23" spans="1:11" ht="16" thickBot="1">
      <c r="B23" s="159"/>
      <c r="C23" s="160" t="s">
        <v>137</v>
      </c>
      <c r="D23" s="161" t="s">
        <v>138</v>
      </c>
      <c r="E23" s="110">
        <f>'Research data'!H24</f>
        <v>1110.9401439266449</v>
      </c>
      <c r="F23" s="162"/>
      <c r="G23" s="160" t="s">
        <v>139</v>
      </c>
      <c r="H23" s="162"/>
      <c r="I23" s="127" t="s">
        <v>128</v>
      </c>
      <c r="J23" s="163"/>
    </row>
    <row r="24" spans="1:11" ht="16" thickBot="1">
      <c r="B24" s="159"/>
      <c r="C24" s="168" t="s">
        <v>149</v>
      </c>
      <c r="D24" s="161" t="s">
        <v>176</v>
      </c>
      <c r="E24" s="110">
        <f>'Research data'!H25</f>
        <v>7884</v>
      </c>
      <c r="F24" s="162"/>
      <c r="G24" s="168" t="s">
        <v>145</v>
      </c>
      <c r="H24" s="162"/>
      <c r="I24" s="127" t="s">
        <v>128</v>
      </c>
      <c r="J24" s="163"/>
    </row>
    <row r="25" spans="1:11" ht="16" thickBot="1">
      <c r="A25" s="165"/>
      <c r="B25" s="167"/>
      <c r="C25" s="168" t="s">
        <v>152</v>
      </c>
      <c r="D25" s="161" t="s">
        <v>20</v>
      </c>
      <c r="E25" s="110">
        <f>'Research data'!H26</f>
        <v>88119813.296903461</v>
      </c>
      <c r="F25" s="168"/>
      <c r="G25" s="168" t="s">
        <v>153</v>
      </c>
      <c r="H25" s="168"/>
      <c r="I25" s="127" t="s">
        <v>128</v>
      </c>
      <c r="J25" s="169"/>
      <c r="K25" s="165"/>
    </row>
    <row r="26" spans="1:11" ht="16" thickBot="1">
      <c r="A26" s="165"/>
      <c r="B26" s="167"/>
      <c r="C26" s="168" t="s">
        <v>154</v>
      </c>
      <c r="D26" s="161" t="s">
        <v>20</v>
      </c>
      <c r="E26" s="110">
        <f>'Research data'!H27</f>
        <v>0</v>
      </c>
      <c r="F26" s="168"/>
      <c r="G26" s="168" t="s">
        <v>155</v>
      </c>
      <c r="H26" s="168"/>
      <c r="I26" s="127" t="s">
        <v>128</v>
      </c>
      <c r="J26" s="169"/>
      <c r="K26" s="165"/>
    </row>
    <row r="27" spans="1:11" ht="16" thickBot="1">
      <c r="A27" s="165"/>
      <c r="B27" s="167"/>
      <c r="C27" s="168" t="s">
        <v>156</v>
      </c>
      <c r="D27" s="161" t="s">
        <v>20</v>
      </c>
      <c r="E27" s="110">
        <f>'Research data'!H28</f>
        <v>26677047.267759562</v>
      </c>
      <c r="F27" s="168"/>
      <c r="G27" s="168" t="s">
        <v>157</v>
      </c>
      <c r="H27" s="168"/>
      <c r="I27" s="127" t="s">
        <v>128</v>
      </c>
      <c r="J27" s="169"/>
      <c r="K27" s="165"/>
    </row>
    <row r="28" spans="1:11" ht="16" thickBot="1">
      <c r="A28" s="165"/>
      <c r="B28" s="167"/>
      <c r="C28" s="168" t="s">
        <v>158</v>
      </c>
      <c r="D28" s="161" t="s">
        <v>138</v>
      </c>
      <c r="E28" s="110">
        <f>'Research data'!H29</f>
        <v>0</v>
      </c>
      <c r="F28" s="168"/>
      <c r="G28" s="166" t="s">
        <v>159</v>
      </c>
      <c r="H28" s="168"/>
      <c r="I28" s="127" t="s">
        <v>128</v>
      </c>
      <c r="J28" s="169"/>
      <c r="K28" s="165"/>
    </row>
    <row r="29" spans="1:11" ht="16" thickBot="1">
      <c r="A29" s="128"/>
      <c r="B29" s="129"/>
      <c r="C29" s="125" t="s">
        <v>83</v>
      </c>
      <c r="D29" s="23" t="s">
        <v>84</v>
      </c>
      <c r="E29" s="132">
        <v>0.1</v>
      </c>
      <c r="F29" s="125"/>
      <c r="G29" s="125" t="s">
        <v>85</v>
      </c>
      <c r="H29" s="125"/>
      <c r="I29" s="127"/>
      <c r="J29" s="131"/>
    </row>
    <row r="30" spans="1:11" ht="16" thickBot="1">
      <c r="A30" s="128"/>
      <c r="B30" s="129"/>
      <c r="C30" s="125" t="s">
        <v>86</v>
      </c>
      <c r="D30" s="23" t="s">
        <v>87</v>
      </c>
      <c r="E30" s="132">
        <v>1</v>
      </c>
      <c r="F30" s="125"/>
      <c r="G30" s="125"/>
      <c r="H30" s="125"/>
      <c r="I30" s="127"/>
      <c r="J30" s="131"/>
    </row>
    <row r="31" spans="1:11">
      <c r="A31" s="128"/>
      <c r="B31" s="129"/>
      <c r="C31" s="125"/>
      <c r="D31" s="23"/>
      <c r="E31" s="135"/>
      <c r="F31" s="125"/>
      <c r="G31" s="125"/>
      <c r="H31" s="125"/>
      <c r="I31" s="133"/>
      <c r="J31" s="131"/>
    </row>
    <row r="32" spans="1:11" ht="16" thickBot="1">
      <c r="A32" s="128"/>
      <c r="B32" s="129"/>
      <c r="C32" s="13" t="s">
        <v>5</v>
      </c>
      <c r="D32" s="98"/>
      <c r="E32" s="135"/>
      <c r="F32" s="133"/>
      <c r="H32" s="133"/>
      <c r="I32" s="133"/>
      <c r="J32" s="131"/>
    </row>
    <row r="33" spans="1:10" ht="16" thickBot="1">
      <c r="A33" s="128"/>
      <c r="B33" s="129"/>
      <c r="C33" s="125" t="s">
        <v>24</v>
      </c>
      <c r="D33" s="23" t="s">
        <v>1</v>
      </c>
      <c r="E33" s="132">
        <f>'Research data'!H34</f>
        <v>40</v>
      </c>
      <c r="F33" s="125"/>
      <c r="G33" s="125" t="s">
        <v>92</v>
      </c>
      <c r="H33" s="125"/>
      <c r="I33" s="127" t="s">
        <v>128</v>
      </c>
      <c r="J33" s="131"/>
    </row>
    <row r="34" spans="1:10" ht="16" thickBot="1">
      <c r="A34" s="128"/>
      <c r="B34" s="129"/>
      <c r="C34" s="125" t="s">
        <v>90</v>
      </c>
      <c r="D34" s="23" t="s">
        <v>1</v>
      </c>
      <c r="E34" s="132">
        <f>'Research data'!H35</f>
        <v>3</v>
      </c>
      <c r="F34" s="125"/>
      <c r="G34" s="125" t="s">
        <v>91</v>
      </c>
      <c r="H34" s="125"/>
      <c r="I34" s="127" t="s">
        <v>128</v>
      </c>
      <c r="J34" s="131"/>
    </row>
    <row r="35" spans="1:10" ht="16" thickBot="1">
      <c r="A35" s="128"/>
      <c r="B35" s="129"/>
      <c r="C35" s="125" t="s">
        <v>88</v>
      </c>
      <c r="D35" s="23" t="s">
        <v>89</v>
      </c>
      <c r="E35" s="153">
        <f>'Research data'!H36</f>
        <v>0.20234300000000002</v>
      </c>
      <c r="F35" s="125"/>
      <c r="G35" s="125" t="s">
        <v>98</v>
      </c>
      <c r="H35" s="125"/>
      <c r="I35" s="127" t="s">
        <v>128</v>
      </c>
      <c r="J35" s="131"/>
    </row>
    <row r="36" spans="1:10" ht="16" thickBot="1">
      <c r="A36" s="128"/>
      <c r="B36" s="129"/>
      <c r="C36" s="125" t="s">
        <v>21</v>
      </c>
      <c r="D36" s="23" t="s">
        <v>2</v>
      </c>
      <c r="E36" s="132">
        <v>0</v>
      </c>
      <c r="F36" s="125"/>
      <c r="G36" s="125"/>
      <c r="H36" s="125"/>
      <c r="I36" s="127"/>
      <c r="J36" s="131"/>
    </row>
    <row r="37" spans="1:10" ht="16" thickBot="1">
      <c r="A37" s="128"/>
      <c r="B37" s="136"/>
      <c r="C37" s="137"/>
      <c r="D37" s="137"/>
      <c r="E37" s="137"/>
      <c r="F37" s="137"/>
      <c r="G37" s="137"/>
      <c r="H37" s="137"/>
      <c r="I37" s="137"/>
      <c r="J37" s="138"/>
    </row>
    <row r="38" spans="1:10">
      <c r="A38" s="128"/>
      <c r="B38" s="128"/>
      <c r="C38" s="128"/>
      <c r="D38" s="128"/>
      <c r="E38" s="128"/>
      <c r="F38" s="128"/>
      <c r="G38" s="128"/>
      <c r="H38" s="128"/>
      <c r="I38" s="128"/>
      <c r="J38" s="128"/>
    </row>
    <row r="39" spans="1:10">
      <c r="A39" s="128"/>
      <c r="B39" s="128"/>
      <c r="C39" s="128"/>
      <c r="D39" s="128"/>
      <c r="E39" s="128"/>
      <c r="F39" s="128"/>
      <c r="G39" s="128"/>
      <c r="H39" s="128"/>
      <c r="I39" s="128"/>
      <c r="J39" s="128"/>
    </row>
    <row r="40" spans="1:10">
      <c r="A40" s="128"/>
      <c r="B40" s="128"/>
      <c r="C40" s="128"/>
      <c r="D40" s="128"/>
      <c r="E40" s="128"/>
      <c r="F40" s="128"/>
      <c r="G40" s="128"/>
      <c r="H40" s="128"/>
      <c r="I40" s="128"/>
      <c r="J40" s="128"/>
    </row>
    <row r="41" spans="1:10">
      <c r="A41" s="128"/>
      <c r="B41" s="128"/>
      <c r="E41" s="128"/>
      <c r="F41" s="128"/>
      <c r="G41" s="128"/>
      <c r="H41" s="128"/>
      <c r="I41" s="128"/>
      <c r="J41" s="128"/>
    </row>
    <row r="42" spans="1:10">
      <c r="A42" s="128"/>
      <c r="B42" s="128"/>
      <c r="C42" s="128"/>
      <c r="D42" s="128"/>
      <c r="E42" s="128"/>
      <c r="F42" s="128"/>
      <c r="G42" s="128"/>
      <c r="H42" s="128"/>
      <c r="I42" s="128"/>
      <c r="J42" s="128"/>
    </row>
    <row r="43" spans="1:10">
      <c r="A43" s="128"/>
      <c r="B43" s="128"/>
      <c r="C43" s="128"/>
      <c r="D43" s="128"/>
      <c r="E43" s="128"/>
      <c r="F43" s="128"/>
      <c r="G43" s="128"/>
      <c r="H43" s="128"/>
      <c r="I43" s="128"/>
      <c r="J43" s="128"/>
    </row>
    <row r="44" spans="1:10">
      <c r="A44" s="128"/>
      <c r="B44" s="128"/>
      <c r="C44" s="128"/>
      <c r="D44" s="128"/>
      <c r="E44" s="128"/>
      <c r="F44" s="128"/>
      <c r="G44" s="128"/>
      <c r="H44" s="128"/>
      <c r="I44" s="128"/>
      <c r="J44" s="128"/>
    </row>
    <row r="45" spans="1:10">
      <c r="A45" s="128"/>
      <c r="B45" s="128"/>
      <c r="C45" s="128"/>
      <c r="D45" s="128"/>
      <c r="E45" s="128"/>
      <c r="F45" s="128"/>
      <c r="G45" s="128"/>
      <c r="H45" s="128"/>
      <c r="I45" s="128"/>
      <c r="J45" s="128"/>
    </row>
    <row r="46" spans="1:10">
      <c r="A46" s="128"/>
    </row>
    <row r="47" spans="1:10">
      <c r="A47" s="128"/>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topLeftCell="H4" workbookViewId="0">
      <selection activeCell="N29" sqref="N29"/>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69</v>
      </c>
      <c r="K4" s="94"/>
      <c r="L4" s="94" t="s">
        <v>105</v>
      </c>
      <c r="M4" s="94"/>
      <c r="N4" s="94" t="s">
        <v>116</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26" t="s">
        <v>68</v>
      </c>
      <c r="D7" s="53"/>
      <c r="E7" s="53"/>
      <c r="F7" s="108"/>
      <c r="G7" s="95"/>
      <c r="H7" s="109">
        <f>J7</f>
        <v>2.3493131010688357E-2</v>
      </c>
      <c r="I7" s="50"/>
      <c r="J7" s="109">
        <f>Notes!E33</f>
        <v>2.3493131010688357E-2</v>
      </c>
      <c r="K7" s="50"/>
      <c r="L7" s="56"/>
      <c r="M7" s="50"/>
      <c r="N7" s="56"/>
      <c r="O7" s="46"/>
      <c r="P7" s="46"/>
      <c r="Q7" s="124"/>
    </row>
    <row r="8" spans="1:20" ht="16" thickBot="1">
      <c r="B8" s="45"/>
      <c r="C8" s="126" t="s">
        <v>67</v>
      </c>
      <c r="D8" s="53"/>
      <c r="E8" s="53"/>
      <c r="F8" s="108"/>
      <c r="G8" s="95"/>
      <c r="H8" s="109">
        <f>J8</f>
        <v>2.9063815713847415E-2</v>
      </c>
      <c r="I8" s="50"/>
      <c r="J8" s="109">
        <f>Notes!E34</f>
        <v>2.9063815713847415E-2</v>
      </c>
      <c r="K8" s="50"/>
      <c r="L8" s="56"/>
      <c r="M8" s="50"/>
      <c r="N8" s="56"/>
      <c r="O8" s="46"/>
      <c r="P8" s="46"/>
      <c r="Q8" s="124"/>
    </row>
    <row r="9" spans="1:20" ht="16" thickBot="1">
      <c r="B9" s="45"/>
      <c r="C9" s="164" t="s">
        <v>168</v>
      </c>
      <c r="D9" s="53"/>
      <c r="E9" s="53"/>
      <c r="F9" s="108"/>
      <c r="G9" s="95"/>
      <c r="H9" s="109">
        <f>J9</f>
        <v>0.9474430532754643</v>
      </c>
      <c r="I9" s="50"/>
      <c r="J9" s="109">
        <f>Notes!E32</f>
        <v>0.9474430532754643</v>
      </c>
      <c r="K9" s="50"/>
      <c r="L9" s="56"/>
      <c r="M9" s="50"/>
      <c r="N9" s="56"/>
      <c r="O9" s="46"/>
      <c r="P9" s="46"/>
      <c r="Q9" s="124"/>
    </row>
    <row r="10" spans="1:20" ht="16" thickBot="1">
      <c r="B10" s="45"/>
      <c r="C10" s="126" t="s">
        <v>66</v>
      </c>
      <c r="D10" s="53"/>
      <c r="E10" s="53"/>
      <c r="F10" s="108" t="s">
        <v>2</v>
      </c>
      <c r="G10" s="95"/>
      <c r="H10" s="109">
        <f>J10</f>
        <v>0.44799999999999995</v>
      </c>
      <c r="I10" s="50"/>
      <c r="J10" s="109">
        <f>Notes!E37</f>
        <v>0.44799999999999995</v>
      </c>
      <c r="K10" s="50"/>
      <c r="L10" s="56"/>
      <c r="M10" s="50"/>
      <c r="N10" s="56"/>
      <c r="O10" s="46"/>
      <c r="P10" s="46"/>
      <c r="Q10" s="124"/>
    </row>
    <row r="11" spans="1:20" ht="16" thickBot="1">
      <c r="B11" s="45"/>
      <c r="C11" s="126" t="s">
        <v>73</v>
      </c>
      <c r="D11" s="53"/>
      <c r="E11" s="53"/>
      <c r="F11" s="140" t="s">
        <v>72</v>
      </c>
      <c r="G11" s="95"/>
      <c r="H11" s="109">
        <f>J11</f>
        <v>215.78522685185183</v>
      </c>
      <c r="I11" s="50"/>
      <c r="J11" s="109">
        <f>Notes!E72</f>
        <v>215.78522685185183</v>
      </c>
      <c r="K11" s="50"/>
      <c r="M11" s="50"/>
      <c r="N11" s="56"/>
      <c r="O11" s="46"/>
      <c r="P11" s="46"/>
      <c r="Q11" s="124"/>
    </row>
    <row r="12" spans="1:20" ht="16" thickBot="1">
      <c r="A12" s="128"/>
      <c r="B12" s="129"/>
      <c r="C12" s="125" t="s">
        <v>77</v>
      </c>
      <c r="D12" s="53"/>
      <c r="E12" s="53"/>
      <c r="F12" s="23" t="s">
        <v>2</v>
      </c>
      <c r="G12" s="95"/>
      <c r="H12" s="130">
        <f>N12</f>
        <v>0.9</v>
      </c>
      <c r="I12" s="125"/>
      <c r="J12" s="128"/>
      <c r="K12" s="128"/>
      <c r="L12" s="128"/>
      <c r="M12" s="128"/>
      <c r="N12" s="146">
        <f>Notes!E66</f>
        <v>0.9</v>
      </c>
      <c r="O12" s="128"/>
      <c r="P12" s="128"/>
      <c r="Q12" s="128"/>
      <c r="R12" s="128"/>
    </row>
    <row r="13" spans="1:20" ht="16" thickBot="1">
      <c r="A13" s="128"/>
      <c r="B13" s="129"/>
      <c r="C13" s="156" t="s">
        <v>78</v>
      </c>
      <c r="D13" s="12"/>
      <c r="E13" s="12"/>
      <c r="F13" s="23" t="s">
        <v>2</v>
      </c>
      <c r="G13" s="11"/>
      <c r="H13" s="132">
        <v>0</v>
      </c>
      <c r="I13" s="125"/>
      <c r="J13" s="128"/>
      <c r="K13" s="128"/>
      <c r="L13" s="128"/>
      <c r="M13" s="128"/>
      <c r="N13" s="128"/>
      <c r="O13" s="128"/>
      <c r="P13" s="128"/>
      <c r="Q13" s="128"/>
      <c r="R13" s="128"/>
    </row>
    <row r="14" spans="1:20" ht="16" thickBot="1">
      <c r="A14" s="128"/>
      <c r="B14" s="129"/>
      <c r="C14" s="156" t="s">
        <v>79</v>
      </c>
      <c r="D14" s="34"/>
      <c r="E14" s="34"/>
      <c r="F14" s="23" t="s">
        <v>2</v>
      </c>
      <c r="H14" s="127">
        <v>0.1</v>
      </c>
      <c r="I14" s="125"/>
      <c r="J14" s="128"/>
      <c r="K14" s="128"/>
      <c r="L14" s="128"/>
      <c r="M14" s="128"/>
      <c r="N14" s="128"/>
      <c r="O14" s="128"/>
      <c r="P14" s="128"/>
      <c r="Q14" s="128"/>
      <c r="R14" s="128"/>
    </row>
    <row r="15" spans="1:20" ht="16" thickBot="1">
      <c r="A15" s="128"/>
      <c r="B15" s="129"/>
      <c r="C15" s="156" t="s">
        <v>80</v>
      </c>
      <c r="D15" s="34"/>
      <c r="E15" s="34"/>
      <c r="F15" s="23" t="s">
        <v>2</v>
      </c>
      <c r="H15" s="127">
        <v>0.7</v>
      </c>
      <c r="I15" s="125"/>
      <c r="J15" s="128"/>
      <c r="K15" s="128"/>
      <c r="L15" s="128"/>
      <c r="M15" s="128"/>
      <c r="N15" s="128"/>
      <c r="O15" s="128"/>
      <c r="P15" s="128"/>
      <c r="Q15" s="128"/>
      <c r="R15" s="128"/>
    </row>
    <row r="16" spans="1:20" ht="16" thickBot="1">
      <c r="A16" s="128"/>
      <c r="B16" s="129"/>
      <c r="C16" s="156" t="s">
        <v>81</v>
      </c>
      <c r="D16" s="126"/>
      <c r="E16" s="126"/>
      <c r="F16" s="23" t="s">
        <v>2</v>
      </c>
      <c r="H16" s="130">
        <v>65.369349100926101</v>
      </c>
      <c r="I16" s="125"/>
      <c r="J16" s="128"/>
      <c r="K16" s="128"/>
      <c r="L16" s="128"/>
      <c r="M16" s="128"/>
      <c r="N16" s="128"/>
      <c r="O16" s="128"/>
      <c r="P16" s="128"/>
      <c r="Q16" s="128"/>
      <c r="R16" s="128"/>
    </row>
    <row r="17" spans="1:17">
      <c r="B17" s="45"/>
      <c r="C17" s="53"/>
      <c r="D17" s="126"/>
      <c r="E17" s="126"/>
      <c r="F17" s="48"/>
      <c r="H17" s="56"/>
      <c r="I17" s="50"/>
      <c r="J17" s="50"/>
      <c r="K17" s="50"/>
      <c r="L17" s="56"/>
      <c r="M17" s="50"/>
      <c r="N17" s="56"/>
      <c r="O17" s="46"/>
      <c r="P17" s="46"/>
      <c r="Q17" s="58"/>
    </row>
    <row r="18" spans="1:17">
      <c r="A18" s="128"/>
      <c r="B18" s="129"/>
      <c r="C18" s="34"/>
      <c r="F18" s="34"/>
      <c r="H18" s="11"/>
      <c r="I18" s="143"/>
      <c r="J18" s="143"/>
      <c r="K18" s="143"/>
      <c r="L18" s="143"/>
      <c r="M18" s="142"/>
      <c r="P18" s="46"/>
      <c r="Q18" s="57"/>
    </row>
    <row r="19" spans="1:17" ht="16" thickBot="1">
      <c r="A19" s="128"/>
      <c r="B19" s="129"/>
      <c r="C19" s="12" t="s">
        <v>43</v>
      </c>
      <c r="F19" s="12"/>
      <c r="H19" s="11"/>
      <c r="I19" s="11"/>
      <c r="J19" s="11"/>
      <c r="K19" s="11"/>
      <c r="L19" s="11"/>
      <c r="M19" s="142"/>
      <c r="P19" s="50"/>
      <c r="Q19" s="124"/>
    </row>
    <row r="20" spans="1:17" ht="16" thickBot="1">
      <c r="A20" s="128"/>
      <c r="B20" s="129"/>
      <c r="C20" s="145" t="s">
        <v>100</v>
      </c>
      <c r="D20" s="139"/>
      <c r="E20" s="139"/>
      <c r="F20" s="145" t="s">
        <v>20</v>
      </c>
      <c r="H20" s="141">
        <f>N20</f>
        <v>144005991.80327868</v>
      </c>
      <c r="I20" s="142"/>
      <c r="J20" s="142"/>
      <c r="K20" s="142"/>
      <c r="L20" s="143"/>
      <c r="M20" s="142"/>
      <c r="N20" s="146">
        <f>Notes!E142</f>
        <v>144005991.80327868</v>
      </c>
      <c r="P20" s="50"/>
      <c r="Q20" s="124"/>
    </row>
    <row r="21" spans="1:17" ht="16" thickBot="1">
      <c r="A21" s="128"/>
      <c r="B21" s="129"/>
      <c r="C21" s="145" t="s">
        <v>101</v>
      </c>
      <c r="F21" s="147" t="s">
        <v>53</v>
      </c>
      <c r="H21" s="141">
        <f>N21</f>
        <v>9516558.2877959926</v>
      </c>
      <c r="J21" s="142"/>
      <c r="L21" s="142"/>
      <c r="M21" s="142"/>
      <c r="N21" s="146">
        <f>Notes!E164</f>
        <v>9516558.2877959926</v>
      </c>
      <c r="Q21" s="150" t="s">
        <v>117</v>
      </c>
    </row>
    <row r="22" spans="1:17" ht="16" thickBot="1">
      <c r="A22" s="128"/>
      <c r="B22" s="129"/>
      <c r="C22" s="145" t="s">
        <v>102</v>
      </c>
      <c r="F22" s="147" t="s">
        <v>20</v>
      </c>
      <c r="H22" s="157">
        <f>N22</f>
        <v>8758652.0947176684</v>
      </c>
      <c r="J22" s="142"/>
      <c r="L22" s="142"/>
      <c r="M22" s="142"/>
      <c r="N22" s="146">
        <f>Notes!E215</f>
        <v>8758652.0947176684</v>
      </c>
      <c r="Q22" s="150" t="s">
        <v>117</v>
      </c>
    </row>
    <row r="23" spans="1:17" ht="16" thickBot="1">
      <c r="A23" s="128"/>
      <c r="B23" s="129"/>
      <c r="C23" s="145" t="s">
        <v>102</v>
      </c>
      <c r="F23" s="140" t="s">
        <v>64</v>
      </c>
      <c r="H23" s="158">
        <f>N23</f>
        <v>1.4301001459934731E-3</v>
      </c>
      <c r="J23" s="142"/>
      <c r="L23" s="142"/>
      <c r="M23" s="134"/>
      <c r="N23" s="157">
        <f>Notes!E218</f>
        <v>1.4301001459934731E-3</v>
      </c>
      <c r="Q23" s="150" t="s">
        <v>117</v>
      </c>
    </row>
    <row r="24" spans="1:17" ht="16" thickBot="1">
      <c r="A24" s="128"/>
      <c r="B24" s="129"/>
      <c r="C24" s="145" t="s">
        <v>102</v>
      </c>
      <c r="F24" s="140" t="s">
        <v>82</v>
      </c>
      <c r="H24" s="157">
        <f>Notes!E219</f>
        <v>1110.9401439266449</v>
      </c>
      <c r="J24" s="143"/>
      <c r="L24" s="143"/>
      <c r="M24" s="134"/>
      <c r="N24" s="157">
        <f>Notes!E219</f>
        <v>1110.9401439266449</v>
      </c>
      <c r="Q24" s="150" t="s">
        <v>117</v>
      </c>
    </row>
    <row r="25" spans="1:17" ht="16" thickBot="1">
      <c r="A25" s="128"/>
      <c r="B25" s="129"/>
      <c r="C25" s="125" t="s">
        <v>103</v>
      </c>
      <c r="F25" s="125" t="s">
        <v>104</v>
      </c>
      <c r="H25" s="146">
        <f>N25</f>
        <v>7884</v>
      </c>
      <c r="I25" s="134"/>
      <c r="J25" s="134"/>
      <c r="K25" s="134"/>
      <c r="L25" s="134"/>
      <c r="M25" s="134"/>
      <c r="N25" s="146">
        <f>Notes!E67</f>
        <v>7884</v>
      </c>
      <c r="Q25" s="58"/>
    </row>
    <row r="26" spans="1:17" ht="16" thickBot="1">
      <c r="A26" s="128"/>
      <c r="B26" s="129"/>
      <c r="C26" s="166" t="s">
        <v>152</v>
      </c>
      <c r="F26" s="166" t="s">
        <v>20</v>
      </c>
      <c r="H26" s="146">
        <f t="shared" ref="H26:H30" si="0">N26</f>
        <v>88119813.296903461</v>
      </c>
      <c r="I26" s="134"/>
      <c r="J26" s="134"/>
      <c r="K26" s="134"/>
      <c r="L26" s="134"/>
      <c r="M26" s="134"/>
      <c r="N26" s="146">
        <f>Notes!E243</f>
        <v>88119813.296903461</v>
      </c>
      <c r="Q26" s="58"/>
    </row>
    <row r="27" spans="1:17" ht="16" thickBot="1">
      <c r="A27" s="128"/>
      <c r="B27" s="129"/>
      <c r="C27" s="166" t="s">
        <v>154</v>
      </c>
      <c r="F27" s="166" t="s">
        <v>20</v>
      </c>
      <c r="H27" s="146">
        <f t="shared" si="0"/>
        <v>0</v>
      </c>
      <c r="I27" s="134"/>
      <c r="J27" s="134"/>
      <c r="K27" s="134"/>
      <c r="L27" s="134"/>
      <c r="M27" s="134"/>
      <c r="N27" s="146">
        <f>0</f>
        <v>0</v>
      </c>
      <c r="Q27" s="170" t="s">
        <v>166</v>
      </c>
    </row>
    <row r="28" spans="1:17" ht="16" thickBot="1">
      <c r="A28" s="128"/>
      <c r="B28" s="129"/>
      <c r="C28" s="166" t="s">
        <v>160</v>
      </c>
      <c r="F28" s="166" t="s">
        <v>20</v>
      </c>
      <c r="H28" s="146">
        <f t="shared" si="0"/>
        <v>26677047.267759562</v>
      </c>
      <c r="I28" s="134"/>
      <c r="J28" s="134"/>
      <c r="K28" s="134"/>
      <c r="L28" s="134"/>
      <c r="M28" s="134"/>
      <c r="N28" s="146">
        <f>Notes!E131</f>
        <v>26677047.267759562</v>
      </c>
      <c r="Q28" s="58"/>
    </row>
    <row r="29" spans="1:17" ht="16" thickBot="1">
      <c r="A29" s="128"/>
      <c r="B29" s="129"/>
      <c r="C29" s="168" t="s">
        <v>158</v>
      </c>
      <c r="F29" s="166" t="s">
        <v>138</v>
      </c>
      <c r="H29" s="146">
        <f t="shared" si="0"/>
        <v>0</v>
      </c>
      <c r="I29" s="134"/>
      <c r="J29" s="134"/>
      <c r="K29" s="134"/>
      <c r="L29" s="134"/>
      <c r="M29" s="134"/>
      <c r="N29" s="146">
        <v>0</v>
      </c>
      <c r="Q29" s="170" t="s">
        <v>167</v>
      </c>
    </row>
    <row r="30" spans="1:17" ht="16" thickBot="1">
      <c r="A30" s="128"/>
      <c r="B30" s="129"/>
      <c r="C30" s="166" t="s">
        <v>161</v>
      </c>
      <c r="F30" s="166" t="s">
        <v>53</v>
      </c>
      <c r="H30" s="146">
        <f t="shared" si="0"/>
        <v>2623652.0947176684</v>
      </c>
      <c r="I30" s="134"/>
      <c r="J30" s="134"/>
      <c r="K30" s="134"/>
      <c r="L30" s="134"/>
      <c r="M30" s="134"/>
      <c r="N30" s="146">
        <f>Notes!E258</f>
        <v>2623652.0947176684</v>
      </c>
      <c r="Q30" s="58"/>
    </row>
    <row r="31" spans="1:17" ht="16" thickBot="1">
      <c r="A31" s="128"/>
      <c r="B31" s="129"/>
      <c r="C31" s="166" t="s">
        <v>162</v>
      </c>
      <c r="F31" s="166" t="s">
        <v>53</v>
      </c>
      <c r="H31" s="146">
        <f>H30+H21</f>
        <v>12140210.382513661</v>
      </c>
      <c r="I31" s="134"/>
      <c r="J31" s="134"/>
      <c r="K31" s="134"/>
      <c r="L31" s="134"/>
      <c r="M31" s="134"/>
      <c r="N31" s="146"/>
      <c r="Q31" s="58"/>
    </row>
    <row r="32" spans="1:17">
      <c r="B32" s="45"/>
      <c r="Q32" s="49"/>
    </row>
    <row r="33" spans="1:17" ht="16" thickBot="1">
      <c r="A33" s="128"/>
      <c r="B33" s="129"/>
      <c r="C33" s="34" t="s">
        <v>5</v>
      </c>
      <c r="F33" s="34"/>
      <c r="H33" s="10"/>
      <c r="I33" s="11"/>
      <c r="J33" s="11"/>
      <c r="K33" s="11"/>
      <c r="L33" s="11"/>
      <c r="M33" s="11"/>
      <c r="N33" s="46"/>
      <c r="O33" s="46"/>
      <c r="P33" s="46"/>
      <c r="Q33" s="58"/>
    </row>
    <row r="34" spans="1:17" ht="16" thickBot="1">
      <c r="A34" s="128"/>
      <c r="B34" s="129"/>
      <c r="C34" s="144" t="s">
        <v>3</v>
      </c>
      <c r="F34" s="140" t="s">
        <v>1</v>
      </c>
      <c r="H34" s="141">
        <f>N34</f>
        <v>40</v>
      </c>
      <c r="I34" s="142"/>
      <c r="J34" s="142"/>
      <c r="K34" s="142"/>
      <c r="L34" s="142"/>
      <c r="M34" s="143"/>
      <c r="N34" s="146">
        <f>Notes!E80</f>
        <v>40</v>
      </c>
      <c r="O34" s="46"/>
      <c r="P34" s="46"/>
      <c r="Q34" s="150"/>
    </row>
    <row r="35" spans="1:17" ht="16" thickBot="1">
      <c r="A35" s="128"/>
      <c r="B35" s="129"/>
      <c r="C35" s="126" t="s">
        <v>99</v>
      </c>
      <c r="F35" s="140" t="s">
        <v>1</v>
      </c>
      <c r="H35" s="141">
        <f t="shared" ref="H35" si="1">N35</f>
        <v>3</v>
      </c>
      <c r="I35" s="143"/>
      <c r="J35" s="143"/>
      <c r="K35" s="143"/>
      <c r="L35" s="143"/>
      <c r="M35" s="143"/>
      <c r="N35" s="146">
        <f>Notes!E81</f>
        <v>3</v>
      </c>
      <c r="O35" s="46"/>
      <c r="P35" s="46"/>
      <c r="Q35" s="150"/>
    </row>
    <row r="36" spans="1:17" ht="16" thickBot="1">
      <c r="A36" s="128"/>
      <c r="B36" s="129"/>
      <c r="C36" s="139" t="s">
        <v>98</v>
      </c>
      <c r="F36" s="140" t="s">
        <v>89</v>
      </c>
      <c r="H36" s="152">
        <f>N36</f>
        <v>0.20234300000000002</v>
      </c>
      <c r="I36" s="143"/>
      <c r="J36" s="143"/>
      <c r="K36" s="143"/>
      <c r="L36" s="143"/>
      <c r="M36" s="11"/>
      <c r="N36" s="146">
        <f>Notes!E136</f>
        <v>0.20234300000000002</v>
      </c>
      <c r="O36" s="46"/>
      <c r="P36" s="46"/>
      <c r="Q36" s="150" t="s">
        <v>117</v>
      </c>
    </row>
    <row r="37" spans="1:17" ht="16" thickBot="1">
      <c r="A37" s="128"/>
      <c r="B37" s="129"/>
      <c r="C37" s="107" t="s">
        <v>21</v>
      </c>
      <c r="F37" s="12"/>
      <c r="H37" s="54">
        <v>0</v>
      </c>
    </row>
    <row r="38" spans="1:17" ht="16" thickBot="1">
      <c r="A38" s="128"/>
      <c r="B38" s="129"/>
      <c r="C38" s="156" t="s">
        <v>93</v>
      </c>
      <c r="H38" s="132">
        <v>442800</v>
      </c>
    </row>
    <row r="39" spans="1:17" ht="16" thickBot="1">
      <c r="A39" s="128"/>
      <c r="B39" s="129"/>
      <c r="C39" s="156" t="s">
        <v>94</v>
      </c>
      <c r="H39" s="132">
        <v>0</v>
      </c>
    </row>
    <row r="40" spans="1:17" ht="16" thickBot="1">
      <c r="A40" s="128"/>
      <c r="B40" s="129"/>
      <c r="C40" s="156" t="s">
        <v>95</v>
      </c>
      <c r="H40" s="132">
        <v>2835000</v>
      </c>
    </row>
    <row r="41" spans="1:17" ht="16" thickBot="1">
      <c r="A41" s="128"/>
      <c r="B41" s="129"/>
      <c r="C41" s="156" t="s">
        <v>96</v>
      </c>
      <c r="H41" s="132">
        <v>534600</v>
      </c>
    </row>
    <row r="42" spans="1:17" ht="16" thickBot="1">
      <c r="A42" s="128"/>
      <c r="B42" s="129"/>
      <c r="C42" s="156" t="s">
        <v>97</v>
      </c>
      <c r="H42" s="132">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4"/>
  <sheetViews>
    <sheetView workbookViewId="0">
      <selection activeCell="C10" sqref="C10"/>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48" t="s">
        <v>68</v>
      </c>
      <c r="D7" s="133" t="s">
        <v>110</v>
      </c>
      <c r="E7" s="133" t="s">
        <v>63</v>
      </c>
      <c r="F7" s="59">
        <v>2015</v>
      </c>
      <c r="G7" s="59">
        <v>2015</v>
      </c>
      <c r="H7" s="106">
        <v>42328</v>
      </c>
      <c r="I7" s="103" t="s">
        <v>132</v>
      </c>
      <c r="J7" s="47" t="s">
        <v>113</v>
      </c>
    </row>
    <row r="8" spans="2:10">
      <c r="B8" s="63"/>
      <c r="C8" s="128" t="s">
        <v>67</v>
      </c>
      <c r="D8" s="59"/>
      <c r="E8" s="59"/>
      <c r="F8" s="59"/>
      <c r="G8" s="59"/>
      <c r="H8" s="59"/>
      <c r="I8" s="59"/>
      <c r="J8" s="59"/>
    </row>
    <row r="9" spans="2:10">
      <c r="B9" s="63"/>
      <c r="C9" s="165" t="s">
        <v>168</v>
      </c>
      <c r="D9" s="111"/>
      <c r="E9" s="111"/>
      <c r="F9" s="59"/>
      <c r="G9" s="59"/>
      <c r="H9" s="106"/>
      <c r="I9" s="59"/>
    </row>
    <row r="10" spans="2:10">
      <c r="B10" s="63"/>
      <c r="C10" s="69"/>
      <c r="D10" s="59"/>
      <c r="E10" s="59"/>
      <c r="F10" s="59"/>
      <c r="G10" s="59"/>
      <c r="H10" s="64"/>
      <c r="I10" s="103"/>
      <c r="J10" s="102"/>
    </row>
    <row r="11" spans="2:10">
      <c r="B11" s="63"/>
      <c r="E11" s="111"/>
      <c r="F11" s="59"/>
      <c r="G11" s="59"/>
      <c r="H11" s="106"/>
      <c r="I11" s="133"/>
      <c r="J11" s="101"/>
    </row>
    <row r="12" spans="2:10">
      <c r="B12" s="63"/>
      <c r="C12" s="148" t="s">
        <v>108</v>
      </c>
      <c r="D12" s="128" t="s">
        <v>114</v>
      </c>
      <c r="E12" s="133" t="s">
        <v>63</v>
      </c>
      <c r="F12" s="59">
        <v>2015</v>
      </c>
      <c r="G12" s="59">
        <v>2010</v>
      </c>
      <c r="H12" s="106">
        <v>42328</v>
      </c>
      <c r="I12" s="133" t="s">
        <v>151</v>
      </c>
      <c r="J12" s="59" t="s">
        <v>115</v>
      </c>
    </row>
    <row r="13" spans="2:10">
      <c r="B13" s="63"/>
      <c r="C13" s="128" t="s">
        <v>109</v>
      </c>
    </row>
    <row r="14" spans="2:10">
      <c r="B14" s="63"/>
      <c r="C14" s="128" t="s">
        <v>24</v>
      </c>
    </row>
    <row r="15" spans="2:10">
      <c r="B15" s="63"/>
      <c r="C15" s="148" t="s">
        <v>106</v>
      </c>
    </row>
    <row r="16" spans="2:10">
      <c r="B16" s="63"/>
      <c r="C16" s="149" t="s">
        <v>75</v>
      </c>
      <c r="D16" s="59"/>
      <c r="E16" s="59"/>
      <c r="F16" s="59"/>
      <c r="G16" s="59"/>
      <c r="H16" s="59"/>
      <c r="I16" s="59"/>
      <c r="J16" s="59"/>
    </row>
    <row r="17" spans="2:10">
      <c r="B17" s="63"/>
      <c r="C17" s="148" t="s">
        <v>123</v>
      </c>
      <c r="D17" s="59"/>
      <c r="E17" s="59"/>
      <c r="F17" s="59"/>
      <c r="G17" s="59"/>
      <c r="H17" s="59"/>
      <c r="I17" s="103"/>
      <c r="J17" s="59"/>
    </row>
    <row r="18" spans="2:10">
      <c r="B18" s="63"/>
      <c r="C18" s="165" t="s">
        <v>149</v>
      </c>
      <c r="D18" s="59"/>
      <c r="E18" s="59"/>
      <c r="F18" s="59"/>
      <c r="G18" s="59"/>
      <c r="H18" s="59"/>
      <c r="I18" s="59"/>
      <c r="J18" s="59"/>
    </row>
    <row r="19" spans="2:10">
      <c r="C19" s="148" t="s">
        <v>107</v>
      </c>
    </row>
    <row r="20" spans="2:10">
      <c r="C20" s="165" t="s">
        <v>73</v>
      </c>
    </row>
    <row r="21" spans="2:10">
      <c r="C21" s="168" t="s">
        <v>149</v>
      </c>
    </row>
    <row r="22" spans="2:10">
      <c r="C22" s="168" t="s">
        <v>152</v>
      </c>
    </row>
    <row r="23" spans="2:10">
      <c r="C23" s="168" t="s">
        <v>154</v>
      </c>
    </row>
    <row r="24" spans="2:10">
      <c r="C24" s="168" t="s">
        <v>158</v>
      </c>
    </row>
  </sheetData>
  <phoneticPr fontId="3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8"/>
  <sheetViews>
    <sheetView topLeftCell="A113" workbookViewId="0">
      <selection activeCell="G146" sqref="G146"/>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3" width="10.625" style="70"/>
    <col min="14" max="14" width="7.125" style="70" customWidth="1"/>
    <col min="15"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65</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69</v>
      </c>
      <c r="D6" s="77"/>
      <c r="G6" s="77"/>
      <c r="H6" s="77"/>
      <c r="I6" s="77"/>
      <c r="J6" s="77"/>
      <c r="K6" s="77"/>
      <c r="L6" s="77"/>
      <c r="M6" s="77"/>
      <c r="N6" s="77"/>
      <c r="O6" s="77"/>
    </row>
    <row r="7" spans="1:15">
      <c r="B7" s="76"/>
      <c r="C7" s="70" t="s">
        <v>118</v>
      </c>
      <c r="D7" s="77"/>
      <c r="E7" s="77"/>
      <c r="F7" s="77"/>
      <c r="G7" s="77"/>
      <c r="H7" s="77"/>
      <c r="I7" s="77"/>
      <c r="J7" s="77"/>
      <c r="K7" s="77"/>
      <c r="L7" s="77"/>
      <c r="M7" s="77"/>
      <c r="N7" s="77"/>
      <c r="O7" s="77"/>
    </row>
    <row r="8" spans="1:15">
      <c r="B8" s="76"/>
      <c r="C8" s="77" t="s">
        <v>119</v>
      </c>
      <c r="D8" s="77"/>
      <c r="E8" s="77"/>
      <c r="F8" s="77"/>
      <c r="G8" s="77"/>
      <c r="H8" s="77"/>
      <c r="I8" s="77"/>
      <c r="J8" s="77"/>
      <c r="K8" s="77"/>
      <c r="L8" s="77"/>
      <c r="M8" s="77"/>
      <c r="N8" s="77"/>
      <c r="O8" s="77"/>
    </row>
    <row r="9" spans="1:15">
      <c r="B9" s="76"/>
      <c r="C9" s="77" t="s">
        <v>144</v>
      </c>
      <c r="D9" s="77"/>
      <c r="E9" s="77"/>
      <c r="F9" s="77"/>
      <c r="G9" s="77"/>
      <c r="H9" s="77"/>
      <c r="I9" s="77"/>
      <c r="J9" s="77"/>
      <c r="K9" s="77"/>
      <c r="L9" s="77"/>
      <c r="M9" s="77"/>
      <c r="N9" s="77"/>
      <c r="O9" s="77"/>
    </row>
    <row r="10" spans="1:15">
      <c r="B10" s="76"/>
      <c r="C10" s="77" t="s">
        <v>163</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120</v>
      </c>
      <c r="D12" s="77"/>
      <c r="E12" s="77"/>
      <c r="F12" s="77"/>
      <c r="G12" s="77"/>
      <c r="H12" s="77"/>
      <c r="I12" s="77"/>
      <c r="J12" s="77"/>
      <c r="K12" s="77"/>
      <c r="L12" s="77"/>
      <c r="M12" s="77"/>
      <c r="N12" s="77"/>
      <c r="O12" s="77"/>
    </row>
    <row r="13" spans="1:15">
      <c r="B13" s="76"/>
      <c r="C13" s="70" t="s">
        <v>146</v>
      </c>
      <c r="D13" s="77"/>
      <c r="E13" s="77"/>
      <c r="F13" s="77"/>
      <c r="G13" s="77"/>
      <c r="H13" s="77"/>
      <c r="I13" s="77"/>
      <c r="J13" s="77"/>
      <c r="K13" s="77"/>
      <c r="L13" s="77"/>
      <c r="M13" s="77"/>
      <c r="N13" s="77"/>
      <c r="O13" s="77"/>
    </row>
    <row r="14" spans="1:15">
      <c r="B14" s="76"/>
      <c r="C14" s="70" t="s">
        <v>147</v>
      </c>
      <c r="D14" s="77"/>
      <c r="E14" s="77"/>
      <c r="F14" s="77"/>
      <c r="G14" s="77"/>
      <c r="H14" s="77"/>
      <c r="I14" s="77"/>
      <c r="J14" s="77"/>
      <c r="K14" s="77"/>
      <c r="L14" s="77"/>
      <c r="M14" s="77"/>
      <c r="N14" s="77"/>
      <c r="O14" s="77"/>
    </row>
    <row r="15" spans="1:15">
      <c r="B15" s="76"/>
      <c r="C15" s="70" t="s">
        <v>121</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140</v>
      </c>
      <c r="G27" s="77" t="s">
        <v>143</v>
      </c>
      <c r="H27" s="77"/>
      <c r="I27" s="77"/>
      <c r="J27" s="77"/>
      <c r="K27" s="77"/>
      <c r="L27" s="77"/>
      <c r="M27" s="77"/>
      <c r="N27" s="77"/>
      <c r="O27" s="77"/>
    </row>
    <row r="28" spans="2:15">
      <c r="B28" s="76"/>
      <c r="C28" s="77"/>
      <c r="D28" s="77"/>
      <c r="E28" s="77">
        <v>1729</v>
      </c>
      <c r="F28" s="77" t="s">
        <v>140</v>
      </c>
      <c r="G28" s="77" t="s">
        <v>142</v>
      </c>
      <c r="H28" s="77"/>
      <c r="I28" s="77"/>
      <c r="J28" s="77"/>
      <c r="K28" s="77"/>
      <c r="L28" s="77"/>
      <c r="M28" s="77"/>
      <c r="N28" s="77"/>
      <c r="O28" s="77"/>
    </row>
    <row r="29" spans="2:15">
      <c r="B29" s="76"/>
      <c r="C29" s="77">
        <v>34000</v>
      </c>
      <c r="D29" s="77" t="s">
        <v>140</v>
      </c>
      <c r="E29" s="77">
        <f>0.98+2138</f>
        <v>2138.98</v>
      </c>
      <c r="F29" s="77" t="s">
        <v>140</v>
      </c>
      <c r="G29" s="77" t="s">
        <v>70</v>
      </c>
      <c r="H29" s="77"/>
      <c r="I29" s="77"/>
      <c r="J29" s="77"/>
      <c r="K29" s="77"/>
      <c r="L29" s="77"/>
      <c r="M29" s="77"/>
      <c r="N29" s="77"/>
      <c r="O29" s="77"/>
    </row>
    <row r="30" spans="2:15">
      <c r="B30" s="76"/>
      <c r="C30" s="77">
        <f>C29/E29*170607</f>
        <v>2711871.078738464</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4.2015271630465478E-2</v>
      </c>
      <c r="D32" s="77"/>
      <c r="E32" s="77">
        <f t="shared" ref="E32" si="0">E27/($E$28+$E$29+$E$27)</f>
        <v>0.9474430532754643</v>
      </c>
      <c r="F32" s="77"/>
      <c r="G32" s="77" t="s">
        <v>141</v>
      </c>
      <c r="H32" s="77"/>
      <c r="I32" s="77"/>
      <c r="J32" s="77"/>
      <c r="K32" s="77"/>
      <c r="L32" s="77"/>
      <c r="M32" s="77"/>
      <c r="N32" s="77"/>
      <c r="O32" s="77"/>
    </row>
    <row r="33" spans="2:15">
      <c r="B33" s="76"/>
      <c r="C33" s="77"/>
      <c r="E33" s="77">
        <f>E28/($E$28+$E$29+$E$27)</f>
        <v>2.3493131010688357E-2</v>
      </c>
      <c r="F33" s="77"/>
      <c r="G33" s="77" t="s">
        <v>68</v>
      </c>
      <c r="H33" s="77"/>
      <c r="I33" s="77"/>
      <c r="J33" s="77"/>
      <c r="K33" s="77"/>
      <c r="L33" s="77"/>
      <c r="M33" s="77"/>
      <c r="N33" s="77"/>
      <c r="O33" s="77"/>
    </row>
    <row r="34" spans="2:15">
      <c r="B34" s="76"/>
      <c r="E34" s="77">
        <f>E29/($E$28+$E$29+$E$27)</f>
        <v>2.9063815713847415E-2</v>
      </c>
      <c r="G34" s="70" t="s">
        <v>67</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E36" s="70">
        <v>44.8</v>
      </c>
      <c r="F36" s="70" t="s">
        <v>84</v>
      </c>
      <c r="G36" s="70" t="s">
        <v>150</v>
      </c>
      <c r="H36" s="77"/>
      <c r="I36" s="77"/>
      <c r="J36" s="77"/>
      <c r="K36" s="77"/>
      <c r="L36" s="77"/>
      <c r="M36" s="77"/>
      <c r="N36" s="77"/>
      <c r="O36" s="77"/>
    </row>
    <row r="37" spans="2:15">
      <c r="B37" s="76"/>
      <c r="C37" s="77"/>
      <c r="D37" s="77"/>
      <c r="E37" s="77">
        <f>E36/100</f>
        <v>0.44799999999999995</v>
      </c>
      <c r="F37" s="77"/>
      <c r="G37" s="77" t="s">
        <v>107</v>
      </c>
      <c r="H37" s="104"/>
      <c r="I37" s="77"/>
      <c r="J37" s="77"/>
      <c r="K37" s="77"/>
      <c r="L37" s="77"/>
      <c r="M37" s="77"/>
      <c r="N37" s="77"/>
      <c r="O37" s="77"/>
    </row>
    <row r="38" spans="2:15">
      <c r="B38" s="76"/>
      <c r="C38" s="77"/>
      <c r="D38" s="77"/>
      <c r="G38" s="151"/>
      <c r="H38" s="151"/>
      <c r="I38" s="151"/>
      <c r="J38" s="77"/>
      <c r="K38" s="77"/>
      <c r="L38" s="77"/>
      <c r="M38" s="77"/>
      <c r="N38" s="77"/>
      <c r="O38" s="77"/>
    </row>
    <row r="39" spans="2:15">
      <c r="B39" s="76"/>
      <c r="C39" s="77"/>
      <c r="D39" s="77"/>
      <c r="E39" s="77"/>
      <c r="F39" s="77"/>
      <c r="G39" s="151"/>
      <c r="H39" s="151"/>
      <c r="I39" s="151"/>
      <c r="J39" s="77"/>
      <c r="K39" s="77"/>
      <c r="L39" s="77"/>
      <c r="M39" s="77"/>
      <c r="N39" s="77"/>
      <c r="O39" s="77"/>
    </row>
    <row r="40" spans="2:15">
      <c r="B40" s="76"/>
      <c r="C40" s="77"/>
      <c r="D40" s="77"/>
      <c r="E40" s="77"/>
      <c r="F40" s="77"/>
      <c r="G40" s="151"/>
      <c r="H40" s="151"/>
      <c r="I40" s="151"/>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5"/>
      <c r="F46" s="77"/>
      <c r="K46" s="77"/>
      <c r="L46" s="77"/>
      <c r="M46" s="77"/>
      <c r="N46" s="77"/>
      <c r="O46" s="77"/>
    </row>
    <row r="47" spans="2:15">
      <c r="B47" s="76"/>
      <c r="C47" s="77"/>
      <c r="E47" s="77"/>
      <c r="F47" s="77"/>
      <c r="K47" s="77"/>
      <c r="L47" s="77"/>
      <c r="M47" s="77"/>
      <c r="N47" s="77"/>
      <c r="O47" s="77"/>
    </row>
    <row r="48" spans="2:15">
      <c r="B48" s="76"/>
      <c r="C48" s="70" t="s">
        <v>69</v>
      </c>
      <c r="K48" s="77"/>
      <c r="L48" s="77"/>
      <c r="M48" s="77"/>
      <c r="N48" s="77"/>
      <c r="O48" s="77"/>
    </row>
    <row r="49" spans="2:15">
      <c r="B49" s="76"/>
      <c r="C49" s="70" t="s">
        <v>118</v>
      </c>
      <c r="K49" s="77"/>
      <c r="L49" s="77"/>
      <c r="M49" s="77"/>
      <c r="N49" s="77"/>
      <c r="O49" s="77"/>
    </row>
    <row r="50" spans="2:15" ht="16">
      <c r="B50" s="76"/>
      <c r="C50" s="77" t="s">
        <v>119</v>
      </c>
      <c r="J50"/>
      <c r="K50" s="77"/>
      <c r="L50" s="77"/>
      <c r="M50" s="77"/>
      <c r="N50" s="77"/>
      <c r="O50" s="77"/>
    </row>
    <row r="51" spans="2:15">
      <c r="B51" s="76"/>
      <c r="C51" s="77" t="s">
        <v>144</v>
      </c>
      <c r="D51" s="77"/>
      <c r="K51" s="77"/>
      <c r="L51" s="77"/>
      <c r="M51" s="77"/>
      <c r="N51" s="77"/>
      <c r="O51" s="77"/>
    </row>
    <row r="52" spans="2:15">
      <c r="B52" s="76"/>
      <c r="C52" s="77"/>
      <c r="D52" s="77"/>
      <c r="K52" s="77"/>
      <c r="L52" s="77"/>
      <c r="M52" s="77"/>
      <c r="N52" s="77"/>
      <c r="O52" s="77"/>
    </row>
    <row r="53" spans="2:15">
      <c r="B53" s="76"/>
      <c r="C53" s="70" t="s">
        <v>120</v>
      </c>
      <c r="D53" s="77"/>
      <c r="K53" s="77"/>
      <c r="L53" s="77"/>
      <c r="M53" s="77"/>
      <c r="N53" s="77"/>
      <c r="O53" s="77"/>
    </row>
    <row r="54" spans="2:15">
      <c r="B54" s="76"/>
      <c r="C54" s="70" t="s">
        <v>146</v>
      </c>
      <c r="K54" s="77"/>
      <c r="L54" s="77"/>
      <c r="M54" s="77"/>
      <c r="N54" s="77"/>
      <c r="O54" s="77"/>
    </row>
    <row r="55" spans="2:15">
      <c r="B55" s="76"/>
      <c r="C55" s="70" t="s">
        <v>147</v>
      </c>
      <c r="K55" s="77"/>
      <c r="L55" s="77"/>
      <c r="M55" s="77"/>
      <c r="N55" s="77"/>
      <c r="O55" s="77"/>
    </row>
    <row r="56" spans="2:15">
      <c r="B56" s="76"/>
      <c r="C56" s="70" t="s">
        <v>121</v>
      </c>
      <c r="K56" s="77"/>
      <c r="L56" s="77"/>
      <c r="M56" s="77"/>
      <c r="N56" s="77"/>
      <c r="O56" s="77"/>
    </row>
    <row r="57" spans="2:15">
      <c r="B57" s="76"/>
      <c r="D57" s="77"/>
      <c r="E57" s="70">
        <f>Exchange_rates!E9</f>
        <v>1.0980000000000001</v>
      </c>
      <c r="F57" s="70" t="s">
        <v>76</v>
      </c>
      <c r="G57" s="70" t="s">
        <v>131</v>
      </c>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4"/>
      <c r="K62" s="77"/>
      <c r="L62" s="77"/>
      <c r="M62" s="77"/>
      <c r="N62" s="77"/>
      <c r="O62" s="77"/>
    </row>
    <row r="63" spans="2:15">
      <c r="B63" s="76"/>
      <c r="K63" s="77"/>
      <c r="L63" s="77"/>
      <c r="M63" s="77"/>
      <c r="N63" s="77"/>
      <c r="O63" s="77"/>
    </row>
    <row r="64" spans="2:15">
      <c r="B64" s="76"/>
      <c r="K64" s="77"/>
      <c r="L64" s="77"/>
      <c r="M64" s="77"/>
      <c r="N64" s="77"/>
      <c r="O64" s="77"/>
    </row>
    <row r="65" spans="2:15">
      <c r="B65" s="76"/>
      <c r="E65" s="155">
        <v>90</v>
      </c>
      <c r="F65" s="70" t="s">
        <v>84</v>
      </c>
      <c r="G65" s="70" t="s">
        <v>129</v>
      </c>
      <c r="K65" s="77"/>
      <c r="L65" s="77"/>
      <c r="M65" s="77"/>
      <c r="N65" s="77"/>
      <c r="O65" s="77"/>
    </row>
    <row r="66" spans="2:15">
      <c r="B66" s="76"/>
      <c r="E66" s="70">
        <f>E65/100</f>
        <v>0.9</v>
      </c>
      <c r="G66" s="70" t="s">
        <v>129</v>
      </c>
      <c r="K66" s="77"/>
      <c r="L66" s="77"/>
      <c r="M66" s="77"/>
      <c r="N66" s="77"/>
      <c r="O66" s="77"/>
    </row>
    <row r="67" spans="2:15">
      <c r="B67" s="76"/>
      <c r="E67" s="70">
        <f>E66*8760</f>
        <v>7884</v>
      </c>
      <c r="F67" s="70" t="s">
        <v>104</v>
      </c>
      <c r="G67" s="70" t="s">
        <v>145</v>
      </c>
      <c r="K67" s="77"/>
      <c r="L67" s="77"/>
      <c r="M67" s="77"/>
      <c r="N67" s="77"/>
      <c r="O67" s="77"/>
    </row>
    <row r="68" spans="2:15">
      <c r="B68" s="76"/>
      <c r="K68" s="77"/>
      <c r="L68" s="77"/>
      <c r="M68" s="77"/>
      <c r="N68" s="77"/>
      <c r="O68" s="77"/>
    </row>
    <row r="69" spans="2:15">
      <c r="B69" s="76"/>
      <c r="C69" s="77"/>
      <c r="E69" s="70">
        <v>155236</v>
      </c>
      <c r="F69" s="70" t="s">
        <v>74</v>
      </c>
      <c r="K69" s="77"/>
      <c r="L69" s="77"/>
      <c r="M69" s="77"/>
      <c r="N69" s="77"/>
      <c r="O69" s="77"/>
    </row>
    <row r="70" spans="2:15">
      <c r="B70" s="76"/>
      <c r="C70" s="77"/>
      <c r="E70" s="70">
        <f>E69/24</f>
        <v>6468.166666666667</v>
      </c>
      <c r="F70" s="70" t="s">
        <v>148</v>
      </c>
      <c r="L70" s="77"/>
      <c r="M70" s="77"/>
      <c r="N70" s="77"/>
      <c r="O70" s="77"/>
    </row>
    <row r="71" spans="2:15">
      <c r="B71" s="76"/>
      <c r="C71" s="77"/>
      <c r="E71" s="70">
        <f>E70*120.1</f>
        <v>776826.81666666665</v>
      </c>
      <c r="F71" s="70" t="s">
        <v>71</v>
      </c>
      <c r="L71" s="77"/>
      <c r="M71" s="77"/>
      <c r="N71" s="77"/>
      <c r="O71" s="77"/>
    </row>
    <row r="72" spans="2:15">
      <c r="B72" s="76"/>
      <c r="C72" s="77"/>
      <c r="E72" s="70">
        <f>E71/60/60</f>
        <v>215.78522685185183</v>
      </c>
      <c r="F72" s="70" t="s">
        <v>72</v>
      </c>
      <c r="L72" s="77"/>
      <c r="M72" s="77"/>
      <c r="N72" s="77"/>
      <c r="O72" s="77"/>
    </row>
    <row r="73" spans="2:15">
      <c r="B73" s="76"/>
      <c r="C73" s="77"/>
      <c r="K73" s="77"/>
      <c r="L73" s="77"/>
      <c r="M73" s="77"/>
      <c r="N73" s="77"/>
      <c r="O73" s="77"/>
    </row>
    <row r="74" spans="2:15">
      <c r="B74" s="76"/>
      <c r="C74" s="77"/>
      <c r="E74" s="70">
        <f>E71*E67</f>
        <v>6124502622.5999994</v>
      </c>
      <c r="F74" s="70" t="s">
        <v>61</v>
      </c>
      <c r="G74" s="70" t="s">
        <v>130</v>
      </c>
      <c r="K74" s="77"/>
      <c r="L74" s="77"/>
      <c r="M74" s="77"/>
      <c r="N74" s="77"/>
      <c r="O74" s="77"/>
    </row>
    <row r="75" spans="2:15">
      <c r="B75" s="76"/>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126</v>
      </c>
      <c r="G80" s="70" t="s">
        <v>122</v>
      </c>
      <c r="N80" s="77"/>
      <c r="O80" s="77"/>
    </row>
    <row r="81" spans="2:15">
      <c r="B81" s="76"/>
      <c r="E81" s="70">
        <v>3</v>
      </c>
      <c r="F81" s="70" t="s">
        <v>126</v>
      </c>
      <c r="G81" s="70" t="s">
        <v>109</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84</v>
      </c>
      <c r="G95" s="70" t="s">
        <v>171</v>
      </c>
      <c r="N95" s="77"/>
      <c r="O95" s="77"/>
    </row>
    <row r="96" spans="2:15">
      <c r="B96" s="76"/>
      <c r="E96" s="70">
        <f>E95/100</f>
        <v>0.1</v>
      </c>
      <c r="G96" s="70" t="s">
        <v>172</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125</v>
      </c>
      <c r="G129" s="70" t="s">
        <v>170</v>
      </c>
    </row>
    <row r="130" spans="2:7">
      <c r="B130" s="76"/>
      <c r="E130" s="70">
        <f>E129/E57</f>
        <v>266770472.67759562</v>
      </c>
      <c r="F130" s="70" t="s">
        <v>20</v>
      </c>
      <c r="G130" s="70" t="s">
        <v>170</v>
      </c>
    </row>
    <row r="131" spans="2:7">
      <c r="B131" s="76"/>
      <c r="E131" s="70">
        <f>E130*E96</f>
        <v>26677047.267759562</v>
      </c>
      <c r="F131" s="70" t="s">
        <v>20</v>
      </c>
      <c r="G131" s="70" t="s">
        <v>173</v>
      </c>
    </row>
    <row r="132" spans="2:7">
      <c r="B132" s="76"/>
    </row>
    <row r="133" spans="2:7">
      <c r="B133" s="76"/>
    </row>
    <row r="134" spans="2:7">
      <c r="B134" s="76"/>
    </row>
    <row r="135" spans="2:7">
      <c r="B135" s="76"/>
      <c r="E135" s="70">
        <v>50</v>
      </c>
      <c r="F135" s="70" t="s">
        <v>127</v>
      </c>
      <c r="G135" s="70" t="s">
        <v>108</v>
      </c>
    </row>
    <row r="136" spans="2:7">
      <c r="B136" s="76"/>
      <c r="E136" s="70">
        <f>E135*0.00404686</f>
        <v>0.20234300000000002</v>
      </c>
      <c r="F136" s="70" t="s">
        <v>89</v>
      </c>
      <c r="G136" s="70" t="s">
        <v>108</v>
      </c>
    </row>
    <row r="137" spans="2:7">
      <c r="B137" s="76"/>
    </row>
    <row r="138" spans="2:7">
      <c r="B138" s="76"/>
    </row>
    <row r="139" spans="2:7">
      <c r="B139" s="76"/>
    </row>
    <row r="140" spans="2:7">
      <c r="B140" s="76"/>
    </row>
    <row r="141" spans="2:7">
      <c r="B141" s="76"/>
      <c r="E141" s="70">
        <v>158118579</v>
      </c>
      <c r="F141" s="70" t="s">
        <v>125</v>
      </c>
      <c r="G141" s="70" t="s">
        <v>106</v>
      </c>
    </row>
    <row r="142" spans="2:7">
      <c r="B142" s="76"/>
      <c r="E142" s="70">
        <f>E141/E57</f>
        <v>144005991.80327868</v>
      </c>
      <c r="F142" s="70" t="s">
        <v>20</v>
      </c>
      <c r="G142" s="70" t="s">
        <v>106</v>
      </c>
    </row>
    <row r="143" spans="2:7">
      <c r="B143" s="76"/>
    </row>
    <row r="144" spans="2:7">
      <c r="B144" s="76"/>
      <c r="G144" s="70" t="s">
        <v>169</v>
      </c>
    </row>
    <row r="145" spans="2:7">
      <c r="B145" s="76"/>
      <c r="G145" s="70" t="s">
        <v>177</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62</v>
      </c>
      <c r="G163" s="70" t="s">
        <v>134</v>
      </c>
    </row>
    <row r="164" spans="5:7">
      <c r="E164" s="70">
        <f>E163/E57</f>
        <v>9516558.2877959926</v>
      </c>
      <c r="F164" s="70" t="s">
        <v>53</v>
      </c>
      <c r="G164" s="70" t="s">
        <v>134</v>
      </c>
    </row>
    <row r="189" spans="11:11">
      <c r="K189" s="77"/>
    </row>
    <row r="190" spans="11:11">
      <c r="K190" s="77"/>
    </row>
    <row r="191" spans="11:11">
      <c r="K191" s="77"/>
    </row>
    <row r="214" spans="5:7">
      <c r="E214" s="70">
        <f>138000+7430000+1274000+775000</f>
        <v>9617000</v>
      </c>
      <c r="F214" s="70" t="s">
        <v>62</v>
      </c>
      <c r="G214" s="70" t="s">
        <v>133</v>
      </c>
    </row>
    <row r="215" spans="5:7">
      <c r="E215" s="70">
        <f>E214/E57</f>
        <v>8758652.0947176684</v>
      </c>
      <c r="F215" s="70" t="s">
        <v>53</v>
      </c>
      <c r="G215" s="70" t="s">
        <v>133</v>
      </c>
    </row>
    <row r="216" spans="5:7">
      <c r="G216" s="70" t="s">
        <v>124</v>
      </c>
    </row>
    <row r="218" spans="5:7">
      <c r="E218" s="70">
        <f>E215/E74</f>
        <v>1.4301001459934731E-3</v>
      </c>
      <c r="F218" s="70" t="s">
        <v>64</v>
      </c>
      <c r="G218" s="70" t="s">
        <v>135</v>
      </c>
    </row>
    <row r="219" spans="5:7">
      <c r="E219" s="70">
        <f>E215/E67</f>
        <v>1110.9401439266449</v>
      </c>
      <c r="F219" s="70" t="s">
        <v>82</v>
      </c>
      <c r="G219" s="70" t="s">
        <v>136</v>
      </c>
    </row>
    <row r="242" spans="5:7">
      <c r="E242" s="70">
        <v>96755555</v>
      </c>
      <c r="F242" s="70" t="s">
        <v>125</v>
      </c>
      <c r="G242" s="70" t="s">
        <v>152</v>
      </c>
    </row>
    <row r="243" spans="5:7">
      <c r="E243" s="70">
        <f>E242/E57</f>
        <v>88119813.296903461</v>
      </c>
      <c r="F243" s="70" t="s">
        <v>20</v>
      </c>
      <c r="G243" s="70" t="s">
        <v>152</v>
      </c>
    </row>
    <row r="250" spans="5:7">
      <c r="F250" s="70" t="s">
        <v>164</v>
      </c>
    </row>
    <row r="257" spans="5:7">
      <c r="E257" s="70">
        <v>2880770</v>
      </c>
      <c r="F257" s="70" t="s">
        <v>62</v>
      </c>
      <c r="G257" s="70" t="s">
        <v>165</v>
      </c>
    </row>
    <row r="258" spans="5:7">
      <c r="E258" s="70">
        <f>E257/E57</f>
        <v>2623652.0947176684</v>
      </c>
      <c r="F258" s="70" t="s">
        <v>53</v>
      </c>
      <c r="G258" s="70" t="s">
        <v>165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12"/>
      <c r="B1" s="112"/>
      <c r="C1" s="112"/>
      <c r="D1" s="111"/>
      <c r="E1" s="111"/>
      <c r="F1" s="111"/>
      <c r="G1" s="111"/>
      <c r="H1" s="112"/>
      <c r="I1" s="112"/>
    </row>
    <row r="2" spans="1:9">
      <c r="A2" s="112"/>
      <c r="B2" s="171" t="s">
        <v>54</v>
      </c>
      <c r="C2" s="172"/>
      <c r="D2" s="172"/>
      <c r="E2" s="180"/>
      <c r="F2" s="111"/>
      <c r="G2" s="111"/>
      <c r="H2" s="112"/>
      <c r="I2" s="112"/>
    </row>
    <row r="3" spans="1:9">
      <c r="A3" s="112"/>
      <c r="B3" s="174"/>
      <c r="C3" s="175"/>
      <c r="D3" s="175"/>
      <c r="E3" s="181"/>
      <c r="F3" s="111"/>
      <c r="G3" s="111"/>
      <c r="H3" s="112"/>
      <c r="I3" s="112"/>
    </row>
    <row r="4" spans="1:9">
      <c r="A4" s="112"/>
      <c r="B4" s="177"/>
      <c r="C4" s="178"/>
      <c r="D4" s="178"/>
      <c r="E4" s="182"/>
      <c r="F4" s="111"/>
      <c r="G4" s="111"/>
      <c r="H4" s="112"/>
      <c r="I4" s="112"/>
    </row>
    <row r="5" spans="1:9" ht="17" thickBot="1">
      <c r="A5" s="112"/>
      <c r="B5" s="112"/>
      <c r="C5" s="112"/>
      <c r="D5" s="111"/>
      <c r="E5" s="112"/>
      <c r="F5" s="112"/>
      <c r="G5" s="112"/>
      <c r="H5" s="112"/>
      <c r="I5" s="112"/>
    </row>
    <row r="6" spans="1:9">
      <c r="A6" s="112"/>
      <c r="B6" s="113"/>
      <c r="C6" s="20"/>
      <c r="D6" s="20"/>
      <c r="E6" s="20"/>
      <c r="F6" s="20"/>
      <c r="G6" s="20"/>
      <c r="H6" s="20"/>
      <c r="I6" s="114"/>
    </row>
    <row r="7" spans="1:9" ht="18">
      <c r="A7" s="115"/>
      <c r="B7" s="116"/>
      <c r="C7" s="15" t="s">
        <v>55</v>
      </c>
      <c r="D7" s="117" t="s">
        <v>8</v>
      </c>
      <c r="E7" s="15" t="s">
        <v>4</v>
      </c>
      <c r="F7" s="15" t="s">
        <v>7</v>
      </c>
      <c r="G7" s="15" t="s">
        <v>56</v>
      </c>
      <c r="H7" s="15" t="s">
        <v>0</v>
      </c>
      <c r="I7" s="118"/>
    </row>
    <row r="8" spans="1:9" ht="19" thickBot="1">
      <c r="B8" s="25"/>
      <c r="I8" s="119"/>
    </row>
    <row r="9" spans="1:9" ht="19" thickBot="1">
      <c r="A9" s="115"/>
      <c r="B9" s="25"/>
      <c r="C9" s="120" t="s">
        <v>57</v>
      </c>
      <c r="D9" s="23" t="s">
        <v>58</v>
      </c>
      <c r="E9" s="121">
        <v>1.0980000000000001</v>
      </c>
      <c r="F9" s="120" t="s">
        <v>59</v>
      </c>
      <c r="G9" s="122">
        <v>42221</v>
      </c>
      <c r="H9" s="123" t="s">
        <v>60</v>
      </c>
      <c r="I9" s="119"/>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2015-11-27T14:17:51Z</dcterms:modified>
</cp:coreProperties>
</file>