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272" i="16" l="1"/>
  <c r="F273" i="16"/>
  <c r="H205" i="16"/>
  <c r="H31" i="16"/>
  <c r="H33" i="16"/>
  <c r="H36" i="16"/>
  <c r="H37" i="16"/>
  <c r="H38" i="16"/>
  <c r="H27" i="16"/>
  <c r="H28" i="16"/>
  <c r="H39" i="16"/>
  <c r="H202" i="16"/>
  <c r="H203" i="16"/>
  <c r="H214" i="16"/>
  <c r="H213" i="16"/>
  <c r="H215" i="16"/>
  <c r="K8" i="13"/>
  <c r="G8" i="13"/>
  <c r="E12" i="12"/>
  <c r="H216" i="16"/>
  <c r="K7" i="13"/>
  <c r="K10" i="13"/>
  <c r="H40" i="16"/>
  <c r="H142" i="16"/>
  <c r="H143" i="16"/>
  <c r="H157" i="16"/>
  <c r="H158" i="16"/>
  <c r="G7" i="13"/>
  <c r="E11" i="12"/>
  <c r="H35" i="16"/>
  <c r="H151" i="16"/>
  <c r="H136" i="16"/>
  <c r="N48" i="16"/>
  <c r="G10" i="13"/>
  <c r="E13" i="12"/>
  <c r="E10" i="12"/>
</calcChain>
</file>

<file path=xl/sharedStrings.xml><?xml version="1.0" encoding="utf-8"?>
<sst xmlns="http://schemas.openxmlformats.org/spreadsheetml/2006/main" count="249" uniqueCount="151">
  <si>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</si>
  <si>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</si>
  <si>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</si>
  <si>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</si>
  <si>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</si>
  <si>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</si>
  <si>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</si>
  <si>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</si>
  <si>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</si>
  <si>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</si>
  <si>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</si>
  <si>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</si>
  <si>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</si>
  <si>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</si>
  <si>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</si>
  <si>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</si>
  <si>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</si>
  <si>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</si>
  <si>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</si>
  <si>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</si>
  <si>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</si>
  <si>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</si>
  <si>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</si>
  <si>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</si>
  <si>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</si>
  <si>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</si>
  <si>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</si>
  <si>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</si>
  <si>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</si>
  <si>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</si>
  <si>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</si>
  <si>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</si>
  <si>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</si>
  <si>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</si>
  <si>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</si>
  <si>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</si>
  <si>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</si>
  <si>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</si>
  <si>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</si>
  <si>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</si>
  <si>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</si>
  <si>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</si>
  <si>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kg/MJ</t>
  </si>
  <si>
    <t>CE Delft</t>
  </si>
  <si>
    <t>energy content</t>
  </si>
  <si>
    <t>MJ/kg</t>
  </si>
  <si>
    <t>EUR/MJ</t>
  </si>
  <si>
    <t>Carrier (gobal properties)</t>
  </si>
  <si>
    <t>MJ/km2</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</si>
  <si>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</si>
  <si>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</si>
  <si>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</si>
  <si>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</si>
  <si>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</si>
  <si>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</si>
  <si>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</si>
  <si>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</si>
  <si>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</si>
  <si>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</si>
  <si>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Borjesson_2010_Agricultural crop-based biofuels.pdf</t>
  </si>
  <si>
    <t>NW Europe</t>
  </si>
  <si>
    <t>GJ/ha/yr</t>
  </si>
  <si>
    <t>MJ/ha/yr</t>
  </si>
  <si>
    <t>MJ/km2/yr</t>
  </si>
  <si>
    <t>Source 1</t>
  </si>
  <si>
    <t>GJ/km2</t>
  </si>
  <si>
    <t>CE Delft_201104_Kansen voor groen gas-concurrentie groen gas met andere biomassa opties</t>
  </si>
  <si>
    <t>p12</t>
  </si>
  <si>
    <t>Covergisting</t>
  </si>
  <si>
    <t>Verhouding 50/50 co-substraat en mest</t>
  </si>
  <si>
    <t>p22</t>
  </si>
  <si>
    <t>Gehalte o.s. snijmaïs</t>
  </si>
  <si>
    <t>Percentage o.s. in d.s.</t>
  </si>
  <si>
    <t>Opbrengst snijmaïs per ha</t>
  </si>
  <si>
    <t>ton / ha</t>
  </si>
  <si>
    <t>Opbrengst snijmaïs per ha (droge stof)</t>
  </si>
  <si>
    <t>ton ds/ha</t>
  </si>
  <si>
    <t>Opbrengst snijmaïs per ha organische stof)</t>
  </si>
  <si>
    <t>ton os/ha</t>
  </si>
  <si>
    <t>Opbrengst biogas / ton o.s.</t>
  </si>
  <si>
    <t>m3/ton</t>
  </si>
  <si>
    <t>Methaan in biogas</t>
  </si>
  <si>
    <t>Opbrengst methaan / ton o.s.</t>
  </si>
  <si>
    <t>HHV methaan</t>
  </si>
  <si>
    <t>dichtheid methaan</t>
  </si>
  <si>
    <t>kg/L</t>
  </si>
  <si>
    <t>MJ/m3</t>
  </si>
  <si>
    <t>GJ/ton</t>
  </si>
  <si>
    <t>p. 26</t>
  </si>
  <si>
    <t>Rendement biogasproductie</t>
  </si>
  <si>
    <t>%</t>
  </si>
  <si>
    <t>W-vraag bij biogas productie</t>
  </si>
  <si>
    <t>Verliezen bij biogas productie</t>
  </si>
  <si>
    <t>E-gebruik voor biogas productie</t>
  </si>
  <si>
    <t>N.B: aanname: e-verbruik in buitenland is voor buitenlandse conto en in NL wordt het meegenomen in de opwerkingsstap als E-gebruik zonder impact op areaal.</t>
  </si>
  <si>
    <t>Rendement opwerking naar groen gas</t>
  </si>
  <si>
    <t>Verlies bij opwerking naar groengas</t>
  </si>
  <si>
    <t>E-gebruik voor opwerking naar groengas</t>
  </si>
  <si>
    <t>E-gebruik voor compressie &amp;  injectie groengas</t>
  </si>
  <si>
    <t>p.28</t>
  </si>
  <si>
    <t>Kleinschalige co-vergisting</t>
  </si>
  <si>
    <t>500 m3/uur</t>
  </si>
  <si>
    <t>ruw gas / uur</t>
  </si>
  <si>
    <t>Biogas</t>
  </si>
  <si>
    <t>Totale kosten LO</t>
  </si>
  <si>
    <t>euro</t>
  </si>
  <si>
    <t>Totale kosten HI</t>
  </si>
  <si>
    <t>Productie ruw biogas per jaar</t>
  </si>
  <si>
    <t>GJ/yr</t>
  </si>
  <si>
    <t>Kosten per GJ biogas</t>
  </si>
  <si>
    <t>EUR/GJ</t>
  </si>
  <si>
    <t>Groengas</t>
  </si>
  <si>
    <t>Productie groen gas per jaar</t>
  </si>
  <si>
    <t>Kosten per GJ groen gas</t>
  </si>
  <si>
    <t>p.29</t>
  </si>
  <si>
    <t>Grootschalige co-vergisting</t>
  </si>
  <si>
    <t>m3/uur</t>
  </si>
  <si>
    <t>Energieopbrengst van snijmaïs</t>
  </si>
  <si>
    <t>Calculated as follows:</t>
  </si>
  <si>
    <t>km2 landbouwareaal</t>
  </si>
  <si>
    <t>GJ mais per km2</t>
  </si>
  <si>
    <t>GJ biogas</t>
  </si>
  <si>
    <t>GJ maïs input</t>
  </si>
  <si>
    <t>Prijs van mais</t>
  </si>
  <si>
    <t>p21</t>
  </si>
  <si>
    <t>EUR/ton</t>
  </si>
  <si>
    <t>aanname ton ds</t>
  </si>
  <si>
    <t>Opbrengst co-product</t>
  </si>
  <si>
    <t>ton ds/km2</t>
  </si>
  <si>
    <t>energieinhoud</t>
  </si>
  <si>
    <t>GJ/ton ds</t>
  </si>
  <si>
    <t>Prijs van mais per GJ:</t>
  </si>
  <si>
    <t>ton os/km2</t>
  </si>
  <si>
    <t>Opbrengst snijmaïs per km2 organische stof)</t>
  </si>
  <si>
    <t>CE Delft_201006_Rijden en varen op gas - Kosten en milieueffecten van aardgas en groen gas in transport</t>
  </si>
  <si>
    <t>p.83</t>
  </si>
  <si>
    <t>http://refman.et-model.com/publications/1632</t>
  </si>
  <si>
    <t>2011</t>
  </si>
  <si>
    <t>% methane in biogas</t>
  </si>
  <si>
    <t>biogas</t>
  </si>
  <si>
    <t>LHV methaan</t>
  </si>
  <si>
    <t>Yield biogas per km2</t>
  </si>
  <si>
    <t>Yield greengas per km2</t>
  </si>
  <si>
    <t>CE Delft 1</t>
  </si>
  <si>
    <t>CE Delft 2</t>
  </si>
  <si>
    <t>Taken into account in biogas or greengas</t>
  </si>
  <si>
    <t>mj_per_kg</t>
  </si>
  <si>
    <t>Document</t>
  </si>
  <si>
    <t>corn</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</si>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</sst>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_-* #,##0.00\-;_-* &quot;-&quot;??_-;_-@_-"/>
    <numFmt numFmtId="165" formatCode="0.0"/>
    <numFmt numFmtId="166" formatCode="0.000"/>
    <numFmt numFmtId="167" formatCode="0.000000000"/>
    <numFmt numFmtId="168" formatCode="0.0000000000"/>
    <numFmt numFmtId="169" formatCode="0.0%"/>
    <numFmt numFmtId="170" formatCode="_(* #,##0_);_(* \(#,##0\);_(* &quot;-&quot;??_);_(@_)"/>
    <numFmt numFmtId="171" formatCode="0.0000000000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9"/>
      <name val="Arial"/>
      <family val="2"/>
    </font>
    <font>
      <sz val="12"/>
      <color theme="1"/>
      <name val="Lettertype hoofdtekst"/>
      <family val="2"/>
    </font>
    <font>
      <i/>
      <sz val="9"/>
      <name val="Arial"/>
      <family val="2"/>
    </font>
    <font>
      <b/>
      <sz val="9"/>
      <color theme="0"/>
      <name val="Arial"/>
      <family val="2"/>
    </font>
    <font>
      <sz val="12"/>
      <color rgb="FF000000"/>
      <name val="Lucida Grande"/>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49">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164" fontId="26" fillId="0" borderId="0" applyFont="0" applyFill="0" applyBorder="0" applyAlignment="0" applyProtection="0"/>
    <xf numFmtId="9" fontId="26" fillId="0" borderId="0" applyFon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74">
    <xf numFmtId="0" fontId="0" fillId="0" borderId="0" xfId="0"/>
    <xf numFmtId="0" fontId="13" fillId="2" borderId="19" xfId="0" applyNumberFormat="1" applyFont="1" applyFill="1" applyBorder="1" applyAlignment="1" applyProtection="1">
      <alignment vertical="center"/>
    </xf>
    <xf numFmtId="0" fontId="13" fillId="2" borderId="5" xfId="0" applyNumberFormat="1" applyFont="1" applyFill="1" applyBorder="1" applyAlignment="1" applyProtection="1">
      <alignment vertical="center"/>
    </xf>
    <xf numFmtId="0" fontId="8" fillId="0" borderId="5" xfId="0" applyFont="1" applyFill="1" applyBorder="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0" fontId="19" fillId="2" borderId="0" xfId="0" applyFont="1" applyFill="1" applyBorder="1" applyAlignment="1">
      <alignment vertical="top"/>
    </xf>
    <xf numFmtId="0" fontId="19" fillId="2" borderId="0" xfId="0" applyFont="1" applyFill="1" applyAlignment="1">
      <alignment horizontal="left" vertical="center" indent="2"/>
    </xf>
    <xf numFmtId="0" fontId="19" fillId="2" borderId="0" xfId="0" applyFont="1" applyFill="1" applyBorder="1" applyAlignment="1">
      <alignment vertical="top" wrapText="1"/>
    </xf>
    <xf numFmtId="49" fontId="19" fillId="2" borderId="0" xfId="0" applyNumberFormat="1" applyFont="1" applyFill="1" applyBorder="1" applyAlignment="1">
      <alignment vertical="top" wrapText="1"/>
    </xf>
    <xf numFmtId="165" fontId="19" fillId="2" borderId="0" xfId="0" applyNumberFormat="1" applyFont="1" applyFill="1" applyAlignment="1">
      <alignment horizontal="left" vertical="center" indent="2"/>
    </xf>
    <xf numFmtId="2" fontId="13" fillId="2" borderId="9" xfId="0" applyNumberFormat="1" applyFont="1" applyFill="1" applyBorder="1" applyAlignment="1" applyProtection="1">
      <alignment vertical="center"/>
    </xf>
    <xf numFmtId="0" fontId="19" fillId="4" borderId="0" xfId="0" applyFont="1" applyFill="1" applyAlignment="1">
      <alignment vertical="top"/>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15" xfId="0"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166" fontId="8" fillId="2" borderId="0" xfId="0" applyNumberFormat="1" applyFont="1" applyFill="1" applyBorder="1" applyAlignment="1" applyProtection="1">
      <alignment vertical="center"/>
    </xf>
    <xf numFmtId="2" fontId="8" fillId="2" borderId="0" xfId="0" applyNumberFormat="1" applyFont="1" applyFill="1" applyBorder="1" applyAlignment="1" applyProtection="1">
      <alignment horizontal="right" vertical="center"/>
    </xf>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applyBorder="1"/>
    <xf numFmtId="0" fontId="22"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3" fillId="2" borderId="16" xfId="0" applyFont="1" applyFill="1" applyBorder="1"/>
    <xf numFmtId="0" fontId="15" fillId="2" borderId="9" xfId="0" applyFont="1" applyFill="1" applyBorder="1"/>
    <xf numFmtId="0" fontId="18" fillId="2" borderId="19" xfId="0" applyFont="1" applyFill="1" applyBorder="1"/>
    <xf numFmtId="0" fontId="9" fillId="2" borderId="5" xfId="0" applyFont="1" applyFill="1" applyBorder="1"/>
    <xf numFmtId="1"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vertical="center"/>
    </xf>
    <xf numFmtId="0" fontId="13" fillId="2" borderId="9" xfId="0" applyNumberFormat="1" applyFont="1" applyFill="1" applyBorder="1" applyAlignment="1" applyProtection="1">
      <alignment vertical="center"/>
    </xf>
    <xf numFmtId="0" fontId="6" fillId="0" borderId="0"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13" fillId="2" borderId="20" xfId="0" applyFont="1" applyFill="1" applyBorder="1"/>
    <xf numFmtId="0" fontId="13" fillId="2" borderId="21" xfId="0" applyFont="1" applyFill="1" applyBorder="1"/>
    <xf numFmtId="0" fontId="3" fillId="0" borderId="0" xfId="0" applyFont="1" applyFill="1" applyBorder="1"/>
    <xf numFmtId="0" fontId="3" fillId="2" borderId="18" xfId="0" applyFont="1" applyFill="1" applyBorder="1"/>
    <xf numFmtId="1" fontId="9" fillId="2" borderId="18" xfId="0" applyNumberFormat="1" applyFont="1" applyFill="1" applyBorder="1"/>
    <xf numFmtId="0" fontId="6" fillId="0" borderId="0" xfId="0" applyFont="1" applyFill="1" applyBorder="1" applyAlignment="1">
      <alignment horizontal="left" indent="2"/>
    </xf>
    <xf numFmtId="0" fontId="3" fillId="0" borderId="0" xfId="0" applyFont="1" applyFill="1" applyBorder="1" applyAlignment="1">
      <alignment horizontal="left" indent="2"/>
    </xf>
    <xf numFmtId="0" fontId="9" fillId="0" borderId="0" xfId="0" applyFont="1" applyFill="1" applyBorder="1" applyAlignment="1">
      <alignment horizontal="left" indent="2"/>
    </xf>
    <xf numFmtId="0" fontId="23" fillId="0" borderId="0" xfId="0" applyFont="1"/>
    <xf numFmtId="0" fontId="0" fillId="0" borderId="0" xfId="0" applyFont="1"/>
    <xf numFmtId="0" fontId="23" fillId="0" borderId="0" xfId="0" applyFont="1" applyAlignment="1">
      <alignment horizontal="left"/>
    </xf>
    <xf numFmtId="0" fontId="25" fillId="0" borderId="0" xfId="0" applyFont="1"/>
    <xf numFmtId="0" fontId="3" fillId="0" borderId="5" xfId="0" applyFont="1" applyFill="1" applyBorder="1"/>
    <xf numFmtId="0" fontId="3" fillId="2" borderId="0" xfId="0" applyFont="1" applyFill="1" applyBorder="1" applyAlignment="1">
      <alignment horizontal="left" indent="2"/>
    </xf>
    <xf numFmtId="0" fontId="3" fillId="2" borderId="0" xfId="0" applyFont="1" applyFill="1" applyBorder="1" applyAlignment="1"/>
    <xf numFmtId="0" fontId="11" fillId="0" borderId="0" xfId="183" applyAlignment="1" applyProtection="1"/>
    <xf numFmtId="167" fontId="9" fillId="2" borderId="18" xfId="0" applyNumberFormat="1" applyFont="1" applyFill="1" applyBorder="1"/>
    <xf numFmtId="168" fontId="9" fillId="2" borderId="18" xfId="0" applyNumberFormat="1" applyFont="1" applyFill="1" applyBorder="1"/>
    <xf numFmtId="0" fontId="2" fillId="2" borderId="18" xfId="0" applyFont="1" applyFill="1" applyBorder="1"/>
    <xf numFmtId="165" fontId="19" fillId="2" borderId="0" xfId="0" applyNumberFormat="1" applyFont="1" applyFill="1" applyAlignment="1">
      <alignment vertical="center"/>
    </xf>
    <xf numFmtId="10" fontId="23" fillId="0" borderId="0" xfId="0" applyNumberFormat="1" applyFont="1"/>
    <xf numFmtId="9" fontId="23" fillId="0" borderId="0" xfId="0" applyNumberFormat="1" applyFont="1"/>
    <xf numFmtId="165" fontId="23" fillId="0" borderId="0" xfId="0" applyNumberFormat="1" applyFont="1"/>
    <xf numFmtId="0" fontId="23" fillId="0" borderId="0" xfId="0" applyFont="1" applyAlignment="1">
      <alignment horizontal="center"/>
    </xf>
    <xf numFmtId="0" fontId="23" fillId="0" borderId="0" xfId="0" applyFont="1" applyAlignment="1"/>
    <xf numFmtId="0" fontId="23" fillId="0" borderId="0" xfId="0" applyFont="1" applyFill="1" applyBorder="1"/>
    <xf numFmtId="169" fontId="23" fillId="0" borderId="0" xfId="320" applyNumberFormat="1" applyFont="1" applyFill="1" applyBorder="1"/>
    <xf numFmtId="0" fontId="23" fillId="0" borderId="0" xfId="0" applyFont="1" applyFill="1" applyBorder="1" applyAlignment="1">
      <alignment horizontal="center"/>
    </xf>
    <xf numFmtId="0" fontId="0" fillId="0" borderId="0" xfId="0" applyFill="1" applyBorder="1"/>
    <xf numFmtId="0" fontId="23" fillId="0" borderId="0" xfId="0" applyFont="1" applyFill="1" applyBorder="1" applyAlignment="1">
      <alignment horizontal="left" indent="1"/>
    </xf>
    <xf numFmtId="0" fontId="27" fillId="0" borderId="0" xfId="0" applyFont="1" applyFill="1" applyBorder="1" applyAlignment="1">
      <alignment horizontal="left"/>
    </xf>
    <xf numFmtId="169" fontId="27" fillId="0" borderId="0" xfId="320" applyNumberFormat="1" applyFont="1" applyFill="1" applyBorder="1"/>
    <xf numFmtId="0" fontId="27" fillId="0" borderId="0" xfId="0" applyFont="1" applyFill="1" applyBorder="1" applyAlignment="1">
      <alignment horizontal="center"/>
    </xf>
    <xf numFmtId="169" fontId="23" fillId="0" borderId="0" xfId="321" applyNumberFormat="1" applyFont="1" applyFill="1" applyBorder="1"/>
    <xf numFmtId="169" fontId="23" fillId="0" borderId="0" xfId="0" applyNumberFormat="1" applyFont="1"/>
    <xf numFmtId="169" fontId="27" fillId="0" borderId="0" xfId="0" quotePrefix="1" applyNumberFormat="1" applyFont="1"/>
    <xf numFmtId="169" fontId="27" fillId="0" borderId="0" xfId="0" applyNumberFormat="1" applyFont="1"/>
    <xf numFmtId="0" fontId="23" fillId="0" borderId="0" xfId="0" applyFont="1" applyAlignment="1">
      <alignment horizontal="left" indent="1"/>
    </xf>
    <xf numFmtId="170" fontId="23" fillId="0" borderId="0" xfId="320" applyNumberFormat="1" applyFont="1"/>
    <xf numFmtId="2" fontId="23" fillId="0" borderId="0" xfId="0" applyNumberFormat="1" applyFont="1"/>
    <xf numFmtId="43" fontId="23" fillId="0" borderId="0" xfId="0" applyNumberFormat="1" applyFont="1"/>
    <xf numFmtId="170" fontId="23" fillId="0" borderId="0" xfId="0" applyNumberFormat="1" applyFont="1"/>
    <xf numFmtId="0" fontId="28" fillId="0" borderId="0" xfId="0" applyFont="1" applyFill="1"/>
    <xf numFmtId="0" fontId="23" fillId="0" borderId="0" xfId="0" applyFont="1" applyFill="1"/>
    <xf numFmtId="164" fontId="23" fillId="0" borderId="0" xfId="320" applyFont="1"/>
    <xf numFmtId="0" fontId="27" fillId="0" borderId="0" xfId="0" applyFont="1"/>
    <xf numFmtId="2" fontId="27" fillId="0" borderId="0" xfId="0" applyNumberFormat="1" applyFont="1"/>
    <xf numFmtId="165" fontId="27" fillId="0" borderId="0" xfId="0" applyNumberFormat="1" applyFont="1"/>
    <xf numFmtId="1" fontId="27" fillId="0" borderId="0" xfId="0" applyNumberFormat="1" applyFont="1"/>
    <xf numFmtId="0" fontId="2" fillId="0" borderId="5" xfId="0" applyFont="1" applyFill="1" applyBorder="1"/>
    <xf numFmtId="171" fontId="9" fillId="2" borderId="18" xfId="0" applyNumberFormat="1" applyFont="1" applyFill="1" applyBorder="1"/>
    <xf numFmtId="0" fontId="1" fillId="2" borderId="0" xfId="0" applyFont="1" applyFill="1"/>
    <xf numFmtId="0" fontId="1" fillId="2" borderId="10" xfId="0" applyFont="1" applyFill="1" applyBorder="1"/>
    <xf numFmtId="0" fontId="1" fillId="0" borderId="11" xfId="0" applyFont="1" applyFill="1" applyBorder="1"/>
    <xf numFmtId="0" fontId="1" fillId="2" borderId="12" xfId="0" applyFont="1" applyFill="1" applyBorder="1"/>
    <xf numFmtId="0" fontId="8" fillId="2" borderId="10" xfId="0" applyFont="1" applyFill="1" applyBorder="1"/>
    <xf numFmtId="0" fontId="8" fillId="2" borderId="11" xfId="0" applyFont="1" applyFill="1" applyBorder="1"/>
    <xf numFmtId="2" fontId="8" fillId="2" borderId="11" xfId="0" applyNumberFormat="1" applyFont="1" applyFill="1" applyBorder="1"/>
    <xf numFmtId="0" fontId="8" fillId="2" borderId="12" xfId="0" applyFont="1" applyFill="1" applyBorder="1"/>
    <xf numFmtId="0" fontId="30" fillId="4" borderId="0" xfId="0" applyFont="1" applyFill="1"/>
    <xf numFmtId="0" fontId="10" fillId="2" borderId="13" xfId="0" applyFont="1" applyFill="1" applyBorder="1"/>
    <xf numFmtId="0" fontId="10" fillId="2" borderId="8" xfId="0" applyFont="1" applyFill="1" applyBorder="1"/>
    <xf numFmtId="0" fontId="10" fillId="2" borderId="1" xfId="0" applyFont="1" applyFill="1" applyBorder="1"/>
    <xf numFmtId="0" fontId="10" fillId="2" borderId="9" xfId="0" applyFont="1" applyFill="1" applyBorder="1"/>
    <xf numFmtId="0" fontId="10" fillId="2" borderId="14" xfId="0" applyFont="1" applyFill="1" applyBorder="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22"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23" xfId="0" applyFont="1" applyFill="1" applyBorder="1" applyAlignment="1">
      <alignment horizontal="left" vertical="top" wrapText="1"/>
    </xf>
    <xf numFmtId="0" fontId="21" fillId="4" borderId="24" xfId="0" applyFont="1" applyFill="1" applyBorder="1" applyAlignment="1">
      <alignment horizontal="left" vertical="top" wrapText="1"/>
    </xf>
    <xf numFmtId="0" fontId="21" fillId="4" borderId="25" xfId="0" applyFont="1" applyFill="1" applyBorder="1" applyAlignment="1">
      <alignment horizontal="left" vertical="top" wrapText="1"/>
    </xf>
    <xf numFmtId="0" fontId="21" fillId="4" borderId="26" xfId="0" applyFont="1" applyFill="1" applyBorder="1" applyAlignment="1">
      <alignment horizontal="left" vertical="top" wrapText="1"/>
    </xf>
  </cellXfs>
  <cellStyles count="349">
    <cellStyle name="Comma" xfId="3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2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3073" name="export_data" hidden="1">
              <a:extLst>
                <a:ext uri="{63B3BB69-23CF-44E3-9099-C40C66FF867C}">
                  <a14:compatExt spid="_x0000_s307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263</xdr:row>
      <xdr:rowOff>66675</xdr:rowOff>
    </xdr:from>
    <xdr:to>
      <xdr:col>39</xdr:col>
      <xdr:colOff>152401</xdr:colOff>
      <xdr:row>318</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10</xdr:col>
      <xdr:colOff>0</xdr:colOff>
      <xdr:row>324</xdr:row>
      <xdr:rowOff>0</xdr:rowOff>
    </xdr:from>
    <xdr:to>
      <xdr:col>32</xdr:col>
      <xdr:colOff>20320</xdr:colOff>
      <xdr:row>347</xdr:row>
      <xdr:rowOff>71120</xdr:rowOff>
    </xdr:to>
    <xdr:pic>
      <xdr:nvPicPr>
        <xdr:cNvPr id="22" name="Picture 21"/>
        <xdr:cNvPicPr>
          <a:picLocks noChangeAspect="1"/>
        </xdr:cNvPicPr>
      </xdr:nvPicPr>
      <xdr:blipFill>
        <a:blip xmlns:r="http://schemas.openxmlformats.org/officeDocument/2006/relationships" r:embed="rId2"/>
        <a:stretch>
          <a:fillRect/>
        </a:stretch>
      </xdr:blipFill>
      <xdr:spPr>
        <a:xfrm>
          <a:off x="6769100" y="13182600"/>
          <a:ext cx="15666720" cy="4744720"/>
        </a:xfrm>
        <a:prstGeom prst="rect">
          <a:avLst/>
        </a:prstGeom>
      </xdr:spPr>
    </xdr:pic>
    <xdr:clientData/>
  </xdr:twoCellAnchor>
  <xdr:twoCellAnchor editAs="oneCell">
    <xdr:from>
      <xdr:col>10</xdr:col>
      <xdr:colOff>0</xdr:colOff>
      <xdr:row>373</xdr:row>
      <xdr:rowOff>0</xdr:rowOff>
    </xdr:from>
    <xdr:to>
      <xdr:col>32</xdr:col>
      <xdr:colOff>365760</xdr:colOff>
      <xdr:row>394</xdr:row>
      <xdr:rowOff>172721</xdr:rowOff>
    </xdr:to>
    <xdr:pic>
      <xdr:nvPicPr>
        <xdr:cNvPr id="25" name="Picture 24"/>
        <xdr:cNvPicPr>
          <a:picLocks noChangeAspect="1"/>
        </xdr:cNvPicPr>
      </xdr:nvPicPr>
      <xdr:blipFill>
        <a:blip xmlns:r="http://schemas.openxmlformats.org/officeDocument/2006/relationships" r:embed="rId3"/>
        <a:stretch>
          <a:fillRect/>
        </a:stretch>
      </xdr:blipFill>
      <xdr:spPr>
        <a:xfrm>
          <a:off x="6769100" y="23139400"/>
          <a:ext cx="16012160" cy="4439920"/>
        </a:xfrm>
        <a:prstGeom prst="rect">
          <a:avLst/>
        </a:prstGeom>
      </xdr:spPr>
    </xdr:pic>
    <xdr:clientData/>
  </xdr:twoCellAnchor>
  <xdr:twoCellAnchor editAs="oneCell">
    <xdr:from>
      <xdr:col>10</xdr:col>
      <xdr:colOff>0</xdr:colOff>
      <xdr:row>397</xdr:row>
      <xdr:rowOff>0</xdr:rowOff>
    </xdr:from>
    <xdr:to>
      <xdr:col>32</xdr:col>
      <xdr:colOff>426720</xdr:colOff>
      <xdr:row>421</xdr:row>
      <xdr:rowOff>132080</xdr:rowOff>
    </xdr:to>
    <xdr:pic>
      <xdr:nvPicPr>
        <xdr:cNvPr id="26" name="Picture 25"/>
        <xdr:cNvPicPr>
          <a:picLocks noChangeAspect="1"/>
        </xdr:cNvPicPr>
      </xdr:nvPicPr>
      <xdr:blipFill>
        <a:blip xmlns:r="http://schemas.openxmlformats.org/officeDocument/2006/relationships" r:embed="rId4"/>
        <a:stretch>
          <a:fillRect/>
        </a:stretch>
      </xdr:blipFill>
      <xdr:spPr>
        <a:xfrm>
          <a:off x="6769100" y="28016200"/>
          <a:ext cx="16073120" cy="5008880"/>
        </a:xfrm>
        <a:prstGeom prst="rect">
          <a:avLst/>
        </a:prstGeom>
      </xdr:spPr>
    </xdr:pic>
    <xdr:clientData/>
  </xdr:twoCellAnchor>
  <xdr:twoCellAnchor editAs="oneCell">
    <xdr:from>
      <xdr:col>10</xdr:col>
      <xdr:colOff>0</xdr:colOff>
      <xdr:row>423</xdr:row>
      <xdr:rowOff>0</xdr:rowOff>
    </xdr:from>
    <xdr:to>
      <xdr:col>32</xdr:col>
      <xdr:colOff>223520</xdr:colOff>
      <xdr:row>454</xdr:row>
      <xdr:rowOff>142240</xdr:rowOff>
    </xdr:to>
    <xdr:pic>
      <xdr:nvPicPr>
        <xdr:cNvPr id="27" name="Picture 26"/>
        <xdr:cNvPicPr>
          <a:picLocks noChangeAspect="1"/>
        </xdr:cNvPicPr>
      </xdr:nvPicPr>
      <xdr:blipFill>
        <a:blip xmlns:r="http://schemas.openxmlformats.org/officeDocument/2006/relationships" r:embed="rId5"/>
        <a:stretch>
          <a:fillRect/>
        </a:stretch>
      </xdr:blipFill>
      <xdr:spPr>
        <a:xfrm>
          <a:off x="6769100" y="33299400"/>
          <a:ext cx="15869920" cy="6441440"/>
        </a:xfrm>
        <a:prstGeom prst="rect">
          <a:avLst/>
        </a:prstGeom>
      </xdr:spPr>
    </xdr:pic>
    <xdr:clientData/>
  </xdr:twoCellAnchor>
  <xdr:twoCellAnchor editAs="oneCell">
    <xdr:from>
      <xdr:col>10</xdr:col>
      <xdr:colOff>0</xdr:colOff>
      <xdr:row>349</xdr:row>
      <xdr:rowOff>0</xdr:rowOff>
    </xdr:from>
    <xdr:to>
      <xdr:col>23</xdr:col>
      <xdr:colOff>478184</xdr:colOff>
      <xdr:row>372</xdr:row>
      <xdr:rowOff>119270</xdr:rowOff>
    </xdr:to>
    <xdr:pic>
      <xdr:nvPicPr>
        <xdr:cNvPr id="40" name="Picture 4"/>
        <xdr:cNvPicPr>
          <a:picLocks noChangeAspect="1" noChangeArrowheads="1"/>
        </xdr:cNvPicPr>
      </xdr:nvPicPr>
      <xdr:blipFill>
        <a:blip xmlns:r="http://schemas.openxmlformats.org/officeDocument/2006/relationships" r:embed="rId6"/>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3</xdr:col>
      <xdr:colOff>143566</xdr:colOff>
      <xdr:row>40</xdr:row>
      <xdr:rowOff>77304</xdr:rowOff>
    </xdr:from>
    <xdr:to>
      <xdr:col>12</xdr:col>
      <xdr:colOff>286800</xdr:colOff>
      <xdr:row>60</xdr:row>
      <xdr:rowOff>90694</xdr:rowOff>
    </xdr:to>
    <xdr:pic>
      <xdr:nvPicPr>
        <xdr:cNvPr id="23" name="Picture 2"/>
        <xdr:cNvPicPr>
          <a:picLocks noChangeAspect="1"/>
        </xdr:cNvPicPr>
      </xdr:nvPicPr>
      <xdr:blipFill>
        <a:blip xmlns:r="http://schemas.openxmlformats.org/officeDocument/2006/relationships" r:embed="rId7" cstate="print"/>
        <a:srcRect/>
        <a:stretch>
          <a:fillRect/>
        </a:stretch>
      </xdr:blipFill>
      <xdr:spPr bwMode="auto">
        <a:xfrm>
          <a:off x="1932609" y="7012608"/>
          <a:ext cx="7100626" cy="3989043"/>
        </a:xfrm>
        <a:prstGeom prst="rect">
          <a:avLst/>
        </a:prstGeom>
        <a:noFill/>
        <a:ln w="9525">
          <a:noFill/>
          <a:miter lim="800000"/>
          <a:headEnd/>
          <a:tailEnd/>
        </a:ln>
      </xdr:spPr>
    </xdr:pic>
    <xdr:clientData/>
  </xdr:twoCellAnchor>
  <xdr:twoCellAnchor editAs="oneCell">
    <xdr:from>
      <xdr:col>10</xdr:col>
      <xdr:colOff>0</xdr:colOff>
      <xdr:row>3</xdr:row>
      <xdr:rowOff>198782</xdr:rowOff>
    </xdr:from>
    <xdr:to>
      <xdr:col>18</xdr:col>
      <xdr:colOff>604495</xdr:colOff>
      <xdr:row>25</xdr:row>
      <xdr:rowOff>76200</xdr:rowOff>
    </xdr:to>
    <xdr:pic>
      <xdr:nvPicPr>
        <xdr:cNvPr id="24" name="Picture 1"/>
        <xdr:cNvPicPr>
          <a:picLocks noChangeAspect="1"/>
        </xdr:cNvPicPr>
      </xdr:nvPicPr>
      <xdr:blipFill>
        <a:blip xmlns:r="http://schemas.openxmlformats.org/officeDocument/2006/relationships" r:embed="rId8" cstate="print"/>
        <a:srcRect/>
        <a:stretch>
          <a:fillRect/>
        </a:stretch>
      </xdr:blipFill>
      <xdr:spPr bwMode="auto">
        <a:xfrm>
          <a:off x="7134087" y="773043"/>
          <a:ext cx="6258755" cy="4250635"/>
        </a:xfrm>
        <a:prstGeom prst="rect">
          <a:avLst/>
        </a:prstGeom>
        <a:noFill/>
        <a:ln w="9525">
          <a:noFill/>
          <a:miter lim="800000"/>
          <a:headEnd/>
          <a:tailEnd/>
        </a:ln>
      </xdr:spPr>
    </xdr:pic>
    <xdr:clientData/>
  </xdr:twoCellAnchor>
  <xdr:twoCellAnchor editAs="oneCell">
    <xdr:from>
      <xdr:col>5</xdr:col>
      <xdr:colOff>0</xdr:colOff>
      <xdr:row>77</xdr:row>
      <xdr:rowOff>198782</xdr:rowOff>
    </xdr:from>
    <xdr:to>
      <xdr:col>14</xdr:col>
      <xdr:colOff>664245</xdr:colOff>
      <xdr:row>123</xdr:row>
      <xdr:rowOff>151295</xdr:rowOff>
    </xdr:to>
    <xdr:pic>
      <xdr:nvPicPr>
        <xdr:cNvPr id="28" name="Picture 3"/>
        <xdr:cNvPicPr>
          <a:picLocks noChangeAspect="1"/>
        </xdr:cNvPicPr>
      </xdr:nvPicPr>
      <xdr:blipFill>
        <a:blip xmlns:r="http://schemas.openxmlformats.org/officeDocument/2006/relationships" r:embed="rId9" cstate="print"/>
        <a:srcRect/>
        <a:stretch>
          <a:fillRect/>
        </a:stretch>
      </xdr:blipFill>
      <xdr:spPr bwMode="auto">
        <a:xfrm>
          <a:off x="3202609" y="14489043"/>
          <a:ext cx="7621636" cy="9096513"/>
        </a:xfrm>
        <a:prstGeom prst="rect">
          <a:avLst/>
        </a:prstGeom>
        <a:noFill/>
        <a:ln w="9525">
          <a:noFill/>
          <a:miter lim="800000"/>
          <a:headEnd/>
          <a:tailEnd/>
        </a:ln>
      </xdr:spPr>
    </xdr:pic>
    <xdr:clientData/>
  </xdr:twoCellAnchor>
  <xdr:twoCellAnchor editAs="oneCell">
    <xdr:from>
      <xdr:col>5</xdr:col>
      <xdr:colOff>0</xdr:colOff>
      <xdr:row>159</xdr:row>
      <xdr:rowOff>74012</xdr:rowOff>
    </xdr:from>
    <xdr:to>
      <xdr:col>10</xdr:col>
      <xdr:colOff>639428</xdr:colOff>
      <xdr:row>187</xdr:row>
      <xdr:rowOff>153153</xdr:rowOff>
    </xdr:to>
    <xdr:pic>
      <xdr:nvPicPr>
        <xdr:cNvPr id="29" name="Picture 1"/>
        <xdr:cNvPicPr>
          <a:picLocks noChangeAspect="1"/>
        </xdr:cNvPicPr>
      </xdr:nvPicPr>
      <xdr:blipFill>
        <a:blip xmlns:r="http://schemas.openxmlformats.org/officeDocument/2006/relationships" r:embed="rId10" cstate="print"/>
        <a:srcRect/>
        <a:stretch>
          <a:fillRect/>
        </a:stretch>
      </xdr:blipFill>
      <xdr:spPr bwMode="auto">
        <a:xfrm>
          <a:off x="3202609" y="33248621"/>
          <a:ext cx="4769689" cy="5645054"/>
        </a:xfrm>
        <a:prstGeom prst="rect">
          <a:avLst/>
        </a:prstGeom>
        <a:noFill/>
        <a:ln w="9525">
          <a:noFill/>
          <a:miter lim="800000"/>
          <a:headEnd/>
          <a:tailEnd/>
        </a:ln>
      </xdr:spPr>
    </xdr:pic>
    <xdr:clientData/>
  </xdr:twoCellAnchor>
  <xdr:twoCellAnchor editAs="oneCell">
    <xdr:from>
      <xdr:col>15</xdr:col>
      <xdr:colOff>49484</xdr:colOff>
      <xdr:row>159</xdr:row>
      <xdr:rowOff>0</xdr:rowOff>
    </xdr:from>
    <xdr:to>
      <xdr:col>22</xdr:col>
      <xdr:colOff>324978</xdr:colOff>
      <xdr:row>186</xdr:row>
      <xdr:rowOff>16332</xdr:rowOff>
    </xdr:to>
    <xdr:pic>
      <xdr:nvPicPr>
        <xdr:cNvPr id="31" name="Picture 2"/>
        <xdr:cNvPicPr>
          <a:picLocks noChangeAspect="1"/>
        </xdr:cNvPicPr>
      </xdr:nvPicPr>
      <xdr:blipFill>
        <a:blip xmlns:r="http://schemas.openxmlformats.org/officeDocument/2006/relationships" r:embed="rId11" cstate="print"/>
        <a:srcRect/>
        <a:stretch>
          <a:fillRect/>
        </a:stretch>
      </xdr:blipFill>
      <xdr:spPr bwMode="auto">
        <a:xfrm>
          <a:off x="10010701" y="33174609"/>
          <a:ext cx="5222972" cy="5383462"/>
        </a:xfrm>
        <a:prstGeom prst="rect">
          <a:avLst/>
        </a:prstGeom>
        <a:noFill/>
        <a:ln w="9525">
          <a:noFill/>
          <a:miter lim="800000"/>
          <a:headEnd/>
          <a:tailEnd/>
        </a:ln>
      </xdr:spPr>
    </xdr:pic>
    <xdr:clientData/>
  </xdr:twoCellAnchor>
  <xdr:twoCellAnchor editAs="oneCell">
    <xdr:from>
      <xdr:col>5</xdr:col>
      <xdr:colOff>0</xdr:colOff>
      <xdr:row>228</xdr:row>
      <xdr:rowOff>0</xdr:rowOff>
    </xdr:from>
    <xdr:to>
      <xdr:col>12</xdr:col>
      <xdr:colOff>627556</xdr:colOff>
      <xdr:row>256</xdr:row>
      <xdr:rowOff>113567</xdr:rowOff>
    </xdr:to>
    <xdr:pic>
      <xdr:nvPicPr>
        <xdr:cNvPr id="33" name="Picture 1"/>
        <xdr:cNvPicPr>
          <a:picLocks noChangeAspect="1"/>
        </xdr:cNvPicPr>
      </xdr:nvPicPr>
      <xdr:blipFill>
        <a:blip xmlns:r="http://schemas.openxmlformats.org/officeDocument/2006/relationships" r:embed="rId12" cstate="print"/>
        <a:srcRect/>
        <a:stretch>
          <a:fillRect/>
        </a:stretch>
      </xdr:blipFill>
      <xdr:spPr bwMode="auto">
        <a:xfrm>
          <a:off x="3202609" y="47299217"/>
          <a:ext cx="6171382" cy="567948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1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147</v>
      </c>
      <c r="C4" s="9" t="s">
        <v>148</v>
      </c>
    </row>
    <row r="5" spans="1:4">
      <c r="A5" s="7"/>
      <c r="B5" s="10" t="s">
        <v>13</v>
      </c>
      <c r="C5" s="11" t="s">
        <v>35</v>
      </c>
    </row>
    <row r="6" spans="1:4">
      <c r="A6" s="7"/>
      <c r="B6" s="12" t="s">
        <v>8</v>
      </c>
      <c r="C6" s="13" t="s">
        <v>9</v>
      </c>
    </row>
    <row r="7" spans="1:4">
      <c r="A7" s="7"/>
      <c r="B7" s="14"/>
      <c r="C7" s="14"/>
    </row>
    <row r="8" spans="1:4">
      <c r="A8" s="7"/>
      <c r="B8" s="14"/>
      <c r="C8" s="14"/>
    </row>
    <row r="9" spans="1:4">
      <c r="A9" s="7"/>
      <c r="B9" s="73" t="s">
        <v>14</v>
      </c>
      <c r="C9" s="74"/>
      <c r="D9" s="160"/>
    </row>
    <row r="10" spans="1:4">
      <c r="A10" s="7"/>
      <c r="B10" s="75"/>
      <c r="C10" s="76"/>
      <c r="D10" s="161"/>
    </row>
    <row r="11" spans="1:4">
      <c r="A11" s="7"/>
      <c r="B11" s="75" t="s">
        <v>15</v>
      </c>
      <c r="C11" s="77" t="s">
        <v>16</v>
      </c>
      <c r="D11" s="161"/>
    </row>
    <row r="12" spans="1:4" ht="16" thickBot="1">
      <c r="A12" s="7"/>
      <c r="B12" s="75"/>
      <c r="C12" s="18" t="s">
        <v>17</v>
      </c>
      <c r="D12" s="161"/>
    </row>
    <row r="13" spans="1:4" ht="16" thickBot="1">
      <c r="A13" s="7"/>
      <c r="B13" s="75"/>
      <c r="C13" s="78" t="s">
        <v>18</v>
      </c>
      <c r="D13" s="161"/>
    </row>
    <row r="14" spans="1:4">
      <c r="A14" s="7"/>
      <c r="B14" s="75"/>
      <c r="C14" s="76" t="s">
        <v>19</v>
      </c>
      <c r="D14" s="161"/>
    </row>
    <row r="15" spans="1:4">
      <c r="A15" s="7"/>
      <c r="B15" s="75"/>
      <c r="C15" s="76"/>
      <c r="D15" s="161"/>
    </row>
    <row r="16" spans="1:4">
      <c r="A16" s="7"/>
      <c r="B16" s="75" t="s">
        <v>20</v>
      </c>
      <c r="C16" s="79" t="s">
        <v>21</v>
      </c>
      <c r="D16" s="161"/>
    </row>
    <row r="17" spans="1:4">
      <c r="A17" s="7"/>
      <c r="B17" s="75"/>
      <c r="C17" s="80" t="s">
        <v>22</v>
      </c>
      <c r="D17" s="161"/>
    </row>
    <row r="18" spans="1:4">
      <c r="A18" s="7"/>
      <c r="B18" s="75"/>
      <c r="C18" s="81" t="s">
        <v>23</v>
      </c>
      <c r="D18" s="161"/>
    </row>
    <row r="19" spans="1:4">
      <c r="A19" s="7"/>
      <c r="B19" s="75"/>
      <c r="C19" s="82" t="s">
        <v>24</v>
      </c>
      <c r="D19" s="161"/>
    </row>
    <row r="20" spans="1:4">
      <c r="A20" s="7"/>
      <c r="B20" s="83"/>
      <c r="C20" s="84" t="s">
        <v>25</v>
      </c>
      <c r="D20" s="161"/>
    </row>
    <row r="21" spans="1:4">
      <c r="A21" s="7"/>
      <c r="B21" s="83"/>
      <c r="C21" s="85" t="s">
        <v>26</v>
      </c>
      <c r="D21" s="161"/>
    </row>
    <row r="22" spans="1:4">
      <c r="A22" s="7"/>
      <c r="B22" s="83"/>
      <c r="C22" s="86" t="s">
        <v>27</v>
      </c>
      <c r="D22" s="161"/>
    </row>
    <row r="23" spans="1:4">
      <c r="B23" s="83"/>
      <c r="C23" s="87" t="s">
        <v>28</v>
      </c>
      <c r="D23" s="161"/>
    </row>
    <row r="24" spans="1:4">
      <c r="B24" s="162"/>
      <c r="C24" s="163"/>
      <c r="D24" s="16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4"/>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165" t="s">
        <v>150</v>
      </c>
      <c r="C2" s="166"/>
      <c r="D2" s="166"/>
      <c r="E2" s="167"/>
      <c r="F2" s="33"/>
      <c r="G2" s="33"/>
    </row>
    <row r="3" spans="2:11">
      <c r="B3" s="168"/>
      <c r="C3" s="169"/>
      <c r="D3" s="169"/>
      <c r="E3" s="170"/>
      <c r="F3" s="33"/>
      <c r="G3" s="33"/>
    </row>
    <row r="4" spans="2:11">
      <c r="B4" s="171"/>
      <c r="C4" s="172"/>
      <c r="D4" s="172"/>
      <c r="E4" s="173"/>
      <c r="F4" s="33"/>
      <c r="G4" s="33"/>
    </row>
    <row r="5" spans="2:11" ht="16" thickBot="1">
      <c r="D5" s="33"/>
    </row>
    <row r="6" spans="2:11">
      <c r="B6" s="36"/>
      <c r="C6" s="20"/>
      <c r="D6" s="20"/>
      <c r="E6" s="20"/>
      <c r="F6" s="20"/>
      <c r="G6" s="20"/>
      <c r="H6" s="20"/>
      <c r="I6" s="20"/>
      <c r="J6" s="37"/>
    </row>
    <row r="7" spans="2:11" s="39" customFormat="1" ht="18">
      <c r="B7" s="88"/>
      <c r="C7" s="19" t="s">
        <v>12</v>
      </c>
      <c r="D7" s="89" t="s">
        <v>4</v>
      </c>
      <c r="E7" s="19" t="s">
        <v>2</v>
      </c>
      <c r="F7" s="19"/>
      <c r="G7" s="19" t="s">
        <v>3</v>
      </c>
      <c r="H7" s="19"/>
      <c r="I7" s="19" t="s">
        <v>0</v>
      </c>
      <c r="J7" s="90"/>
    </row>
    <row r="8" spans="2:11" s="39" customFormat="1" ht="18">
      <c r="B8" s="23"/>
      <c r="C8" s="18"/>
      <c r="D8" s="31"/>
      <c r="E8" s="18"/>
      <c r="F8" s="18"/>
      <c r="G8" s="18"/>
      <c r="H8" s="18"/>
      <c r="I8" s="18"/>
      <c r="J8" s="40"/>
    </row>
    <row r="9" spans="2:11" s="39" customFormat="1" ht="19" thickBot="1">
      <c r="B9" s="23"/>
      <c r="C9" s="159" t="s">
        <v>149</v>
      </c>
      <c r="D9" s="31"/>
      <c r="E9" s="18"/>
      <c r="F9" s="18"/>
      <c r="G9" s="18"/>
      <c r="H9" s="18"/>
      <c r="I9" s="18"/>
      <c r="J9" s="40"/>
    </row>
    <row r="10" spans="2:11" s="39" customFormat="1" ht="19" thickBot="1">
      <c r="B10" s="23"/>
      <c r="C10" s="96" t="s">
        <v>36</v>
      </c>
      <c r="D10" s="22" t="s">
        <v>1</v>
      </c>
      <c r="E10" s="104">
        <f>'Research data'!G6</f>
        <v>1</v>
      </c>
      <c r="F10" s="34"/>
      <c r="G10" s="102" t="s">
        <v>40</v>
      </c>
      <c r="H10" s="30"/>
      <c r="I10" s="103" t="s">
        <v>41</v>
      </c>
      <c r="J10" s="40"/>
    </row>
    <row r="11" spans="2:11" s="39" customFormat="1" ht="19" thickBot="1">
      <c r="B11" s="23"/>
      <c r="C11" s="102" t="s">
        <v>37</v>
      </c>
      <c r="D11" s="22" t="s">
        <v>46</v>
      </c>
      <c r="E11" s="150">
        <f>'Research data'!G7</f>
        <v>3.8642436019166648E-3</v>
      </c>
      <c r="F11" s="34"/>
      <c r="G11" s="102"/>
      <c r="H11" s="30"/>
      <c r="I11" s="118" t="s">
        <v>43</v>
      </c>
      <c r="J11" s="40"/>
    </row>
    <row r="12" spans="2:11" s="39" customFormat="1" ht="19" thickBot="1">
      <c r="B12" s="23"/>
      <c r="C12" s="102" t="s">
        <v>146</v>
      </c>
      <c r="D12" s="22" t="s">
        <v>45</v>
      </c>
      <c r="E12" s="41">
        <f>'Research data'!G8</f>
        <v>5.4344400000000004</v>
      </c>
      <c r="F12" s="34"/>
      <c r="G12" s="102"/>
      <c r="H12" s="30"/>
      <c r="I12" s="118" t="s">
        <v>43</v>
      </c>
      <c r="J12" s="40"/>
    </row>
    <row r="13" spans="2:11" ht="16" thickBot="1">
      <c r="B13" s="38"/>
      <c r="C13" s="34" t="s">
        <v>39</v>
      </c>
      <c r="D13" s="22" t="s">
        <v>48</v>
      </c>
      <c r="E13" s="104">
        <f>'Research data'!G10</f>
        <v>7716904.8000000007</v>
      </c>
      <c r="F13" s="34"/>
      <c r="G13" s="34"/>
      <c r="H13" s="34"/>
      <c r="I13" s="118" t="s">
        <v>43</v>
      </c>
      <c r="J13" s="91"/>
      <c r="K13" s="33"/>
    </row>
    <row r="14" spans="2:11" s="151" customFormat="1" ht="16" thickBot="1">
      <c r="B14" s="152"/>
      <c r="C14" s="153"/>
      <c r="D14" s="153"/>
      <c r="E14" s="153"/>
      <c r="F14" s="153"/>
      <c r="G14" s="153"/>
      <c r="H14" s="153"/>
      <c r="I14" s="153"/>
      <c r="J14" s="154"/>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3073"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workbookViewId="0">
      <selection activeCell="A9" sqref="A9:XFD9"/>
    </sheetView>
  </sheetViews>
  <sheetFormatPr baseColWidth="10" defaultRowHeight="15" x14ac:dyDescent="0"/>
  <cols>
    <col min="1" max="1" width="3.375" style="62" customWidth="1"/>
    <col min="2" max="2" width="3.5" style="62" customWidth="1"/>
    <col min="3" max="3" width="35.875" style="62" customWidth="1"/>
    <col min="4" max="4" width="16.625" style="62" hidden="1" customWidth="1"/>
    <col min="5" max="5" width="13.875" style="62" hidden="1" customWidth="1"/>
    <col min="6" max="6" width="12.625" style="62" customWidth="1"/>
    <col min="7" max="7" width="10.75" style="62" customWidth="1"/>
    <col min="8" max="8" width="4.75" style="62" customWidth="1"/>
    <col min="9" max="9" width="9.875" style="63" customWidth="1"/>
    <col min="10" max="10" width="3" style="63" customWidth="1"/>
    <col min="11" max="11" width="8.75" style="63" customWidth="1"/>
    <col min="12" max="12" width="3.25" style="63" customWidth="1"/>
    <col min="13" max="13" width="8.5" style="63" customWidth="1"/>
    <col min="14" max="14" width="2.75" style="63" customWidth="1"/>
    <col min="15" max="15" width="8.5" style="63" customWidth="1"/>
    <col min="16" max="16" width="2.75" style="63" customWidth="1"/>
    <col min="17" max="17" width="60" style="62" customWidth="1"/>
    <col min="18" max="16384" width="10.625" style="62"/>
  </cols>
  <sheetData>
    <row r="1" spans="2:17" ht="16" thickBot="1"/>
    <row r="2" spans="2:17">
      <c r="B2" s="64"/>
      <c r="C2" s="65"/>
      <c r="D2" s="65"/>
      <c r="E2" s="65"/>
      <c r="F2" s="65"/>
      <c r="G2" s="65"/>
      <c r="H2" s="65"/>
      <c r="I2" s="66"/>
      <c r="J2" s="66"/>
      <c r="K2" s="66"/>
      <c r="L2" s="66"/>
      <c r="M2" s="66"/>
      <c r="N2" s="66"/>
      <c r="O2" s="66"/>
      <c r="P2" s="66"/>
      <c r="Q2" s="67"/>
    </row>
    <row r="3" spans="2:17" s="24" customFormat="1">
      <c r="B3" s="23"/>
      <c r="C3" s="95" t="s">
        <v>29</v>
      </c>
      <c r="D3" s="15"/>
      <c r="E3" s="15"/>
      <c r="F3" s="95" t="s">
        <v>4</v>
      </c>
      <c r="G3" s="95" t="s">
        <v>25</v>
      </c>
      <c r="H3" s="95"/>
      <c r="I3" s="60" t="s">
        <v>64</v>
      </c>
      <c r="J3" s="60"/>
      <c r="K3" s="60" t="s">
        <v>143</v>
      </c>
      <c r="L3" s="60"/>
      <c r="M3" s="60" t="s">
        <v>144</v>
      </c>
      <c r="N3" s="60"/>
      <c r="O3" s="60" t="s">
        <v>49</v>
      </c>
      <c r="P3" s="60"/>
      <c r="Q3" s="1" t="s">
        <v>30</v>
      </c>
    </row>
    <row r="4" spans="2:17">
      <c r="B4" s="68"/>
      <c r="C4" s="69"/>
      <c r="D4" s="69"/>
      <c r="E4" s="69"/>
      <c r="F4" s="69"/>
      <c r="G4" s="70"/>
      <c r="H4" s="70"/>
      <c r="I4" s="93"/>
      <c r="J4" s="93"/>
      <c r="K4" s="93"/>
      <c r="L4" s="93"/>
      <c r="M4" s="92"/>
      <c r="N4" s="94"/>
      <c r="O4" s="92"/>
      <c r="P4" s="94"/>
      <c r="Q4" s="2"/>
    </row>
    <row r="5" spans="2:17" ht="16" thickBot="1">
      <c r="B5" s="68"/>
      <c r="C5" s="18" t="s">
        <v>47</v>
      </c>
      <c r="D5" s="32"/>
      <c r="E5" s="32"/>
      <c r="F5" s="32"/>
      <c r="G5" s="16"/>
      <c r="H5" s="16"/>
      <c r="I5" s="16"/>
      <c r="J5" s="16"/>
      <c r="K5" s="16"/>
      <c r="L5" s="16"/>
      <c r="M5" s="16"/>
      <c r="N5" s="16"/>
      <c r="O5" s="16"/>
      <c r="P5" s="16"/>
      <c r="Q5" s="3"/>
    </row>
    <row r="6" spans="2:17" ht="16" thickBot="1">
      <c r="B6" s="68"/>
      <c r="C6" s="105" t="s">
        <v>36</v>
      </c>
      <c r="D6" s="105" t="s">
        <v>36</v>
      </c>
      <c r="E6" s="105" t="s">
        <v>36</v>
      </c>
      <c r="F6" s="22" t="s">
        <v>1</v>
      </c>
      <c r="G6" s="41">
        <v>1</v>
      </c>
      <c r="H6" s="71"/>
      <c r="I6" s="17"/>
      <c r="J6" s="17"/>
      <c r="K6" s="17"/>
      <c r="L6" s="17"/>
      <c r="M6" s="17"/>
      <c r="N6" s="17"/>
      <c r="O6" s="16"/>
      <c r="P6" s="16"/>
      <c r="Q6" s="3"/>
    </row>
    <row r="7" spans="2:17" s="6" customFormat="1" ht="16" thickBot="1">
      <c r="B7" s="5"/>
      <c r="C7" s="106" t="s">
        <v>37</v>
      </c>
      <c r="D7" s="106" t="s">
        <v>37</v>
      </c>
      <c r="E7" s="106" t="s">
        <v>37</v>
      </c>
      <c r="F7" s="22" t="s">
        <v>46</v>
      </c>
      <c r="G7" s="117">
        <f>K7</f>
        <v>3.8642436019166648E-3</v>
      </c>
      <c r="H7" s="4"/>
      <c r="I7" s="17"/>
      <c r="J7" s="17"/>
      <c r="K7" s="116">
        <f>Notes!H216/1000</f>
        <v>3.8642436019166648E-3</v>
      </c>
      <c r="L7" s="17"/>
      <c r="M7" s="17"/>
      <c r="N7" s="17"/>
      <c r="O7" s="16"/>
      <c r="P7" s="16"/>
      <c r="Q7" s="112"/>
    </row>
    <row r="8" spans="2:17" s="6" customFormat="1" ht="16" thickBot="1">
      <c r="B8" s="5"/>
      <c r="C8" s="106" t="s">
        <v>146</v>
      </c>
      <c r="D8" s="106" t="s">
        <v>44</v>
      </c>
      <c r="E8" s="106" t="s">
        <v>44</v>
      </c>
      <c r="F8" s="22" t="s">
        <v>45</v>
      </c>
      <c r="G8" s="41">
        <f>K8</f>
        <v>5.4344400000000004</v>
      </c>
      <c r="H8" s="4"/>
      <c r="I8" s="17"/>
      <c r="J8" s="17"/>
      <c r="K8" s="116">
        <f>Notes!H215</f>
        <v>5.4344400000000004</v>
      </c>
      <c r="L8" s="17"/>
      <c r="M8" s="17"/>
      <c r="N8" s="17"/>
      <c r="O8" s="16"/>
      <c r="P8" s="16"/>
      <c r="Q8" s="149"/>
    </row>
    <row r="9" spans="2:17" s="6" customFormat="1" ht="16" thickBot="1">
      <c r="B9" s="5"/>
      <c r="C9" s="107" t="s">
        <v>38</v>
      </c>
      <c r="D9" s="107" t="s">
        <v>38</v>
      </c>
      <c r="E9" s="107" t="s">
        <v>38</v>
      </c>
      <c r="F9" s="22" t="s">
        <v>42</v>
      </c>
      <c r="G9" s="41"/>
      <c r="H9" s="4"/>
      <c r="I9" s="17"/>
      <c r="J9" s="17"/>
      <c r="K9" s="17"/>
      <c r="L9" s="17"/>
      <c r="M9" s="17"/>
      <c r="N9" s="17"/>
      <c r="O9" s="16"/>
      <c r="P9" s="16"/>
      <c r="Q9" s="3" t="s">
        <v>145</v>
      </c>
    </row>
    <row r="10" spans="2:17" ht="16" thickBot="1">
      <c r="B10" s="68"/>
      <c r="C10" s="107" t="s">
        <v>39</v>
      </c>
      <c r="D10" s="107" t="s">
        <v>39</v>
      </c>
      <c r="E10" s="107" t="s">
        <v>39</v>
      </c>
      <c r="F10" s="22" t="s">
        <v>48</v>
      </c>
      <c r="G10" s="41">
        <f>K10</f>
        <v>7716904.8000000007</v>
      </c>
      <c r="H10" s="72"/>
      <c r="I10" s="17"/>
      <c r="J10" s="17"/>
      <c r="K10" s="41">
        <f>Notes!H214*1000</f>
        <v>7716904.8000000007</v>
      </c>
      <c r="L10" s="17"/>
      <c r="M10" s="17"/>
      <c r="N10" s="17"/>
      <c r="O10" s="16"/>
      <c r="P10" s="16"/>
      <c r="Q10" s="149"/>
    </row>
    <row r="11" spans="2:17" ht="16" thickBot="1">
      <c r="B11" s="155"/>
      <c r="C11" s="156"/>
      <c r="D11" s="156"/>
      <c r="E11" s="156"/>
      <c r="F11" s="156"/>
      <c r="G11" s="156"/>
      <c r="H11" s="156"/>
      <c r="I11" s="157"/>
      <c r="J11" s="157"/>
      <c r="K11" s="157"/>
      <c r="L11" s="157"/>
      <c r="M11" s="157"/>
      <c r="N11" s="157"/>
      <c r="O11" s="157"/>
      <c r="P11" s="157"/>
      <c r="Q11" s="15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2"/>
  <sheetViews>
    <sheetView workbookViewId="0">
      <selection activeCell="C13" sqref="C13"/>
    </sheetView>
  </sheetViews>
  <sheetFormatPr baseColWidth="10" defaultColWidth="33.125" defaultRowHeight="15" x14ac:dyDescent="0"/>
  <cols>
    <col min="1" max="1" width="3.25" style="42" customWidth="1"/>
    <col min="2" max="2" width="3.375" style="42" customWidth="1"/>
    <col min="3" max="3" width="28.75" style="42" customWidth="1"/>
    <col min="4" max="4" width="3.125" style="42" customWidth="1"/>
    <col min="5" max="5" width="16.125" style="42" customWidth="1"/>
    <col min="6" max="6" width="5" style="42" customWidth="1"/>
    <col min="7" max="7" width="10.25" style="42" customWidth="1"/>
    <col min="8" max="10" width="12.125" style="42" customWidth="1"/>
    <col min="11" max="11" width="33.125" style="43" customWidth="1"/>
    <col min="12" max="12" width="87.25" style="42" customWidth="1"/>
    <col min="13" max="16384" width="33.125" style="42"/>
  </cols>
  <sheetData>
    <row r="1" spans="2:12" ht="16" thickBot="1"/>
    <row r="2" spans="2:12">
      <c r="B2" s="44"/>
      <c r="C2" s="45"/>
      <c r="D2" s="45"/>
      <c r="E2" s="45"/>
      <c r="F2" s="45"/>
      <c r="G2" s="45"/>
      <c r="H2" s="45"/>
      <c r="I2" s="45"/>
      <c r="J2" s="45"/>
      <c r="K2" s="46"/>
      <c r="L2" s="45"/>
    </row>
    <row r="3" spans="2:12">
      <c r="B3" s="47"/>
      <c r="C3" s="48" t="s">
        <v>10</v>
      </c>
      <c r="D3" s="48"/>
      <c r="E3" s="48"/>
      <c r="F3" s="48"/>
      <c r="G3" s="48"/>
      <c r="H3" s="48"/>
      <c r="I3" s="48"/>
      <c r="J3" s="48"/>
      <c r="K3" s="49"/>
      <c r="L3" s="50"/>
    </row>
    <row r="4" spans="2:12">
      <c r="B4" s="47"/>
      <c r="C4" s="50"/>
      <c r="D4" s="50"/>
      <c r="E4" s="50"/>
      <c r="F4" s="50"/>
      <c r="G4" s="50"/>
      <c r="H4" s="50"/>
      <c r="I4" s="50"/>
      <c r="J4" s="50"/>
      <c r="K4" s="51"/>
      <c r="L4" s="50"/>
    </row>
    <row r="5" spans="2:12">
      <c r="B5" s="52"/>
      <c r="C5" s="53" t="s">
        <v>12</v>
      </c>
      <c r="D5" s="53"/>
      <c r="E5" s="53" t="s">
        <v>0</v>
      </c>
      <c r="F5" s="53"/>
      <c r="G5" s="53" t="s">
        <v>7</v>
      </c>
      <c r="H5" s="53" t="s">
        <v>11</v>
      </c>
      <c r="I5" s="53" t="s">
        <v>32</v>
      </c>
      <c r="J5" s="53" t="s">
        <v>34</v>
      </c>
      <c r="K5" s="54" t="s">
        <v>33</v>
      </c>
      <c r="L5" s="53" t="s">
        <v>5</v>
      </c>
    </row>
    <row r="6" spans="2:12">
      <c r="B6" s="47"/>
      <c r="C6" s="48"/>
      <c r="D6" s="48"/>
      <c r="E6" s="113"/>
      <c r="F6" s="113"/>
      <c r="G6" s="48"/>
      <c r="H6" s="48"/>
      <c r="I6" s="48"/>
      <c r="J6" s="48"/>
      <c r="K6" s="49"/>
      <c r="L6" s="48"/>
    </row>
    <row r="7" spans="2:12" ht="16">
      <c r="B7" s="47"/>
      <c r="C7" s="119" t="s">
        <v>146</v>
      </c>
      <c r="D7" s="55"/>
      <c r="E7" s="108" t="s">
        <v>66</v>
      </c>
      <c r="G7" s="50" t="s">
        <v>60</v>
      </c>
      <c r="H7" s="51" t="s">
        <v>137</v>
      </c>
      <c r="I7" s="51" t="s">
        <v>137</v>
      </c>
      <c r="J7" s="51"/>
      <c r="K7" s="51" t="s">
        <v>136</v>
      </c>
      <c r="L7" s="115"/>
    </row>
    <row r="8" spans="2:12">
      <c r="B8" s="47"/>
      <c r="C8" s="119"/>
      <c r="D8" s="56"/>
      <c r="E8" s="114"/>
      <c r="F8" s="114"/>
      <c r="G8" s="50"/>
      <c r="H8" s="51"/>
      <c r="I8" s="51"/>
      <c r="J8" s="51"/>
      <c r="L8" s="61"/>
    </row>
    <row r="9" spans="2:12">
      <c r="B9" s="47"/>
      <c r="C9" s="119" t="s">
        <v>39</v>
      </c>
      <c r="D9" s="56"/>
      <c r="L9" s="61"/>
    </row>
    <row r="10" spans="2:12">
      <c r="B10" s="47"/>
      <c r="C10" s="119"/>
      <c r="D10" s="56"/>
      <c r="E10" s="114"/>
      <c r="F10" s="114"/>
      <c r="G10" s="50"/>
      <c r="H10" s="51"/>
      <c r="I10" s="51"/>
      <c r="J10" s="51"/>
      <c r="K10" s="51"/>
      <c r="L10" s="61"/>
    </row>
    <row r="11" spans="2:12" ht="16">
      <c r="B11" s="47"/>
      <c r="C11" s="119" t="s">
        <v>37</v>
      </c>
      <c r="D11" s="59"/>
      <c r="E11" s="108"/>
      <c r="F11" s="114"/>
      <c r="G11" s="57"/>
      <c r="H11" s="58"/>
      <c r="I11" s="58"/>
      <c r="J11" s="58"/>
      <c r="K11" s="51"/>
      <c r="L11" s="115"/>
    </row>
    <row r="12" spans="2:12">
      <c r="B12" s="4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455"/>
  <sheetViews>
    <sheetView topLeftCell="A18" zoomScale="115" zoomScaleNormal="115" zoomScalePageLayoutView="115" workbookViewId="0">
      <selection activeCell="H33" sqref="H33"/>
    </sheetView>
  </sheetViews>
  <sheetFormatPr baseColWidth="10" defaultColWidth="7" defaultRowHeight="15" x14ac:dyDescent="0"/>
  <cols>
    <col min="1" max="1" width="5.625" style="97" customWidth="1"/>
    <col min="2" max="2" width="5" style="97" customWidth="1"/>
    <col min="3" max="5" width="7" style="97"/>
    <col min="6" max="6" width="10.875" style="97" bestFit="1" customWidth="1"/>
    <col min="7" max="7" width="7" style="97"/>
    <col min="8" max="8" width="8.875" style="97" bestFit="1" customWidth="1"/>
    <col min="9" max="16384" width="7" style="97"/>
  </cols>
  <sheetData>
    <row r="1" spans="2:26" ht="16" thickBot="1"/>
    <row r="2" spans="2:26" s="24" customFormat="1">
      <c r="B2" s="100"/>
      <c r="C2" s="101" t="s">
        <v>24</v>
      </c>
      <c r="D2" s="101" t="s">
        <v>50</v>
      </c>
      <c r="E2" s="101"/>
      <c r="F2" s="101" t="s">
        <v>31</v>
      </c>
      <c r="G2" s="101"/>
      <c r="H2" s="101"/>
      <c r="I2" s="101"/>
      <c r="J2" s="101"/>
      <c r="K2" s="101"/>
      <c r="L2" s="101"/>
      <c r="M2" s="101"/>
      <c r="N2" s="101"/>
      <c r="O2" s="101"/>
      <c r="P2" s="101"/>
      <c r="Q2" s="101"/>
      <c r="R2" s="101"/>
      <c r="S2" s="101"/>
      <c r="T2" s="101"/>
      <c r="U2" s="101"/>
    </row>
    <row r="3" spans="2:26">
      <c r="B3" s="98"/>
      <c r="C3" s="99"/>
      <c r="D3" s="99"/>
      <c r="E3" s="99"/>
      <c r="F3" s="99"/>
      <c r="G3" s="99"/>
      <c r="H3" s="99"/>
      <c r="I3" s="99"/>
      <c r="J3" s="99"/>
      <c r="K3" s="99"/>
      <c r="L3" s="99"/>
      <c r="M3" s="99"/>
      <c r="N3" s="99"/>
      <c r="O3" s="99"/>
      <c r="P3" s="99"/>
      <c r="Q3" s="99"/>
      <c r="R3" s="99"/>
      <c r="S3" s="99"/>
      <c r="T3" s="99"/>
      <c r="U3" s="99"/>
    </row>
    <row r="4" spans="2:26" customFormat="1" ht="16">
      <c r="B4" s="98"/>
      <c r="C4" s="108"/>
      <c r="D4" s="108"/>
      <c r="E4" s="108"/>
      <c r="F4" s="108"/>
      <c r="G4" s="108"/>
      <c r="H4" s="108"/>
      <c r="I4" s="108"/>
      <c r="J4" s="108"/>
      <c r="K4" s="108"/>
      <c r="L4" s="108"/>
      <c r="M4" s="108"/>
      <c r="N4" s="108"/>
      <c r="O4" s="108"/>
      <c r="P4" s="108"/>
      <c r="Q4" s="108"/>
      <c r="R4" s="108"/>
      <c r="S4" s="108"/>
      <c r="T4" s="108"/>
      <c r="U4" s="108"/>
      <c r="V4" s="108"/>
      <c r="W4" s="108"/>
      <c r="X4" s="108"/>
    </row>
    <row r="5" spans="2:26" customFormat="1" ht="16">
      <c r="B5" s="98"/>
      <c r="C5" s="108" t="s">
        <v>66</v>
      </c>
      <c r="D5" s="108"/>
      <c r="E5" s="108"/>
      <c r="F5" s="108"/>
      <c r="G5" s="108"/>
      <c r="H5" s="108"/>
      <c r="I5" s="108"/>
      <c r="J5" s="108"/>
      <c r="K5" s="108"/>
      <c r="L5" s="108"/>
      <c r="M5" s="108"/>
      <c r="N5" s="108"/>
      <c r="O5" s="108"/>
      <c r="P5" s="108"/>
      <c r="Q5" s="108"/>
      <c r="R5" s="108"/>
      <c r="S5" s="108"/>
      <c r="T5" s="108"/>
      <c r="U5" s="108"/>
      <c r="V5" s="108"/>
      <c r="W5" s="108"/>
      <c r="X5" s="108"/>
      <c r="Y5" s="108"/>
      <c r="Z5" s="108"/>
    </row>
    <row r="6" spans="2:26" customFormat="1" ht="16">
      <c r="B6" s="98"/>
      <c r="C6" s="108"/>
      <c r="D6" s="108"/>
      <c r="E6" s="108"/>
      <c r="F6" s="108"/>
      <c r="G6" s="108"/>
      <c r="H6" s="108"/>
      <c r="I6" s="108"/>
      <c r="J6" s="108"/>
      <c r="K6" s="108"/>
      <c r="L6" s="108"/>
      <c r="M6" s="108"/>
      <c r="N6" s="108"/>
      <c r="O6" s="108"/>
      <c r="P6" s="108"/>
      <c r="Q6" s="108"/>
      <c r="R6" s="108"/>
      <c r="S6" s="108"/>
      <c r="T6" s="108"/>
      <c r="U6" s="108"/>
      <c r="V6" s="108"/>
      <c r="W6" s="108"/>
      <c r="X6" s="108"/>
      <c r="Y6" s="108"/>
      <c r="Z6" s="108"/>
    </row>
    <row r="7" spans="2:26" customFormat="1" ht="16">
      <c r="B7" s="98"/>
      <c r="C7" s="108"/>
      <c r="D7" s="108" t="s">
        <v>67</v>
      </c>
      <c r="E7" s="108"/>
      <c r="F7" s="108" t="s">
        <v>68</v>
      </c>
      <c r="G7" s="108"/>
      <c r="H7" s="108"/>
      <c r="I7" s="108"/>
      <c r="J7" s="108"/>
      <c r="K7" s="108"/>
      <c r="L7" s="108"/>
      <c r="M7" s="108"/>
      <c r="N7" s="108"/>
      <c r="O7" s="108"/>
      <c r="P7" s="108"/>
      <c r="Q7" s="108"/>
      <c r="R7" s="108"/>
      <c r="S7" s="108"/>
      <c r="T7" s="108"/>
      <c r="U7" s="108"/>
      <c r="V7" s="108"/>
      <c r="W7" s="108"/>
      <c r="X7" s="108"/>
      <c r="Y7" s="108"/>
      <c r="Z7" s="108"/>
    </row>
    <row r="8" spans="2:26" customFormat="1" ht="16">
      <c r="B8" s="98"/>
      <c r="C8" s="108"/>
      <c r="D8" s="108"/>
      <c r="E8" s="108"/>
      <c r="F8" s="108" t="s">
        <v>69</v>
      </c>
      <c r="G8" s="108"/>
      <c r="H8" s="108"/>
      <c r="I8" s="108"/>
      <c r="J8" s="108"/>
      <c r="K8" s="108"/>
      <c r="L8" s="108"/>
      <c r="M8" s="108"/>
      <c r="N8" s="108"/>
      <c r="O8" s="108"/>
      <c r="P8" s="108"/>
      <c r="Q8" s="108"/>
      <c r="R8" s="108"/>
      <c r="S8" s="108"/>
      <c r="T8" s="108"/>
      <c r="U8" s="108"/>
      <c r="V8" s="108"/>
      <c r="W8" s="108"/>
      <c r="X8" s="108"/>
      <c r="Y8" s="108"/>
      <c r="Z8" s="108"/>
    </row>
    <row r="9" spans="2:26" customFormat="1" ht="16">
      <c r="B9" s="98"/>
      <c r="C9" s="108"/>
      <c r="D9" s="108"/>
      <c r="E9" s="108"/>
      <c r="F9" s="108"/>
      <c r="G9" s="108"/>
      <c r="H9" s="108"/>
      <c r="I9" s="108"/>
      <c r="J9" s="108"/>
      <c r="K9" s="108"/>
      <c r="L9" s="108"/>
      <c r="M9" s="108"/>
      <c r="N9" s="108"/>
      <c r="O9" s="108"/>
      <c r="P9" s="108"/>
      <c r="Q9" s="108"/>
      <c r="R9" s="108"/>
      <c r="S9" s="108"/>
      <c r="T9" s="108"/>
      <c r="U9" s="108"/>
      <c r="V9" s="108"/>
      <c r="W9" s="108"/>
      <c r="X9" s="108"/>
      <c r="Y9" s="108"/>
      <c r="Z9" s="108"/>
    </row>
    <row r="10" spans="2:26" customFormat="1" ht="16">
      <c r="B10" s="98"/>
      <c r="C10" s="108"/>
      <c r="D10" s="108"/>
      <c r="E10" s="108"/>
      <c r="F10" s="108"/>
      <c r="G10" s="108"/>
      <c r="H10" s="108"/>
      <c r="I10" s="108"/>
      <c r="J10" s="108"/>
      <c r="K10" s="108"/>
      <c r="L10" s="108"/>
      <c r="M10" s="108"/>
      <c r="N10" s="108"/>
      <c r="O10" s="108"/>
      <c r="P10" s="108"/>
      <c r="Q10" s="108"/>
      <c r="R10" s="108"/>
      <c r="S10" s="108"/>
      <c r="T10" s="108"/>
      <c r="U10" s="108"/>
      <c r="V10" s="108"/>
      <c r="W10" s="108"/>
      <c r="X10" s="108"/>
      <c r="Y10" s="108"/>
      <c r="Z10" s="108"/>
    </row>
    <row r="11" spans="2:26" customFormat="1" ht="16">
      <c r="B11" s="98"/>
      <c r="C11" s="108"/>
      <c r="D11" s="108"/>
      <c r="E11" s="108"/>
      <c r="F11" s="108"/>
      <c r="G11" s="108"/>
      <c r="H11" s="108"/>
      <c r="I11" s="108"/>
      <c r="J11" s="108"/>
      <c r="K11" s="108"/>
      <c r="L11" s="108"/>
      <c r="M11" s="108"/>
      <c r="N11" s="108"/>
      <c r="O11" s="108"/>
      <c r="P11" s="108"/>
      <c r="Q11" s="108"/>
      <c r="R11" s="108"/>
      <c r="S11" s="108"/>
      <c r="T11" s="108"/>
      <c r="U11" s="108"/>
      <c r="V11" s="108"/>
      <c r="W11" s="108"/>
      <c r="X11" s="108"/>
      <c r="Y11" s="108"/>
      <c r="Z11" s="108"/>
    </row>
    <row r="12" spans="2:26" customFormat="1" ht="16">
      <c r="B12" s="98"/>
      <c r="C12" s="108"/>
      <c r="D12" s="108"/>
      <c r="E12" s="108"/>
      <c r="F12" s="108"/>
      <c r="G12" s="108"/>
      <c r="H12" s="108"/>
      <c r="I12" s="108"/>
      <c r="J12" s="108"/>
      <c r="K12" s="108"/>
      <c r="L12" s="108"/>
      <c r="M12" s="108"/>
      <c r="N12" s="108"/>
      <c r="O12" s="108"/>
      <c r="P12" s="108"/>
      <c r="Q12" s="108"/>
      <c r="R12" s="108"/>
      <c r="S12" s="108"/>
      <c r="T12" s="108"/>
      <c r="U12" s="108"/>
      <c r="V12" s="108"/>
      <c r="W12" s="108"/>
      <c r="X12" s="108"/>
      <c r="Y12" s="108"/>
      <c r="Z12" s="108"/>
    </row>
    <row r="13" spans="2:26" customFormat="1" ht="16">
      <c r="B13" s="98"/>
      <c r="C13" s="108"/>
      <c r="D13" s="108"/>
      <c r="E13" s="108"/>
      <c r="F13" s="108"/>
      <c r="G13" s="108"/>
      <c r="H13" s="108"/>
      <c r="I13" s="108"/>
      <c r="J13" s="108"/>
      <c r="K13" s="108"/>
      <c r="L13" s="108"/>
      <c r="M13" s="108"/>
      <c r="N13" s="108"/>
      <c r="O13" s="108"/>
      <c r="P13" s="108"/>
      <c r="Q13" s="108"/>
      <c r="R13" s="108"/>
      <c r="S13" s="108"/>
      <c r="T13" s="108"/>
      <c r="U13" s="108"/>
      <c r="V13" s="108"/>
      <c r="W13" s="108"/>
      <c r="X13" s="108"/>
      <c r="Y13" s="108"/>
      <c r="Z13" s="108"/>
    </row>
    <row r="14" spans="2:26" customFormat="1" ht="16">
      <c r="B14" s="98"/>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8"/>
    </row>
    <row r="15" spans="2:26" customFormat="1" ht="16">
      <c r="B15" s="98"/>
      <c r="C15" s="108"/>
      <c r="D15" s="108"/>
      <c r="E15" s="108"/>
      <c r="F15" s="108"/>
      <c r="G15" s="108"/>
      <c r="H15" s="108"/>
      <c r="I15" s="108"/>
      <c r="J15" s="108"/>
      <c r="K15" s="108"/>
      <c r="L15" s="108"/>
      <c r="M15" s="108"/>
      <c r="N15" s="108"/>
      <c r="O15" s="108"/>
      <c r="P15" s="108"/>
      <c r="Q15" s="108"/>
      <c r="R15" s="108"/>
      <c r="S15" s="108"/>
      <c r="T15" s="108"/>
      <c r="U15" s="108"/>
      <c r="V15" s="108"/>
      <c r="W15" s="108"/>
      <c r="X15" s="108"/>
      <c r="Y15" s="108"/>
      <c r="Z15" s="108"/>
    </row>
    <row r="16" spans="2:26" customFormat="1" ht="16">
      <c r="B16" s="98"/>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8"/>
    </row>
    <row r="17" spans="2:26" customFormat="1" ht="16">
      <c r="B17" s="98"/>
      <c r="C17" s="108"/>
      <c r="D17" s="108"/>
      <c r="E17" s="108"/>
      <c r="F17" s="108"/>
      <c r="G17" s="108"/>
      <c r="H17" s="108"/>
      <c r="I17" s="108"/>
      <c r="J17" s="108"/>
      <c r="K17" s="108"/>
      <c r="L17" s="108"/>
      <c r="M17" s="108"/>
      <c r="N17" s="108"/>
      <c r="O17" s="108"/>
      <c r="P17" s="108"/>
      <c r="Q17" s="108"/>
      <c r="R17" s="108"/>
      <c r="S17" s="108"/>
      <c r="T17" s="108"/>
      <c r="U17" s="108"/>
      <c r="V17" s="108"/>
      <c r="W17" s="108"/>
      <c r="X17" s="108"/>
      <c r="Y17" s="108"/>
      <c r="Z17" s="108"/>
    </row>
    <row r="18" spans="2:26" customFormat="1" ht="16">
      <c r="B18" s="98"/>
      <c r="C18" s="108"/>
      <c r="D18" s="108"/>
      <c r="E18" s="108"/>
      <c r="F18" s="108"/>
      <c r="G18" s="108"/>
      <c r="H18" s="108"/>
      <c r="I18" s="108"/>
      <c r="J18" s="108"/>
      <c r="K18" s="108"/>
      <c r="L18" s="108"/>
      <c r="M18" s="108"/>
      <c r="N18" s="108"/>
      <c r="O18" s="108"/>
      <c r="P18" s="108"/>
      <c r="Q18" s="108"/>
      <c r="R18" s="108"/>
      <c r="S18" s="108"/>
      <c r="T18" s="108"/>
      <c r="U18" s="108"/>
      <c r="V18" s="108"/>
      <c r="W18" s="108"/>
      <c r="X18" s="108"/>
      <c r="Y18" s="108"/>
      <c r="Z18" s="108"/>
    </row>
    <row r="19" spans="2:26" customFormat="1" ht="16">
      <c r="B19" s="98"/>
      <c r="C19" s="108"/>
      <c r="D19" s="108"/>
      <c r="E19" s="108"/>
      <c r="F19" s="108"/>
      <c r="G19" s="108"/>
      <c r="H19" s="108"/>
      <c r="I19" s="108"/>
      <c r="J19" s="108"/>
      <c r="K19" s="108"/>
      <c r="L19" s="108"/>
      <c r="M19" s="108"/>
      <c r="N19" s="108"/>
      <c r="O19" s="108"/>
      <c r="P19" s="108"/>
      <c r="Q19" s="108"/>
      <c r="R19" s="108"/>
      <c r="S19" s="108"/>
      <c r="T19" s="108"/>
      <c r="U19" s="108"/>
      <c r="V19" s="108"/>
      <c r="W19" s="108"/>
      <c r="X19" s="108"/>
      <c r="Y19" s="108"/>
      <c r="Z19" s="108"/>
    </row>
    <row r="20" spans="2:26" customFormat="1" ht="16">
      <c r="B20" s="98"/>
      <c r="C20" s="108"/>
      <c r="D20" s="108"/>
      <c r="E20" s="108"/>
      <c r="F20" s="108"/>
      <c r="G20" s="108"/>
      <c r="H20" s="108"/>
      <c r="I20" s="108"/>
      <c r="J20" s="108"/>
      <c r="K20" s="108"/>
      <c r="L20" s="108"/>
      <c r="M20" s="108"/>
      <c r="N20" s="108"/>
      <c r="O20" s="108"/>
      <c r="P20" s="108"/>
      <c r="Q20" s="108"/>
      <c r="R20" s="108"/>
      <c r="S20" s="108"/>
      <c r="T20" s="108"/>
      <c r="U20" s="108"/>
      <c r="V20" s="108"/>
      <c r="W20" s="108"/>
      <c r="X20" s="108"/>
      <c r="Y20" s="108"/>
      <c r="Z20" s="108"/>
    </row>
    <row r="21" spans="2:26" customFormat="1" ht="16">
      <c r="B21" s="98"/>
      <c r="C21" s="108"/>
      <c r="D21" s="108"/>
      <c r="E21" s="108"/>
      <c r="F21" s="108"/>
      <c r="G21" s="108"/>
      <c r="H21" s="108"/>
      <c r="I21" s="108"/>
      <c r="J21" s="108"/>
      <c r="K21" s="108"/>
      <c r="L21" s="108"/>
      <c r="M21" s="108"/>
      <c r="N21" s="108"/>
      <c r="O21" s="108"/>
      <c r="P21" s="108"/>
      <c r="Q21" s="108"/>
      <c r="R21" s="108"/>
      <c r="S21" s="108"/>
      <c r="T21" s="108"/>
      <c r="U21" s="108"/>
      <c r="V21" s="108"/>
      <c r="W21" s="108"/>
      <c r="X21" s="108"/>
      <c r="Y21" s="108"/>
      <c r="Z21" s="108"/>
    </row>
    <row r="22" spans="2:26" customFormat="1" ht="16">
      <c r="B22" s="98"/>
      <c r="C22" s="108"/>
      <c r="D22" s="108" t="s">
        <v>70</v>
      </c>
      <c r="E22" s="108"/>
      <c r="F22" s="108"/>
      <c r="G22" s="108"/>
      <c r="H22" s="108"/>
      <c r="I22" s="108"/>
      <c r="J22" s="108"/>
      <c r="K22" s="108"/>
      <c r="L22" s="108"/>
      <c r="M22" s="108"/>
      <c r="N22" s="108"/>
      <c r="O22" s="108"/>
      <c r="P22" s="108"/>
      <c r="Q22" s="108"/>
      <c r="R22" s="108"/>
      <c r="S22" s="108"/>
      <c r="T22" s="108"/>
      <c r="U22" s="108"/>
      <c r="V22" s="108"/>
      <c r="W22" s="108"/>
      <c r="X22" s="108"/>
      <c r="Y22" s="108"/>
      <c r="Z22" s="108"/>
    </row>
    <row r="23" spans="2:26" customFormat="1" ht="16">
      <c r="B23" s="98"/>
      <c r="C23" s="108"/>
      <c r="D23" s="108"/>
      <c r="E23" s="108"/>
      <c r="F23" s="108" t="s">
        <v>71</v>
      </c>
      <c r="G23" s="108"/>
      <c r="H23" s="120">
        <v>0.28799999999999998</v>
      </c>
      <c r="I23" s="108"/>
      <c r="J23" s="108"/>
      <c r="K23" s="108"/>
      <c r="L23" s="108"/>
      <c r="M23" s="108"/>
      <c r="N23" s="108"/>
      <c r="O23" s="108"/>
      <c r="P23" s="108"/>
      <c r="Q23" s="108"/>
      <c r="R23" s="108"/>
      <c r="S23" s="108"/>
      <c r="T23" s="108"/>
      <c r="U23" s="108"/>
      <c r="V23" s="108"/>
      <c r="W23" s="108"/>
      <c r="X23" s="108"/>
      <c r="Y23" s="108"/>
      <c r="Z23" s="108"/>
    </row>
    <row r="24" spans="2:26" customFormat="1" ht="16">
      <c r="B24" s="98"/>
      <c r="C24" s="108"/>
      <c r="D24" s="108"/>
      <c r="E24" s="108"/>
      <c r="F24" s="108" t="s">
        <v>72</v>
      </c>
      <c r="G24" s="108"/>
      <c r="H24" s="121">
        <v>0.96</v>
      </c>
      <c r="I24" s="108"/>
      <c r="J24" s="108"/>
      <c r="K24" s="108"/>
      <c r="L24" s="108"/>
      <c r="M24" s="108"/>
      <c r="N24" s="108"/>
      <c r="O24" s="108"/>
      <c r="P24" s="108"/>
      <c r="Q24" s="108"/>
      <c r="R24" s="108"/>
      <c r="S24" s="108"/>
      <c r="T24" s="108"/>
      <c r="U24" s="108"/>
      <c r="V24" s="108"/>
      <c r="W24" s="108"/>
      <c r="X24" s="108"/>
      <c r="Y24" s="108"/>
      <c r="Z24" s="108"/>
    </row>
    <row r="25" spans="2:26" customFormat="1" ht="16">
      <c r="B25" s="98"/>
      <c r="C25" s="108"/>
      <c r="D25" s="108"/>
      <c r="E25" s="108"/>
      <c r="F25" s="108" t="s">
        <v>73</v>
      </c>
      <c r="G25" s="108"/>
      <c r="H25" s="108">
        <v>47.4</v>
      </c>
      <c r="I25" s="108" t="s">
        <v>74</v>
      </c>
      <c r="J25" s="108"/>
      <c r="K25" s="108"/>
      <c r="L25" s="108"/>
      <c r="M25" s="108"/>
      <c r="N25" s="108"/>
      <c r="O25" s="108"/>
      <c r="P25" s="108"/>
      <c r="Q25" s="108"/>
      <c r="R25" s="108"/>
      <c r="S25" s="108"/>
      <c r="T25" s="108"/>
      <c r="U25" s="108"/>
      <c r="V25" s="108"/>
      <c r="W25" s="108"/>
      <c r="X25" s="108"/>
      <c r="Y25" s="108"/>
      <c r="Z25" s="108"/>
    </row>
    <row r="26" spans="2:26" customFormat="1" ht="16">
      <c r="B26" s="98"/>
      <c r="C26" s="108"/>
      <c r="D26" s="108"/>
      <c r="E26" s="108"/>
      <c r="F26" s="108" t="s">
        <v>75</v>
      </c>
      <c r="G26" s="108"/>
      <c r="H26" s="108">
        <v>14.2</v>
      </c>
      <c r="I26" s="108" t="s">
        <v>76</v>
      </c>
      <c r="J26" s="108"/>
      <c r="K26" s="108"/>
      <c r="L26" s="108"/>
      <c r="M26" s="108"/>
      <c r="N26" s="108"/>
      <c r="O26" s="108"/>
      <c r="P26" s="108"/>
      <c r="Q26" s="108"/>
      <c r="R26" s="108"/>
      <c r="S26" s="108"/>
      <c r="T26" s="108"/>
      <c r="U26" s="108"/>
      <c r="V26" s="108"/>
      <c r="W26" s="108"/>
      <c r="X26" s="108"/>
      <c r="Y26" s="108"/>
      <c r="Z26" s="108"/>
    </row>
    <row r="27" spans="2:26" customFormat="1" ht="16">
      <c r="B27" s="98"/>
      <c r="C27" s="108"/>
      <c r="D27" s="108"/>
      <c r="E27" s="108"/>
      <c r="F27" s="108" t="s">
        <v>77</v>
      </c>
      <c r="G27" s="108"/>
      <c r="H27" s="122">
        <f>H26*H24</f>
        <v>13.632</v>
      </c>
      <c r="I27" s="108" t="s">
        <v>78</v>
      </c>
      <c r="J27" s="108"/>
      <c r="K27" s="108"/>
      <c r="L27" s="108"/>
      <c r="M27" s="108"/>
      <c r="N27" s="108"/>
      <c r="O27" s="108"/>
      <c r="P27" s="108"/>
      <c r="Q27" s="108"/>
      <c r="R27" s="108"/>
      <c r="S27" s="108"/>
      <c r="T27" s="108"/>
      <c r="U27" s="108"/>
      <c r="V27" s="108"/>
      <c r="W27" s="108"/>
      <c r="X27" s="108"/>
      <c r="Y27" s="108"/>
      <c r="Z27" s="108"/>
    </row>
    <row r="28" spans="2:26" customFormat="1" ht="16">
      <c r="B28" s="98"/>
      <c r="C28" s="108"/>
      <c r="D28" s="108"/>
      <c r="E28" s="108"/>
      <c r="F28" s="145" t="s">
        <v>133</v>
      </c>
      <c r="G28" s="145"/>
      <c r="H28" s="147">
        <f>H27*100</f>
        <v>1363.2</v>
      </c>
      <c r="I28" s="145" t="s">
        <v>132</v>
      </c>
      <c r="J28" s="108"/>
      <c r="K28" s="108"/>
      <c r="L28" s="108"/>
      <c r="M28" s="108"/>
      <c r="N28" s="108"/>
      <c r="O28" s="108"/>
      <c r="P28" s="108"/>
      <c r="Q28" s="108"/>
      <c r="R28" s="108"/>
      <c r="S28" s="108"/>
      <c r="T28" s="108"/>
      <c r="U28" s="108"/>
      <c r="V28" s="108"/>
      <c r="W28" s="108"/>
      <c r="X28" s="108"/>
      <c r="Y28" s="108"/>
      <c r="Z28" s="108"/>
    </row>
    <row r="29" spans="2:26" customFormat="1" ht="16">
      <c r="B29" s="98"/>
      <c r="C29" s="108"/>
      <c r="D29" s="108"/>
      <c r="E29" s="108"/>
      <c r="F29" s="108" t="s">
        <v>79</v>
      </c>
      <c r="G29" s="108"/>
      <c r="H29" s="108">
        <v>575</v>
      </c>
      <c r="I29" s="123" t="s">
        <v>80</v>
      </c>
      <c r="J29" s="108"/>
      <c r="K29" s="108"/>
      <c r="L29" s="108"/>
      <c r="M29" s="108"/>
      <c r="N29" s="108"/>
      <c r="O29" s="108"/>
      <c r="P29" s="108"/>
      <c r="Q29" s="108"/>
      <c r="R29" s="108"/>
      <c r="S29" s="108"/>
      <c r="T29" s="108"/>
      <c r="U29" s="108"/>
      <c r="V29" s="108"/>
      <c r="W29" s="108"/>
      <c r="X29" s="108"/>
      <c r="Y29" s="108"/>
      <c r="Z29" s="108"/>
    </row>
    <row r="30" spans="2:26" customFormat="1" ht="16">
      <c r="B30" s="98"/>
      <c r="C30" s="108"/>
      <c r="D30" s="108"/>
      <c r="E30" s="108"/>
      <c r="F30" s="108" t="s">
        <v>81</v>
      </c>
      <c r="G30" s="108"/>
      <c r="H30" s="121">
        <v>0.55000000000000004</v>
      </c>
      <c r="I30" s="123"/>
      <c r="J30" s="108"/>
      <c r="K30" s="108"/>
      <c r="L30" s="108"/>
      <c r="M30" s="108"/>
      <c r="N30" s="108"/>
      <c r="O30" s="108"/>
      <c r="P30" s="108"/>
      <c r="Q30" s="108"/>
      <c r="R30" s="108"/>
      <c r="S30" s="108"/>
      <c r="T30" s="108"/>
      <c r="U30" s="108"/>
      <c r="V30" s="108"/>
      <c r="W30" s="108"/>
      <c r="X30" s="108"/>
      <c r="Y30" s="108"/>
      <c r="Z30" s="108"/>
    </row>
    <row r="31" spans="2:26" customFormat="1" ht="16">
      <c r="B31" s="98"/>
      <c r="C31" s="108"/>
      <c r="D31" s="108"/>
      <c r="E31" s="108"/>
      <c r="F31" s="108" t="s">
        <v>82</v>
      </c>
      <c r="G31" s="108"/>
      <c r="H31" s="108">
        <f>H29*H30</f>
        <v>316.25</v>
      </c>
      <c r="I31" s="123" t="s">
        <v>80</v>
      </c>
      <c r="J31" s="108"/>
      <c r="K31" s="108"/>
      <c r="L31" s="108"/>
      <c r="M31" s="108"/>
      <c r="N31" s="108"/>
      <c r="O31" s="108"/>
      <c r="P31" s="108"/>
      <c r="Q31" s="108"/>
      <c r="R31" s="108"/>
      <c r="S31" s="108"/>
      <c r="T31" s="108"/>
      <c r="U31" s="108"/>
      <c r="V31" s="108"/>
      <c r="W31" s="108"/>
      <c r="X31" s="108"/>
      <c r="Y31" s="108"/>
      <c r="Z31" s="108"/>
    </row>
    <row r="32" spans="2:26" customFormat="1" ht="16">
      <c r="B32" s="98"/>
      <c r="C32" s="108"/>
      <c r="D32" s="108"/>
      <c r="E32" s="108"/>
      <c r="F32" s="124" t="s">
        <v>83</v>
      </c>
      <c r="G32" s="124"/>
      <c r="H32" s="108">
        <v>55.5</v>
      </c>
      <c r="I32" s="123" t="s">
        <v>45</v>
      </c>
      <c r="J32" s="108"/>
      <c r="K32" s="108"/>
      <c r="L32" s="108"/>
      <c r="M32" s="108"/>
      <c r="N32" s="108"/>
      <c r="O32" s="108"/>
      <c r="P32" s="108"/>
      <c r="Q32" s="108"/>
      <c r="R32" s="108"/>
      <c r="S32" s="108"/>
      <c r="T32" s="108"/>
      <c r="U32" s="108"/>
      <c r="V32" s="108"/>
      <c r="W32" s="108"/>
      <c r="X32" s="108"/>
      <c r="Y32" s="108"/>
      <c r="Z32" s="108"/>
    </row>
    <row r="33" spans="2:26" customFormat="1" ht="16">
      <c r="B33" s="98"/>
      <c r="C33" s="108"/>
      <c r="D33" s="108"/>
      <c r="E33" s="108"/>
      <c r="F33" s="124" t="s">
        <v>140</v>
      </c>
      <c r="G33" s="124"/>
      <c r="H33" s="108">
        <f>F268</f>
        <v>50</v>
      </c>
      <c r="I33" s="123" t="s">
        <v>45</v>
      </c>
      <c r="J33" s="108"/>
      <c r="K33" s="108"/>
      <c r="L33" s="108"/>
      <c r="M33" s="108"/>
      <c r="N33" s="108"/>
      <c r="O33" s="108"/>
      <c r="P33" s="108"/>
      <c r="Q33" s="108"/>
      <c r="R33" s="108"/>
      <c r="S33" s="108"/>
      <c r="T33" s="108"/>
      <c r="U33" s="108"/>
      <c r="V33" s="108"/>
      <c r="W33" s="108"/>
      <c r="X33" s="108"/>
      <c r="Y33" s="108"/>
      <c r="Z33" s="108"/>
    </row>
    <row r="34" spans="2:26" customFormat="1" ht="16">
      <c r="B34" s="98"/>
      <c r="C34" s="108"/>
      <c r="D34" s="108"/>
      <c r="E34" s="108"/>
      <c r="F34" s="124" t="s">
        <v>84</v>
      </c>
      <c r="G34" s="124"/>
      <c r="H34" s="108">
        <v>7.1599999999999995E-4</v>
      </c>
      <c r="I34" s="123" t="s">
        <v>85</v>
      </c>
      <c r="J34" s="108"/>
      <c r="K34" s="108"/>
      <c r="L34" s="108"/>
      <c r="M34" s="108"/>
      <c r="N34" s="108"/>
      <c r="O34" s="108"/>
      <c r="P34" s="108"/>
      <c r="Q34" s="108"/>
      <c r="R34" s="108"/>
      <c r="S34" s="108"/>
      <c r="T34" s="108"/>
      <c r="U34" s="108"/>
      <c r="V34" s="108"/>
      <c r="W34" s="108"/>
      <c r="X34" s="108"/>
      <c r="Y34" s="108"/>
      <c r="Z34" s="108"/>
    </row>
    <row r="35" spans="2:26" customFormat="1" ht="16">
      <c r="B35" s="98"/>
      <c r="C35" s="108"/>
      <c r="D35" s="108"/>
      <c r="E35" s="108"/>
      <c r="F35" s="124" t="s">
        <v>83</v>
      </c>
      <c r="G35" s="124"/>
      <c r="H35" s="108">
        <f>H34*H32*1000</f>
        <v>39.737999999999992</v>
      </c>
      <c r="I35" s="123" t="s">
        <v>86</v>
      </c>
      <c r="J35" s="108"/>
      <c r="K35" s="108"/>
      <c r="L35" s="108"/>
      <c r="M35" s="108"/>
      <c r="N35" s="108"/>
      <c r="O35" s="108"/>
      <c r="P35" s="108"/>
      <c r="Q35" s="108"/>
      <c r="R35" s="108"/>
      <c r="S35" s="108"/>
      <c r="T35" s="108"/>
      <c r="U35" s="108"/>
      <c r="V35" s="108"/>
      <c r="W35" s="108"/>
      <c r="X35" s="108"/>
      <c r="Y35" s="108"/>
      <c r="Z35" s="108"/>
    </row>
    <row r="36" spans="2:26" customFormat="1" ht="16">
      <c r="B36" s="98"/>
      <c r="C36" s="108"/>
      <c r="D36" s="108"/>
      <c r="E36" s="108"/>
      <c r="F36" s="124" t="s">
        <v>140</v>
      </c>
      <c r="G36" s="124"/>
      <c r="H36" s="108">
        <f>H34*H33*1000</f>
        <v>35.799999999999997</v>
      </c>
      <c r="I36" s="123" t="s">
        <v>86</v>
      </c>
      <c r="J36" s="108"/>
      <c r="K36" s="108"/>
      <c r="L36" s="108"/>
      <c r="M36" s="108"/>
      <c r="N36" s="108"/>
      <c r="O36" s="108"/>
      <c r="P36" s="108"/>
      <c r="Q36" s="108"/>
      <c r="R36" s="108"/>
      <c r="S36" s="108"/>
      <c r="T36" s="108"/>
      <c r="U36" s="108"/>
      <c r="V36" s="108"/>
      <c r="W36" s="108"/>
      <c r="X36" s="108"/>
      <c r="Y36" s="108"/>
      <c r="Z36" s="108"/>
    </row>
    <row r="37" spans="2:26" customFormat="1" ht="16">
      <c r="B37" s="98"/>
      <c r="C37" s="108"/>
      <c r="D37" s="108"/>
      <c r="E37" s="108"/>
      <c r="F37" s="108" t="s">
        <v>82</v>
      </c>
      <c r="G37" s="108"/>
      <c r="H37" s="108">
        <f>H31*H36/1000</f>
        <v>11.32175</v>
      </c>
      <c r="I37" s="123" t="s">
        <v>87</v>
      </c>
      <c r="J37" s="108"/>
      <c r="K37" s="108"/>
      <c r="L37" s="108"/>
      <c r="M37" s="108"/>
      <c r="N37" s="108"/>
      <c r="O37" s="108"/>
      <c r="P37" s="108"/>
      <c r="Q37" s="108"/>
      <c r="R37" s="108"/>
      <c r="S37" s="108"/>
      <c r="T37" s="108"/>
      <c r="U37" s="108"/>
      <c r="V37" s="108"/>
      <c r="W37" s="108"/>
      <c r="X37" s="108"/>
      <c r="Y37" s="108"/>
      <c r="Z37" s="108"/>
    </row>
    <row r="38" spans="2:26" customFormat="1" ht="16">
      <c r="B38" s="98"/>
      <c r="C38" s="108"/>
      <c r="D38" s="108"/>
      <c r="E38" s="108"/>
      <c r="F38" s="108" t="s">
        <v>79</v>
      </c>
      <c r="G38" s="108"/>
      <c r="H38" s="108">
        <f>H37</f>
        <v>11.32175</v>
      </c>
      <c r="I38" s="123" t="s">
        <v>87</v>
      </c>
      <c r="J38" s="108"/>
      <c r="K38" s="108"/>
      <c r="L38" s="108"/>
      <c r="M38" s="108"/>
      <c r="N38" s="108"/>
      <c r="O38" s="108"/>
      <c r="P38" s="108"/>
      <c r="Q38" s="108"/>
      <c r="R38" s="108"/>
      <c r="S38" s="108"/>
      <c r="T38" s="108"/>
      <c r="U38" s="108"/>
      <c r="V38" s="108"/>
      <c r="W38" s="108"/>
      <c r="X38" s="108"/>
      <c r="Y38" s="108"/>
      <c r="Z38" s="108"/>
    </row>
    <row r="39" spans="2:26" customFormat="1" ht="16">
      <c r="B39" s="98"/>
      <c r="C39" s="108"/>
      <c r="D39" s="108"/>
      <c r="E39" s="108"/>
      <c r="F39" s="145" t="s">
        <v>141</v>
      </c>
      <c r="G39" s="146"/>
      <c r="H39" s="148">
        <f>H38*H28*1000</f>
        <v>15433809.6</v>
      </c>
      <c r="I39" s="123" t="s">
        <v>48</v>
      </c>
      <c r="J39" s="108"/>
      <c r="K39" s="108"/>
      <c r="L39" s="108"/>
      <c r="M39" s="108"/>
      <c r="N39" s="108"/>
      <c r="O39" s="108"/>
      <c r="P39" s="108"/>
      <c r="Q39" s="108"/>
      <c r="R39" s="108"/>
      <c r="S39" s="108"/>
      <c r="T39" s="108"/>
      <c r="U39" s="108"/>
      <c r="V39" s="108"/>
      <c r="W39" s="108"/>
      <c r="X39" s="108"/>
      <c r="Y39" s="108"/>
      <c r="Z39" s="108"/>
    </row>
    <row r="40" spans="2:26" customFormat="1" ht="16">
      <c r="B40" s="98"/>
      <c r="C40" s="108"/>
      <c r="D40" s="108"/>
      <c r="E40" s="108"/>
      <c r="F40" s="145" t="s">
        <v>142</v>
      </c>
      <c r="G40" s="146"/>
      <c r="H40" s="148">
        <f>H39*H74</f>
        <v>15294905.3136</v>
      </c>
      <c r="I40" s="123" t="s">
        <v>48</v>
      </c>
      <c r="J40" s="108"/>
      <c r="K40" s="108"/>
      <c r="L40" s="108"/>
      <c r="M40" s="108"/>
      <c r="N40" s="108"/>
      <c r="O40" s="108"/>
      <c r="P40" s="108"/>
      <c r="Q40" s="108"/>
      <c r="R40" s="108"/>
      <c r="S40" s="108"/>
      <c r="T40" s="108"/>
      <c r="U40" s="108"/>
      <c r="V40" s="108"/>
      <c r="W40" s="108"/>
      <c r="X40" s="108"/>
      <c r="Y40" s="108"/>
      <c r="Z40" s="108"/>
    </row>
    <row r="41" spans="2:26" customFormat="1" ht="16">
      <c r="B41" s="98"/>
      <c r="C41" s="108"/>
      <c r="D41" s="108"/>
      <c r="E41" s="108"/>
      <c r="F41" s="108"/>
      <c r="G41" s="108"/>
      <c r="H41" s="108"/>
      <c r="I41" s="108"/>
      <c r="J41" s="108"/>
      <c r="K41" s="108"/>
      <c r="L41" s="108"/>
      <c r="M41" s="108"/>
      <c r="N41" s="108"/>
      <c r="O41" s="108"/>
      <c r="P41" s="108"/>
      <c r="Q41" s="108"/>
      <c r="R41" s="108"/>
      <c r="S41" s="108"/>
      <c r="T41" s="108"/>
      <c r="U41" s="108"/>
      <c r="V41" s="108"/>
      <c r="W41" s="108"/>
      <c r="X41" s="108"/>
      <c r="Y41" s="108"/>
      <c r="Z41" s="108"/>
    </row>
    <row r="42" spans="2:26" customFormat="1" ht="16">
      <c r="B42" s="98"/>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row>
    <row r="43" spans="2:26" customFormat="1" ht="16">
      <c r="B43" s="98"/>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row>
    <row r="44" spans="2:26" customFormat="1" ht="16">
      <c r="B44" s="98"/>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row>
    <row r="45" spans="2:26" customFormat="1" ht="16">
      <c r="B45" s="98"/>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row>
    <row r="46" spans="2:26" customFormat="1" ht="16">
      <c r="B46" s="98"/>
      <c r="C46" s="108"/>
      <c r="D46" s="108"/>
      <c r="E46" s="108"/>
      <c r="F46" s="108"/>
      <c r="G46" s="108"/>
      <c r="H46" s="108"/>
      <c r="I46" s="108"/>
      <c r="J46" s="108"/>
      <c r="K46" s="108"/>
      <c r="L46" s="108"/>
      <c r="M46" s="108"/>
      <c r="N46" s="108">
        <v>6.6</v>
      </c>
      <c r="O46" s="108"/>
      <c r="P46" s="108"/>
      <c r="Q46" s="108"/>
      <c r="R46" s="108"/>
      <c r="S46" s="108"/>
      <c r="T46" s="108"/>
      <c r="U46" s="108"/>
      <c r="V46" s="108"/>
      <c r="W46" s="108"/>
      <c r="X46" s="108"/>
      <c r="Y46" s="108"/>
      <c r="Z46" s="108"/>
    </row>
    <row r="47" spans="2:26" customFormat="1" ht="16">
      <c r="B47" s="98"/>
      <c r="C47" s="108"/>
      <c r="D47" s="108"/>
      <c r="E47" s="108"/>
      <c r="F47" s="108"/>
      <c r="G47" s="108"/>
      <c r="H47" s="108"/>
      <c r="I47" s="108"/>
      <c r="J47" s="108"/>
      <c r="K47" s="108"/>
      <c r="L47" s="108"/>
      <c r="M47" s="108"/>
      <c r="N47" s="121">
        <v>0.44</v>
      </c>
      <c r="O47" s="108"/>
      <c r="P47" s="108"/>
      <c r="Q47" s="108"/>
      <c r="R47" s="108"/>
      <c r="S47" s="108"/>
      <c r="T47" s="108"/>
      <c r="U47" s="108"/>
      <c r="V47" s="108"/>
      <c r="W47" s="108"/>
      <c r="X47" s="108"/>
      <c r="Y47" s="108"/>
      <c r="Z47" s="108"/>
    </row>
    <row r="48" spans="2:26" customFormat="1" ht="16">
      <c r="B48" s="98"/>
      <c r="C48" s="108"/>
      <c r="D48" s="108"/>
      <c r="E48" s="108"/>
      <c r="F48" s="108"/>
      <c r="G48" s="108"/>
      <c r="H48" s="108"/>
      <c r="I48" s="108"/>
      <c r="J48" s="108"/>
      <c r="K48" s="108"/>
      <c r="L48" s="108"/>
      <c r="M48" s="108"/>
      <c r="N48" s="108">
        <f>N46/N47</f>
        <v>15</v>
      </c>
      <c r="O48" s="108"/>
      <c r="P48" s="108"/>
      <c r="Q48" s="108"/>
      <c r="R48" s="108"/>
      <c r="S48" s="108"/>
      <c r="T48" s="108"/>
      <c r="U48" s="108"/>
      <c r="V48" s="108"/>
      <c r="W48" s="108"/>
      <c r="X48" s="108"/>
      <c r="Y48" s="108"/>
      <c r="Z48" s="108"/>
    </row>
    <row r="49" spans="2:26" customFormat="1" ht="16">
      <c r="B49" s="98"/>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row>
    <row r="50" spans="2:26" customFormat="1" ht="16">
      <c r="B50" s="98"/>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row>
    <row r="51" spans="2:26" customFormat="1" ht="16">
      <c r="B51" s="98"/>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row>
    <row r="52" spans="2:26" customFormat="1" ht="16">
      <c r="B52" s="98"/>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row>
    <row r="53" spans="2:26" customFormat="1" ht="16">
      <c r="B53" s="98"/>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row>
    <row r="54" spans="2:26" customFormat="1" ht="16">
      <c r="B54" s="98"/>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row>
    <row r="55" spans="2:26" customFormat="1" ht="16">
      <c r="B55" s="98"/>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row>
    <row r="56" spans="2:26" customFormat="1" ht="16">
      <c r="B56" s="98"/>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row>
    <row r="57" spans="2:26" customFormat="1" ht="16">
      <c r="B57" s="98"/>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row>
    <row r="58" spans="2:26" customFormat="1" ht="16">
      <c r="B58" s="98"/>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row>
    <row r="59" spans="2:26" customFormat="1" ht="16">
      <c r="B59" s="98"/>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row>
    <row r="60" spans="2:26" customFormat="1" ht="16">
      <c r="B60" s="98"/>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row>
    <row r="61" spans="2:26" customFormat="1" ht="16">
      <c r="B61" s="98"/>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row>
    <row r="62" spans="2:26" customFormat="1" ht="16">
      <c r="B62" s="98"/>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row>
    <row r="63" spans="2:26" customFormat="1" ht="16">
      <c r="B63" s="98"/>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row>
    <row r="64" spans="2:26" customFormat="1" ht="16">
      <c r="B64" s="98"/>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row>
    <row r="65" spans="2:26" customFormat="1" ht="16">
      <c r="B65" s="98"/>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row>
    <row r="66" spans="2:26" customFormat="1" ht="16">
      <c r="B66" s="98"/>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row>
    <row r="67" spans="2:26" customFormat="1" ht="16">
      <c r="B67" s="98"/>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row>
    <row r="68" spans="2:26" customFormat="1" ht="16">
      <c r="B68" s="98"/>
      <c r="C68" s="108"/>
      <c r="D68" s="108" t="s">
        <v>88</v>
      </c>
      <c r="E68" s="108"/>
      <c r="F68" s="108"/>
      <c r="G68" s="108"/>
      <c r="H68" s="108"/>
      <c r="I68" s="108"/>
      <c r="J68" s="108"/>
      <c r="K68" s="108"/>
      <c r="L68" s="108"/>
      <c r="M68" s="108"/>
      <c r="N68" s="108"/>
      <c r="O68" s="108"/>
      <c r="P68" s="108"/>
      <c r="Q68" s="108"/>
      <c r="R68" s="108"/>
      <c r="S68" s="108"/>
      <c r="T68" s="108"/>
      <c r="U68" s="108"/>
      <c r="V68" s="108"/>
      <c r="W68" s="108"/>
      <c r="X68" s="108"/>
      <c r="Y68" s="108"/>
      <c r="Z68" s="108"/>
    </row>
    <row r="69" spans="2:26" s="128" customFormat="1" ht="16">
      <c r="B69" s="98"/>
      <c r="C69" s="125"/>
      <c r="D69" s="125"/>
      <c r="E69" s="125"/>
      <c r="F69" s="125" t="s">
        <v>89</v>
      </c>
      <c r="G69" s="125"/>
      <c r="H69" s="126">
        <v>0.90800000000000003</v>
      </c>
      <c r="I69" s="127" t="s">
        <v>90</v>
      </c>
      <c r="K69" s="125"/>
      <c r="L69" s="125"/>
      <c r="M69" s="125"/>
      <c r="N69" s="125"/>
      <c r="O69" s="125"/>
      <c r="P69" s="125"/>
      <c r="Q69" s="125"/>
      <c r="R69" s="125"/>
      <c r="S69" s="125"/>
      <c r="T69" s="125"/>
      <c r="U69" s="125"/>
      <c r="V69" s="125"/>
      <c r="W69" s="125"/>
      <c r="X69" s="125"/>
      <c r="Y69" s="125"/>
      <c r="Z69" s="125"/>
    </row>
    <row r="70" spans="2:26" s="128" customFormat="1" ht="16">
      <c r="B70" s="98"/>
      <c r="C70" s="125"/>
      <c r="D70" s="125"/>
      <c r="E70" s="125"/>
      <c r="F70" s="129" t="s">
        <v>91</v>
      </c>
      <c r="G70" s="129"/>
      <c r="H70" s="126">
        <v>7.8E-2</v>
      </c>
      <c r="I70" s="127" t="s">
        <v>90</v>
      </c>
      <c r="K70" s="125"/>
      <c r="L70" s="125"/>
      <c r="M70" s="125"/>
      <c r="N70" s="125"/>
      <c r="O70" s="125"/>
      <c r="P70" s="125"/>
      <c r="Q70" s="125"/>
      <c r="R70" s="125"/>
      <c r="S70" s="125"/>
      <c r="T70" s="125"/>
      <c r="U70" s="125"/>
      <c r="V70" s="125"/>
      <c r="W70" s="125"/>
      <c r="X70" s="125"/>
      <c r="Y70" s="125"/>
      <c r="Z70" s="125"/>
    </row>
    <row r="71" spans="2:26" s="128" customFormat="1" ht="16">
      <c r="B71" s="98"/>
      <c r="C71" s="125"/>
      <c r="D71" s="125"/>
      <c r="E71" s="125"/>
      <c r="F71" s="129" t="s">
        <v>92</v>
      </c>
      <c r="G71" s="129"/>
      <c r="H71" s="126">
        <v>1.4E-2</v>
      </c>
      <c r="I71" s="127" t="s">
        <v>90</v>
      </c>
      <c r="K71" s="125"/>
      <c r="L71" s="125"/>
      <c r="M71" s="125"/>
      <c r="N71" s="125"/>
      <c r="O71" s="125"/>
      <c r="P71" s="125"/>
      <c r="Q71" s="125"/>
      <c r="R71" s="125"/>
      <c r="S71" s="125"/>
      <c r="T71" s="125"/>
      <c r="U71" s="125"/>
      <c r="V71" s="125"/>
      <c r="W71" s="125"/>
      <c r="X71" s="125"/>
      <c r="Y71" s="125"/>
      <c r="Z71" s="125"/>
    </row>
    <row r="72" spans="2:26" s="128" customFormat="1" ht="16">
      <c r="B72" s="98"/>
      <c r="C72" s="125"/>
      <c r="D72" s="125"/>
      <c r="E72" s="125"/>
      <c r="F72" s="130" t="s">
        <v>93</v>
      </c>
      <c r="G72" s="130"/>
      <c r="H72" s="131">
        <v>1.7999999999999999E-2</v>
      </c>
      <c r="I72" s="132" t="s">
        <v>90</v>
      </c>
      <c r="K72" s="125" t="s">
        <v>94</v>
      </c>
      <c r="L72" s="125"/>
      <c r="M72" s="125"/>
      <c r="N72" s="125"/>
      <c r="O72" s="125"/>
      <c r="P72" s="125"/>
      <c r="Q72" s="125"/>
      <c r="R72" s="125"/>
      <c r="S72" s="125"/>
      <c r="T72" s="125"/>
      <c r="U72" s="125"/>
      <c r="V72" s="125"/>
      <c r="W72" s="125"/>
      <c r="X72" s="125"/>
      <c r="Y72" s="125"/>
      <c r="Z72" s="125"/>
    </row>
    <row r="73" spans="2:26" s="128" customFormat="1" ht="16">
      <c r="B73" s="98"/>
      <c r="C73" s="125"/>
      <c r="D73" s="125"/>
      <c r="E73" s="125"/>
      <c r="F73" s="129"/>
      <c r="G73" s="129"/>
      <c r="H73" s="126"/>
      <c r="I73" s="127"/>
      <c r="K73" s="125"/>
      <c r="L73" s="125"/>
      <c r="M73" s="125"/>
      <c r="N73" s="125"/>
      <c r="O73" s="125"/>
      <c r="P73" s="125"/>
      <c r="Q73" s="125"/>
      <c r="R73" s="125"/>
      <c r="S73" s="125"/>
      <c r="T73" s="125"/>
      <c r="U73" s="125"/>
      <c r="V73" s="125"/>
      <c r="W73" s="125"/>
      <c r="X73" s="125"/>
      <c r="Y73" s="125"/>
      <c r="Z73" s="125"/>
    </row>
    <row r="74" spans="2:26" s="128" customFormat="1" ht="16">
      <c r="B74" s="98"/>
      <c r="C74" s="125"/>
      <c r="D74" s="125"/>
      <c r="E74" s="125"/>
      <c r="F74" s="125" t="s">
        <v>95</v>
      </c>
      <c r="G74" s="125"/>
      <c r="H74" s="126">
        <v>0.99099999999999999</v>
      </c>
      <c r="I74" s="127" t="s">
        <v>90</v>
      </c>
      <c r="K74" s="125"/>
      <c r="L74" s="125"/>
      <c r="M74" s="125"/>
      <c r="N74" s="125"/>
      <c r="O74" s="125"/>
      <c r="P74" s="125"/>
      <c r="Q74" s="125"/>
      <c r="R74" s="125"/>
      <c r="S74" s="125"/>
      <c r="T74" s="125"/>
      <c r="U74" s="125"/>
      <c r="V74" s="125"/>
      <c r="W74" s="125"/>
      <c r="X74" s="125"/>
      <c r="Y74" s="125"/>
      <c r="Z74" s="125"/>
    </row>
    <row r="75" spans="2:26" s="128" customFormat="1" ht="16">
      <c r="B75" s="98"/>
      <c r="C75" s="125"/>
      <c r="D75" s="125"/>
      <c r="E75" s="125"/>
      <c r="F75" s="129" t="s">
        <v>96</v>
      </c>
      <c r="G75" s="129"/>
      <c r="H75" s="133">
        <v>8.9999999999999993E-3</v>
      </c>
      <c r="I75" s="127" t="s">
        <v>90</v>
      </c>
      <c r="K75" s="125"/>
      <c r="L75" s="125"/>
      <c r="M75" s="125"/>
      <c r="N75" s="125"/>
      <c r="O75" s="125"/>
      <c r="P75" s="125"/>
      <c r="Q75" s="125"/>
      <c r="R75" s="125"/>
      <c r="S75" s="125"/>
      <c r="T75" s="125"/>
      <c r="U75" s="125"/>
      <c r="V75" s="125"/>
      <c r="W75" s="125"/>
      <c r="X75" s="125"/>
      <c r="Y75" s="125"/>
      <c r="Z75" s="125"/>
    </row>
    <row r="76" spans="2:26" customFormat="1" ht="16">
      <c r="B76" s="98"/>
      <c r="C76" s="108"/>
      <c r="D76" s="108"/>
      <c r="E76" s="108"/>
      <c r="F76" s="108"/>
      <c r="G76" s="108"/>
      <c r="H76" s="108"/>
      <c r="I76" s="134"/>
      <c r="K76" s="108"/>
      <c r="L76" s="108"/>
      <c r="M76" s="108"/>
      <c r="N76" s="108"/>
      <c r="O76" s="108"/>
      <c r="P76" s="108"/>
      <c r="Q76" s="108"/>
      <c r="R76" s="108"/>
      <c r="S76" s="108"/>
      <c r="T76" s="108"/>
      <c r="U76" s="108"/>
      <c r="V76" s="108"/>
      <c r="W76" s="108"/>
      <c r="X76" s="108"/>
      <c r="Y76" s="108"/>
      <c r="Z76" s="108"/>
    </row>
    <row r="77" spans="2:26" customFormat="1" ht="16">
      <c r="B77" s="98"/>
      <c r="C77" s="108"/>
      <c r="D77" s="108"/>
      <c r="E77" s="108"/>
      <c r="F77" s="130" t="s">
        <v>97</v>
      </c>
      <c r="G77" s="130"/>
      <c r="H77" s="135">
        <v>4.1000000000000002E-2</v>
      </c>
      <c r="I77" s="132" t="s">
        <v>90</v>
      </c>
      <c r="K77" s="125" t="s">
        <v>94</v>
      </c>
      <c r="L77" s="108"/>
      <c r="M77" s="108"/>
      <c r="N77" s="108"/>
      <c r="O77" s="108"/>
      <c r="P77" s="108"/>
      <c r="Q77" s="108"/>
      <c r="R77" s="108"/>
      <c r="S77" s="108"/>
      <c r="T77" s="108"/>
      <c r="U77" s="108"/>
      <c r="V77" s="108"/>
      <c r="W77" s="108"/>
      <c r="X77" s="108"/>
      <c r="Y77" s="108"/>
      <c r="Z77" s="108"/>
    </row>
    <row r="78" spans="2:26" customFormat="1" ht="16">
      <c r="B78" s="98"/>
      <c r="C78" s="108"/>
      <c r="D78" s="108"/>
      <c r="E78" s="108"/>
      <c r="F78" s="130" t="s">
        <v>98</v>
      </c>
      <c r="G78" s="130"/>
      <c r="H78" s="136">
        <v>7.0000000000000001E-3</v>
      </c>
      <c r="I78" s="132" t="s">
        <v>90</v>
      </c>
      <c r="K78" s="125" t="s">
        <v>94</v>
      </c>
      <c r="L78" s="108"/>
      <c r="M78" s="108"/>
      <c r="N78" s="108"/>
      <c r="O78" s="108"/>
      <c r="P78" s="108"/>
      <c r="Q78" s="108"/>
      <c r="R78" s="108"/>
      <c r="S78" s="108"/>
      <c r="T78" s="108"/>
      <c r="U78" s="108"/>
      <c r="V78" s="108"/>
      <c r="W78" s="108"/>
      <c r="X78" s="108"/>
      <c r="Y78" s="108"/>
      <c r="Z78" s="108"/>
    </row>
    <row r="79" spans="2:26" customFormat="1" ht="16">
      <c r="B79" s="98"/>
      <c r="C79" s="108"/>
      <c r="D79" s="108"/>
      <c r="E79" s="108"/>
      <c r="F79" s="108"/>
      <c r="G79" s="108"/>
      <c r="H79" s="108"/>
      <c r="I79" s="108"/>
      <c r="J79" s="108"/>
      <c r="K79" s="108"/>
      <c r="L79" s="108"/>
      <c r="M79" s="108"/>
      <c r="N79" s="108"/>
      <c r="O79" s="108"/>
      <c r="P79" s="108"/>
      <c r="Q79" s="108"/>
      <c r="R79" s="108"/>
      <c r="S79" s="108"/>
      <c r="T79" s="108"/>
      <c r="U79" s="108"/>
      <c r="V79" s="108"/>
      <c r="W79" s="108"/>
      <c r="X79" s="108"/>
      <c r="Y79" s="108"/>
      <c r="Z79" s="108"/>
    </row>
    <row r="80" spans="2:26" customFormat="1" ht="16">
      <c r="B80" s="98"/>
      <c r="C80" s="108"/>
      <c r="D80" s="108"/>
      <c r="E80" s="108"/>
      <c r="F80" s="108"/>
      <c r="G80" s="108"/>
      <c r="H80" s="108"/>
      <c r="I80" s="108"/>
      <c r="J80" s="108"/>
      <c r="K80" s="108"/>
      <c r="L80" s="108"/>
      <c r="M80" s="108"/>
      <c r="N80" s="108"/>
      <c r="O80" s="108"/>
      <c r="P80" s="108"/>
      <c r="Q80" s="108"/>
      <c r="R80" s="108"/>
      <c r="S80" s="108"/>
      <c r="T80" s="108"/>
      <c r="U80" s="108"/>
      <c r="V80" s="108"/>
      <c r="W80" s="108"/>
      <c r="X80" s="108"/>
      <c r="Y80" s="108"/>
      <c r="Z80" s="108"/>
    </row>
    <row r="81" spans="2:26" customFormat="1" ht="16">
      <c r="B81" s="98"/>
      <c r="C81" s="108"/>
      <c r="D81" s="108"/>
      <c r="E81" s="108"/>
      <c r="F81" s="108"/>
      <c r="G81" s="108"/>
      <c r="H81" s="108"/>
      <c r="I81" s="108"/>
      <c r="J81" s="108"/>
      <c r="K81" s="108"/>
      <c r="L81" s="108"/>
      <c r="M81" s="108"/>
      <c r="N81" s="108"/>
      <c r="O81" s="108"/>
      <c r="P81" s="108"/>
      <c r="Q81" s="108"/>
      <c r="R81" s="108"/>
      <c r="S81" s="108"/>
      <c r="T81" s="108"/>
      <c r="U81" s="108"/>
      <c r="V81" s="108"/>
      <c r="W81" s="108"/>
      <c r="X81" s="108"/>
      <c r="Y81" s="108"/>
      <c r="Z81" s="108"/>
    </row>
    <row r="82" spans="2:26" customFormat="1" ht="16">
      <c r="B82" s="98"/>
      <c r="C82" s="108"/>
      <c r="D82" s="108"/>
      <c r="E82" s="108"/>
      <c r="F82" s="108"/>
      <c r="G82" s="108"/>
      <c r="H82" s="108"/>
      <c r="I82" s="108"/>
      <c r="J82" s="108"/>
      <c r="K82" s="108"/>
      <c r="L82" s="108"/>
      <c r="M82" s="108"/>
      <c r="N82" s="108"/>
      <c r="O82" s="108"/>
      <c r="P82" s="108"/>
      <c r="Q82" s="108"/>
      <c r="R82" s="108"/>
      <c r="S82" s="108"/>
      <c r="T82" s="108"/>
      <c r="U82" s="108"/>
      <c r="V82" s="108"/>
      <c r="W82" s="108"/>
      <c r="X82" s="108"/>
      <c r="Y82" s="108"/>
      <c r="Z82" s="108"/>
    </row>
    <row r="83" spans="2:26" customFormat="1" ht="16">
      <c r="B83" s="98"/>
      <c r="C83" s="108"/>
      <c r="D83" s="108"/>
      <c r="E83" s="108"/>
      <c r="F83" s="108"/>
      <c r="G83" s="108"/>
      <c r="H83" s="108"/>
      <c r="I83" s="108"/>
      <c r="J83" s="108"/>
      <c r="K83" s="108"/>
      <c r="L83" s="108"/>
      <c r="M83" s="108"/>
      <c r="N83" s="108"/>
      <c r="O83" s="108"/>
      <c r="P83" s="108"/>
      <c r="Q83" s="108"/>
      <c r="R83" s="108"/>
      <c r="S83" s="108"/>
      <c r="T83" s="108"/>
      <c r="U83" s="108"/>
      <c r="V83" s="108"/>
      <c r="W83" s="108"/>
      <c r="X83" s="108"/>
      <c r="Y83" s="108"/>
      <c r="Z83" s="108"/>
    </row>
    <row r="84" spans="2:26" customFormat="1" ht="16">
      <c r="B84" s="98"/>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row>
    <row r="85" spans="2:26" customFormat="1" ht="16">
      <c r="B85" s="98"/>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row>
    <row r="86" spans="2:26" customFormat="1" ht="16">
      <c r="B86" s="98"/>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row>
    <row r="87" spans="2:26" customFormat="1" ht="16">
      <c r="B87" s="98"/>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row>
    <row r="88" spans="2:26" customFormat="1" ht="16">
      <c r="B88" s="98"/>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row>
    <row r="89" spans="2:26" customFormat="1" ht="16">
      <c r="B89" s="9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row>
    <row r="90" spans="2:26" customFormat="1" ht="16">
      <c r="B90" s="98"/>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row>
    <row r="91" spans="2:26" customFormat="1" ht="16">
      <c r="B91" s="98"/>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row>
    <row r="92" spans="2:26" customFormat="1" ht="16">
      <c r="B92" s="98"/>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row>
    <row r="93" spans="2:26" customFormat="1" ht="16">
      <c r="B93" s="98"/>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row>
    <row r="94" spans="2:26" customFormat="1" ht="16">
      <c r="B94" s="98"/>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row>
    <row r="95" spans="2:26" customFormat="1" ht="16">
      <c r="B95" s="98"/>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row>
    <row r="96" spans="2:26" customFormat="1" ht="16">
      <c r="B96" s="98"/>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row>
    <row r="97" spans="2:26" customFormat="1" ht="16">
      <c r="B97" s="98"/>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row>
    <row r="98" spans="2:26" customFormat="1" ht="16">
      <c r="B98" s="98"/>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row>
    <row r="99" spans="2:26" customFormat="1" ht="16">
      <c r="B99" s="98"/>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row>
    <row r="100" spans="2:26" customFormat="1" ht="16">
      <c r="B100" s="98"/>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row>
    <row r="101" spans="2:26" customFormat="1" ht="16">
      <c r="B101" s="98"/>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row>
    <row r="102" spans="2:26" customFormat="1" ht="16">
      <c r="B102" s="98"/>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row>
    <row r="103" spans="2:26" customFormat="1" ht="16">
      <c r="B103" s="98"/>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row>
    <row r="104" spans="2:26" customFormat="1" ht="16">
      <c r="B104" s="98"/>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row>
    <row r="105" spans="2:26" customFormat="1" ht="16">
      <c r="B105" s="98"/>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row>
    <row r="106" spans="2:26" customFormat="1" ht="16">
      <c r="B106" s="98"/>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row>
    <row r="107" spans="2:26" customFormat="1" ht="16">
      <c r="B107" s="9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row>
    <row r="108" spans="2:26" customFormat="1" ht="16">
      <c r="B108" s="98"/>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row>
    <row r="109" spans="2:26" customFormat="1" ht="16">
      <c r="B109" s="98"/>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row>
    <row r="110" spans="2:26" customFormat="1" ht="16">
      <c r="B110" s="98"/>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row>
    <row r="111" spans="2:26" customFormat="1" ht="16">
      <c r="B111" s="98"/>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row>
    <row r="112" spans="2:26" customFormat="1" ht="16">
      <c r="B112" s="98"/>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row>
    <row r="113" spans="2:26" customFormat="1" ht="16">
      <c r="B113" s="98"/>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row>
    <row r="114" spans="2:26" customFormat="1" ht="16">
      <c r="B114" s="98"/>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row>
    <row r="115" spans="2:26" customFormat="1" ht="16">
      <c r="B115" s="98"/>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row>
    <row r="116" spans="2:26" customFormat="1" ht="16">
      <c r="B116" s="9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row>
    <row r="117" spans="2:26" customFormat="1" ht="16">
      <c r="B117" s="98"/>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row>
    <row r="118" spans="2:26" customFormat="1" ht="16">
      <c r="B118" s="98"/>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row>
    <row r="119" spans="2:26" customFormat="1" ht="16">
      <c r="B119" s="98"/>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row>
    <row r="120" spans="2:26" customFormat="1" ht="16">
      <c r="B120" s="98"/>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row>
    <row r="121" spans="2:26" customFormat="1" ht="16">
      <c r="B121" s="98"/>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row>
    <row r="122" spans="2:26" customFormat="1" ht="16">
      <c r="B122" s="98"/>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row>
    <row r="123" spans="2:26" customFormat="1" ht="16">
      <c r="B123" s="98"/>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row>
    <row r="124" spans="2:26" customFormat="1" ht="16">
      <c r="B124" s="98"/>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row>
    <row r="125" spans="2:26" customFormat="1" ht="16">
      <c r="B125" s="98"/>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row>
    <row r="126" spans="2:26" customFormat="1" ht="16">
      <c r="B126" s="98"/>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row>
    <row r="127" spans="2:26" customFormat="1" ht="16">
      <c r="B127" s="9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row>
    <row r="128" spans="2:26" customFormat="1" ht="16">
      <c r="B128" s="9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row>
    <row r="129" spans="2:26" customFormat="1" ht="16">
      <c r="B129" s="9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row>
    <row r="130" spans="2:26" customFormat="1" ht="16">
      <c r="B130" s="98"/>
      <c r="C130" s="108"/>
      <c r="D130" s="108" t="s">
        <v>99</v>
      </c>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row>
    <row r="131" spans="2:26" customFormat="1" ht="16">
      <c r="B131" s="98"/>
      <c r="C131" s="108"/>
      <c r="D131" s="108"/>
      <c r="E131" s="108"/>
      <c r="F131" s="111" t="s">
        <v>100</v>
      </c>
      <c r="G131" s="111"/>
      <c r="H131" s="111" t="s">
        <v>101</v>
      </c>
      <c r="I131" s="111" t="s">
        <v>102</v>
      </c>
      <c r="J131" s="108"/>
      <c r="K131" s="108"/>
      <c r="L131" s="108"/>
      <c r="M131" s="108"/>
      <c r="N131" s="108"/>
      <c r="O131" s="108"/>
      <c r="P131" s="108"/>
      <c r="Q131" s="108"/>
      <c r="R131" s="108"/>
      <c r="S131" s="108"/>
      <c r="T131" s="108"/>
      <c r="U131" s="108"/>
      <c r="V131" s="108"/>
      <c r="W131" s="108"/>
      <c r="X131" s="108"/>
      <c r="Y131" s="108"/>
      <c r="Z131" s="108"/>
    </row>
    <row r="132" spans="2:26" customFormat="1" ht="16">
      <c r="B132" s="98"/>
      <c r="C132" s="108"/>
      <c r="D132" s="108"/>
      <c r="E132" s="108"/>
      <c r="F132" s="111" t="s">
        <v>103</v>
      </c>
      <c r="G132" s="111"/>
      <c r="H132" s="111"/>
      <c r="I132" s="111"/>
      <c r="J132" s="108"/>
      <c r="K132" s="108"/>
      <c r="L132" s="108"/>
      <c r="M132" s="108"/>
      <c r="N132" s="108"/>
      <c r="O132" s="108"/>
      <c r="P132" s="108"/>
      <c r="Q132" s="108"/>
      <c r="R132" s="108"/>
      <c r="S132" s="108"/>
      <c r="T132" s="108"/>
      <c r="U132" s="108"/>
      <c r="V132" s="108"/>
      <c r="W132" s="108"/>
      <c r="X132" s="108"/>
      <c r="Y132" s="108"/>
      <c r="Z132" s="108"/>
    </row>
    <row r="133" spans="2:26" customFormat="1" ht="16">
      <c r="B133" s="98"/>
      <c r="C133" s="108"/>
      <c r="D133" s="108"/>
      <c r="E133" s="108"/>
      <c r="F133" s="137" t="s">
        <v>104</v>
      </c>
      <c r="G133" s="137"/>
      <c r="H133" s="138">
        <v>1248457</v>
      </c>
      <c r="I133" s="108" t="s">
        <v>105</v>
      </c>
      <c r="J133" s="108"/>
      <c r="K133" s="138"/>
      <c r="L133" s="108"/>
      <c r="M133" s="108"/>
      <c r="N133" s="108"/>
      <c r="O133" s="108"/>
      <c r="P133" s="108"/>
      <c r="Q133" s="108"/>
      <c r="R133" s="108"/>
      <c r="S133" s="108"/>
      <c r="T133" s="108"/>
      <c r="U133" s="108"/>
      <c r="V133" s="108"/>
      <c r="W133" s="108"/>
      <c r="X133" s="108"/>
      <c r="Y133" s="108"/>
      <c r="Z133" s="108"/>
    </row>
    <row r="134" spans="2:26" customFormat="1" ht="16">
      <c r="B134" s="98"/>
      <c r="C134" s="108"/>
      <c r="D134" s="108"/>
      <c r="E134" s="108"/>
      <c r="F134" s="137" t="s">
        <v>106</v>
      </c>
      <c r="G134" s="137"/>
      <c r="H134" s="138">
        <v>1564661</v>
      </c>
      <c r="I134" s="108" t="s">
        <v>105</v>
      </c>
      <c r="J134" s="108"/>
      <c r="K134" s="138"/>
      <c r="L134" s="108"/>
      <c r="M134" s="108"/>
      <c r="N134" s="108"/>
      <c r="O134" s="108"/>
      <c r="P134" s="108"/>
      <c r="Q134" s="108"/>
      <c r="R134" s="108"/>
      <c r="S134" s="108"/>
      <c r="T134" s="108"/>
      <c r="U134" s="108"/>
      <c r="V134" s="108"/>
      <c r="W134" s="108"/>
      <c r="X134" s="108"/>
      <c r="Y134" s="108"/>
      <c r="Z134" s="108"/>
    </row>
    <row r="135" spans="2:26" customFormat="1" ht="16">
      <c r="B135" s="98"/>
      <c r="C135" s="108"/>
      <c r="D135" s="108"/>
      <c r="E135" s="108"/>
      <c r="F135" s="108" t="s">
        <v>107</v>
      </c>
      <c r="G135" s="108"/>
      <c r="H135" s="138">
        <v>79384</v>
      </c>
      <c r="I135" s="108" t="s">
        <v>108</v>
      </c>
      <c r="J135" s="108"/>
      <c r="K135" s="138"/>
      <c r="L135" s="108"/>
      <c r="M135" s="108"/>
      <c r="N135" s="108"/>
      <c r="O135" s="108"/>
      <c r="P135" s="108"/>
      <c r="Q135" s="108"/>
      <c r="R135" s="108"/>
      <c r="S135" s="108"/>
      <c r="T135" s="108"/>
      <c r="U135" s="108"/>
      <c r="V135" s="108"/>
      <c r="W135" s="108"/>
      <c r="X135" s="108"/>
      <c r="Y135" s="108"/>
      <c r="Z135" s="108"/>
    </row>
    <row r="136" spans="2:26" customFormat="1" ht="16">
      <c r="B136" s="98"/>
      <c r="C136" s="108"/>
      <c r="D136" s="108"/>
      <c r="E136" s="108"/>
      <c r="F136" s="108" t="s">
        <v>109</v>
      </c>
      <c r="G136" s="108"/>
      <c r="H136" s="139">
        <f>AVERAGE(H133:H134)/H135</f>
        <v>17.718419328832006</v>
      </c>
      <c r="I136" s="108" t="s">
        <v>110</v>
      </c>
      <c r="J136" s="108"/>
      <c r="K136" s="139"/>
      <c r="L136" s="111" t="s">
        <v>55</v>
      </c>
      <c r="M136" s="108"/>
      <c r="N136" s="108"/>
      <c r="O136" s="108"/>
      <c r="P136" s="108"/>
      <c r="Q136" s="108"/>
      <c r="R136" s="108"/>
      <c r="S136" s="108"/>
      <c r="T136" s="108"/>
      <c r="U136" s="108"/>
      <c r="V136" s="108"/>
      <c r="W136" s="108"/>
      <c r="X136" s="108"/>
      <c r="Y136" s="108"/>
      <c r="Z136" s="108"/>
    </row>
    <row r="137" spans="2:26" customFormat="1" ht="16">
      <c r="B137" s="98"/>
      <c r="C137" s="108"/>
      <c r="D137" s="108"/>
      <c r="E137" s="108"/>
      <c r="F137" s="108"/>
      <c r="G137" s="108"/>
      <c r="H137" s="139"/>
      <c r="I137" s="108"/>
      <c r="J137" s="108"/>
      <c r="K137" s="139"/>
      <c r="L137" s="108"/>
      <c r="M137" s="108"/>
      <c r="N137" s="108"/>
      <c r="O137" s="108"/>
      <c r="P137" s="108"/>
      <c r="Q137" s="108"/>
      <c r="R137" s="108"/>
      <c r="S137" s="108"/>
      <c r="T137" s="108"/>
      <c r="U137" s="108"/>
      <c r="V137" s="108"/>
      <c r="W137" s="108"/>
      <c r="X137" s="108"/>
      <c r="Y137" s="108"/>
      <c r="Z137" s="108"/>
    </row>
    <row r="138" spans="2:26" customFormat="1" ht="16">
      <c r="B138" s="98"/>
      <c r="C138" s="108"/>
      <c r="D138" s="108"/>
      <c r="E138" s="108"/>
      <c r="F138" s="111" t="s">
        <v>111</v>
      </c>
      <c r="G138" s="111"/>
      <c r="H138" s="111"/>
      <c r="I138" s="111"/>
      <c r="J138" s="108"/>
      <c r="K138" s="108"/>
      <c r="L138" s="108"/>
      <c r="M138" s="108"/>
      <c r="N138" s="108"/>
      <c r="O138" s="108"/>
      <c r="P138" s="108"/>
      <c r="Q138" s="108"/>
      <c r="R138" s="108"/>
      <c r="S138" s="108"/>
      <c r="T138" s="108"/>
      <c r="U138" s="108"/>
      <c r="V138" s="108"/>
      <c r="W138" s="108"/>
      <c r="X138" s="108"/>
      <c r="Y138" s="108"/>
      <c r="Z138" s="108"/>
    </row>
    <row r="139" spans="2:26" customFormat="1" ht="16">
      <c r="B139" s="98"/>
      <c r="C139" s="108"/>
      <c r="D139" s="108"/>
      <c r="E139" s="108"/>
      <c r="F139" s="137" t="s">
        <v>104</v>
      </c>
      <c r="G139" s="137"/>
      <c r="H139" s="138">
        <v>1468130</v>
      </c>
      <c r="I139" s="108" t="s">
        <v>105</v>
      </c>
      <c r="J139" s="108"/>
      <c r="K139" s="139"/>
      <c r="L139" s="108"/>
      <c r="M139" s="108"/>
      <c r="N139" s="108"/>
      <c r="O139" s="108"/>
      <c r="P139" s="108"/>
      <c r="Q139" s="108"/>
      <c r="R139" s="108"/>
      <c r="S139" s="108"/>
      <c r="T139" s="108"/>
      <c r="U139" s="108"/>
      <c r="V139" s="108"/>
      <c r="W139" s="108"/>
      <c r="X139" s="108"/>
      <c r="Y139" s="108"/>
      <c r="Z139" s="108"/>
    </row>
    <row r="140" spans="2:26" customFormat="1" ht="16">
      <c r="B140" s="98"/>
      <c r="C140" s="108"/>
      <c r="D140" s="108"/>
      <c r="E140" s="108"/>
      <c r="F140" s="137" t="s">
        <v>106</v>
      </c>
      <c r="G140" s="137"/>
      <c r="H140" s="138">
        <v>1777989</v>
      </c>
      <c r="I140" s="108" t="s">
        <v>105</v>
      </c>
      <c r="J140" s="108"/>
      <c r="K140" s="139"/>
      <c r="L140" s="108"/>
      <c r="M140" s="108"/>
      <c r="N140" s="108"/>
      <c r="O140" s="108"/>
      <c r="P140" s="108"/>
      <c r="Q140" s="108"/>
      <c r="R140" s="108"/>
      <c r="S140" s="108"/>
      <c r="T140" s="108"/>
      <c r="U140" s="108"/>
      <c r="V140" s="108"/>
      <c r="W140" s="108"/>
      <c r="X140" s="108"/>
      <c r="Y140" s="108"/>
      <c r="Z140" s="108"/>
    </row>
    <row r="141" spans="2:26" customFormat="1" ht="16">
      <c r="B141" s="98"/>
      <c r="C141" s="108"/>
      <c r="D141" s="108"/>
      <c r="E141" s="108"/>
      <c r="F141" s="108" t="s">
        <v>107</v>
      </c>
      <c r="G141" s="108"/>
      <c r="H141" s="138">
        <v>79384</v>
      </c>
      <c r="I141" s="108" t="s">
        <v>108</v>
      </c>
      <c r="J141" s="108"/>
      <c r="K141" s="139"/>
      <c r="L141" s="108"/>
      <c r="M141" s="108"/>
      <c r="N141" s="108"/>
      <c r="O141" s="108"/>
      <c r="P141" s="108"/>
      <c r="Q141" s="108"/>
      <c r="R141" s="108"/>
      <c r="S141" s="108"/>
      <c r="T141" s="108"/>
      <c r="U141" s="108"/>
      <c r="V141" s="108"/>
      <c r="W141" s="108"/>
      <c r="X141" s="108"/>
      <c r="Y141" s="108"/>
      <c r="Z141" s="108"/>
    </row>
    <row r="142" spans="2:26" customFormat="1" ht="16">
      <c r="B142" s="98"/>
      <c r="C142" s="108"/>
      <c r="D142" s="108"/>
      <c r="E142" s="108"/>
      <c r="F142" s="108" t="s">
        <v>112</v>
      </c>
      <c r="G142" s="108"/>
      <c r="H142" s="138">
        <f>H141*$H$74</f>
        <v>78669.543999999994</v>
      </c>
      <c r="I142" s="108" t="s">
        <v>108</v>
      </c>
      <c r="J142" s="108"/>
      <c r="K142" s="139"/>
      <c r="L142" s="108"/>
      <c r="M142" s="108"/>
      <c r="N142" s="108"/>
      <c r="O142" s="108"/>
      <c r="P142" s="108"/>
      <c r="Q142" s="108"/>
      <c r="R142" s="108"/>
      <c r="S142" s="108"/>
      <c r="T142" s="108"/>
      <c r="U142" s="108"/>
      <c r="V142" s="108"/>
      <c r="W142" s="108"/>
      <c r="X142" s="108"/>
      <c r="Y142" s="108"/>
      <c r="Z142" s="108"/>
    </row>
    <row r="143" spans="2:26" customFormat="1" ht="16">
      <c r="B143" s="98"/>
      <c r="C143" s="108"/>
      <c r="D143" s="108"/>
      <c r="E143" s="108"/>
      <c r="F143" s="108" t="s">
        <v>113</v>
      </c>
      <c r="G143" s="108"/>
      <c r="H143" s="139">
        <f>AVERAGE(H139:H140)/H142</f>
        <v>20.631357670002512</v>
      </c>
      <c r="I143" s="108" t="s">
        <v>110</v>
      </c>
      <c r="J143" s="108"/>
      <c r="K143" s="139"/>
      <c r="L143" s="108"/>
      <c r="M143" s="108"/>
      <c r="N143" s="108"/>
      <c r="O143" s="108"/>
      <c r="P143" s="108"/>
      <c r="Q143" s="108"/>
      <c r="R143" s="108"/>
      <c r="S143" s="108"/>
      <c r="T143" s="108"/>
      <c r="U143" s="108"/>
      <c r="V143" s="108"/>
      <c r="W143" s="108"/>
      <c r="X143" s="108"/>
      <c r="Y143" s="108"/>
      <c r="Z143" s="108"/>
    </row>
    <row r="144" spans="2:26" customFormat="1" ht="16">
      <c r="B144" s="98"/>
      <c r="C144" s="108"/>
      <c r="D144" s="108"/>
      <c r="E144" s="108"/>
      <c r="F144" s="108"/>
      <c r="G144" s="108"/>
      <c r="H144" s="139"/>
      <c r="I144" s="108"/>
      <c r="J144" s="108"/>
      <c r="K144" s="139"/>
      <c r="L144" s="108"/>
      <c r="M144" s="108"/>
      <c r="N144" s="108"/>
      <c r="O144" s="108"/>
      <c r="P144" s="108"/>
      <c r="Q144" s="108"/>
      <c r="R144" s="108"/>
      <c r="S144" s="108"/>
      <c r="T144" s="108"/>
      <c r="U144" s="108"/>
      <c r="V144" s="108"/>
      <c r="W144" s="108"/>
      <c r="X144" s="108"/>
      <c r="Y144" s="108"/>
      <c r="Z144" s="108"/>
    </row>
    <row r="145" spans="2:26" customFormat="1" ht="16">
      <c r="B145" s="98"/>
      <c r="C145" s="108"/>
      <c r="D145" s="108"/>
      <c r="E145" s="108"/>
      <c r="F145" s="108" t="s">
        <v>114</v>
      </c>
      <c r="G145" s="108"/>
      <c r="H145" s="108"/>
      <c r="I145" s="108"/>
      <c r="J145" s="108"/>
      <c r="K145" s="108"/>
      <c r="L145" s="108"/>
      <c r="M145" s="108"/>
      <c r="N145" s="108"/>
      <c r="O145" s="108"/>
      <c r="P145" s="108"/>
      <c r="Q145" s="108"/>
      <c r="R145" s="108"/>
      <c r="S145" s="108"/>
      <c r="T145" s="108"/>
      <c r="U145" s="108"/>
      <c r="V145" s="108"/>
      <c r="W145" s="108"/>
      <c r="X145" s="108"/>
      <c r="Y145" s="108"/>
      <c r="Z145" s="108"/>
    </row>
    <row r="146" spans="2:26" customFormat="1" ht="16">
      <c r="B146" s="98"/>
      <c r="C146" s="108"/>
      <c r="D146" s="108"/>
      <c r="E146" s="108"/>
      <c r="F146" s="111" t="s">
        <v>115</v>
      </c>
      <c r="G146" s="111"/>
      <c r="H146" s="111">
        <v>2000</v>
      </c>
      <c r="I146" s="111" t="s">
        <v>116</v>
      </c>
      <c r="J146" s="108"/>
      <c r="K146" s="108"/>
      <c r="L146" s="108"/>
      <c r="M146" s="108"/>
      <c r="N146" s="108"/>
      <c r="O146" s="108"/>
      <c r="P146" s="108"/>
      <c r="Q146" s="108"/>
      <c r="R146" s="108"/>
      <c r="S146" s="108"/>
      <c r="T146" s="108"/>
      <c r="U146" s="108"/>
      <c r="V146" s="108"/>
      <c r="W146" s="108"/>
      <c r="X146" s="108"/>
      <c r="Y146" s="108"/>
      <c r="Z146" s="108"/>
    </row>
    <row r="147" spans="2:26" customFormat="1" ht="16">
      <c r="B147" s="98"/>
      <c r="C147" s="108"/>
      <c r="D147" s="108"/>
      <c r="E147" s="108"/>
      <c r="F147" s="111" t="s">
        <v>103</v>
      </c>
      <c r="G147" s="111"/>
      <c r="H147" s="111"/>
      <c r="I147" s="111"/>
      <c r="J147" s="108"/>
      <c r="K147" s="108"/>
      <c r="L147" s="108"/>
      <c r="M147" s="108"/>
      <c r="N147" s="108"/>
      <c r="O147" s="108"/>
      <c r="P147" s="108"/>
      <c r="Q147" s="108"/>
      <c r="R147" s="108"/>
      <c r="S147" s="108"/>
      <c r="T147" s="108"/>
      <c r="U147" s="108"/>
      <c r="V147" s="108"/>
      <c r="W147" s="108"/>
      <c r="X147" s="108"/>
      <c r="Y147" s="108"/>
      <c r="Z147" s="108"/>
    </row>
    <row r="148" spans="2:26" customFormat="1" ht="16">
      <c r="B148" s="98"/>
      <c r="C148" s="108"/>
      <c r="D148" s="108"/>
      <c r="E148" s="108"/>
      <c r="F148" s="137" t="s">
        <v>104</v>
      </c>
      <c r="G148" s="137"/>
      <c r="H148" s="138">
        <v>4520492</v>
      </c>
      <c r="I148" s="108" t="s">
        <v>105</v>
      </c>
      <c r="J148" s="138"/>
      <c r="K148" s="108"/>
      <c r="L148" s="108"/>
      <c r="M148" s="108"/>
      <c r="N148" s="108"/>
      <c r="O148" s="108"/>
      <c r="P148" s="108"/>
      <c r="Q148" s="108"/>
      <c r="R148" s="108"/>
      <c r="S148" s="108"/>
      <c r="T148" s="108"/>
      <c r="U148" s="108"/>
      <c r="V148" s="108"/>
      <c r="W148" s="108"/>
      <c r="X148" s="108"/>
      <c r="Y148" s="108"/>
      <c r="Z148" s="108"/>
    </row>
    <row r="149" spans="2:26" customFormat="1" ht="16">
      <c r="B149" s="98"/>
      <c r="C149" s="108"/>
      <c r="D149" s="108"/>
      <c r="E149" s="108"/>
      <c r="F149" s="137" t="s">
        <v>106</v>
      </c>
      <c r="G149" s="137"/>
      <c r="H149" s="138">
        <v>5562658</v>
      </c>
      <c r="I149" s="108" t="s">
        <v>105</v>
      </c>
      <c r="J149" s="138"/>
      <c r="K149" s="108"/>
      <c r="L149" s="108"/>
      <c r="M149" s="108"/>
      <c r="N149" s="108"/>
      <c r="O149" s="108"/>
      <c r="P149" s="108"/>
      <c r="Q149" s="108"/>
      <c r="R149" s="108"/>
      <c r="S149" s="108"/>
      <c r="T149" s="108"/>
      <c r="U149" s="108"/>
      <c r="V149" s="108"/>
      <c r="W149" s="108"/>
      <c r="X149" s="108"/>
      <c r="Y149" s="108"/>
      <c r="Z149" s="108"/>
    </row>
    <row r="150" spans="2:26" customFormat="1" ht="16">
      <c r="B150" s="98"/>
      <c r="C150" s="108"/>
      <c r="D150" s="108"/>
      <c r="E150" s="108"/>
      <c r="F150" s="108" t="s">
        <v>107</v>
      </c>
      <c r="G150" s="108"/>
      <c r="H150" s="138">
        <v>317535</v>
      </c>
      <c r="I150" s="108" t="s">
        <v>108</v>
      </c>
      <c r="J150" s="108"/>
      <c r="K150" s="108"/>
      <c r="L150" s="108"/>
      <c r="M150" s="108"/>
      <c r="N150" s="108"/>
      <c r="O150" s="108"/>
      <c r="P150" s="108"/>
      <c r="Q150" s="108"/>
      <c r="R150" s="108"/>
      <c r="S150" s="108"/>
      <c r="T150" s="108"/>
      <c r="U150" s="108"/>
      <c r="V150" s="108"/>
      <c r="W150" s="108"/>
      <c r="X150" s="108"/>
      <c r="Y150" s="108"/>
      <c r="Z150" s="108"/>
    </row>
    <row r="151" spans="2:26" customFormat="1" ht="16">
      <c r="B151" s="98"/>
      <c r="C151" s="108"/>
      <c r="D151" s="108"/>
      <c r="E151" s="108"/>
      <c r="F151" s="108" t="s">
        <v>109</v>
      </c>
      <c r="G151" s="108"/>
      <c r="H151" s="139">
        <f>AVERAGE(H148:H149)/H150</f>
        <v>15.877226132552318</v>
      </c>
      <c r="I151" s="108" t="s">
        <v>110</v>
      </c>
      <c r="J151" s="108"/>
      <c r="K151" s="108"/>
      <c r="L151" s="108"/>
      <c r="M151" s="108"/>
      <c r="N151" s="108"/>
      <c r="O151" s="108"/>
      <c r="P151" s="108"/>
      <c r="Q151" s="108"/>
      <c r="R151" s="108"/>
      <c r="S151" s="108"/>
      <c r="T151" s="108"/>
      <c r="U151" s="108"/>
      <c r="V151" s="108"/>
      <c r="W151" s="108"/>
      <c r="X151" s="108"/>
      <c r="Y151" s="108"/>
      <c r="Z151" s="108"/>
    </row>
    <row r="152" spans="2:26" customFormat="1" ht="16">
      <c r="B152" s="9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row>
    <row r="153" spans="2:26" customFormat="1" ht="16">
      <c r="B153" s="98"/>
      <c r="C153" s="108"/>
      <c r="D153" s="108"/>
      <c r="E153" s="108"/>
      <c r="F153" s="111" t="s">
        <v>111</v>
      </c>
      <c r="G153" s="111"/>
      <c r="H153" s="111"/>
      <c r="I153" s="111"/>
      <c r="J153" s="108"/>
      <c r="K153" s="108"/>
      <c r="L153" s="108"/>
      <c r="M153" s="108"/>
      <c r="N153" s="108"/>
      <c r="O153" s="108"/>
      <c r="P153" s="108"/>
      <c r="Q153" s="108"/>
      <c r="R153" s="108"/>
      <c r="S153" s="108"/>
      <c r="T153" s="108"/>
      <c r="U153" s="108"/>
      <c r="V153" s="108"/>
      <c r="W153" s="108"/>
      <c r="X153" s="108"/>
      <c r="Y153" s="108"/>
      <c r="Z153" s="108"/>
    </row>
    <row r="154" spans="2:26" customFormat="1" ht="16">
      <c r="B154" s="98"/>
      <c r="C154" s="108"/>
      <c r="D154" s="108"/>
      <c r="E154" s="108"/>
      <c r="F154" s="137" t="s">
        <v>104</v>
      </c>
      <c r="G154" s="137"/>
      <c r="H154" s="138">
        <v>5069011</v>
      </c>
      <c r="I154" s="108" t="s">
        <v>105</v>
      </c>
      <c r="J154" s="108"/>
      <c r="K154" s="108"/>
      <c r="L154" s="108"/>
      <c r="M154" s="108"/>
      <c r="N154" s="108"/>
      <c r="O154" s="108"/>
      <c r="P154" s="108"/>
      <c r="Q154" s="108"/>
      <c r="R154" s="108"/>
      <c r="S154" s="108"/>
      <c r="T154" s="108"/>
      <c r="U154" s="108"/>
      <c r="V154" s="108"/>
      <c r="W154" s="108"/>
      <c r="X154" s="108"/>
      <c r="Y154" s="108"/>
      <c r="Z154" s="108"/>
    </row>
    <row r="155" spans="2:26" customFormat="1" ht="16">
      <c r="B155" s="98"/>
      <c r="C155" s="108"/>
      <c r="D155" s="108"/>
      <c r="E155" s="108"/>
      <c r="F155" s="137" t="s">
        <v>106</v>
      </c>
      <c r="G155" s="137"/>
      <c r="H155" s="138">
        <v>6103024</v>
      </c>
      <c r="I155" s="108" t="s">
        <v>105</v>
      </c>
      <c r="J155" s="108"/>
      <c r="K155" s="108"/>
      <c r="L155" s="108"/>
      <c r="M155" s="108"/>
      <c r="N155" s="108"/>
      <c r="O155" s="108"/>
      <c r="P155" s="108"/>
      <c r="Q155" s="108"/>
      <c r="R155" s="108"/>
      <c r="S155" s="108"/>
      <c r="T155" s="108"/>
      <c r="U155" s="108"/>
      <c r="V155" s="108"/>
      <c r="W155" s="108"/>
      <c r="X155" s="108"/>
      <c r="Y155" s="108"/>
      <c r="Z155" s="108"/>
    </row>
    <row r="156" spans="2:26" customFormat="1" ht="16">
      <c r="B156" s="98"/>
      <c r="C156" s="108"/>
      <c r="D156" s="108"/>
      <c r="E156" s="108"/>
      <c r="F156" s="108" t="s">
        <v>107</v>
      </c>
      <c r="G156" s="108"/>
      <c r="H156" s="138">
        <v>317535</v>
      </c>
      <c r="I156" s="108" t="s">
        <v>108</v>
      </c>
      <c r="J156" s="108"/>
      <c r="K156" s="108"/>
      <c r="L156" s="108"/>
      <c r="M156" s="108"/>
      <c r="N156" s="108"/>
      <c r="O156" s="108"/>
      <c r="P156" s="108"/>
      <c r="Q156" s="108"/>
      <c r="R156" s="108"/>
      <c r="S156" s="108"/>
      <c r="T156" s="108"/>
      <c r="U156" s="108"/>
      <c r="V156" s="108"/>
      <c r="W156" s="108"/>
      <c r="X156" s="108"/>
      <c r="Y156" s="108"/>
      <c r="Z156" s="108"/>
    </row>
    <row r="157" spans="2:26" customFormat="1" ht="16">
      <c r="B157" s="98"/>
      <c r="C157" s="108"/>
      <c r="D157" s="108"/>
      <c r="E157" s="108"/>
      <c r="F157" s="108" t="s">
        <v>112</v>
      </c>
      <c r="G157" s="108"/>
      <c r="H157" s="138">
        <f>H156*$H$74</f>
        <v>314677.185</v>
      </c>
      <c r="I157" s="108" t="s">
        <v>108</v>
      </c>
      <c r="J157" s="108"/>
      <c r="K157" s="108"/>
      <c r="L157" s="108"/>
      <c r="M157" s="108"/>
      <c r="N157" s="108"/>
      <c r="O157" s="108"/>
      <c r="P157" s="108"/>
      <c r="Q157" s="108"/>
      <c r="R157" s="108"/>
      <c r="S157" s="108"/>
      <c r="T157" s="108"/>
      <c r="U157" s="108"/>
      <c r="V157" s="108"/>
      <c r="W157" s="108"/>
      <c r="X157" s="108"/>
      <c r="Y157" s="108"/>
      <c r="Z157" s="108"/>
    </row>
    <row r="158" spans="2:26" customFormat="1" ht="16">
      <c r="B158" s="98"/>
      <c r="C158" s="108"/>
      <c r="D158" s="108"/>
      <c r="E158" s="108"/>
      <c r="F158" s="108" t="s">
        <v>113</v>
      </c>
      <c r="G158" s="108"/>
      <c r="H158" s="139">
        <f>AVERAGE(H154:H155)/H157</f>
        <v>17.751580878035373</v>
      </c>
      <c r="I158" s="108" t="s">
        <v>110</v>
      </c>
      <c r="J158" s="108"/>
      <c r="K158" s="108"/>
      <c r="L158" s="108"/>
      <c r="M158" s="108"/>
      <c r="N158" s="108"/>
      <c r="O158" s="108"/>
      <c r="P158" s="108"/>
      <c r="Q158" s="108"/>
      <c r="R158" s="108"/>
      <c r="S158" s="108"/>
      <c r="T158" s="108"/>
      <c r="U158" s="108"/>
      <c r="V158" s="108"/>
      <c r="W158" s="108"/>
      <c r="X158" s="108"/>
      <c r="Y158" s="108"/>
      <c r="Z158" s="108"/>
    </row>
    <row r="159" spans="2:26" customFormat="1" ht="16">
      <c r="B159" s="9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spans="2:26" customFormat="1" ht="16">
      <c r="B160" s="9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row>
    <row r="161" spans="2:26" customFormat="1" ht="16">
      <c r="B161" s="9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spans="2:26" customFormat="1" ht="16">
      <c r="B162" s="9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row>
    <row r="163" spans="2:26" customFormat="1" ht="16">
      <c r="B163" s="9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row>
    <row r="164" spans="2:26" customFormat="1" ht="16">
      <c r="B164" s="9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row>
    <row r="165" spans="2:26" customFormat="1" ht="16">
      <c r="B165" s="9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row>
    <row r="166" spans="2:26" customFormat="1" ht="16">
      <c r="B166" s="9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row>
    <row r="167" spans="2:26" customFormat="1" ht="16">
      <c r="B167" s="9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row>
    <row r="168" spans="2:26" customFormat="1" ht="16">
      <c r="B168" s="9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row>
    <row r="169" spans="2:26" customFormat="1" ht="16">
      <c r="B169" s="9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row>
    <row r="170" spans="2:26" customFormat="1" ht="16">
      <c r="B170" s="9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row>
    <row r="171" spans="2:26" customFormat="1" ht="16">
      <c r="B171" s="9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row>
    <row r="172" spans="2:26" customFormat="1" ht="16">
      <c r="B172" s="9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row>
    <row r="173" spans="2:26" customFormat="1" ht="16">
      <c r="B173" s="9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row>
    <row r="174" spans="2:26" customFormat="1" ht="16">
      <c r="B174" s="9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row>
    <row r="175" spans="2:26" customFormat="1" ht="16">
      <c r="B175" s="9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row>
    <row r="176" spans="2:26" customFormat="1" ht="16">
      <c r="B176" s="9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row>
    <row r="177" spans="2:26" customFormat="1" ht="16">
      <c r="B177" s="9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row>
    <row r="178" spans="2:26" customFormat="1" ht="16">
      <c r="B178" s="9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row>
    <row r="179" spans="2:26" customFormat="1" ht="16">
      <c r="B179" s="9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row>
    <row r="180" spans="2:26" customFormat="1" ht="16">
      <c r="B180" s="9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row>
    <row r="181" spans="2:26" customFormat="1" ht="16">
      <c r="B181" s="9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row>
    <row r="182" spans="2:26" customFormat="1" ht="16">
      <c r="B182" s="9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row>
    <row r="183" spans="2:26" customFormat="1" ht="16">
      <c r="B183" s="9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row>
    <row r="184" spans="2:26" customFormat="1" ht="16">
      <c r="B184" s="9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row>
    <row r="185" spans="2:26" customFormat="1" ht="16">
      <c r="B185" s="9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row>
    <row r="186" spans="2:26" customFormat="1" ht="16">
      <c r="B186" s="9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row>
    <row r="187" spans="2:26" customFormat="1" ht="16">
      <c r="B187" s="9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row>
    <row r="188" spans="2:26" customFormat="1" ht="16">
      <c r="B188" s="9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row>
    <row r="189" spans="2:26" customFormat="1" ht="16">
      <c r="B189" s="9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row>
    <row r="190" spans="2:26" customFormat="1" ht="16">
      <c r="B190" s="9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row>
    <row r="191" spans="2:26" customFormat="1" ht="16">
      <c r="B191" s="9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row>
    <row r="192" spans="2:26" customFormat="1" ht="16">
      <c r="B192" s="9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row>
    <row r="193" spans="2:26" customFormat="1" ht="16">
      <c r="B193" s="9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row>
    <row r="194" spans="2:26" customFormat="1" ht="16">
      <c r="B194" s="9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row>
    <row r="195" spans="2:26" customFormat="1" ht="16">
      <c r="B195" s="9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row>
    <row r="196" spans="2:26" customFormat="1" ht="16">
      <c r="B196" s="9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row>
    <row r="197" spans="2:26" customFormat="1" ht="16">
      <c r="B197" s="9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row>
    <row r="198" spans="2:26" customFormat="1" ht="16">
      <c r="B198" s="98"/>
      <c r="C198" s="108"/>
      <c r="D198" s="108"/>
      <c r="E198" s="108"/>
      <c r="F198" s="108" t="s">
        <v>117</v>
      </c>
      <c r="G198" s="108"/>
      <c r="H198" s="108"/>
      <c r="I198" s="108"/>
      <c r="J198" s="108"/>
      <c r="K198" s="108"/>
      <c r="L198" s="108"/>
      <c r="M198" s="108"/>
      <c r="N198" s="108"/>
      <c r="O198" s="108"/>
      <c r="P198" s="108"/>
      <c r="Q198" s="108"/>
      <c r="R198" s="108"/>
      <c r="S198" s="108"/>
      <c r="T198" s="108"/>
      <c r="U198" s="108"/>
      <c r="V198" s="108"/>
      <c r="W198" s="108"/>
      <c r="X198" s="108"/>
      <c r="Y198" s="108"/>
      <c r="Z198" s="108"/>
    </row>
    <row r="199" spans="2:26" customFormat="1" ht="16">
      <c r="B199" s="9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row>
    <row r="200" spans="2:26" customFormat="1" ht="16">
      <c r="B200" s="98"/>
      <c r="C200" s="108"/>
      <c r="D200" s="108"/>
      <c r="E200" s="108"/>
      <c r="F200" s="108" t="s">
        <v>118</v>
      </c>
      <c r="G200" s="108"/>
      <c r="H200" s="108"/>
      <c r="I200" s="108"/>
      <c r="J200" s="108"/>
      <c r="K200" s="108"/>
      <c r="L200" s="108"/>
      <c r="M200" s="108"/>
      <c r="N200" s="108"/>
      <c r="O200" s="108"/>
      <c r="P200" s="108"/>
      <c r="Q200" s="108"/>
      <c r="R200" s="108"/>
      <c r="S200" s="108"/>
      <c r="T200" s="108"/>
      <c r="U200" s="108"/>
      <c r="V200" s="108"/>
      <c r="W200" s="108"/>
      <c r="X200" s="108"/>
      <c r="Y200" s="108"/>
      <c r="Z200" s="108"/>
    </row>
    <row r="201" spans="2:26" customFormat="1" ht="16">
      <c r="B201" s="9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row>
    <row r="202" spans="2:26" customFormat="1" ht="16">
      <c r="B202" s="98"/>
      <c r="C202" s="108"/>
      <c r="D202" s="108"/>
      <c r="E202" s="108"/>
      <c r="H202" s="140">
        <f>H204/(H39/1000)</f>
        <v>64.79281693354568</v>
      </c>
      <c r="I202" s="108" t="s">
        <v>119</v>
      </c>
      <c r="K202" s="108"/>
      <c r="L202" s="108"/>
      <c r="M202" s="108"/>
      <c r="N202" s="108"/>
      <c r="O202" s="108"/>
      <c r="P202" s="108"/>
      <c r="Q202" s="108"/>
      <c r="R202" s="108"/>
      <c r="S202" s="108"/>
      <c r="T202" s="108"/>
      <c r="U202" s="108"/>
      <c r="V202" s="108"/>
      <c r="W202" s="108"/>
      <c r="X202" s="108"/>
      <c r="Y202" s="108"/>
      <c r="Z202" s="108"/>
    </row>
    <row r="203" spans="2:26" customFormat="1" ht="16">
      <c r="B203" s="98"/>
      <c r="C203" s="108"/>
      <c r="D203" s="108"/>
      <c r="E203" s="108"/>
      <c r="H203" s="141">
        <f>H205/H202</f>
        <v>7716.9048000000012</v>
      </c>
      <c r="I203" s="108" t="s">
        <v>120</v>
      </c>
      <c r="K203" s="108"/>
      <c r="L203" s="108"/>
      <c r="M203" s="108"/>
      <c r="N203" s="108"/>
      <c r="O203" s="108"/>
      <c r="P203" s="108"/>
      <c r="Q203" s="108"/>
      <c r="R203" s="108"/>
      <c r="S203" s="108"/>
      <c r="T203" s="108"/>
      <c r="U203" s="108"/>
      <c r="V203" s="108"/>
      <c r="W203" s="108"/>
      <c r="X203" s="108"/>
      <c r="Y203" s="108"/>
      <c r="Z203" s="108"/>
    </row>
    <row r="204" spans="2:26" customFormat="1" ht="16">
      <c r="B204" s="98"/>
      <c r="C204" s="108"/>
      <c r="D204" s="108"/>
      <c r="E204" s="108"/>
      <c r="H204" s="108">
        <v>1000000</v>
      </c>
      <c r="I204" s="108" t="s">
        <v>121</v>
      </c>
      <c r="J204" s="108"/>
      <c r="K204" s="108"/>
      <c r="L204" s="108"/>
      <c r="M204" s="108"/>
      <c r="N204" s="108"/>
      <c r="O204" s="108"/>
      <c r="P204" s="108"/>
      <c r="Q204" s="108"/>
      <c r="R204" s="108"/>
      <c r="S204" s="108"/>
      <c r="T204" s="108"/>
      <c r="U204" s="108"/>
      <c r="V204" s="108"/>
      <c r="W204" s="108"/>
      <c r="X204" s="108"/>
      <c r="Y204" s="108"/>
      <c r="Z204" s="108"/>
    </row>
    <row r="205" spans="2:26" customFormat="1" ht="16">
      <c r="B205" s="98"/>
      <c r="C205" s="108"/>
      <c r="D205" s="108"/>
      <c r="E205" s="108"/>
      <c r="H205" s="108">
        <f>H204*50%</f>
        <v>500000</v>
      </c>
      <c r="I205" s="108" t="s">
        <v>122</v>
      </c>
      <c r="J205" s="108"/>
      <c r="K205" s="108"/>
      <c r="L205" s="108"/>
      <c r="M205" s="108"/>
      <c r="N205" s="108"/>
      <c r="O205" s="108"/>
      <c r="P205" s="108"/>
      <c r="Q205" s="108"/>
      <c r="R205" s="108"/>
      <c r="S205" s="108"/>
      <c r="T205" s="108"/>
      <c r="U205" s="108"/>
      <c r="V205" s="108"/>
      <c r="W205" s="108"/>
      <c r="X205" s="108"/>
      <c r="Y205" s="108"/>
      <c r="Z205" s="108"/>
    </row>
    <row r="206" spans="2:26" customFormat="1" ht="16">
      <c r="B206" s="98"/>
      <c r="C206" s="108"/>
      <c r="D206" s="142"/>
      <c r="E206" s="142"/>
      <c r="F206" s="143"/>
      <c r="G206" s="143"/>
      <c r="H206" s="143"/>
      <c r="I206" s="143"/>
      <c r="J206" s="143"/>
      <c r="K206" s="108"/>
      <c r="L206" s="108"/>
      <c r="M206" s="108"/>
      <c r="N206" s="108"/>
      <c r="O206" s="108"/>
      <c r="P206" s="108"/>
      <c r="Q206" s="108"/>
      <c r="R206" s="108"/>
      <c r="S206" s="108"/>
      <c r="T206" s="108"/>
      <c r="U206" s="108"/>
      <c r="V206" s="108"/>
      <c r="W206" s="108"/>
      <c r="X206" s="108"/>
      <c r="Y206" s="108"/>
      <c r="Z206" s="108"/>
    </row>
    <row r="207" spans="2:26" customFormat="1" ht="16">
      <c r="B207" s="98"/>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row>
    <row r="208" spans="2:26" customFormat="1" ht="16">
      <c r="B208" s="9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row>
    <row r="209" spans="2:26" customFormat="1" ht="16">
      <c r="B209" s="9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row>
    <row r="210" spans="2:26" customFormat="1" ht="16">
      <c r="B210" s="98"/>
      <c r="C210" s="108"/>
      <c r="D210" s="108"/>
      <c r="E210" s="108"/>
      <c r="F210" s="108" t="s">
        <v>123</v>
      </c>
      <c r="G210" s="108"/>
      <c r="H210" s="108"/>
      <c r="I210" s="108"/>
      <c r="J210" s="108"/>
      <c r="K210" s="108"/>
      <c r="L210" s="108"/>
      <c r="M210" s="108"/>
      <c r="N210" s="108"/>
      <c r="O210" s="108"/>
      <c r="P210" s="108"/>
      <c r="Q210" s="108"/>
      <c r="R210" s="108"/>
      <c r="S210" s="108"/>
      <c r="T210" s="108"/>
      <c r="U210" s="108"/>
      <c r="V210" s="108"/>
      <c r="W210" s="108"/>
      <c r="X210" s="108"/>
      <c r="Y210" s="108"/>
      <c r="Z210" s="108"/>
    </row>
    <row r="211" spans="2:26" customFormat="1" ht="16">
      <c r="B211" s="98"/>
      <c r="C211" s="108"/>
      <c r="D211" s="108" t="s">
        <v>124</v>
      </c>
      <c r="E211" s="108"/>
      <c r="F211" s="123" t="s">
        <v>125</v>
      </c>
      <c r="G211" s="123"/>
      <c r="H211" s="108">
        <v>21</v>
      </c>
      <c r="I211" s="108" t="s">
        <v>126</v>
      </c>
      <c r="K211" s="108"/>
      <c r="L211" s="108"/>
      <c r="M211" s="108"/>
      <c r="N211" s="108"/>
      <c r="O211" s="108"/>
      <c r="P211" s="108"/>
      <c r="Q211" s="108"/>
      <c r="R211" s="108"/>
      <c r="S211" s="108"/>
      <c r="T211" s="108"/>
      <c r="U211" s="108"/>
      <c r="V211" s="108"/>
      <c r="W211" s="108"/>
      <c r="X211" s="108"/>
      <c r="Y211" s="108"/>
      <c r="Z211" s="108"/>
    </row>
    <row r="212" spans="2:26" customFormat="1" ht="16">
      <c r="B212" s="98"/>
      <c r="C212" s="108"/>
      <c r="D212" s="108"/>
      <c r="E212" s="108"/>
      <c r="F212" s="108"/>
      <c r="G212" s="108"/>
      <c r="H212" s="123"/>
      <c r="I212" s="108"/>
      <c r="J212" s="108"/>
      <c r="K212" s="108"/>
      <c r="L212" s="108"/>
      <c r="M212" s="108"/>
      <c r="N212" s="108"/>
      <c r="O212" s="108"/>
      <c r="P212" s="108"/>
      <c r="Q212" s="108"/>
      <c r="R212" s="108"/>
      <c r="S212" s="108"/>
      <c r="T212" s="108"/>
      <c r="U212" s="108"/>
      <c r="V212" s="108"/>
      <c r="W212" s="108"/>
      <c r="X212" s="108"/>
      <c r="Y212" s="108"/>
      <c r="Z212" s="108"/>
    </row>
    <row r="213" spans="2:26" customFormat="1" ht="16">
      <c r="B213" s="98"/>
      <c r="C213" s="108"/>
      <c r="D213" s="108"/>
      <c r="E213" s="108"/>
      <c r="F213" s="108" t="s">
        <v>127</v>
      </c>
      <c r="G213" s="108"/>
      <c r="H213" s="144">
        <f>H26*100</f>
        <v>1420</v>
      </c>
      <c r="I213" s="123" t="s">
        <v>128</v>
      </c>
      <c r="K213" s="108"/>
      <c r="M213" s="108"/>
      <c r="N213" s="108"/>
      <c r="O213" s="108"/>
      <c r="P213" s="108"/>
      <c r="Q213" s="108"/>
      <c r="R213" s="108"/>
      <c r="S213" s="108"/>
      <c r="T213" s="108"/>
      <c r="U213" s="108"/>
      <c r="V213" s="108"/>
      <c r="W213" s="108"/>
      <c r="X213" s="108"/>
      <c r="Y213" s="108"/>
      <c r="Z213" s="108"/>
    </row>
    <row r="214" spans="2:26" customFormat="1" ht="16">
      <c r="B214" s="98"/>
      <c r="C214" s="108"/>
      <c r="D214" s="108"/>
      <c r="E214" s="108"/>
      <c r="F214" s="108" t="s">
        <v>127</v>
      </c>
      <c r="G214" s="108"/>
      <c r="H214" s="144">
        <f>H203</f>
        <v>7716.9048000000012</v>
      </c>
      <c r="I214" s="123" t="s">
        <v>65</v>
      </c>
      <c r="K214" s="108"/>
      <c r="M214" s="108"/>
      <c r="N214" s="108"/>
      <c r="O214" s="108"/>
      <c r="P214" s="108"/>
      <c r="Q214" s="108"/>
      <c r="R214" s="108"/>
      <c r="S214" s="108"/>
      <c r="T214" s="108"/>
      <c r="U214" s="108"/>
      <c r="V214" s="108"/>
      <c r="W214" s="108"/>
      <c r="X214" s="108"/>
      <c r="Y214" s="108"/>
      <c r="Z214" s="108"/>
    </row>
    <row r="215" spans="2:26" customFormat="1" ht="16">
      <c r="B215" s="98"/>
      <c r="C215" s="108"/>
      <c r="D215" s="108"/>
      <c r="E215" s="108"/>
      <c r="F215" s="108" t="s">
        <v>129</v>
      </c>
      <c r="G215" s="108"/>
      <c r="H215" s="144">
        <f>H214/H213</f>
        <v>5.4344400000000004</v>
      </c>
      <c r="I215" s="123" t="s">
        <v>130</v>
      </c>
      <c r="J215" s="108" t="s">
        <v>45</v>
      </c>
      <c r="K215" s="108"/>
      <c r="M215" s="108"/>
      <c r="N215" s="108"/>
      <c r="O215" s="108"/>
      <c r="P215" s="108"/>
      <c r="Q215" s="108"/>
      <c r="R215" s="108"/>
      <c r="S215" s="108"/>
      <c r="T215" s="108"/>
      <c r="U215" s="108"/>
      <c r="V215" s="108"/>
      <c r="W215" s="108"/>
      <c r="X215" s="108"/>
      <c r="Y215" s="108"/>
      <c r="Z215" s="108"/>
    </row>
    <row r="216" spans="2:26" customFormat="1" ht="16">
      <c r="B216" s="98"/>
      <c r="C216" s="108"/>
      <c r="D216" s="108"/>
      <c r="E216" s="108"/>
      <c r="F216" s="108" t="s">
        <v>131</v>
      </c>
      <c r="G216" s="108"/>
      <c r="H216" s="140">
        <f>H211/H215</f>
        <v>3.8642436019166646</v>
      </c>
      <c r="I216" s="123" t="s">
        <v>110</v>
      </c>
      <c r="K216" s="108"/>
      <c r="M216" s="108"/>
      <c r="N216" s="108"/>
      <c r="O216" s="108"/>
      <c r="P216" s="108"/>
      <c r="Q216" s="108"/>
      <c r="R216" s="108"/>
      <c r="S216" s="108"/>
      <c r="T216" s="108"/>
      <c r="U216" s="108"/>
      <c r="V216" s="108"/>
      <c r="W216" s="108"/>
      <c r="X216" s="108"/>
      <c r="Y216" s="108"/>
      <c r="Z216" s="108"/>
    </row>
    <row r="217" spans="2:26" customFormat="1" ht="16">
      <c r="B217" s="98"/>
      <c r="C217" s="108"/>
      <c r="D217" s="108"/>
      <c r="E217" s="108"/>
      <c r="F217" s="123"/>
      <c r="G217" s="123"/>
      <c r="H217" s="108"/>
      <c r="I217" s="108"/>
      <c r="J217" s="108"/>
      <c r="K217" s="108"/>
      <c r="L217" s="108"/>
      <c r="M217" s="108"/>
      <c r="N217" s="108"/>
      <c r="O217" s="108"/>
      <c r="P217" s="108"/>
      <c r="Q217" s="108"/>
      <c r="R217" s="108"/>
      <c r="S217" s="108"/>
      <c r="T217" s="108"/>
      <c r="U217" s="108"/>
      <c r="V217" s="108"/>
      <c r="W217" s="108"/>
      <c r="X217" s="108"/>
      <c r="Y217" s="108"/>
      <c r="Z217" s="108"/>
    </row>
    <row r="218" spans="2:26" customFormat="1" ht="16">
      <c r="B218" s="98"/>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row>
    <row r="219" spans="2:26" customFormat="1" ht="17" thickBot="1">
      <c r="B219" s="98"/>
      <c r="C219" s="108"/>
      <c r="D219" s="108"/>
      <c r="E219" s="108"/>
      <c r="G219" s="108"/>
      <c r="H219" s="108"/>
      <c r="I219" s="108"/>
      <c r="J219" s="108"/>
      <c r="K219" s="108"/>
      <c r="L219" s="108"/>
      <c r="M219" s="108"/>
      <c r="N219" s="108"/>
      <c r="O219" s="108"/>
      <c r="P219" s="108"/>
      <c r="Q219" s="108"/>
      <c r="R219" s="108"/>
      <c r="S219" s="108"/>
      <c r="T219" s="108"/>
      <c r="U219" s="108"/>
      <c r="V219" s="108"/>
      <c r="W219" s="108"/>
      <c r="X219" s="108"/>
      <c r="Y219" s="108"/>
    </row>
    <row r="220" spans="2:26" s="24" customFormat="1">
      <c r="B220" s="101"/>
      <c r="C220" s="101" t="s">
        <v>24</v>
      </c>
      <c r="D220" s="101" t="s">
        <v>50</v>
      </c>
      <c r="E220" s="101"/>
      <c r="F220" s="101" t="s">
        <v>31</v>
      </c>
      <c r="G220" s="101"/>
      <c r="H220" s="101"/>
      <c r="I220" s="101"/>
      <c r="J220" s="101"/>
      <c r="K220" s="101"/>
      <c r="L220" s="101"/>
      <c r="M220" s="101"/>
      <c r="N220" s="101"/>
      <c r="O220" s="101"/>
      <c r="P220" s="101"/>
      <c r="Q220" s="101"/>
      <c r="R220" s="101"/>
      <c r="S220" s="101"/>
      <c r="T220" s="101"/>
      <c r="U220" s="101"/>
    </row>
    <row r="221" spans="2:26" customFormat="1" ht="16">
      <c r="B221" s="9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row>
    <row r="222" spans="2:26" customFormat="1" ht="16">
      <c r="B222" s="9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row>
    <row r="223" spans="2:26" customFormat="1" ht="16">
      <c r="B223" s="98"/>
      <c r="C223" s="108" t="s">
        <v>134</v>
      </c>
      <c r="D223" s="108"/>
      <c r="E223" s="108"/>
      <c r="F223" s="108"/>
      <c r="G223" s="108"/>
      <c r="H223" s="108"/>
      <c r="I223" s="108"/>
      <c r="J223" s="108"/>
      <c r="K223" s="108"/>
      <c r="L223" s="108"/>
      <c r="M223" s="108"/>
      <c r="N223" s="108"/>
      <c r="O223" s="108"/>
      <c r="P223" s="108"/>
      <c r="Q223" s="108"/>
      <c r="R223" s="108"/>
      <c r="S223" s="108"/>
      <c r="T223" s="108"/>
      <c r="U223" s="108"/>
      <c r="V223" s="108"/>
      <c r="W223" s="108"/>
      <c r="X223" s="108"/>
    </row>
    <row r="224" spans="2:26" customFormat="1" ht="16">
      <c r="B224" s="9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row>
    <row r="225" spans="2:26" customFormat="1" ht="16">
      <c r="B225" s="98"/>
      <c r="C225" s="108"/>
      <c r="D225" s="108" t="s">
        <v>135</v>
      </c>
      <c r="E225" s="108"/>
      <c r="F225" s="108"/>
      <c r="G225" s="108"/>
      <c r="H225" s="108"/>
      <c r="I225" s="108"/>
      <c r="J225" s="108"/>
      <c r="K225" s="108"/>
      <c r="L225" s="108"/>
      <c r="M225" s="108"/>
      <c r="N225" s="108"/>
      <c r="O225" s="108"/>
      <c r="P225" s="108"/>
      <c r="Q225" s="108"/>
      <c r="R225" s="108"/>
      <c r="S225" s="108"/>
      <c r="T225" s="108"/>
      <c r="U225" s="108"/>
      <c r="V225" s="108"/>
      <c r="W225" s="108"/>
      <c r="X225" s="108"/>
      <c r="Y225" s="108"/>
    </row>
    <row r="226" spans="2:26" customFormat="1" ht="16">
      <c r="B226" s="98"/>
      <c r="C226" s="108"/>
      <c r="D226" s="108"/>
      <c r="E226" s="108"/>
      <c r="F226" s="108" t="s">
        <v>73</v>
      </c>
      <c r="G226" s="108"/>
      <c r="H226" s="108">
        <v>47.4</v>
      </c>
      <c r="I226" s="108" t="s">
        <v>74</v>
      </c>
      <c r="J226" s="108"/>
      <c r="K226" s="108"/>
      <c r="L226" s="108"/>
      <c r="M226" s="108"/>
      <c r="N226" s="108"/>
      <c r="O226" s="108"/>
      <c r="P226" s="108"/>
      <c r="Q226" s="108"/>
      <c r="R226" s="108"/>
      <c r="S226" s="108"/>
      <c r="T226" s="108"/>
      <c r="U226" s="108"/>
      <c r="V226" s="108"/>
      <c r="W226" s="108"/>
      <c r="X226" s="108"/>
      <c r="Y226" s="108"/>
      <c r="Z226" s="108"/>
    </row>
    <row r="227" spans="2:26" customFormat="1" ht="16">
      <c r="B227" s="98"/>
      <c r="C227" s="108"/>
      <c r="D227" s="108"/>
      <c r="E227" s="108"/>
      <c r="F227" s="108" t="s">
        <v>75</v>
      </c>
      <c r="G227" s="108"/>
      <c r="H227" s="108">
        <v>14.2</v>
      </c>
      <c r="I227" s="108" t="s">
        <v>76</v>
      </c>
      <c r="J227" s="108"/>
      <c r="K227" s="108"/>
      <c r="L227" s="108"/>
      <c r="M227" s="108"/>
      <c r="N227" s="108"/>
      <c r="O227" s="108"/>
      <c r="P227" s="108"/>
      <c r="Q227" s="108"/>
      <c r="R227" s="108"/>
      <c r="S227" s="108"/>
      <c r="T227" s="108"/>
      <c r="U227" s="108"/>
      <c r="V227" s="108"/>
      <c r="W227" s="108"/>
      <c r="X227" s="108"/>
      <c r="Y227" s="108"/>
      <c r="Z227" s="108"/>
    </row>
    <row r="228" spans="2:26" customFormat="1" ht="16">
      <c r="B228" s="9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row>
    <row r="229" spans="2:26" customFormat="1" ht="16">
      <c r="B229" s="9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row>
    <row r="230" spans="2:26" customFormat="1" ht="16">
      <c r="B230" s="9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row>
    <row r="231" spans="2:26" customFormat="1" ht="16">
      <c r="B231" s="98"/>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row>
    <row r="232" spans="2:26" customFormat="1" ht="16">
      <c r="B232" s="98"/>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row>
    <row r="233" spans="2:26" customFormat="1" ht="16">
      <c r="B233" s="98"/>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row>
    <row r="234" spans="2:26" customFormat="1" ht="16">
      <c r="B234" s="98"/>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row>
    <row r="235" spans="2:26" customFormat="1" ht="16">
      <c r="B235" s="98"/>
      <c r="C235" s="108"/>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c r="Z235" s="108"/>
    </row>
    <row r="236" spans="2:26" customFormat="1" ht="16">
      <c r="B236" s="98"/>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row>
    <row r="237" spans="2:26" customFormat="1" ht="16">
      <c r="B237" s="98"/>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c r="Z237" s="108"/>
    </row>
    <row r="238" spans="2:26" customFormat="1" ht="16">
      <c r="B238" s="98"/>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c r="Z238" s="108"/>
    </row>
    <row r="239" spans="2:26" customFormat="1" ht="16">
      <c r="B239" s="98"/>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row>
    <row r="240" spans="2:26" customFormat="1" ht="16">
      <c r="B240" s="98"/>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row>
    <row r="241" spans="2:26" customFormat="1" ht="16">
      <c r="B241" s="98"/>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row>
    <row r="242" spans="2:26" customFormat="1" ht="16">
      <c r="B242" s="98"/>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row>
    <row r="243" spans="2:26" customFormat="1" ht="16">
      <c r="B243" s="98"/>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row>
    <row r="244" spans="2:26" customFormat="1" ht="16">
      <c r="B244" s="98"/>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c r="Z244" s="108"/>
    </row>
    <row r="245" spans="2:26" customFormat="1" ht="16">
      <c r="B245" s="98"/>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row>
    <row r="246" spans="2:26" customFormat="1" ht="16">
      <c r="B246" s="98"/>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row>
    <row r="247" spans="2:26" customFormat="1" ht="16">
      <c r="B247" s="98"/>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row>
    <row r="248" spans="2:26" customFormat="1" ht="16">
      <c r="B248" s="98"/>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row>
    <row r="249" spans="2:26" customFormat="1" ht="16">
      <c r="B249" s="98"/>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c r="Z249" s="108"/>
    </row>
    <row r="250" spans="2:26" customFormat="1" ht="16">
      <c r="B250" s="98"/>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c r="Z250" s="108"/>
    </row>
    <row r="251" spans="2:26" customFormat="1" ht="16">
      <c r="B251" s="98"/>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row>
    <row r="252" spans="2:26" customFormat="1" ht="16">
      <c r="B252" s="98"/>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row>
    <row r="253" spans="2:26" customFormat="1" ht="16">
      <c r="B253" s="98"/>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row>
    <row r="254" spans="2:26" customFormat="1" ht="16">
      <c r="B254" s="98"/>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row>
    <row r="255" spans="2:26" customFormat="1" ht="16">
      <c r="B255" s="98"/>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row>
    <row r="256" spans="2:26" customFormat="1" ht="16">
      <c r="B256" s="98"/>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row>
    <row r="257" spans="2:26" customFormat="1" ht="16">
      <c r="B257" s="98"/>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c r="Z257" s="108"/>
    </row>
    <row r="258" spans="2:26" customFormat="1" ht="16">
      <c r="B258" s="9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row>
    <row r="259" spans="2:26" customFormat="1" ht="16">
      <c r="B259" s="98"/>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c r="Z259" s="108"/>
    </row>
    <row r="260" spans="2:26" customFormat="1" ht="17" thickBot="1">
      <c r="B260" s="98"/>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row>
    <row r="261" spans="2:26" s="24" customFormat="1">
      <c r="B261" s="101"/>
      <c r="C261" s="101" t="s">
        <v>24</v>
      </c>
      <c r="D261" s="101" t="s">
        <v>50</v>
      </c>
      <c r="E261" s="101"/>
      <c r="F261" s="101" t="s">
        <v>31</v>
      </c>
      <c r="G261" s="101"/>
      <c r="H261" s="101"/>
      <c r="I261" s="101"/>
      <c r="J261" s="101"/>
      <c r="K261" s="101"/>
      <c r="L261" s="101"/>
      <c r="M261" s="101"/>
      <c r="N261" s="101"/>
      <c r="O261" s="101"/>
      <c r="P261" s="101"/>
      <c r="Q261" s="101"/>
      <c r="R261" s="101"/>
      <c r="S261" s="101"/>
      <c r="T261" s="101"/>
      <c r="U261" s="101"/>
    </row>
    <row r="262" spans="2:26" customFormat="1" ht="16">
      <c r="B262" s="98"/>
      <c r="C262" s="108"/>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row>
    <row r="263" spans="2:26" customFormat="1" ht="16">
      <c r="B263" s="98"/>
      <c r="C263" s="108" t="s">
        <v>51</v>
      </c>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row>
    <row r="264" spans="2:26" customFormat="1" ht="16">
      <c r="B264" s="98"/>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row>
    <row r="265" spans="2:26" customFormat="1" ht="16">
      <c r="B265" s="98"/>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row>
    <row r="266" spans="2:26" customFormat="1" ht="16">
      <c r="B266" s="98"/>
      <c r="C266" s="108"/>
      <c r="D266" s="108"/>
      <c r="E266" s="108"/>
      <c r="F266" s="108"/>
      <c r="G266" s="108"/>
      <c r="H266" s="108"/>
      <c r="I266" s="108"/>
      <c r="J266" s="108"/>
      <c r="K266" s="108"/>
      <c r="L266" s="108"/>
      <c r="M266" s="108"/>
      <c r="N266" s="108"/>
      <c r="O266" s="108"/>
      <c r="P266" s="108"/>
      <c r="Q266" s="108"/>
      <c r="R266" s="108"/>
      <c r="S266" s="108"/>
      <c r="T266" s="108"/>
      <c r="U266" s="108"/>
      <c r="V266" s="108"/>
      <c r="W266" s="108"/>
      <c r="X266" s="108"/>
      <c r="Y266" s="108"/>
    </row>
    <row r="267" spans="2:26" customFormat="1" ht="16">
      <c r="B267" s="98"/>
      <c r="C267" s="108"/>
      <c r="D267" s="108">
        <v>16</v>
      </c>
      <c r="F267" s="108"/>
      <c r="G267" s="109" t="s">
        <v>52</v>
      </c>
      <c r="H267" s="110" t="s">
        <v>53</v>
      </c>
      <c r="I267" s="108"/>
      <c r="J267" s="108"/>
      <c r="K267" s="108"/>
      <c r="L267" s="108"/>
      <c r="M267" s="108"/>
      <c r="N267" s="108"/>
      <c r="O267" s="108"/>
      <c r="P267" s="108"/>
      <c r="Q267" s="108"/>
      <c r="R267" s="108"/>
      <c r="S267" s="108"/>
      <c r="T267" s="108"/>
      <c r="U267" s="108"/>
      <c r="V267" s="108"/>
      <c r="W267" s="108"/>
      <c r="X267" s="108"/>
      <c r="Y267" s="108"/>
    </row>
    <row r="268" spans="2:26" customFormat="1" ht="16">
      <c r="B268" s="98"/>
      <c r="C268" s="108"/>
      <c r="D268" s="108"/>
      <c r="F268" s="108">
        <v>50</v>
      </c>
      <c r="G268" s="108" t="s">
        <v>54</v>
      </c>
      <c r="H268" s="110" t="s">
        <v>55</v>
      </c>
      <c r="I268" s="108"/>
      <c r="J268" s="108"/>
      <c r="K268" s="108"/>
      <c r="L268" s="108"/>
      <c r="M268" s="108"/>
      <c r="N268" s="108"/>
      <c r="O268" s="108"/>
      <c r="P268" s="108"/>
      <c r="Q268" s="108"/>
      <c r="R268" s="108"/>
      <c r="S268" s="108"/>
      <c r="T268" s="108"/>
      <c r="U268" s="108"/>
      <c r="V268" s="108"/>
      <c r="W268" s="108"/>
      <c r="X268" s="108"/>
      <c r="Y268" s="108"/>
    </row>
    <row r="269" spans="2:26" customFormat="1" ht="16">
      <c r="B269" s="98"/>
      <c r="C269" s="108"/>
      <c r="D269" s="108"/>
      <c r="F269" s="108"/>
      <c r="G269" t="s">
        <v>56</v>
      </c>
      <c r="H269" s="110" t="s">
        <v>57</v>
      </c>
      <c r="I269" s="108"/>
      <c r="J269" s="108"/>
      <c r="K269" s="108"/>
      <c r="L269" s="108"/>
      <c r="M269" s="108"/>
      <c r="N269" s="108"/>
      <c r="O269" s="108"/>
      <c r="P269" s="108"/>
      <c r="Q269" s="108"/>
      <c r="R269" s="108"/>
      <c r="S269" s="108"/>
      <c r="T269" s="108"/>
      <c r="U269" s="108"/>
      <c r="V269" s="108"/>
      <c r="W269" s="108"/>
      <c r="X269" s="108"/>
      <c r="Y269" s="108"/>
    </row>
    <row r="270" spans="2:26" customFormat="1" ht="16">
      <c r="B270" s="98"/>
      <c r="C270" s="108"/>
      <c r="D270" s="108"/>
      <c r="F270" s="108"/>
      <c r="G270" s="108" t="s">
        <v>58</v>
      </c>
      <c r="H270" s="110" t="s">
        <v>55</v>
      </c>
      <c r="I270" s="108"/>
      <c r="J270" s="108"/>
      <c r="K270" s="108"/>
      <c r="L270" s="108"/>
      <c r="M270" s="108"/>
      <c r="N270" s="108"/>
      <c r="O270" s="108"/>
      <c r="P270" s="108"/>
      <c r="Q270" s="108"/>
      <c r="R270" s="108"/>
      <c r="S270" s="108"/>
      <c r="T270" s="108"/>
      <c r="U270" s="108"/>
      <c r="V270" s="108"/>
      <c r="W270" s="108"/>
      <c r="X270" s="108"/>
      <c r="Y270" s="108"/>
    </row>
    <row r="271" spans="2:26" customFormat="1" ht="16">
      <c r="B271" s="98"/>
      <c r="C271" s="108"/>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row>
    <row r="272" spans="2:26" customFormat="1" ht="16">
      <c r="B272" s="98"/>
      <c r="C272" s="108"/>
      <c r="D272" s="108"/>
      <c r="E272" s="108"/>
      <c r="F272" s="121">
        <f>H30</f>
        <v>0.55000000000000004</v>
      </c>
      <c r="G272" s="108" t="s">
        <v>138</v>
      </c>
      <c r="H272" s="108"/>
      <c r="I272" s="108"/>
      <c r="J272" s="108"/>
      <c r="K272" s="108"/>
      <c r="L272" s="108"/>
      <c r="M272" s="108"/>
      <c r="N272" s="108"/>
      <c r="O272" s="108"/>
      <c r="P272" s="108"/>
      <c r="Q272" s="108"/>
      <c r="R272" s="108"/>
      <c r="S272" s="108"/>
      <c r="T272" s="108"/>
      <c r="U272" s="108"/>
      <c r="V272" s="108"/>
      <c r="W272" s="108"/>
      <c r="X272" s="108"/>
      <c r="Y272" s="108"/>
    </row>
    <row r="273" spans="2:25" customFormat="1" ht="16">
      <c r="B273" s="98"/>
      <c r="C273" s="108"/>
      <c r="D273" s="108"/>
      <c r="E273" s="108" t="s">
        <v>139</v>
      </c>
      <c r="F273" s="108">
        <f>F272*F268</f>
        <v>27.500000000000004</v>
      </c>
      <c r="G273" s="108" t="s">
        <v>45</v>
      </c>
      <c r="H273" s="108" t="s">
        <v>55</v>
      </c>
      <c r="I273" s="108"/>
      <c r="J273" s="108"/>
      <c r="K273" s="108"/>
      <c r="L273" s="108"/>
      <c r="M273" s="108"/>
      <c r="N273" s="108"/>
      <c r="O273" s="108"/>
      <c r="P273" s="108"/>
      <c r="Q273" s="108"/>
      <c r="R273" s="108"/>
      <c r="S273" s="108"/>
      <c r="T273" s="108"/>
      <c r="U273" s="108"/>
      <c r="V273" s="108"/>
      <c r="W273" s="108"/>
      <c r="X273" s="108"/>
      <c r="Y273" s="108"/>
    </row>
    <row r="274" spans="2:25" customFormat="1" ht="16">
      <c r="B274" s="98"/>
      <c r="C274" s="108"/>
      <c r="D274" s="108"/>
      <c r="E274" s="108"/>
      <c r="F274" s="108"/>
      <c r="G274" s="108"/>
      <c r="H274" s="108"/>
      <c r="I274" s="108"/>
      <c r="J274" s="108"/>
      <c r="K274" s="108"/>
      <c r="L274" s="108"/>
      <c r="M274" s="108"/>
      <c r="N274" s="108"/>
      <c r="O274" s="108"/>
      <c r="P274" s="108"/>
      <c r="Q274" s="108"/>
      <c r="R274" s="108"/>
      <c r="S274" s="108"/>
      <c r="T274" s="108"/>
      <c r="U274" s="108"/>
      <c r="V274" s="108"/>
      <c r="W274" s="108"/>
      <c r="X274" s="108"/>
      <c r="Y274" s="108"/>
    </row>
    <row r="275" spans="2:25" customFormat="1" ht="16">
      <c r="B275" s="98"/>
      <c r="C275" s="108"/>
      <c r="D275" s="108"/>
      <c r="E275" s="108"/>
      <c r="F275" s="108"/>
      <c r="G275" s="108"/>
      <c r="H275" s="108"/>
      <c r="I275" s="108"/>
      <c r="J275" s="108"/>
      <c r="K275" s="108"/>
      <c r="L275" s="108"/>
      <c r="M275" s="108"/>
      <c r="N275" s="108"/>
      <c r="O275" s="108"/>
      <c r="P275" s="108"/>
      <c r="Q275" s="108"/>
      <c r="R275" s="108"/>
      <c r="S275" s="108"/>
      <c r="T275" s="108"/>
      <c r="U275" s="108"/>
      <c r="V275" s="108"/>
      <c r="W275" s="108"/>
      <c r="X275" s="108"/>
      <c r="Y275" s="108"/>
    </row>
    <row r="276" spans="2:25" customFormat="1" ht="16">
      <c r="B276" s="98"/>
      <c r="C276" s="108"/>
      <c r="D276" s="108"/>
      <c r="E276" s="108"/>
      <c r="F276" s="108"/>
      <c r="G276" s="108"/>
      <c r="H276" s="108"/>
      <c r="I276" s="108"/>
      <c r="J276" s="108"/>
      <c r="K276" s="108"/>
      <c r="L276" s="108"/>
      <c r="M276" s="108"/>
      <c r="N276" s="108"/>
      <c r="O276" s="108"/>
      <c r="P276" s="108"/>
      <c r="Q276" s="108"/>
      <c r="R276" s="108"/>
      <c r="S276" s="108"/>
      <c r="T276" s="108"/>
      <c r="U276" s="108"/>
      <c r="V276" s="108"/>
      <c r="W276" s="108"/>
      <c r="X276" s="108"/>
      <c r="Y276" s="108"/>
    </row>
    <row r="277" spans="2:25" customFormat="1" ht="16">
      <c r="B277" s="98"/>
      <c r="C277" s="108"/>
      <c r="D277" s="108"/>
      <c r="E277" s="108"/>
      <c r="F277" s="108"/>
      <c r="G277" s="108"/>
      <c r="H277" s="108"/>
      <c r="I277" s="108"/>
      <c r="J277" s="108"/>
      <c r="K277" s="108"/>
      <c r="L277" s="108"/>
      <c r="M277" s="108"/>
      <c r="N277" s="108"/>
      <c r="O277" s="108"/>
      <c r="P277" s="108"/>
      <c r="Q277" s="108"/>
      <c r="R277" s="108"/>
      <c r="S277" s="108"/>
      <c r="T277" s="108"/>
      <c r="U277" s="108"/>
      <c r="V277" s="108"/>
      <c r="W277" s="108"/>
      <c r="X277" s="108"/>
      <c r="Y277" s="108"/>
    </row>
    <row r="278" spans="2:25" customFormat="1" ht="16">
      <c r="B278" s="98"/>
      <c r="C278" s="108"/>
      <c r="D278" s="108"/>
      <c r="E278" s="108"/>
      <c r="F278" s="108"/>
      <c r="G278" s="108"/>
      <c r="H278" s="108"/>
      <c r="I278" s="108"/>
      <c r="J278" s="108"/>
      <c r="K278" s="108"/>
      <c r="L278" s="108"/>
      <c r="M278" s="108"/>
      <c r="N278" s="108"/>
      <c r="O278" s="108"/>
      <c r="P278" s="108"/>
      <c r="Q278" s="108"/>
      <c r="R278" s="108"/>
      <c r="S278" s="108"/>
      <c r="T278" s="108"/>
      <c r="U278" s="108"/>
      <c r="V278" s="108"/>
      <c r="W278" s="108"/>
      <c r="X278" s="108"/>
      <c r="Y278" s="108"/>
    </row>
    <row r="279" spans="2:25" customFormat="1" ht="16">
      <c r="B279" s="98"/>
      <c r="C279" s="108"/>
      <c r="D279" s="108"/>
      <c r="E279" s="108"/>
      <c r="F279" s="108"/>
      <c r="G279" s="108"/>
      <c r="H279" s="108"/>
      <c r="I279" s="108"/>
      <c r="J279" s="108"/>
      <c r="K279" s="108"/>
      <c r="L279" s="108"/>
      <c r="M279" s="108"/>
      <c r="N279" s="108"/>
      <c r="O279" s="108"/>
      <c r="P279" s="108"/>
      <c r="Q279" s="108"/>
      <c r="R279" s="108"/>
      <c r="S279" s="108"/>
      <c r="T279" s="108"/>
      <c r="U279" s="108"/>
      <c r="V279" s="108"/>
      <c r="W279" s="108"/>
      <c r="X279" s="108"/>
      <c r="Y279" s="108"/>
    </row>
    <row r="280" spans="2:25" customFormat="1" ht="16">
      <c r="B280" s="98"/>
      <c r="C280" s="108"/>
      <c r="D280" s="108"/>
      <c r="E280" s="108"/>
      <c r="F280" s="108"/>
      <c r="G280" s="108"/>
      <c r="H280" s="108"/>
      <c r="I280" s="108"/>
      <c r="J280" s="108"/>
      <c r="K280" s="108"/>
      <c r="L280" s="108"/>
      <c r="M280" s="108"/>
      <c r="N280" s="108"/>
      <c r="O280" s="108"/>
      <c r="P280" s="108"/>
      <c r="Q280" s="108"/>
      <c r="R280" s="108"/>
      <c r="S280" s="108"/>
      <c r="T280" s="108"/>
      <c r="U280" s="108"/>
      <c r="V280" s="108"/>
      <c r="W280" s="108"/>
      <c r="X280" s="108"/>
      <c r="Y280" s="108"/>
    </row>
    <row r="281" spans="2:25" customFormat="1" ht="16">
      <c r="B281" s="98"/>
      <c r="C281" s="108"/>
      <c r="D281" s="108"/>
      <c r="E281" s="108"/>
      <c r="F281" s="108"/>
      <c r="G281" s="108"/>
      <c r="H281" s="108"/>
      <c r="I281" s="108"/>
      <c r="J281" s="108"/>
      <c r="K281" s="108"/>
      <c r="L281" s="108"/>
      <c r="M281" s="108"/>
      <c r="N281" s="108"/>
      <c r="O281" s="108"/>
      <c r="P281" s="108"/>
      <c r="Q281" s="108"/>
      <c r="R281" s="108"/>
      <c r="S281" s="108"/>
      <c r="T281" s="108"/>
      <c r="U281" s="108"/>
      <c r="V281" s="108"/>
      <c r="W281" s="108"/>
      <c r="X281" s="108"/>
      <c r="Y281" s="108"/>
    </row>
    <row r="282" spans="2:25" customFormat="1" ht="16">
      <c r="B282" s="98"/>
      <c r="C282" s="108"/>
      <c r="D282" s="108"/>
      <c r="E282" s="108"/>
      <c r="F282" s="108"/>
      <c r="G282" s="108"/>
      <c r="H282" s="108"/>
      <c r="I282" s="108"/>
      <c r="J282" s="108"/>
      <c r="K282" s="108"/>
      <c r="L282" s="108"/>
      <c r="M282" s="108"/>
      <c r="N282" s="108"/>
      <c r="O282" s="108"/>
      <c r="P282" s="108"/>
      <c r="Q282" s="108"/>
      <c r="R282" s="108"/>
      <c r="S282" s="108"/>
      <c r="T282" s="108"/>
      <c r="U282" s="108"/>
      <c r="V282" s="108"/>
      <c r="W282" s="108"/>
      <c r="X282" s="108"/>
      <c r="Y282" s="108"/>
    </row>
    <row r="283" spans="2:25" customFormat="1" ht="16">
      <c r="B283" s="98"/>
      <c r="C283" s="108"/>
      <c r="D283" s="108"/>
      <c r="E283" s="108"/>
      <c r="F283" s="108"/>
      <c r="G283" s="108"/>
      <c r="H283" s="108"/>
      <c r="I283" s="108"/>
      <c r="J283" s="108"/>
      <c r="K283" s="108"/>
      <c r="L283" s="108"/>
      <c r="M283" s="108"/>
      <c r="N283" s="108"/>
      <c r="O283" s="108"/>
      <c r="P283" s="108"/>
      <c r="Q283" s="108"/>
      <c r="R283" s="108"/>
      <c r="S283" s="108"/>
      <c r="T283" s="108"/>
      <c r="U283" s="108"/>
      <c r="V283" s="108"/>
      <c r="W283" s="108"/>
      <c r="X283" s="108"/>
      <c r="Y283" s="108"/>
    </row>
    <row r="284" spans="2:25" customFormat="1" ht="16">
      <c r="B284" s="98"/>
      <c r="C284" s="108"/>
      <c r="D284" s="108"/>
      <c r="E284" s="108"/>
      <c r="F284" s="108"/>
      <c r="G284" s="108"/>
      <c r="H284" s="108"/>
      <c r="I284" s="108"/>
      <c r="J284" s="108"/>
      <c r="K284" s="108"/>
      <c r="L284" s="108"/>
      <c r="M284" s="108"/>
      <c r="N284" s="108"/>
      <c r="O284" s="108"/>
      <c r="P284" s="108"/>
      <c r="Q284" s="108"/>
      <c r="R284" s="108"/>
      <c r="S284" s="108"/>
      <c r="T284" s="108"/>
      <c r="U284" s="108"/>
      <c r="V284" s="108"/>
      <c r="W284" s="108"/>
      <c r="X284" s="108"/>
      <c r="Y284" s="108"/>
    </row>
    <row r="285" spans="2:25" customFormat="1" ht="16">
      <c r="B285" s="98"/>
      <c r="C285" s="108"/>
      <c r="D285" s="108"/>
      <c r="E285" s="108"/>
      <c r="F285" s="108"/>
      <c r="G285" s="108"/>
      <c r="H285" s="108"/>
      <c r="I285" s="108"/>
      <c r="J285" s="108"/>
      <c r="K285" s="108"/>
      <c r="L285" s="108"/>
      <c r="M285" s="108"/>
      <c r="N285" s="108"/>
      <c r="O285" s="108"/>
      <c r="P285" s="108"/>
      <c r="Q285" s="108"/>
      <c r="R285" s="108"/>
      <c r="S285" s="108"/>
      <c r="T285" s="108"/>
      <c r="U285" s="108"/>
      <c r="V285" s="108"/>
      <c r="W285" s="108"/>
      <c r="X285" s="108"/>
      <c r="Y285" s="108"/>
    </row>
    <row r="286" spans="2:25" customFormat="1" ht="16">
      <c r="B286" s="98"/>
      <c r="C286" s="108"/>
      <c r="D286" s="108"/>
      <c r="E286" s="108"/>
      <c r="F286" s="108"/>
      <c r="G286" s="108"/>
      <c r="H286" s="108"/>
      <c r="I286" s="108"/>
      <c r="J286" s="108"/>
      <c r="K286" s="108"/>
      <c r="L286" s="108"/>
      <c r="M286" s="108"/>
      <c r="N286" s="108"/>
      <c r="O286" s="108"/>
      <c r="P286" s="108"/>
      <c r="Q286" s="108"/>
      <c r="R286" s="108"/>
      <c r="S286" s="108"/>
      <c r="T286" s="108"/>
      <c r="U286" s="108"/>
      <c r="V286" s="108"/>
      <c r="W286" s="108"/>
      <c r="X286" s="108"/>
      <c r="Y286" s="108"/>
    </row>
    <row r="287" spans="2:25" customFormat="1" ht="16">
      <c r="B287" s="98"/>
      <c r="C287" s="108"/>
      <c r="D287" s="108"/>
      <c r="E287" s="108"/>
      <c r="F287" s="108"/>
      <c r="G287" s="108"/>
      <c r="H287" s="108"/>
      <c r="I287" s="108"/>
      <c r="J287" s="108"/>
      <c r="K287" s="108"/>
      <c r="L287" s="108"/>
      <c r="M287" s="108"/>
      <c r="N287" s="108"/>
      <c r="O287" s="108"/>
      <c r="P287" s="108"/>
      <c r="Q287" s="108"/>
      <c r="R287" s="108"/>
      <c r="S287" s="108"/>
      <c r="T287" s="108"/>
      <c r="U287" s="108"/>
      <c r="V287" s="108"/>
      <c r="W287" s="108"/>
      <c r="X287" s="108"/>
      <c r="Y287" s="108"/>
    </row>
    <row r="288" spans="2:25" customFormat="1" ht="16">
      <c r="B288" s="98"/>
    </row>
    <row r="289" spans="2:2" customFormat="1" ht="16">
      <c r="B289" s="98"/>
    </row>
    <row r="290" spans="2:2" customFormat="1" ht="16">
      <c r="B290" s="98"/>
    </row>
    <row r="291" spans="2:2" customFormat="1" ht="16">
      <c r="B291" s="98"/>
    </row>
    <row r="292" spans="2:2" customFormat="1" ht="16">
      <c r="B292" s="98"/>
    </row>
    <row r="293" spans="2:2" customFormat="1" ht="16">
      <c r="B293" s="98"/>
    </row>
    <row r="294" spans="2:2" customFormat="1" ht="16">
      <c r="B294" s="98"/>
    </row>
    <row r="295" spans="2:2" customFormat="1" ht="16">
      <c r="B295" s="98"/>
    </row>
    <row r="296" spans="2:2" customFormat="1" ht="16">
      <c r="B296" s="98"/>
    </row>
    <row r="297" spans="2:2" customFormat="1" ht="16">
      <c r="B297" s="98"/>
    </row>
    <row r="298" spans="2:2" customFormat="1" ht="16">
      <c r="B298" s="98"/>
    </row>
    <row r="299" spans="2:2" customFormat="1" ht="16">
      <c r="B299" s="98"/>
    </row>
    <row r="300" spans="2:2" customFormat="1" ht="16">
      <c r="B300" s="98"/>
    </row>
    <row r="301" spans="2:2" customFormat="1" ht="16">
      <c r="B301" s="98"/>
    </row>
    <row r="302" spans="2:2" customFormat="1" ht="16">
      <c r="B302" s="98"/>
    </row>
    <row r="303" spans="2:2" customFormat="1" ht="16">
      <c r="B303" s="98"/>
    </row>
    <row r="304" spans="2:2" customFormat="1" ht="16">
      <c r="B304" s="98"/>
    </row>
    <row r="305" spans="2:2" customFormat="1" ht="16">
      <c r="B305" s="98"/>
    </row>
    <row r="306" spans="2:2" customFormat="1" ht="16">
      <c r="B306" s="98"/>
    </row>
    <row r="307" spans="2:2" customFormat="1" ht="16">
      <c r="B307" s="98"/>
    </row>
    <row r="308" spans="2:2" customFormat="1" ht="16">
      <c r="B308" s="98"/>
    </row>
    <row r="309" spans="2:2" customFormat="1" ht="16">
      <c r="B309" s="98"/>
    </row>
    <row r="310" spans="2:2" customFormat="1" ht="16">
      <c r="B310" s="98"/>
    </row>
    <row r="311" spans="2:2" customFormat="1" ht="16">
      <c r="B311" s="98"/>
    </row>
    <row r="312" spans="2:2" customFormat="1" ht="16">
      <c r="B312" s="98"/>
    </row>
    <row r="313" spans="2:2" customFormat="1" ht="16">
      <c r="B313" s="98"/>
    </row>
    <row r="314" spans="2:2" customFormat="1" ht="16">
      <c r="B314" s="98"/>
    </row>
    <row r="315" spans="2:2" customFormat="1" ht="16">
      <c r="B315" s="98"/>
    </row>
    <row r="316" spans="2:2" customFormat="1" ht="16">
      <c r="B316" s="98"/>
    </row>
    <row r="317" spans="2:2" customFormat="1" ht="16">
      <c r="B317" s="98"/>
    </row>
    <row r="318" spans="2:2" customFormat="1" ht="16">
      <c r="B318" s="98"/>
    </row>
    <row r="319" spans="2:2" customFormat="1" ht="16">
      <c r="B319" s="98"/>
    </row>
    <row r="320" spans="2:2" customFormat="1" ht="17" thickBot="1">
      <c r="B320" s="98"/>
    </row>
    <row r="321" spans="2:25" s="24" customFormat="1">
      <c r="B321" s="101"/>
      <c r="C321" s="101" t="s">
        <v>24</v>
      </c>
      <c r="D321" s="101" t="s">
        <v>50</v>
      </c>
      <c r="E321" s="101"/>
      <c r="F321" s="101" t="s">
        <v>31</v>
      </c>
      <c r="G321" s="101"/>
      <c r="H321" s="101"/>
      <c r="I321" s="101"/>
      <c r="J321" s="101"/>
      <c r="K321" s="101"/>
      <c r="L321" s="101"/>
      <c r="M321" s="101"/>
      <c r="N321" s="101"/>
      <c r="O321" s="101"/>
      <c r="P321" s="101"/>
      <c r="Q321" s="101"/>
      <c r="R321" s="101"/>
      <c r="S321" s="101"/>
      <c r="T321" s="101"/>
      <c r="U321" s="101"/>
    </row>
    <row r="322" spans="2:25" customFormat="1" ht="16">
      <c r="B322" s="98"/>
      <c r="C322" s="108"/>
      <c r="D322" s="108"/>
      <c r="E322" s="108"/>
      <c r="F322" s="108"/>
      <c r="G322" s="108"/>
      <c r="H322" s="108"/>
      <c r="I322" s="108"/>
      <c r="J322" s="108"/>
      <c r="K322" s="108"/>
      <c r="L322" s="108"/>
      <c r="M322" s="108"/>
      <c r="N322" s="108"/>
      <c r="O322" s="108"/>
      <c r="P322" s="108"/>
      <c r="Q322" s="108"/>
      <c r="R322" s="108"/>
      <c r="S322" s="108"/>
      <c r="T322" s="108"/>
      <c r="U322" s="108"/>
      <c r="V322" s="108"/>
      <c r="W322" s="108"/>
      <c r="X322" s="108"/>
      <c r="Y322" s="108"/>
    </row>
    <row r="323" spans="2:25" customFormat="1" ht="16">
      <c r="B323" s="98"/>
      <c r="C323" s="114" t="s">
        <v>59</v>
      </c>
      <c r="D323" s="108"/>
      <c r="E323" s="108"/>
      <c r="F323" s="108"/>
      <c r="G323" s="108"/>
      <c r="H323" s="108"/>
      <c r="I323" s="108"/>
      <c r="J323" s="108"/>
      <c r="K323" s="108"/>
      <c r="L323" s="108"/>
      <c r="M323" s="108"/>
      <c r="N323" s="108"/>
      <c r="O323" s="108"/>
      <c r="P323" s="108"/>
      <c r="Q323" s="108"/>
      <c r="R323" s="108"/>
      <c r="S323" s="108"/>
      <c r="T323" s="108"/>
      <c r="U323" s="108"/>
      <c r="V323" s="108"/>
      <c r="W323" s="108"/>
      <c r="X323" s="108"/>
      <c r="Y323" s="108"/>
    </row>
    <row r="324" spans="2:25" customFormat="1" ht="16">
      <c r="B324" s="98"/>
      <c r="C324" s="97"/>
      <c r="D324" s="108"/>
      <c r="E324" s="108"/>
      <c r="F324" s="108"/>
      <c r="G324" s="108"/>
      <c r="H324" s="108"/>
      <c r="I324" s="108"/>
      <c r="J324" s="108"/>
      <c r="K324" s="108"/>
      <c r="L324" s="108"/>
      <c r="M324" s="108"/>
      <c r="N324" s="108"/>
      <c r="O324" s="108"/>
      <c r="P324" s="108"/>
      <c r="Q324" s="108"/>
      <c r="R324" s="108"/>
      <c r="S324" s="108"/>
      <c r="T324" s="108"/>
      <c r="U324" s="108"/>
      <c r="V324" s="108"/>
      <c r="W324" s="108"/>
      <c r="X324" s="108"/>
      <c r="Y324" s="108"/>
    </row>
    <row r="325" spans="2:25" customFormat="1" ht="16">
      <c r="B325" s="98"/>
      <c r="C325" s="108"/>
      <c r="D325">
        <v>111</v>
      </c>
      <c r="E325" s="108"/>
      <c r="F325" s="108"/>
      <c r="G325" s="108"/>
      <c r="H325" s="108"/>
      <c r="I325" s="108"/>
      <c r="J325" s="108"/>
      <c r="K325" s="108"/>
      <c r="L325" s="108"/>
      <c r="M325" s="108"/>
      <c r="N325" s="108"/>
      <c r="O325" s="108"/>
      <c r="P325" s="108"/>
      <c r="Q325" s="108"/>
      <c r="R325" s="108"/>
      <c r="S325" s="108"/>
      <c r="T325" s="108"/>
      <c r="U325" s="108"/>
      <c r="V325" s="108"/>
      <c r="W325" s="108"/>
      <c r="X325" s="108"/>
      <c r="Y325" s="108"/>
    </row>
    <row r="326" spans="2:25" customFormat="1" ht="16">
      <c r="B326" s="98"/>
      <c r="C326" s="108"/>
      <c r="D326" s="108"/>
      <c r="E326" s="108"/>
      <c r="F326" s="108"/>
      <c r="G326" s="108"/>
      <c r="H326" s="108"/>
      <c r="I326" s="108"/>
      <c r="J326" s="108"/>
      <c r="K326" s="108"/>
      <c r="L326" s="108"/>
      <c r="M326" s="108"/>
      <c r="N326" s="108"/>
      <c r="O326" s="108"/>
      <c r="P326" s="108"/>
      <c r="Q326" s="108"/>
      <c r="R326" s="108"/>
      <c r="S326" s="108"/>
      <c r="T326" s="108"/>
      <c r="U326" s="108"/>
      <c r="V326" s="108"/>
      <c r="W326" s="108"/>
      <c r="X326" s="108"/>
      <c r="Y326" s="108"/>
    </row>
    <row r="327" spans="2:25" customFormat="1" ht="16">
      <c r="B327" s="98"/>
      <c r="C327" s="108"/>
      <c r="D327" s="108"/>
      <c r="F327" s="108"/>
      <c r="G327" s="109"/>
      <c r="H327" s="110"/>
      <c r="I327" s="108"/>
      <c r="J327" s="108"/>
      <c r="K327" s="108"/>
      <c r="L327" s="108"/>
      <c r="M327" s="108"/>
      <c r="N327" s="108"/>
      <c r="O327" s="108"/>
      <c r="P327" s="108"/>
      <c r="Q327" s="108"/>
      <c r="R327" s="108"/>
      <c r="S327" s="108"/>
      <c r="T327" s="108"/>
      <c r="U327" s="108"/>
      <c r="V327" s="108"/>
      <c r="W327" s="108"/>
      <c r="X327" s="108"/>
      <c r="Y327" s="108"/>
    </row>
    <row r="328" spans="2:25" customFormat="1" ht="16">
      <c r="B328" s="98"/>
      <c r="C328" s="108"/>
      <c r="D328" s="108"/>
      <c r="F328" s="108"/>
      <c r="G328" s="108"/>
      <c r="H328" s="110"/>
      <c r="I328" s="108"/>
      <c r="J328" s="108"/>
      <c r="K328" s="108"/>
      <c r="L328" s="108"/>
      <c r="M328" s="108"/>
      <c r="N328" s="108"/>
      <c r="O328" s="108"/>
      <c r="P328" s="108"/>
      <c r="Q328" s="108"/>
      <c r="R328" s="108"/>
      <c r="S328" s="108"/>
      <c r="T328" s="108"/>
      <c r="U328" s="108"/>
      <c r="V328" s="108"/>
      <c r="W328" s="108"/>
      <c r="X328" s="108"/>
      <c r="Y328" s="108"/>
    </row>
    <row r="329" spans="2:25" customFormat="1" ht="16">
      <c r="B329" s="98"/>
      <c r="C329" s="108"/>
      <c r="D329" s="108"/>
      <c r="F329" s="108"/>
      <c r="H329" s="110"/>
      <c r="I329" s="108"/>
      <c r="J329" s="108"/>
      <c r="K329" s="108"/>
      <c r="L329" s="108"/>
      <c r="M329" s="108"/>
      <c r="N329" s="108"/>
      <c r="O329" s="108"/>
      <c r="P329" s="108"/>
      <c r="Q329" s="108"/>
      <c r="R329" s="108"/>
      <c r="S329" s="108"/>
      <c r="T329" s="108"/>
      <c r="U329" s="108"/>
      <c r="V329" s="108"/>
      <c r="W329" s="108"/>
      <c r="X329" s="108"/>
      <c r="Y329" s="108"/>
    </row>
    <row r="330" spans="2:25" customFormat="1" ht="16">
      <c r="B330" s="98"/>
      <c r="C330" s="108"/>
      <c r="D330" s="108"/>
      <c r="F330" s="108"/>
      <c r="G330" s="108"/>
      <c r="H330" s="110"/>
      <c r="I330" s="108"/>
      <c r="J330" s="108"/>
      <c r="K330" s="108"/>
      <c r="L330" s="108"/>
      <c r="M330" s="108"/>
      <c r="N330" s="108"/>
      <c r="O330" s="108"/>
      <c r="P330" s="108"/>
      <c r="Q330" s="108"/>
      <c r="R330" s="108"/>
      <c r="S330" s="108"/>
      <c r="T330" s="108"/>
      <c r="U330" s="108"/>
      <c r="V330" s="108"/>
      <c r="W330" s="108"/>
      <c r="X330" s="108"/>
      <c r="Y330" s="108"/>
    </row>
    <row r="331" spans="2:25" customFormat="1" ht="16">
      <c r="B331" s="98"/>
      <c r="C331" s="108"/>
      <c r="D331" s="108"/>
      <c r="E331" s="108"/>
      <c r="F331" s="108"/>
      <c r="G331" s="108"/>
      <c r="H331" s="108"/>
      <c r="I331" s="108"/>
      <c r="J331" s="108"/>
      <c r="K331" s="108"/>
      <c r="L331" s="108"/>
      <c r="M331" s="108"/>
      <c r="N331" s="108"/>
      <c r="O331" s="108"/>
      <c r="P331" s="108"/>
      <c r="Q331" s="108"/>
      <c r="R331" s="108"/>
      <c r="S331" s="108"/>
      <c r="T331" s="108"/>
      <c r="U331" s="108"/>
      <c r="V331" s="108"/>
      <c r="W331" s="108"/>
      <c r="X331" s="108"/>
      <c r="Y331" s="108"/>
    </row>
    <row r="332" spans="2:25" customFormat="1" ht="16">
      <c r="B332" s="98"/>
      <c r="C332" s="108"/>
      <c r="D332" s="108"/>
      <c r="E332" s="108"/>
      <c r="F332" s="108"/>
      <c r="G332" s="108"/>
      <c r="H332" s="108"/>
      <c r="I332" s="108"/>
      <c r="J332" s="108"/>
      <c r="K332" s="108"/>
      <c r="L332" s="108"/>
      <c r="M332" s="108"/>
      <c r="N332" s="108"/>
      <c r="O332" s="108"/>
      <c r="P332" s="108"/>
      <c r="Q332" s="108"/>
      <c r="R332" s="108"/>
      <c r="S332" s="108"/>
      <c r="T332" s="108"/>
      <c r="U332" s="108"/>
      <c r="V332" s="108"/>
      <c r="W332" s="108"/>
      <c r="X332" s="108"/>
      <c r="Y332" s="108"/>
    </row>
    <row r="333" spans="2:25" customFormat="1" ht="16">
      <c r="B333" s="98"/>
      <c r="C333" s="108"/>
      <c r="D333" s="108"/>
      <c r="E333" s="108"/>
      <c r="F333" s="108"/>
      <c r="G333" s="108"/>
      <c r="H333" s="108"/>
      <c r="I333" s="108"/>
      <c r="J333" s="108"/>
      <c r="K333" s="108"/>
      <c r="L333" s="108"/>
      <c r="M333" s="108"/>
      <c r="N333" s="108"/>
      <c r="O333" s="108"/>
      <c r="P333" s="108"/>
      <c r="Q333" s="108"/>
      <c r="R333" s="108"/>
      <c r="S333" s="108"/>
      <c r="T333" s="108"/>
      <c r="U333" s="108"/>
      <c r="V333" s="108"/>
      <c r="W333" s="108"/>
      <c r="X333" s="108"/>
      <c r="Y333" s="108"/>
    </row>
    <row r="334" spans="2:25" customFormat="1" ht="16">
      <c r="B334" s="98"/>
      <c r="C334" s="108"/>
      <c r="D334" s="108"/>
      <c r="E334" s="108"/>
      <c r="F334" s="108"/>
      <c r="G334" s="108"/>
      <c r="H334" s="108"/>
      <c r="I334" s="108"/>
      <c r="J334" s="108"/>
      <c r="K334" s="108"/>
      <c r="L334" s="108"/>
      <c r="M334" s="108"/>
      <c r="N334" s="108"/>
      <c r="O334" s="108"/>
      <c r="P334" s="108"/>
      <c r="Q334" s="108"/>
      <c r="R334" s="108"/>
      <c r="S334" s="108"/>
      <c r="T334" s="108"/>
      <c r="U334" s="108"/>
      <c r="V334" s="108"/>
      <c r="W334" s="108"/>
      <c r="X334" s="108"/>
      <c r="Y334" s="108"/>
    </row>
    <row r="335" spans="2:25" customFormat="1" ht="16">
      <c r="B335" s="98"/>
      <c r="C335" s="108"/>
      <c r="D335" s="108"/>
      <c r="E335" s="108"/>
      <c r="F335" s="108"/>
      <c r="G335" s="108"/>
      <c r="H335" s="108"/>
      <c r="I335" s="108"/>
      <c r="J335" s="108"/>
      <c r="K335" s="108"/>
      <c r="L335" s="108"/>
      <c r="M335" s="108"/>
      <c r="N335" s="108"/>
      <c r="O335" s="108"/>
      <c r="P335" s="108"/>
      <c r="Q335" s="108"/>
      <c r="R335" s="108"/>
      <c r="S335" s="108"/>
      <c r="T335" s="108"/>
      <c r="U335" s="108"/>
      <c r="V335" s="108"/>
      <c r="W335" s="108"/>
      <c r="X335" s="108"/>
      <c r="Y335" s="108"/>
    </row>
    <row r="336" spans="2:25" customFormat="1" ht="16">
      <c r="B336" s="98"/>
      <c r="C336" s="108"/>
      <c r="D336" s="108"/>
      <c r="E336" s="108"/>
      <c r="F336" s="108"/>
      <c r="G336" s="108"/>
      <c r="H336" s="108"/>
      <c r="I336" s="108"/>
      <c r="J336" s="108"/>
      <c r="K336" s="108"/>
      <c r="L336" s="108"/>
      <c r="M336" s="108"/>
      <c r="N336" s="108"/>
      <c r="O336" s="108"/>
      <c r="P336" s="108"/>
      <c r="Q336" s="108"/>
      <c r="R336" s="108"/>
      <c r="S336" s="108"/>
      <c r="T336" s="108"/>
      <c r="U336" s="108"/>
      <c r="V336" s="108"/>
      <c r="W336" s="108"/>
      <c r="X336" s="108"/>
      <c r="Y336" s="108"/>
    </row>
    <row r="337" spans="2:25" customFormat="1" ht="16">
      <c r="B337" s="98"/>
      <c r="C337" s="108"/>
      <c r="D337" s="108"/>
      <c r="E337" s="108"/>
      <c r="F337" s="108"/>
      <c r="G337" s="108"/>
      <c r="H337" s="108"/>
      <c r="I337" s="108"/>
      <c r="J337" s="108"/>
      <c r="K337" s="108"/>
      <c r="L337" s="108"/>
      <c r="M337" s="108"/>
      <c r="N337" s="108"/>
      <c r="O337" s="108"/>
      <c r="P337" s="108"/>
      <c r="Q337" s="108"/>
      <c r="R337" s="108"/>
      <c r="S337" s="108"/>
      <c r="T337" s="108"/>
      <c r="U337" s="108"/>
      <c r="V337" s="108"/>
      <c r="W337" s="108"/>
      <c r="X337" s="108"/>
      <c r="Y337" s="108"/>
    </row>
    <row r="338" spans="2:25" customFormat="1" ht="16">
      <c r="B338" s="98"/>
      <c r="C338" s="108"/>
      <c r="D338" s="108"/>
      <c r="E338" s="108"/>
      <c r="F338" s="108"/>
      <c r="G338" s="108"/>
      <c r="H338" s="108"/>
      <c r="I338" s="108"/>
      <c r="J338" s="108"/>
      <c r="K338" s="108"/>
      <c r="L338" s="108"/>
      <c r="M338" s="108"/>
      <c r="N338" s="108"/>
      <c r="O338" s="108"/>
      <c r="P338" s="108"/>
      <c r="Q338" s="108"/>
      <c r="R338" s="108"/>
      <c r="S338" s="108"/>
      <c r="T338" s="108"/>
      <c r="U338" s="108"/>
      <c r="V338" s="108"/>
      <c r="W338" s="108"/>
      <c r="X338" s="108"/>
      <c r="Y338" s="108"/>
    </row>
    <row r="339" spans="2:25" customFormat="1" ht="16">
      <c r="B339" s="98"/>
      <c r="C339" s="108"/>
      <c r="D339" s="108"/>
      <c r="E339" s="108"/>
      <c r="F339" s="108"/>
      <c r="G339" s="108"/>
      <c r="H339" s="108"/>
      <c r="I339" s="108"/>
      <c r="J339" s="108"/>
      <c r="K339" s="108"/>
      <c r="L339" s="108"/>
      <c r="M339" s="108"/>
      <c r="N339" s="108"/>
      <c r="O339" s="108"/>
      <c r="P339" s="108"/>
      <c r="Q339" s="108"/>
      <c r="R339" s="108"/>
      <c r="S339" s="108"/>
      <c r="T339" s="108"/>
      <c r="U339" s="108"/>
      <c r="V339" s="108"/>
      <c r="W339" s="108"/>
      <c r="X339" s="108"/>
      <c r="Y339" s="108"/>
    </row>
    <row r="340" spans="2:25" customFormat="1" ht="16">
      <c r="B340" s="9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row>
    <row r="341" spans="2:25" customFormat="1" ht="16">
      <c r="B341" s="98"/>
      <c r="C341" s="108"/>
      <c r="D341" s="108"/>
      <c r="E341" s="108"/>
      <c r="F341" s="108"/>
      <c r="G341" s="108"/>
      <c r="H341" s="108"/>
      <c r="I341" s="108"/>
      <c r="J341" s="108"/>
      <c r="K341" s="108"/>
      <c r="L341" s="108"/>
      <c r="M341" s="108"/>
      <c r="N341" s="108"/>
      <c r="O341" s="108"/>
      <c r="P341" s="108"/>
      <c r="Q341" s="108"/>
      <c r="R341" s="108"/>
      <c r="S341" s="108"/>
      <c r="T341" s="108"/>
      <c r="U341" s="108"/>
      <c r="V341" s="108"/>
      <c r="W341" s="108"/>
      <c r="X341" s="108"/>
      <c r="Y341" s="108"/>
    </row>
    <row r="342" spans="2:25" customFormat="1" ht="16">
      <c r="B342" s="98"/>
      <c r="C342" s="108"/>
      <c r="D342" s="108"/>
      <c r="E342" s="108"/>
      <c r="F342" s="108"/>
      <c r="G342" s="108"/>
      <c r="H342" s="108"/>
      <c r="I342" s="108"/>
      <c r="J342" s="108"/>
      <c r="K342" s="108"/>
      <c r="L342" s="108"/>
      <c r="M342" s="108"/>
      <c r="N342" s="108"/>
      <c r="O342" s="108"/>
      <c r="P342" s="108"/>
      <c r="Q342" s="108"/>
      <c r="R342" s="108"/>
      <c r="S342" s="108"/>
      <c r="T342" s="108"/>
      <c r="U342" s="108"/>
      <c r="V342" s="108"/>
      <c r="W342" s="108"/>
      <c r="X342" s="108"/>
      <c r="Y342" s="108"/>
    </row>
    <row r="343" spans="2:25" customFormat="1" ht="16">
      <c r="B343" s="98"/>
      <c r="C343" s="108"/>
      <c r="D343" s="108"/>
      <c r="E343" s="108"/>
      <c r="F343" s="108"/>
      <c r="G343" s="108"/>
      <c r="H343" s="108"/>
      <c r="I343" s="108"/>
      <c r="J343" s="108"/>
      <c r="K343" s="108"/>
      <c r="L343" s="108"/>
      <c r="M343" s="108"/>
      <c r="N343" s="108"/>
      <c r="O343" s="108"/>
      <c r="P343" s="108"/>
      <c r="Q343" s="108"/>
      <c r="R343" s="108"/>
      <c r="S343" s="108"/>
      <c r="T343" s="108"/>
      <c r="U343" s="108"/>
      <c r="V343" s="108"/>
      <c r="W343" s="108"/>
      <c r="X343" s="108"/>
      <c r="Y343" s="108"/>
    </row>
    <row r="344" spans="2:25" customFormat="1" ht="16">
      <c r="B344" s="98"/>
      <c r="C344" s="108"/>
      <c r="D344" s="108"/>
      <c r="E344" s="108"/>
      <c r="F344" s="108"/>
      <c r="G344" s="108"/>
      <c r="H344" s="108"/>
      <c r="I344" s="108"/>
      <c r="J344" s="108"/>
      <c r="K344" s="108"/>
      <c r="L344" s="108"/>
      <c r="M344" s="108"/>
      <c r="N344" s="108"/>
      <c r="O344" s="108"/>
      <c r="P344" s="108"/>
      <c r="Q344" s="108"/>
      <c r="R344" s="108"/>
      <c r="S344" s="108"/>
      <c r="T344" s="108"/>
      <c r="U344" s="108"/>
      <c r="V344" s="108"/>
      <c r="W344" s="108"/>
      <c r="X344" s="108"/>
      <c r="Y344" s="108"/>
    </row>
    <row r="345" spans="2:25" customFormat="1" ht="16">
      <c r="B345" s="98"/>
      <c r="C345" s="108"/>
      <c r="D345" s="108"/>
      <c r="E345" s="108"/>
      <c r="F345" s="108"/>
      <c r="G345" s="108"/>
      <c r="H345" s="108"/>
      <c r="I345" s="108"/>
      <c r="J345" s="108"/>
      <c r="K345" s="108"/>
      <c r="L345" s="108"/>
      <c r="M345" s="108"/>
      <c r="N345" s="108"/>
      <c r="O345" s="108"/>
      <c r="P345" s="108"/>
      <c r="Q345" s="108"/>
      <c r="R345" s="108"/>
      <c r="S345" s="108"/>
      <c r="T345" s="108"/>
      <c r="U345" s="108"/>
      <c r="V345" s="108"/>
      <c r="W345" s="108"/>
      <c r="X345" s="108"/>
      <c r="Y345" s="108"/>
    </row>
    <row r="346" spans="2:25" customFormat="1" ht="16">
      <c r="B346" s="98"/>
      <c r="C346" s="108"/>
      <c r="D346" s="108"/>
      <c r="E346" s="108"/>
      <c r="F346" s="108"/>
      <c r="G346" s="108"/>
      <c r="H346" s="108"/>
      <c r="I346" s="108"/>
      <c r="J346" s="108"/>
      <c r="K346" s="108"/>
      <c r="L346" s="108"/>
      <c r="M346" s="108"/>
      <c r="N346" s="108"/>
      <c r="O346" s="108"/>
      <c r="P346" s="108"/>
      <c r="Q346" s="108"/>
      <c r="R346" s="108"/>
      <c r="S346" s="108"/>
      <c r="T346" s="108"/>
      <c r="U346" s="108"/>
      <c r="V346" s="108"/>
      <c r="W346" s="108"/>
      <c r="X346" s="108"/>
      <c r="Y346" s="108"/>
    </row>
    <row r="347" spans="2:25" customFormat="1" ht="16">
      <c r="B347" s="98"/>
      <c r="C347" s="108"/>
      <c r="D347" s="108"/>
      <c r="E347" s="108"/>
      <c r="F347" s="108"/>
      <c r="G347" s="108"/>
      <c r="H347" s="108"/>
      <c r="I347" s="108"/>
      <c r="J347" s="108"/>
      <c r="K347" s="108"/>
      <c r="L347" s="108"/>
      <c r="M347" s="108"/>
      <c r="N347" s="108"/>
      <c r="O347" s="108"/>
      <c r="P347" s="108"/>
      <c r="Q347" s="108"/>
      <c r="R347" s="108"/>
      <c r="S347" s="108"/>
      <c r="T347" s="108"/>
      <c r="U347" s="108"/>
      <c r="V347" s="108"/>
      <c r="W347" s="108"/>
      <c r="X347" s="108"/>
      <c r="Y347" s="108"/>
    </row>
    <row r="348" spans="2:25" customFormat="1" ht="16">
      <c r="B348" s="98"/>
    </row>
    <row r="349" spans="2:25" customFormat="1" ht="16">
      <c r="B349" s="98"/>
    </row>
    <row r="350" spans="2:25" customFormat="1" ht="16">
      <c r="B350" s="98"/>
    </row>
    <row r="351" spans="2:25" customFormat="1" ht="16">
      <c r="B351" s="98"/>
    </row>
    <row r="352" spans="2:25" customFormat="1" ht="16">
      <c r="B352" s="98"/>
      <c r="D352">
        <v>111</v>
      </c>
    </row>
    <row r="353" spans="2:2" customFormat="1" ht="16">
      <c r="B353" s="98"/>
    </row>
    <row r="354" spans="2:2" customFormat="1" ht="16">
      <c r="B354" s="98"/>
    </row>
    <row r="355" spans="2:2" customFormat="1" ht="16">
      <c r="B355" s="98"/>
    </row>
    <row r="356" spans="2:2" customFormat="1" ht="16">
      <c r="B356" s="98"/>
    </row>
    <row r="357" spans="2:2" customFormat="1" ht="16">
      <c r="B357" s="98"/>
    </row>
    <row r="358" spans="2:2" customFormat="1" ht="16">
      <c r="B358" s="98"/>
    </row>
    <row r="359" spans="2:2" customFormat="1" ht="16">
      <c r="B359" s="98"/>
    </row>
    <row r="360" spans="2:2" customFormat="1" ht="16">
      <c r="B360" s="98"/>
    </row>
    <row r="361" spans="2:2" customFormat="1" ht="16">
      <c r="B361" s="98"/>
    </row>
    <row r="362" spans="2:2" customFormat="1" ht="16">
      <c r="B362" s="98"/>
    </row>
    <row r="363" spans="2:2" customFormat="1" ht="16">
      <c r="B363" s="98"/>
    </row>
    <row r="364" spans="2:2" customFormat="1" ht="16">
      <c r="B364" s="98"/>
    </row>
    <row r="365" spans="2:2" customFormat="1" ht="16">
      <c r="B365" s="98"/>
    </row>
    <row r="366" spans="2:2" customFormat="1" ht="16">
      <c r="B366" s="98"/>
    </row>
    <row r="367" spans="2:2" customFormat="1" ht="16">
      <c r="B367" s="98"/>
    </row>
    <row r="368" spans="2:2" customFormat="1" ht="16">
      <c r="B368" s="98"/>
    </row>
    <row r="369" spans="2:4" customFormat="1" ht="16">
      <c r="B369" s="98"/>
    </row>
    <row r="370" spans="2:4" customFormat="1" ht="16">
      <c r="B370" s="98"/>
    </row>
    <row r="371" spans="2:4" customFormat="1" ht="16">
      <c r="B371" s="98"/>
    </row>
    <row r="372" spans="2:4" customFormat="1" ht="16">
      <c r="B372" s="98"/>
    </row>
    <row r="373" spans="2:4" customFormat="1" ht="16">
      <c r="B373" s="98"/>
    </row>
    <row r="374" spans="2:4" customFormat="1" ht="16">
      <c r="B374" s="98"/>
    </row>
    <row r="375" spans="2:4" customFormat="1" ht="16">
      <c r="B375" s="98"/>
      <c r="D375">
        <v>112</v>
      </c>
    </row>
    <row r="376" spans="2:4" customFormat="1" ht="16">
      <c r="B376" s="98"/>
    </row>
    <row r="377" spans="2:4" customFormat="1" ht="16">
      <c r="B377" s="98"/>
    </row>
    <row r="378" spans="2:4" customFormat="1" ht="16">
      <c r="B378" s="98"/>
    </row>
    <row r="379" spans="2:4" customFormat="1" ht="16">
      <c r="B379" s="98"/>
    </row>
    <row r="380" spans="2:4" customFormat="1" ht="16">
      <c r="B380" s="98"/>
    </row>
    <row r="381" spans="2:4" customFormat="1" ht="16">
      <c r="B381" s="98"/>
    </row>
    <row r="382" spans="2:4" customFormat="1" ht="16">
      <c r="B382" s="98"/>
    </row>
    <row r="383" spans="2:4" customFormat="1" ht="16">
      <c r="B383" s="98"/>
    </row>
    <row r="384" spans="2:4" customFormat="1" ht="16">
      <c r="B384" s="98"/>
    </row>
    <row r="385" spans="2:4" customFormat="1" ht="16">
      <c r="B385" s="98"/>
    </row>
    <row r="386" spans="2:4" customFormat="1" ht="16">
      <c r="B386" s="98"/>
    </row>
    <row r="387" spans="2:4" customFormat="1" ht="16">
      <c r="B387" s="98"/>
    </row>
    <row r="388" spans="2:4" customFormat="1" ht="16">
      <c r="B388" s="98"/>
    </row>
    <row r="389" spans="2:4" customFormat="1" ht="16">
      <c r="B389" s="98"/>
    </row>
    <row r="390" spans="2:4" customFormat="1" ht="16">
      <c r="B390" s="98"/>
    </row>
    <row r="391" spans="2:4" customFormat="1" ht="16">
      <c r="B391" s="98"/>
    </row>
    <row r="392" spans="2:4" customFormat="1" ht="16">
      <c r="B392" s="98"/>
    </row>
    <row r="393" spans="2:4" customFormat="1" ht="16">
      <c r="B393" s="98"/>
    </row>
    <row r="394" spans="2:4" customFormat="1" ht="16">
      <c r="B394" s="98"/>
    </row>
    <row r="395" spans="2:4" customFormat="1" ht="16">
      <c r="B395" s="98"/>
    </row>
    <row r="396" spans="2:4" customFormat="1" ht="16">
      <c r="B396" s="98"/>
    </row>
    <row r="397" spans="2:4" customFormat="1" ht="16">
      <c r="B397" s="98"/>
    </row>
    <row r="398" spans="2:4" customFormat="1" ht="16">
      <c r="B398" s="98"/>
    </row>
    <row r="399" spans="2:4" customFormat="1" ht="16">
      <c r="B399" s="98"/>
      <c r="D399">
        <v>113</v>
      </c>
    </row>
    <row r="400" spans="2:4" customFormat="1" ht="16">
      <c r="B400" s="98"/>
    </row>
    <row r="401" spans="2:2" customFormat="1" ht="16">
      <c r="B401" s="98"/>
    </row>
    <row r="402" spans="2:2" customFormat="1" ht="16">
      <c r="B402" s="98"/>
    </row>
    <row r="403" spans="2:2" customFormat="1" ht="16">
      <c r="B403" s="98"/>
    </row>
    <row r="404" spans="2:2" customFormat="1" ht="16">
      <c r="B404" s="98"/>
    </row>
    <row r="405" spans="2:2" customFormat="1" ht="16">
      <c r="B405" s="98"/>
    </row>
    <row r="406" spans="2:2" customFormat="1" ht="16">
      <c r="B406" s="98"/>
    </row>
    <row r="407" spans="2:2" customFormat="1" ht="16">
      <c r="B407" s="98"/>
    </row>
    <row r="408" spans="2:2" customFormat="1" ht="16">
      <c r="B408" s="98"/>
    </row>
    <row r="409" spans="2:2" customFormat="1" ht="16">
      <c r="B409" s="98"/>
    </row>
    <row r="410" spans="2:2" customFormat="1" ht="16">
      <c r="B410" s="98"/>
    </row>
    <row r="411" spans="2:2" customFormat="1" ht="16">
      <c r="B411" s="98"/>
    </row>
    <row r="412" spans="2:2" customFormat="1" ht="16">
      <c r="B412" s="98"/>
    </row>
    <row r="413" spans="2:2" customFormat="1" ht="16">
      <c r="B413" s="98"/>
    </row>
    <row r="414" spans="2:2" customFormat="1" ht="16">
      <c r="B414" s="98"/>
    </row>
    <row r="415" spans="2:2" customFormat="1" ht="16">
      <c r="B415" s="98"/>
    </row>
    <row r="416" spans="2:2" customFormat="1" ht="16">
      <c r="B416" s="98"/>
    </row>
    <row r="417" spans="2:4" customFormat="1" ht="16">
      <c r="B417" s="98"/>
    </row>
    <row r="418" spans="2:4" customFormat="1" ht="16">
      <c r="B418" s="98"/>
    </row>
    <row r="419" spans="2:4" customFormat="1" ht="16">
      <c r="B419" s="98"/>
    </row>
    <row r="420" spans="2:4" customFormat="1" ht="16">
      <c r="B420" s="98"/>
    </row>
    <row r="421" spans="2:4" customFormat="1" ht="16">
      <c r="B421" s="98"/>
    </row>
    <row r="422" spans="2:4" customFormat="1" ht="16">
      <c r="B422" s="98"/>
    </row>
    <row r="423" spans="2:4" customFormat="1" ht="16">
      <c r="B423" s="98"/>
    </row>
    <row r="424" spans="2:4" customFormat="1" ht="16">
      <c r="B424" s="98"/>
    </row>
    <row r="425" spans="2:4" customFormat="1" ht="16">
      <c r="B425" s="98"/>
      <c r="D425">
        <v>114</v>
      </c>
    </row>
    <row r="426" spans="2:4" customFormat="1" ht="16">
      <c r="B426" s="98"/>
    </row>
    <row r="427" spans="2:4" customFormat="1" ht="16">
      <c r="B427" s="98"/>
    </row>
    <row r="428" spans="2:4" customFormat="1" ht="16">
      <c r="B428" s="98"/>
    </row>
    <row r="429" spans="2:4" customFormat="1" ht="16">
      <c r="B429" s="98"/>
    </row>
    <row r="430" spans="2:4" customFormat="1" ht="16">
      <c r="B430" s="98"/>
    </row>
    <row r="431" spans="2:4" customFormat="1" ht="16">
      <c r="B431" s="98"/>
    </row>
    <row r="432" spans="2:4" customFormat="1" ht="16">
      <c r="B432" s="98"/>
    </row>
    <row r="433" spans="2:7" customFormat="1" ht="16">
      <c r="B433" s="98"/>
    </row>
    <row r="434" spans="2:7" customFormat="1" ht="16">
      <c r="B434" s="98"/>
    </row>
    <row r="435" spans="2:7" customFormat="1" ht="16">
      <c r="B435" s="98"/>
    </row>
    <row r="436" spans="2:7" customFormat="1" ht="16">
      <c r="B436" s="98"/>
      <c r="G436" t="s">
        <v>61</v>
      </c>
    </row>
    <row r="437" spans="2:7" customFormat="1" ht="16">
      <c r="B437" s="98"/>
      <c r="G437" t="s">
        <v>62</v>
      </c>
    </row>
    <row r="438" spans="2:7" customFormat="1" ht="16">
      <c r="B438" s="98"/>
      <c r="G438" t="s">
        <v>63</v>
      </c>
    </row>
    <row r="439" spans="2:7" customFormat="1" ht="16">
      <c r="B439" s="98"/>
    </row>
    <row r="440" spans="2:7" customFormat="1" ht="16">
      <c r="B440" s="98"/>
    </row>
    <row r="441" spans="2:7" customFormat="1" ht="16">
      <c r="B441" s="98"/>
    </row>
    <row r="442" spans="2:7" customFormat="1" ht="16">
      <c r="B442" s="98"/>
    </row>
    <row r="443" spans="2:7" customFormat="1" ht="16">
      <c r="B443" s="98"/>
    </row>
    <row r="444" spans="2:7" customFormat="1" ht="16">
      <c r="B444" s="98"/>
    </row>
    <row r="445" spans="2:7" customFormat="1" ht="16">
      <c r="B445" s="98"/>
    </row>
    <row r="446" spans="2:7" customFormat="1" ht="16">
      <c r="B446" s="98"/>
    </row>
    <row r="447" spans="2:7" customFormat="1" ht="16">
      <c r="B447" s="98"/>
    </row>
    <row r="448" spans="2:7" customFormat="1" ht="16">
      <c r="B448" s="98"/>
    </row>
    <row r="449" spans="2:2" customFormat="1" ht="16">
      <c r="B449" s="98"/>
    </row>
    <row r="450" spans="2:2" customFormat="1" ht="16">
      <c r="B450" s="98"/>
    </row>
    <row r="451" spans="2:2" customFormat="1" ht="16">
      <c r="B451" s="98"/>
    </row>
    <row r="452" spans="2:2" customFormat="1" ht="16">
      <c r="B452" s="98"/>
    </row>
    <row r="453" spans="2:2" customFormat="1" ht="16">
      <c r="B453" s="98"/>
    </row>
    <row r="454" spans="2:2" customFormat="1" ht="16">
      <c r="B454" s="98"/>
    </row>
    <row r="455" spans="2:2" customFormat="1" ht="16">
      <c r="B455" s="9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2015-08-06T16:30:29Z</dcterms:modified>
</cp:coreProperties>
</file>