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28800" windowHeight="1614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 r:id="rId9"/>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7" i="13" l="1"/>
  <c r="F383" i="16"/>
  <c r="F382" i="16"/>
  <c r="F381" i="16"/>
  <c r="E13" i="12"/>
  <c r="E15" i="17"/>
  <c r="E16" i="17"/>
  <c r="E14" i="17"/>
  <c r="E13" i="17"/>
  <c r="E12" i="17"/>
  <c r="E11" i="17"/>
  <c r="I14" i="12"/>
  <c r="E14" i="12"/>
  <c r="O10" i="13"/>
  <c r="G7" i="13"/>
  <c r="E11" i="12"/>
  <c r="M10" i="13"/>
  <c r="K10" i="13"/>
  <c r="G10" i="13"/>
  <c r="I8" i="13"/>
  <c r="K8" i="13"/>
  <c r="M8" i="13"/>
  <c r="G8" i="13"/>
  <c r="H277" i="16"/>
  <c r="H160" i="16"/>
  <c r="H276" i="16"/>
  <c r="H275" i="16"/>
  <c r="H289" i="16"/>
  <c r="H126" i="16"/>
  <c r="G197" i="16"/>
  <c r="H197" i="16"/>
  <c r="I197" i="16"/>
  <c r="G196" i="16"/>
  <c r="J195" i="16"/>
  <c r="G195" i="16"/>
  <c r="F187" i="16"/>
  <c r="H154" i="16"/>
  <c r="H157" i="16"/>
  <c r="I154" i="16"/>
  <c r="I157" i="16"/>
  <c r="K157" i="16"/>
  <c r="H155" i="16"/>
  <c r="H158" i="16"/>
  <c r="I155" i="16"/>
  <c r="I158" i="16"/>
  <c r="K158" i="16"/>
  <c r="K159" i="16"/>
  <c r="H122" i="16"/>
  <c r="H123" i="16"/>
  <c r="H125" i="16"/>
  <c r="J257" i="16"/>
  <c r="J258" i="16"/>
  <c r="G235" i="16"/>
  <c r="N257" i="16"/>
  <c r="N258" i="16"/>
  <c r="G236" i="16"/>
  <c r="J350" i="16"/>
  <c r="K17" i="13"/>
  <c r="G17" i="13"/>
  <c r="J347" i="16"/>
  <c r="K14" i="13"/>
  <c r="J348" i="16"/>
  <c r="K15" i="13"/>
  <c r="J349" i="16"/>
  <c r="K16" i="13"/>
  <c r="K18" i="13"/>
  <c r="K13" i="13"/>
  <c r="I9" i="13"/>
  <c r="G9" i="13"/>
  <c r="E12" i="12"/>
  <c r="E10" i="12"/>
  <c r="G14" i="13"/>
  <c r="G15" i="13"/>
  <c r="G16" i="13"/>
  <c r="G18" i="13"/>
  <c r="G13" i="13"/>
</calcChain>
</file>

<file path=xl/sharedStrings.xml><?xml version="1.0" encoding="utf-8"?>
<sst xmlns="http://schemas.openxmlformats.org/spreadsheetml/2006/main" count="353" uniqueCount="167">
  <si>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</si>
  <si>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</si>
  <si>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</si>
  <si>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</si>
  <si>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</si>
  <si>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</si>
  <si>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</si>
  <si>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</si>
  <si>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</si>
  <si>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</si>
  <si>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</si>
  <si>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</si>
  <si>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</si>
  <si>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</si>
  <si>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</si>
  <si>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</si>
  <si>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</si>
  <si>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</si>
  <si>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</si>
  <si>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</si>
  <si>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</si>
  <si>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</si>
  <si>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</si>
  <si>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</si>
  <si>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</si>
  <si>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</si>
  <si>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</si>
  <si>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</si>
  <si>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</si>
  <si>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</si>
  <si>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</si>
  <si>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</si>
  <si>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</si>
  <si>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</si>
  <si>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</si>
  <si>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</si>
  <si>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</si>
  <si>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</si>
  <si>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</si>
  <si>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</si>
  <si>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</si>
  <si>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</si>
  <si>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</si>
  <si>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</si>
  <si>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</si>
  <si>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</si>
  <si>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</si>
  <si>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</si>
  <si>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</si>
  <si>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</si>
  <si>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</si>
  <si>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</si>
  <si>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</si>
  <si>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</si>
  <si>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</si>
  <si>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</si>
  <si>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</si>
  <si>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</si>
  <si>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</si>
  <si>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</si>
  <si>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</si>
  <si>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</si>
  <si>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</si>
  <si>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</si>
  <si>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</si>
  <si>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</si>
  <si>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</si>
  <si>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</si>
  <si>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kg CO2/MJ</t>
  </si>
  <si>
    <t>Co2 emission factor</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</si>
  <si>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</si>
  <si>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</si>
  <si>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</si>
  <si>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</si>
  <si>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</si>
  <si>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</si>
  <si>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</si>
  <si>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</si>
  <si>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</si>
  <si>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</si>
  <si>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</si>
  <si>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</si>
  <si>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</si>
  <si>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</si>
  <si>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</si>
  <si>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</si>
  <si>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</si>
  <si>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</si>
  <si>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Took number for import pellets</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</si>
  <si>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</si>
  <si>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</si>
  <si>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</si>
  <si>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</si>
  <si>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</si>
  <si>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</si>
  <si>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</si>
  <si>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</si>
  <si>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</si>
  <si>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</si>
  <si>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17,5 GJ per tonne with tonne costing 135</t>
  </si>
  <si>
    <t>Industrial</t>
  </si>
  <si>
    <t>17,5 GJ per tonne with tonne costing 220</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</si>
  <si>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</si>
  <si>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</si>
  <si>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</si>
  <si>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</si>
  <si>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</si>
  <si>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</si>
  <si>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</si>
  <si>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</si>
  <si>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</si>
  <si>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</si>
  <si>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</si>
  <si>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</si>
  <si>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</si>
  <si>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</si>
  <si>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</si>
  <si>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</si>
  <si>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</si>
  <si>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</si>
  <si>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</si>
  <si>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</si>
  <si>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</si>
  <si>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</si>
  <si>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</si>
  <si>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</si>
  <si>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</si>
  <si>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</si>
  <si>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</si>
  <si>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</si>
  <si>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</si>
  <si>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a tonne of woodpellets has 17,5 GJ</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</si>
  <si>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</si>
  <si>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</si>
  <si>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</si>
  <si>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</si>
  <si>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</si>
  <si>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</si>
  <si>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</si>
  <si>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</si>
  <si>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</si>
  <si>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</si>
  <si>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</si>
  <si>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</si>
  <si>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</si>
  <si>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</si>
  <si>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</si>
  <si>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Used number from source that refers to NW European climate and marginal land</t>
  </si>
  <si>
    <t>http://www.apxendex.com/index.php?id=315</t>
  </si>
  <si>
    <t>APX ENDEX market info</t>
  </si>
  <si>
    <t>this price is obsolete, but market data no longer available</t>
  </si>
  <si>
    <t xml:space="preserve">CAL14 Future Settl. price </t>
  </si>
  <si>
    <t>APX ENDEX</t>
  </si>
  <si>
    <t>http://refman.et-model.com/publications/1665</t>
  </si>
  <si>
    <t>http://refman.et-model.com/publications/1700</t>
  </si>
  <si>
    <t>http://refman.et-model.com/publications/1697</t>
  </si>
  <si>
    <t>http://refman.et-model.com/publications/1698</t>
  </si>
  <si>
    <t>Average</t>
  </si>
  <si>
    <t>mj_per_kg</t>
  </si>
  <si>
    <t>wood_pellets</t>
  </si>
  <si>
    <t>Document</t>
  </si>
  <si>
    <t>Carrier (global properties)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</si>
  <si>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</si>
  <si>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</si>
  <si>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</si>
  <si>
    <t>EUR/tonne</t>
  </si>
  <si>
    <t>MJ/tonne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</si>
</sst>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000"/>
    <numFmt numFmtId="166" formatCode="0.000"/>
    <numFmt numFmtId="167" formatCode="0.00000"/>
    <numFmt numFmtId="168" formatCode="#,##0.0"/>
    <numFmt numFmtId="169" formatCode="#,##0.000"/>
    <numFmt numFmtId="170" formatCode="#,##0.00000000000000000"/>
    <numFmt numFmtId="171" formatCode="0.00000000000000"/>
    <numFmt numFmtId="172" formatCode="0.00000000000000000"/>
    <numFmt numFmtId="176" formatCode="0.000000000000"/>
    <numFmt numFmtId="183" formatCode="#,##0.0000000000"/>
    <numFmt numFmtId="189" formatCode="0.0000000000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000000"/>
      <name val="Lucida Grande"/>
    </font>
    <font>
      <sz val="12"/>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39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8" fillId="0" borderId="0"/>
    <xf numFmtId="0" fontId="16" fillId="0" borderId="0" applyNumberFormat="0" applyFill="0" applyBorder="0" applyAlignment="0" applyProtection="0"/>
    <xf numFmtId="0" fontId="16" fillId="0" borderId="0" applyNumberFormat="0" applyFill="0" applyBorder="0" applyAlignment="0" applyProtection="0"/>
  </cellStyleXfs>
  <cellXfs count="221">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6"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183" applyFont="1" applyFill="1" applyBorder="1" applyAlignment="1" applyProtection="1">
      <alignment vertical="top"/>
    </xf>
    <xf numFmtId="49" fontId="23"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2" fontId="12" fillId="2" borderId="0" xfId="0" applyNumberFormat="1" applyFont="1" applyFill="1" applyBorder="1"/>
    <xf numFmtId="10" fontId="12" fillId="0" borderId="0" xfId="0" applyNumberFormat="1" applyFont="1" applyFill="1" applyBorder="1" applyAlignment="1" applyProtection="1">
      <alignment horizontal="left" vertical="center" indent="2"/>
    </xf>
    <xf numFmtId="165"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18" fillId="2" borderId="0" xfId="0" applyFont="1" applyFill="1" applyBorder="1"/>
    <xf numFmtId="2" fontId="13" fillId="2" borderId="0" xfId="0" applyNumberFormat="1" applyFont="1" applyFill="1" applyBorder="1"/>
    <xf numFmtId="0" fontId="22"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165" fontId="13" fillId="2" borderId="18" xfId="0" applyNumberFormat="1"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1" xfId="0" applyFont="1" applyFill="1" applyBorder="1"/>
    <xf numFmtId="0" fontId="17" fillId="2" borderId="22" xfId="0" applyFont="1" applyFill="1" applyBorder="1"/>
    <xf numFmtId="0" fontId="7" fillId="0" borderId="0" xfId="0" applyFont="1" applyFill="1" applyBorder="1"/>
    <xf numFmtId="0" fontId="7" fillId="2" borderId="18" xfId="0" applyFont="1" applyFill="1" applyBorder="1"/>
    <xf numFmtId="1" fontId="13" fillId="2" borderId="18" xfId="0" applyNumberFormat="1" applyFont="1" applyFill="1" applyBorder="1"/>
    <xf numFmtId="0" fontId="7" fillId="0" borderId="0" xfId="0" applyFont="1" applyFill="1" applyBorder="1" applyAlignment="1">
      <alignment horizontal="left" indent="1"/>
    </xf>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7" fillId="0" borderId="0" xfId="0" applyFont="1" applyFill="1" applyBorder="1" applyAlignment="1">
      <alignment horizontal="left" indent="3"/>
    </xf>
    <xf numFmtId="0" fontId="28" fillId="0" borderId="0" xfId="0" applyFont="1"/>
    <xf numFmtId="0" fontId="0" fillId="0" borderId="0" xfId="0" applyFont="1"/>
    <xf numFmtId="0" fontId="28" fillId="0" borderId="0" xfId="0" applyFont="1" applyAlignment="1">
      <alignment horizontal="left"/>
    </xf>
    <xf numFmtId="0" fontId="30" fillId="0" borderId="0" xfId="183" applyFont="1" applyAlignment="1" applyProtection="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3" fillId="2" borderId="0" xfId="0" applyFont="1" applyFill="1" applyAlignment="1"/>
    <xf numFmtId="167" fontId="13" fillId="2" borderId="18" xfId="0" applyNumberFormat="1" applyFont="1" applyFill="1" applyBorder="1"/>
    <xf numFmtId="0" fontId="6" fillId="2" borderId="0" xfId="0" applyFont="1" applyFill="1" applyBorder="1" applyAlignment="1"/>
    <xf numFmtId="0" fontId="23" fillId="2" borderId="0" xfId="0" applyFont="1" applyFill="1" applyAlignment="1">
      <alignment horizontal="left" vertical="center"/>
    </xf>
    <xf numFmtId="164" fontId="23" fillId="2" borderId="0" xfId="0" applyNumberFormat="1" applyFont="1" applyFill="1" applyAlignment="1">
      <alignment vertical="center"/>
    </xf>
    <xf numFmtId="0" fontId="5" fillId="2" borderId="18" xfId="0" applyFont="1" applyFill="1" applyBorder="1"/>
    <xf numFmtId="0" fontId="32" fillId="0" borderId="30" xfId="0" applyFont="1" applyFill="1" applyBorder="1" applyAlignment="1">
      <alignment horizontal="left" indent="1"/>
    </xf>
    <xf numFmtId="0" fontId="4" fillId="0" borderId="5" xfId="0" applyFont="1" applyFill="1" applyBorder="1"/>
    <xf numFmtId="171" fontId="13" fillId="2" borderId="18" xfId="0" applyNumberFormat="1" applyFont="1" applyFill="1" applyBorder="1"/>
    <xf numFmtId="172" fontId="13" fillId="2" borderId="18" xfId="0" applyNumberFormat="1" applyFont="1" applyFill="1" applyBorder="1"/>
    <xf numFmtId="0" fontId="9" fillId="0" borderId="0" xfId="0" applyFont="1" applyFill="1"/>
    <xf numFmtId="0" fontId="4" fillId="0" borderId="0" xfId="0" applyFont="1" applyFill="1"/>
    <xf numFmtId="0" fontId="31" fillId="0" borderId="0" xfId="0" applyFont="1" applyFill="1"/>
    <xf numFmtId="0" fontId="0" fillId="0" borderId="0" xfId="0" applyFill="1"/>
    <xf numFmtId="0" fontId="31" fillId="0" borderId="20" xfId="0" applyFont="1" applyFill="1" applyBorder="1"/>
    <xf numFmtId="3" fontId="31" fillId="0" borderId="23" xfId="0" applyNumberFormat="1" applyFont="1" applyFill="1" applyBorder="1"/>
    <xf numFmtId="3" fontId="31" fillId="0" borderId="24" xfId="0" applyNumberFormat="1" applyFont="1" applyFill="1" applyBorder="1"/>
    <xf numFmtId="3" fontId="31" fillId="0" borderId="25" xfId="0" applyNumberFormat="1" applyFont="1" applyFill="1" applyBorder="1"/>
    <xf numFmtId="0" fontId="32" fillId="0" borderId="26" xfId="0" applyFont="1" applyFill="1" applyBorder="1" applyAlignment="1">
      <alignment horizontal="left" indent="1"/>
    </xf>
    <xf numFmtId="4" fontId="31" fillId="0" borderId="27" xfId="0" applyNumberFormat="1" applyFont="1" applyFill="1" applyBorder="1"/>
    <xf numFmtId="168" fontId="31" fillId="0" borderId="28" xfId="0" applyNumberFormat="1" applyFont="1" applyFill="1" applyBorder="1"/>
    <xf numFmtId="4" fontId="31" fillId="0" borderId="29" xfId="0" applyNumberFormat="1" applyFont="1" applyFill="1" applyBorder="1"/>
    <xf numFmtId="0" fontId="32" fillId="0" borderId="6" xfId="0" applyFont="1" applyFill="1" applyBorder="1" applyAlignment="1">
      <alignment horizontal="left" indent="1"/>
    </xf>
    <xf numFmtId="170" fontId="9" fillId="0" borderId="0" xfId="0" applyNumberFormat="1" applyFont="1" applyFill="1"/>
    <xf numFmtId="168" fontId="9" fillId="0" borderId="0" xfId="0" applyNumberFormat="1" applyFont="1" applyFill="1"/>
    <xf numFmtId="169" fontId="31" fillId="0" borderId="28" xfId="0" applyNumberFormat="1" applyFont="1" applyFill="1" applyBorder="1"/>
    <xf numFmtId="168" fontId="31"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1" fillId="0" borderId="28" xfId="0" applyNumberFormat="1" applyFont="1" applyFill="1" applyBorder="1"/>
    <xf numFmtId="3" fontId="31" fillId="0" borderId="29" xfId="0" applyNumberFormat="1" applyFont="1" applyFill="1" applyBorder="1"/>
    <xf numFmtId="4" fontId="31" fillId="0" borderId="28" xfId="0" applyNumberFormat="1" applyFont="1" applyFill="1" applyBorder="1"/>
    <xf numFmtId="2" fontId="0" fillId="0" borderId="32" xfId="0" applyNumberFormat="1" applyFill="1" applyBorder="1"/>
    <xf numFmtId="2" fontId="0" fillId="0" borderId="33" xfId="0" applyNumberFormat="1" applyFill="1" applyBorder="1"/>
    <xf numFmtId="0" fontId="31" fillId="6" borderId="23" xfId="0" applyFont="1" applyFill="1" applyBorder="1" applyAlignment="1">
      <alignment horizontal="center" textRotation="90" wrapText="1"/>
    </xf>
    <xf numFmtId="0" fontId="31" fillId="6" borderId="20" xfId="0" applyFont="1" applyFill="1" applyBorder="1" applyAlignment="1">
      <alignment horizontal="center" textRotation="90" wrapText="1"/>
    </xf>
    <xf numFmtId="0" fontId="31" fillId="6" borderId="0" xfId="0" applyFont="1" applyFill="1" applyBorder="1" applyAlignment="1">
      <alignment horizontal="center" textRotation="90" wrapText="1"/>
    </xf>
    <xf numFmtId="0" fontId="30" fillId="0" borderId="0" xfId="183" applyFont="1" applyFill="1" applyAlignment="1" applyProtection="1"/>
    <xf numFmtId="0" fontId="28" fillId="0" borderId="0" xfId="0" applyFont="1" applyFill="1"/>
    <xf numFmtId="0" fontId="33" fillId="0" borderId="0" xfId="0" applyFont="1"/>
    <xf numFmtId="0" fontId="34" fillId="0" borderId="0" xfId="0" applyFont="1"/>
    <xf numFmtId="0" fontId="33" fillId="0" borderId="0" xfId="0" applyNumberFormat="1" applyFont="1"/>
    <xf numFmtId="0" fontId="35" fillId="0" borderId="0" xfId="0" applyFont="1"/>
    <xf numFmtId="0" fontId="36" fillId="0" borderId="0" xfId="0" applyFont="1"/>
    <xf numFmtId="10" fontId="35" fillId="0" borderId="0" xfId="0" applyNumberFormat="1" applyFont="1"/>
    <xf numFmtId="9" fontId="9" fillId="0" borderId="0" xfId="0" applyNumberFormat="1" applyFont="1" applyFill="1"/>
    <xf numFmtId="9" fontId="0" fillId="0" borderId="0" xfId="0" applyNumberFormat="1"/>
    <xf numFmtId="0" fontId="3" fillId="0" borderId="0" xfId="0" applyFont="1" applyFill="1"/>
    <xf numFmtId="3" fontId="9" fillId="0" borderId="0" xfId="0" applyNumberFormat="1" applyFont="1" applyFill="1"/>
    <xf numFmtId="0" fontId="33" fillId="0" borderId="0" xfId="0" applyFont="1" applyBorder="1"/>
    <xf numFmtId="3" fontId="3" fillId="0" borderId="0" xfId="0" applyNumberFormat="1" applyFont="1" applyFill="1"/>
    <xf numFmtId="0" fontId="37" fillId="0" borderId="0" xfId="0" applyFont="1"/>
    <xf numFmtId="3" fontId="13" fillId="2" borderId="18" xfId="0" applyNumberFormat="1" applyFont="1" applyFill="1" applyBorder="1"/>
    <xf numFmtId="0" fontId="3" fillId="0" borderId="5" xfId="0" applyFont="1" applyFill="1" applyBorder="1"/>
    <xf numFmtId="0" fontId="3" fillId="2" borderId="0" xfId="0" applyFont="1" applyFill="1"/>
    <xf numFmtId="17" fontId="33" fillId="0" borderId="0" xfId="0" applyNumberFormat="1" applyFont="1"/>
    <xf numFmtId="2" fontId="38" fillId="13" borderId="0" xfId="396" applyNumberFormat="1" applyFill="1"/>
    <xf numFmtId="0" fontId="38" fillId="13" borderId="0" xfId="396" applyFill="1"/>
    <xf numFmtId="14" fontId="38" fillId="13" borderId="0" xfId="0" applyNumberFormat="1" applyFont="1" applyFill="1"/>
    <xf numFmtId="0" fontId="15" fillId="13" borderId="0" xfId="183" applyFill="1" applyAlignment="1" applyProtection="1"/>
    <xf numFmtId="166" fontId="13" fillId="2" borderId="18" xfId="0" applyNumberFormat="1" applyFont="1" applyFill="1" applyBorder="1"/>
    <xf numFmtId="49" fontId="23" fillId="2" borderId="0" xfId="0" applyNumberFormat="1" applyFont="1" applyFill="1" applyBorder="1" applyAlignment="1">
      <alignment horizontal="right"/>
    </xf>
    <xf numFmtId="0" fontId="23" fillId="2" borderId="0" xfId="0" applyFont="1" applyFill="1" applyAlignment="1">
      <alignment horizontal="right"/>
    </xf>
    <xf numFmtId="0" fontId="23" fillId="2" borderId="0" xfId="0" applyNumberFormat="1" applyFont="1" applyFill="1" applyBorder="1" applyAlignment="1">
      <alignment horizontal="right" vertical="top"/>
    </xf>
    <xf numFmtId="0" fontId="27" fillId="4" borderId="0" xfId="0" applyFont="1" applyFill="1" applyAlignment="1">
      <alignment horizontal="left" vertical="center"/>
    </xf>
    <xf numFmtId="0" fontId="2" fillId="2" borderId="18" xfId="0" applyFont="1" applyFill="1" applyBorder="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xf numFmtId="0" fontId="40" fillId="2" borderId="1" xfId="0" applyFont="1" applyFill="1" applyBorder="1" applyAlignment="1">
      <alignment horizontal="left"/>
    </xf>
    <xf numFmtId="0" fontId="40" fillId="2" borderId="9" xfId="0" applyFont="1" applyFill="1" applyBorder="1" applyAlignment="1">
      <alignment horizontal="left"/>
    </xf>
    <xf numFmtId="0" fontId="40" fillId="2" borderId="14" xfId="0" applyFont="1" applyFill="1" applyBorder="1" applyAlignment="1">
      <alignment horizontal="left"/>
    </xf>
    <xf numFmtId="0" fontId="1" fillId="2" borderId="0" xfId="0" applyFont="1" applyFill="1"/>
    <xf numFmtId="2" fontId="33" fillId="0" borderId="0" xfId="0" applyNumberFormat="1" applyFont="1"/>
    <xf numFmtId="176" fontId="9" fillId="2" borderId="34" xfId="0" applyNumberFormat="1" applyFont="1" applyFill="1" applyBorder="1"/>
    <xf numFmtId="183" fontId="13" fillId="2" borderId="18" xfId="0" applyNumberFormat="1" applyFont="1" applyFill="1" applyBorder="1"/>
    <xf numFmtId="189" fontId="13" fillId="2" borderId="18" xfId="0" applyNumberFormat="1" applyFont="1" applyFill="1" applyBorder="1"/>
  </cellXfs>
  <cellStyles count="399">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84758</xdr:colOff>
      <xdr:row>78</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187877</xdr:colOff>
      <xdr:row>75</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622301</xdr:colOff>
      <xdr:row>98</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584200</xdr:colOff>
      <xdr:row>137</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410818</xdr:colOff>
      <xdr:row>181</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660400</xdr:colOff>
      <xdr:row>227</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668952" y="36867612"/>
          <a:ext cx="7355648" cy="8391186"/>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1.87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160</v>
      </c>
      <c r="C4" s="9" t="s">
        <v>159</v>
      </c>
    </row>
    <row r="5" spans="1:4">
      <c r="A5" s="7"/>
      <c r="B5" s="10" t="s">
        <v>14</v>
      </c>
      <c r="C5" s="11" t="s">
        <v>36</v>
      </c>
    </row>
    <row r="6" spans="1:4">
      <c r="A6" s="7"/>
      <c r="B6" s="12" t="s">
        <v>9</v>
      </c>
      <c r="C6" s="13" t="s">
        <v>10</v>
      </c>
    </row>
    <row r="7" spans="1:4">
      <c r="A7" s="7"/>
      <c r="B7" s="14"/>
      <c r="C7" s="14"/>
    </row>
    <row r="8" spans="1:4">
      <c r="A8" s="7"/>
      <c r="B8" s="14"/>
      <c r="C8" s="14"/>
    </row>
    <row r="9" spans="1:4">
      <c r="A9" s="7"/>
      <c r="B9" s="82" t="s">
        <v>15</v>
      </c>
      <c r="C9" s="83"/>
      <c r="D9" s="199"/>
    </row>
    <row r="10" spans="1:4">
      <c r="A10" s="7"/>
      <c r="B10" s="84"/>
      <c r="C10" s="85"/>
      <c r="D10" s="200"/>
    </row>
    <row r="11" spans="1:4">
      <c r="A11" s="7"/>
      <c r="B11" s="84" t="s">
        <v>16</v>
      </c>
      <c r="C11" s="86" t="s">
        <v>17</v>
      </c>
      <c r="D11" s="200"/>
    </row>
    <row r="12" spans="1:4" ht="16" thickBot="1">
      <c r="A12" s="7"/>
      <c r="B12" s="84"/>
      <c r="C12" s="20" t="s">
        <v>18</v>
      </c>
      <c r="D12" s="200"/>
    </row>
    <row r="13" spans="1:4" ht="16" thickBot="1">
      <c r="A13" s="7"/>
      <c r="B13" s="84"/>
      <c r="C13" s="87" t="s">
        <v>19</v>
      </c>
      <c r="D13" s="200"/>
    </row>
    <row r="14" spans="1:4">
      <c r="A14" s="7"/>
      <c r="B14" s="84"/>
      <c r="C14" s="85" t="s">
        <v>20</v>
      </c>
      <c r="D14" s="200"/>
    </row>
    <row r="15" spans="1:4">
      <c r="A15" s="7"/>
      <c r="B15" s="84"/>
      <c r="C15" s="85"/>
      <c r="D15" s="200"/>
    </row>
    <row r="16" spans="1:4">
      <c r="A16" s="7"/>
      <c r="B16" s="84" t="s">
        <v>21</v>
      </c>
      <c r="C16" s="88" t="s">
        <v>22</v>
      </c>
      <c r="D16" s="200"/>
    </row>
    <row r="17" spans="1:4">
      <c r="A17" s="7"/>
      <c r="B17" s="84"/>
      <c r="C17" s="89" t="s">
        <v>23</v>
      </c>
      <c r="D17" s="200"/>
    </row>
    <row r="18" spans="1:4">
      <c r="A18" s="7"/>
      <c r="B18" s="84"/>
      <c r="C18" s="90" t="s">
        <v>24</v>
      </c>
      <c r="D18" s="200"/>
    </row>
    <row r="19" spans="1:4">
      <c r="A19" s="7"/>
      <c r="B19" s="84"/>
      <c r="C19" s="91" t="s">
        <v>25</v>
      </c>
      <c r="D19" s="200"/>
    </row>
    <row r="20" spans="1:4">
      <c r="A20" s="7"/>
      <c r="B20" s="92"/>
      <c r="C20" s="93" t="s">
        <v>26</v>
      </c>
      <c r="D20" s="200"/>
    </row>
    <row r="21" spans="1:4">
      <c r="A21" s="7"/>
      <c r="B21" s="92"/>
      <c r="C21" s="94" t="s">
        <v>27</v>
      </c>
      <c r="D21" s="200"/>
    </row>
    <row r="22" spans="1:4">
      <c r="A22" s="7"/>
      <c r="B22" s="92"/>
      <c r="C22" s="95" t="s">
        <v>28</v>
      </c>
      <c r="D22" s="200"/>
    </row>
    <row r="23" spans="1:4">
      <c r="B23" s="92"/>
      <c r="C23" s="96" t="s">
        <v>29</v>
      </c>
      <c r="D23" s="200"/>
    </row>
    <row r="24" spans="1:4">
      <c r="B24" s="201"/>
      <c r="C24" s="202"/>
      <c r="D24" s="2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election activeCell="E11" sqref="E11"/>
    </sheetView>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1">
      <c r="D1" s="35"/>
      <c r="E1" s="35"/>
      <c r="F1" s="35"/>
      <c r="G1" s="35"/>
    </row>
    <row r="2" spans="2:11" ht="15" customHeight="1">
      <c r="B2" s="204" t="s">
        <v>162</v>
      </c>
      <c r="C2" s="205"/>
      <c r="D2" s="205"/>
      <c r="E2" s="206"/>
      <c r="F2" s="35"/>
      <c r="G2" s="35"/>
    </row>
    <row r="3" spans="2:11">
      <c r="B3" s="207"/>
      <c r="C3" s="208"/>
      <c r="D3" s="208"/>
      <c r="E3" s="209"/>
      <c r="F3" s="35"/>
      <c r="G3" s="35"/>
    </row>
    <row r="4" spans="2:11">
      <c r="B4" s="210"/>
      <c r="C4" s="211"/>
      <c r="D4" s="211"/>
      <c r="E4" s="212"/>
      <c r="F4" s="35"/>
      <c r="G4" s="35"/>
    </row>
    <row r="5" spans="2:11" ht="16" thickBot="1">
      <c r="D5" s="35"/>
    </row>
    <row r="6" spans="2:11">
      <c r="B6" s="38"/>
      <c r="C6" s="22"/>
      <c r="D6" s="22"/>
      <c r="E6" s="22"/>
      <c r="F6" s="22"/>
      <c r="G6" s="22"/>
      <c r="H6" s="22"/>
      <c r="I6" s="22"/>
      <c r="J6" s="39"/>
    </row>
    <row r="7" spans="2:11" s="44" customFormat="1" ht="18">
      <c r="B7" s="97"/>
      <c r="C7" s="21" t="s">
        <v>13</v>
      </c>
      <c r="D7" s="98" t="s">
        <v>5</v>
      </c>
      <c r="E7" s="21" t="s">
        <v>2</v>
      </c>
      <c r="F7" s="21"/>
      <c r="G7" s="21" t="s">
        <v>4</v>
      </c>
      <c r="H7" s="21"/>
      <c r="I7" s="21" t="s">
        <v>0</v>
      </c>
      <c r="J7" s="101"/>
    </row>
    <row r="8" spans="2:11" s="44" customFormat="1" ht="18">
      <c r="B8" s="25"/>
      <c r="C8" s="20"/>
      <c r="D8" s="33"/>
      <c r="E8" s="20"/>
      <c r="F8" s="20"/>
      <c r="G8" s="20"/>
      <c r="H8" s="20"/>
      <c r="I8" s="20"/>
      <c r="J8" s="45"/>
    </row>
    <row r="9" spans="2:11" s="44" customFormat="1" ht="19" thickBot="1">
      <c r="B9" s="25"/>
      <c r="C9" s="20" t="s">
        <v>161</v>
      </c>
      <c r="D9" s="33"/>
      <c r="E9" s="20"/>
      <c r="F9" s="20"/>
      <c r="G9" s="20"/>
      <c r="H9" s="20"/>
      <c r="I9" s="20"/>
      <c r="J9" s="45"/>
    </row>
    <row r="10" spans="2:11" s="44" customFormat="1" ht="19" thickBot="1">
      <c r="B10" s="25"/>
      <c r="C10" s="107" t="s">
        <v>38</v>
      </c>
      <c r="D10" s="24" t="s">
        <v>1</v>
      </c>
      <c r="E10" s="116">
        <f>'Research data'!G6</f>
        <v>1</v>
      </c>
      <c r="F10" s="36"/>
      <c r="G10" s="114" t="s">
        <v>42</v>
      </c>
      <c r="H10" s="32"/>
      <c r="I10" s="115" t="s">
        <v>43</v>
      </c>
      <c r="J10" s="45"/>
    </row>
    <row r="11" spans="2:11" s="44" customFormat="1" ht="19" thickBot="1">
      <c r="B11" s="25"/>
      <c r="C11" s="114" t="s">
        <v>39</v>
      </c>
      <c r="D11" s="24" t="s">
        <v>54</v>
      </c>
      <c r="E11" s="220">
        <f>'Research data'!G7</f>
        <v>7.6845303867403318E-3</v>
      </c>
      <c r="F11" s="36"/>
      <c r="G11" s="114"/>
      <c r="H11" s="32"/>
      <c r="I11" s="198" t="s">
        <v>152</v>
      </c>
      <c r="J11" s="45"/>
    </row>
    <row r="12" spans="2:11" s="44" customFormat="1" ht="19" thickBot="1">
      <c r="B12" s="25"/>
      <c r="C12" s="114" t="s">
        <v>158</v>
      </c>
      <c r="D12" s="24" t="s">
        <v>53</v>
      </c>
      <c r="E12" s="47">
        <f>'Research data'!G8</f>
        <v>18.100000000000001</v>
      </c>
      <c r="F12" s="36"/>
      <c r="G12" s="114"/>
      <c r="H12" s="32"/>
      <c r="I12" s="198" t="s">
        <v>157</v>
      </c>
      <c r="J12" s="45"/>
    </row>
    <row r="13" spans="2:11" s="44" customFormat="1" ht="19" thickBot="1">
      <c r="B13" s="25"/>
      <c r="C13" s="36" t="s">
        <v>40</v>
      </c>
      <c r="D13" s="24" t="s">
        <v>49</v>
      </c>
      <c r="E13" s="193">
        <f>nl_fce!E15</f>
        <v>0</v>
      </c>
      <c r="F13" s="36"/>
      <c r="G13" s="114"/>
      <c r="H13" s="32"/>
      <c r="I13" s="198" t="s">
        <v>51</v>
      </c>
      <c r="J13" s="45"/>
    </row>
    <row r="14" spans="2:11" ht="16" thickBot="1">
      <c r="B14" s="40"/>
      <c r="C14" s="36" t="s">
        <v>41</v>
      </c>
      <c r="D14" s="24" t="s">
        <v>56</v>
      </c>
      <c r="E14" s="185">
        <f>'Research data'!G10</f>
        <v>16095000</v>
      </c>
      <c r="F14" s="36"/>
      <c r="G14" s="36"/>
      <c r="H14" s="36"/>
      <c r="I14" s="134" t="str">
        <f>I13</f>
        <v>http://refman.et-model.com/publications/1623</v>
      </c>
      <c r="J14" s="102"/>
      <c r="K14" s="35"/>
    </row>
    <row r="15" spans="2:11" ht="20" customHeight="1" thickBot="1">
      <c r="B15" s="41"/>
      <c r="C15" s="42"/>
      <c r="D15" s="42"/>
      <c r="E15" s="42"/>
      <c r="F15" s="42"/>
      <c r="G15" s="42"/>
      <c r="H15" s="42"/>
      <c r="I15" s="42"/>
      <c r="J15" s="4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17"/>
  <sheetViews>
    <sheetView workbookViewId="0"/>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0">
      <c r="D1" s="35"/>
      <c r="E1" s="35"/>
      <c r="F1" s="35"/>
      <c r="G1" s="35"/>
    </row>
    <row r="2" spans="2:10" ht="15" customHeight="1">
      <c r="B2" s="204" t="s">
        <v>163</v>
      </c>
      <c r="C2" s="205"/>
      <c r="D2" s="205"/>
      <c r="E2" s="206"/>
      <c r="F2" s="35"/>
      <c r="G2" s="35"/>
    </row>
    <row r="3" spans="2:10">
      <c r="B3" s="207"/>
      <c r="C3" s="208"/>
      <c r="D3" s="208"/>
      <c r="E3" s="209"/>
      <c r="F3" s="35"/>
      <c r="G3" s="35"/>
    </row>
    <row r="4" spans="2:10">
      <c r="B4" s="213" t="s">
        <v>164</v>
      </c>
      <c r="C4" s="214"/>
      <c r="D4" s="214"/>
      <c r="E4" s="215"/>
      <c r="F4" s="35"/>
      <c r="G4" s="35"/>
    </row>
    <row r="5" spans="2:10" ht="16" thickBot="1">
      <c r="D5" s="35"/>
    </row>
    <row r="6" spans="2:10">
      <c r="B6" s="38"/>
      <c r="C6" s="22"/>
      <c r="D6" s="22"/>
      <c r="E6" s="22"/>
      <c r="F6" s="22"/>
      <c r="G6" s="22"/>
      <c r="H6" s="22"/>
      <c r="I6" s="22"/>
      <c r="J6" s="39"/>
    </row>
    <row r="7" spans="2:10" s="44" customFormat="1" ht="18">
      <c r="B7" s="97"/>
      <c r="C7" s="21" t="s">
        <v>13</v>
      </c>
      <c r="D7" s="98" t="s">
        <v>5</v>
      </c>
      <c r="E7" s="21" t="s">
        <v>2</v>
      </c>
      <c r="F7" s="21"/>
      <c r="G7" s="21" t="s">
        <v>4</v>
      </c>
      <c r="H7" s="21"/>
      <c r="I7" s="21" t="s">
        <v>0</v>
      </c>
      <c r="J7" s="101"/>
    </row>
    <row r="8" spans="2:10" s="44" customFormat="1" ht="18">
      <c r="B8" s="25"/>
      <c r="C8" s="20"/>
      <c r="D8" s="33"/>
      <c r="E8" s="20"/>
      <c r="F8" s="20"/>
      <c r="G8" s="20"/>
      <c r="H8" s="20"/>
      <c r="I8" s="20"/>
      <c r="J8" s="45"/>
    </row>
    <row r="9" spans="2:10">
      <c r="B9" s="40"/>
      <c r="C9" s="20" t="s">
        <v>37</v>
      </c>
      <c r="D9" s="99"/>
      <c r="E9" s="100"/>
      <c r="F9" s="35"/>
      <c r="G9" s="79"/>
      <c r="H9" s="35"/>
      <c r="I9" s="35"/>
      <c r="J9" s="102"/>
    </row>
    <row r="10" spans="2:10" ht="16" thickBot="1">
      <c r="B10" s="40"/>
      <c r="C10" s="114"/>
      <c r="D10" s="114"/>
      <c r="E10" s="114"/>
      <c r="F10" s="114"/>
      <c r="G10" s="114"/>
      <c r="H10" s="114"/>
      <c r="I10" s="114"/>
      <c r="J10" s="102"/>
    </row>
    <row r="11" spans="2:10" ht="16" thickBot="1">
      <c r="B11" s="40"/>
      <c r="C11" s="117" t="s">
        <v>44</v>
      </c>
      <c r="D11" s="24" t="s">
        <v>49</v>
      </c>
      <c r="E11" s="138">
        <f>'Research data'!G13</f>
        <v>0</v>
      </c>
      <c r="F11" s="36"/>
      <c r="G11" s="114" t="s">
        <v>50</v>
      </c>
      <c r="H11" s="36"/>
      <c r="I11" s="134" t="s">
        <v>51</v>
      </c>
      <c r="J11" s="102"/>
    </row>
    <row r="12" spans="2:10" ht="16" thickBot="1">
      <c r="B12" s="40"/>
      <c r="C12" s="117" t="s">
        <v>45</v>
      </c>
      <c r="D12" s="24" t="s">
        <v>49</v>
      </c>
      <c r="E12" s="138">
        <f>'Research data'!G14</f>
        <v>1.1470417155166664E-3</v>
      </c>
      <c r="F12" s="36"/>
      <c r="G12" s="114" t="s">
        <v>50</v>
      </c>
      <c r="H12" s="36"/>
      <c r="I12" s="134" t="s">
        <v>51</v>
      </c>
      <c r="J12" s="102"/>
    </row>
    <row r="13" spans="2:10" ht="16" thickBot="1">
      <c r="B13" s="40"/>
      <c r="C13" s="117" t="s">
        <v>48</v>
      </c>
      <c r="D13" s="24" t="s">
        <v>49</v>
      </c>
      <c r="E13" s="138">
        <f>'Research data'!G15</f>
        <v>0</v>
      </c>
      <c r="F13" s="36"/>
      <c r="G13" s="114" t="s">
        <v>50</v>
      </c>
      <c r="H13" s="36"/>
      <c r="I13" s="134" t="s">
        <v>51</v>
      </c>
      <c r="J13" s="102"/>
    </row>
    <row r="14" spans="2:10" ht="16" thickBot="1">
      <c r="B14" s="40"/>
      <c r="C14" s="117" t="s">
        <v>47</v>
      </c>
      <c r="D14" s="24" t="s">
        <v>49</v>
      </c>
      <c r="E14" s="138">
        <f>'Research data'!G16</f>
        <v>8.0811981354912427E-3</v>
      </c>
      <c r="F14" s="36"/>
      <c r="G14" s="114" t="s">
        <v>50</v>
      </c>
      <c r="H14" s="36"/>
      <c r="I14" s="134" t="s">
        <v>51</v>
      </c>
      <c r="J14" s="102"/>
    </row>
    <row r="15" spans="2:10" ht="16" thickBot="1">
      <c r="B15" s="40"/>
      <c r="C15" s="117" t="s">
        <v>40</v>
      </c>
      <c r="D15" s="24" t="s">
        <v>49</v>
      </c>
      <c r="E15" s="138">
        <f>'Research data'!G17</f>
        <v>0</v>
      </c>
      <c r="F15" s="36"/>
      <c r="G15" s="114" t="s">
        <v>50</v>
      </c>
      <c r="H15" s="36"/>
      <c r="I15" s="134" t="s">
        <v>51</v>
      </c>
      <c r="J15" s="102"/>
    </row>
    <row r="16" spans="2:10" ht="16" thickBot="1">
      <c r="B16" s="40"/>
      <c r="C16" s="117" t="s">
        <v>46</v>
      </c>
      <c r="D16" s="24" t="s">
        <v>49</v>
      </c>
      <c r="E16" s="138">
        <f>'Research data'!G18</f>
        <v>0</v>
      </c>
      <c r="F16" s="36"/>
      <c r="G16" s="114" t="s">
        <v>50</v>
      </c>
      <c r="H16" s="36"/>
      <c r="I16" s="134" t="s">
        <v>51</v>
      </c>
      <c r="J16" s="102"/>
    </row>
    <row r="17" spans="2:10" ht="20" customHeight="1" thickBot="1">
      <c r="B17" s="41"/>
      <c r="C17" s="42"/>
      <c r="D17" s="42"/>
      <c r="E17" s="42"/>
      <c r="F17" s="42"/>
      <c r="G17" s="42"/>
      <c r="H17" s="42"/>
      <c r="I17" s="42"/>
      <c r="J17" s="43"/>
    </row>
  </sheetData>
  <mergeCells count="2">
    <mergeCell ref="B2:E3"/>
    <mergeCell ref="B4:E4"/>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18"/>
  <sheetViews>
    <sheetView workbookViewId="0">
      <selection activeCell="G7" sqref="G7"/>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2.875" style="65" customWidth="1"/>
    <col min="8" max="8" width="4.75" style="65" customWidth="1"/>
    <col min="9" max="9" width="9.875" style="66" customWidth="1"/>
    <col min="10" max="10" width="3" style="66" customWidth="1"/>
    <col min="11" max="11" width="8.5" style="66" customWidth="1"/>
    <col min="12" max="12" width="2.75" style="66" customWidth="1"/>
    <col min="13" max="13" width="8.5" style="66" customWidth="1"/>
    <col min="14" max="14" width="2.75" style="66" customWidth="1"/>
    <col min="15" max="15" width="8.5" style="66" customWidth="1"/>
    <col min="16" max="16" width="2.75" style="66" customWidth="1"/>
    <col min="17" max="17" width="9.625" style="66" bestFit="1" customWidth="1"/>
    <col min="18" max="18" width="2.75" style="66" customWidth="1"/>
    <col min="19" max="19" width="60" style="65" customWidth="1"/>
    <col min="20" max="16384" width="10.625" style="65"/>
  </cols>
  <sheetData>
    <row r="1" spans="2:19" ht="16" thickBot="1"/>
    <row r="2" spans="2:19">
      <c r="B2" s="67"/>
      <c r="C2" s="68"/>
      <c r="D2" s="68"/>
      <c r="E2" s="68"/>
      <c r="F2" s="68"/>
      <c r="G2" s="68"/>
      <c r="H2" s="68"/>
      <c r="I2" s="69"/>
      <c r="J2" s="69"/>
      <c r="K2" s="69"/>
      <c r="L2" s="69"/>
      <c r="M2" s="69"/>
      <c r="N2" s="69"/>
      <c r="O2" s="69"/>
      <c r="P2" s="69"/>
      <c r="Q2" s="69"/>
      <c r="R2" s="69"/>
      <c r="S2" s="70"/>
    </row>
    <row r="3" spans="2:19" s="26" customFormat="1">
      <c r="B3" s="25"/>
      <c r="C3" s="106" t="s">
        <v>30</v>
      </c>
      <c r="D3" s="15"/>
      <c r="E3" s="15"/>
      <c r="F3" s="106" t="s">
        <v>5</v>
      </c>
      <c r="G3" s="106" t="s">
        <v>26</v>
      </c>
      <c r="H3" s="106"/>
      <c r="I3" s="64" t="s">
        <v>144</v>
      </c>
      <c r="J3" s="64"/>
      <c r="K3" s="64" t="s">
        <v>89</v>
      </c>
      <c r="L3" s="64"/>
      <c r="M3" s="64" t="s">
        <v>145</v>
      </c>
      <c r="N3" s="64"/>
      <c r="O3" s="64" t="s">
        <v>146</v>
      </c>
      <c r="P3" s="64"/>
      <c r="Q3" s="64" t="s">
        <v>152</v>
      </c>
      <c r="R3" s="64"/>
      <c r="S3" s="1" t="s">
        <v>31</v>
      </c>
    </row>
    <row r="4" spans="2:19">
      <c r="B4" s="71"/>
      <c r="C4" s="72"/>
      <c r="D4" s="72"/>
      <c r="E4" s="72"/>
      <c r="F4" s="72"/>
      <c r="G4" s="73"/>
      <c r="H4" s="73"/>
      <c r="I4" s="104"/>
      <c r="J4" s="104"/>
      <c r="K4" s="103"/>
      <c r="L4" s="105"/>
      <c r="M4" s="103"/>
      <c r="N4" s="105"/>
      <c r="O4" s="103"/>
      <c r="P4" s="105"/>
      <c r="Q4" s="103"/>
      <c r="R4" s="105"/>
      <c r="S4" s="2"/>
    </row>
    <row r="5" spans="2:19" ht="16" thickBot="1">
      <c r="B5" s="71"/>
      <c r="C5" s="20" t="s">
        <v>55</v>
      </c>
      <c r="D5" s="34"/>
      <c r="E5" s="34"/>
      <c r="F5" s="34"/>
      <c r="G5" s="16"/>
      <c r="H5" s="16"/>
      <c r="I5" s="16"/>
      <c r="J5" s="16"/>
      <c r="K5" s="16"/>
      <c r="L5" s="16"/>
      <c r="M5" s="16"/>
      <c r="N5" s="16"/>
      <c r="O5" s="16"/>
      <c r="P5" s="16"/>
      <c r="Q5" s="16"/>
      <c r="R5" s="16"/>
      <c r="S5" s="3"/>
    </row>
    <row r="6" spans="2:19" ht="16" thickBot="1">
      <c r="B6" s="71"/>
      <c r="C6" s="118" t="s">
        <v>38</v>
      </c>
      <c r="D6" s="118" t="s">
        <v>38</v>
      </c>
      <c r="E6" s="118" t="s">
        <v>38</v>
      </c>
      <c r="F6" s="24" t="s">
        <v>1</v>
      </c>
      <c r="G6" s="46">
        <v>1</v>
      </c>
      <c r="H6" s="74"/>
      <c r="I6" s="18"/>
      <c r="J6" s="18"/>
      <c r="K6" s="18"/>
      <c r="L6" s="18"/>
      <c r="M6" s="16"/>
      <c r="N6" s="18"/>
      <c r="O6" s="16"/>
      <c r="P6" s="16"/>
      <c r="Q6" s="16"/>
      <c r="R6" s="16"/>
      <c r="S6" s="3"/>
    </row>
    <row r="7" spans="2:19" s="6" customFormat="1" ht="16" thickBot="1">
      <c r="B7" s="5"/>
      <c r="C7" s="119" t="s">
        <v>39</v>
      </c>
      <c r="D7" s="119" t="s">
        <v>39</v>
      </c>
      <c r="E7" s="119" t="s">
        <v>39</v>
      </c>
      <c r="F7" s="24" t="s">
        <v>54</v>
      </c>
      <c r="G7" s="137">
        <f>Q7</f>
        <v>7.6845303867403318E-3</v>
      </c>
      <c r="H7" s="4"/>
      <c r="I7" s="18"/>
      <c r="J7" s="18"/>
      <c r="K7" s="18"/>
      <c r="L7" s="18"/>
      <c r="M7" s="16"/>
      <c r="N7" s="18"/>
      <c r="O7" s="16"/>
      <c r="P7" s="16"/>
      <c r="Q7" s="219">
        <f>Notes!F383</f>
        <v>7.6845303867403318E-3</v>
      </c>
      <c r="R7" s="16"/>
      <c r="S7" s="186" t="s">
        <v>150</v>
      </c>
    </row>
    <row r="8" spans="2:19" s="6" customFormat="1" ht="16" thickBot="1">
      <c r="B8" s="5"/>
      <c r="C8" s="119" t="s">
        <v>158</v>
      </c>
      <c r="D8" s="119" t="s">
        <v>52</v>
      </c>
      <c r="E8" s="119" t="s">
        <v>52</v>
      </c>
      <c r="F8" s="24" t="s">
        <v>53</v>
      </c>
      <c r="G8" s="46">
        <f>ROUND(AVERAGE(I8,K8,M8),1)</f>
        <v>18.100000000000001</v>
      </c>
      <c r="H8" s="4"/>
      <c r="I8" s="47">
        <f>Notes!F9</f>
        <v>18</v>
      </c>
      <c r="J8" s="18"/>
      <c r="K8" s="47">
        <f>Notes!H288</f>
        <v>18.5</v>
      </c>
      <c r="L8" s="18"/>
      <c r="M8" s="47">
        <f>Notes!H118</f>
        <v>17.7</v>
      </c>
      <c r="N8" s="18"/>
      <c r="O8" s="16"/>
      <c r="P8" s="16"/>
      <c r="Q8" s="16"/>
      <c r="R8" s="16"/>
      <c r="S8" s="3"/>
    </row>
    <row r="9" spans="2:19" s="6" customFormat="1" ht="16" thickBot="1">
      <c r="B9" s="5"/>
      <c r="C9" s="120" t="s">
        <v>40</v>
      </c>
      <c r="D9" s="120" t="s">
        <v>40</v>
      </c>
      <c r="E9" s="120" t="s">
        <v>40</v>
      </c>
      <c r="F9" s="24" t="s">
        <v>49</v>
      </c>
      <c r="G9" s="108">
        <f>I9</f>
        <v>0</v>
      </c>
      <c r="H9" s="4"/>
      <c r="I9" s="108">
        <f>Notes!F12</f>
        <v>0</v>
      </c>
      <c r="J9" s="18"/>
      <c r="K9" s="18"/>
      <c r="L9" s="18"/>
      <c r="M9" s="16"/>
      <c r="N9" s="18"/>
      <c r="O9" s="16"/>
      <c r="P9" s="16"/>
      <c r="Q9" s="16"/>
      <c r="R9" s="16"/>
      <c r="S9" s="3"/>
    </row>
    <row r="10" spans="2:19" ht="16" thickBot="1">
      <c r="B10" s="71"/>
      <c r="C10" s="120" t="s">
        <v>41</v>
      </c>
      <c r="D10" s="120" t="s">
        <v>41</v>
      </c>
      <c r="E10" s="120" t="s">
        <v>41</v>
      </c>
      <c r="F10" s="24" t="s">
        <v>56</v>
      </c>
      <c r="G10" s="185">
        <f>K10</f>
        <v>16095000</v>
      </c>
      <c r="H10" s="78"/>
      <c r="I10" s="18"/>
      <c r="J10" s="18"/>
      <c r="K10" s="185">
        <f>Notes!H277</f>
        <v>16095000</v>
      </c>
      <c r="L10" s="18"/>
      <c r="M10" s="185">
        <f>Notes!H126</f>
        <v>33304320</v>
      </c>
      <c r="N10" s="18"/>
      <c r="O10" s="185">
        <f>Notes!H160</f>
        <v>18879000</v>
      </c>
      <c r="P10" s="16"/>
      <c r="R10" s="16"/>
      <c r="S10" s="186" t="s">
        <v>147</v>
      </c>
    </row>
    <row r="11" spans="2:19">
      <c r="B11" s="71"/>
      <c r="C11" s="34"/>
      <c r="D11" s="34"/>
      <c r="E11" s="34"/>
      <c r="F11" s="34"/>
      <c r="G11" s="17"/>
      <c r="H11" s="17"/>
      <c r="I11" s="18"/>
      <c r="J11" s="18"/>
      <c r="K11" s="18"/>
      <c r="L11" s="18"/>
      <c r="M11" s="16"/>
      <c r="N11" s="18"/>
      <c r="O11" s="16"/>
      <c r="P11" s="16"/>
      <c r="Q11" s="16"/>
      <c r="R11" s="16"/>
      <c r="S11" s="126"/>
    </row>
    <row r="12" spans="2:19" ht="16" thickBot="1">
      <c r="B12" s="71"/>
      <c r="C12" s="20" t="s">
        <v>37</v>
      </c>
      <c r="D12" s="76"/>
      <c r="E12" s="76"/>
      <c r="F12" s="99"/>
      <c r="G12" s="99"/>
      <c r="H12" s="77"/>
      <c r="I12" s="18"/>
      <c r="J12" s="18"/>
      <c r="K12" s="18"/>
      <c r="L12" s="18"/>
      <c r="M12" s="16"/>
      <c r="N12" s="18"/>
      <c r="O12" s="16"/>
      <c r="P12" s="16"/>
      <c r="Q12" s="16"/>
      <c r="R12" s="16"/>
      <c r="S12" s="126"/>
    </row>
    <row r="13" spans="2:19" ht="16" thickBot="1">
      <c r="B13" s="71"/>
      <c r="C13" s="121" t="s">
        <v>44</v>
      </c>
      <c r="D13" s="80"/>
      <c r="E13" s="80"/>
      <c r="F13" s="24" t="s">
        <v>49</v>
      </c>
      <c r="G13" s="137">
        <f>K13</f>
        <v>0</v>
      </c>
      <c r="H13" s="78"/>
      <c r="I13" s="18"/>
      <c r="J13" s="18"/>
      <c r="K13" s="130">
        <f>Notes!J346</f>
        <v>0</v>
      </c>
      <c r="L13" s="18"/>
      <c r="M13" s="18"/>
      <c r="N13" s="18"/>
      <c r="O13" s="18"/>
      <c r="P13" s="75"/>
      <c r="Q13" s="18"/>
      <c r="R13" s="75"/>
      <c r="S13" s="136" t="s">
        <v>88</v>
      </c>
    </row>
    <row r="14" spans="2:19" ht="16" thickBot="1">
      <c r="B14" s="71"/>
      <c r="C14" s="121" t="s">
        <v>45</v>
      </c>
      <c r="D14" s="34"/>
      <c r="E14" s="34"/>
      <c r="F14" s="24" t="s">
        <v>49</v>
      </c>
      <c r="G14" s="137">
        <f t="shared" ref="G14:G18" si="0">K14</f>
        <v>1.1470417155166664E-3</v>
      </c>
      <c r="H14" s="18"/>
      <c r="I14" s="18"/>
      <c r="J14" s="18"/>
      <c r="K14" s="130">
        <f>Notes!J347</f>
        <v>1.1470417155166664E-3</v>
      </c>
      <c r="L14" s="18"/>
      <c r="M14" s="18"/>
      <c r="N14" s="18"/>
      <c r="O14" s="18"/>
      <c r="P14" s="6"/>
      <c r="Q14" s="18"/>
      <c r="R14" s="6"/>
      <c r="S14" s="136" t="s">
        <v>88</v>
      </c>
    </row>
    <row r="15" spans="2:19" ht="16" thickBot="1">
      <c r="B15" s="71"/>
      <c r="C15" s="121" t="s">
        <v>48</v>
      </c>
      <c r="D15" s="19"/>
      <c r="E15" s="19"/>
      <c r="F15" s="24" t="s">
        <v>49</v>
      </c>
      <c r="G15" s="137">
        <f t="shared" si="0"/>
        <v>0</v>
      </c>
      <c r="H15" s="18"/>
      <c r="I15" s="18"/>
      <c r="J15" s="18"/>
      <c r="K15" s="130">
        <f>Notes!J348</f>
        <v>0</v>
      </c>
      <c r="L15" s="18"/>
      <c r="M15" s="18"/>
      <c r="N15" s="18"/>
      <c r="O15" s="18"/>
      <c r="P15" s="6"/>
      <c r="Q15" s="18"/>
      <c r="R15" s="6"/>
      <c r="S15" s="136" t="s">
        <v>88</v>
      </c>
    </row>
    <row r="16" spans="2:19" ht="16" thickBot="1">
      <c r="B16" s="71"/>
      <c r="C16" s="121" t="s">
        <v>47</v>
      </c>
      <c r="D16" s="19"/>
      <c r="E16" s="19"/>
      <c r="F16" s="24" t="s">
        <v>49</v>
      </c>
      <c r="G16" s="137">
        <f t="shared" si="0"/>
        <v>8.0811981354912427E-3</v>
      </c>
      <c r="H16" s="18"/>
      <c r="I16" s="18"/>
      <c r="J16" s="18"/>
      <c r="K16" s="130">
        <f>Notes!J349</f>
        <v>8.0811981354912427E-3</v>
      </c>
      <c r="L16" s="18"/>
      <c r="M16" s="18"/>
      <c r="N16" s="18"/>
      <c r="O16" s="18"/>
      <c r="P16" s="6"/>
      <c r="Q16" s="18"/>
      <c r="R16" s="6"/>
      <c r="S16" s="136" t="s">
        <v>88</v>
      </c>
    </row>
    <row r="17" spans="2:19" ht="16" thickBot="1">
      <c r="B17" s="71"/>
      <c r="C17" s="121" t="s">
        <v>40</v>
      </c>
      <c r="D17" s="81"/>
      <c r="E17" s="81"/>
      <c r="F17" s="24" t="s">
        <v>49</v>
      </c>
      <c r="G17" s="137">
        <f t="shared" si="0"/>
        <v>0</v>
      </c>
      <c r="H17" s="78"/>
      <c r="I17" s="18"/>
      <c r="J17" s="18"/>
      <c r="K17" s="130">
        <f>Notes!J350</f>
        <v>0</v>
      </c>
      <c r="L17" s="18"/>
      <c r="M17" s="18"/>
      <c r="N17" s="18"/>
      <c r="O17" s="18"/>
      <c r="P17" s="75"/>
      <c r="Q17" s="18"/>
      <c r="R17" s="75"/>
      <c r="S17" s="136" t="s">
        <v>88</v>
      </c>
    </row>
    <row r="18" spans="2:19" ht="16" thickBot="1">
      <c r="B18" s="71"/>
      <c r="C18" s="121" t="s">
        <v>46</v>
      </c>
      <c r="D18" s="34"/>
      <c r="E18" s="34"/>
      <c r="F18" s="24" t="s">
        <v>49</v>
      </c>
      <c r="G18" s="137">
        <f t="shared" si="0"/>
        <v>0</v>
      </c>
      <c r="H18" s="18"/>
      <c r="I18" s="18"/>
      <c r="J18" s="18"/>
      <c r="K18" s="130">
        <f>Notes!J351</f>
        <v>0</v>
      </c>
      <c r="L18" s="18"/>
      <c r="M18" s="18"/>
      <c r="N18" s="18"/>
      <c r="O18" s="18"/>
      <c r="P18" s="75"/>
      <c r="Q18" s="18"/>
      <c r="R18" s="75"/>
      <c r="S18" s="136"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8"/>
  <sheetViews>
    <sheetView workbookViewId="0"/>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5" style="48" customWidth="1"/>
    <col min="7" max="7" width="10.25" style="48" customWidth="1"/>
    <col min="8" max="10" width="12.125" style="48" customWidth="1"/>
    <col min="11" max="11" width="33.125" style="49" customWidth="1"/>
    <col min="12" max="12" width="87.25" style="48" customWidth="1"/>
    <col min="13" max="16384" width="33.125" style="48"/>
  </cols>
  <sheetData>
    <row r="1" spans="2:12" ht="16" thickBot="1"/>
    <row r="2" spans="2:12">
      <c r="B2" s="50"/>
      <c r="C2" s="51"/>
      <c r="D2" s="51"/>
      <c r="E2" s="51"/>
      <c r="F2" s="51"/>
      <c r="G2" s="51"/>
      <c r="H2" s="51"/>
      <c r="I2" s="51"/>
      <c r="J2" s="51"/>
      <c r="K2" s="52"/>
      <c r="L2" s="51"/>
    </row>
    <row r="3" spans="2:12">
      <c r="B3" s="53"/>
      <c r="C3" s="54" t="s">
        <v>11</v>
      </c>
      <c r="D3" s="54"/>
      <c r="E3" s="54"/>
      <c r="F3" s="54"/>
      <c r="G3" s="54"/>
      <c r="H3" s="54"/>
      <c r="I3" s="54"/>
      <c r="J3" s="54"/>
      <c r="K3" s="55"/>
      <c r="L3" s="56"/>
    </row>
    <row r="4" spans="2:12">
      <c r="B4" s="53"/>
      <c r="C4" s="56"/>
      <c r="D4" s="56"/>
      <c r="E4" s="56"/>
      <c r="F4" s="56"/>
      <c r="G4" s="56"/>
      <c r="H4" s="56"/>
      <c r="I4" s="56"/>
      <c r="J4" s="56"/>
      <c r="K4" s="57"/>
      <c r="L4" s="56"/>
    </row>
    <row r="5" spans="2:12">
      <c r="B5" s="58"/>
      <c r="C5" s="59" t="s">
        <v>13</v>
      </c>
      <c r="D5" s="59"/>
      <c r="E5" s="59" t="s">
        <v>0</v>
      </c>
      <c r="F5" s="59"/>
      <c r="G5" s="59" t="s">
        <v>8</v>
      </c>
      <c r="H5" s="59" t="s">
        <v>12</v>
      </c>
      <c r="I5" s="59" t="s">
        <v>33</v>
      </c>
      <c r="J5" s="59" t="s">
        <v>35</v>
      </c>
      <c r="K5" s="60" t="s">
        <v>34</v>
      </c>
      <c r="L5" s="59" t="s">
        <v>6</v>
      </c>
    </row>
    <row r="6" spans="2:12">
      <c r="B6" s="53"/>
      <c r="C6" s="54"/>
      <c r="D6" s="54"/>
      <c r="E6" s="127"/>
      <c r="F6" s="127"/>
      <c r="G6" s="54"/>
      <c r="H6" s="54"/>
      <c r="I6" s="54"/>
      <c r="J6" s="54"/>
      <c r="K6" s="55"/>
      <c r="L6" s="54"/>
    </row>
    <row r="7" spans="2:12">
      <c r="B7" s="53"/>
      <c r="C7" s="48" t="s">
        <v>39</v>
      </c>
      <c r="E7" s="187" t="s">
        <v>149</v>
      </c>
      <c r="H7" s="48">
        <v>2013</v>
      </c>
      <c r="L7" s="49" t="s">
        <v>148</v>
      </c>
    </row>
    <row r="8" spans="2:12">
      <c r="B8" s="53"/>
      <c r="E8" s="187"/>
      <c r="L8" s="49"/>
    </row>
    <row r="9" spans="2:12">
      <c r="B9" s="53"/>
      <c r="C9" s="132" t="s">
        <v>158</v>
      </c>
      <c r="D9" s="61"/>
      <c r="E9" s="131" t="s">
        <v>58</v>
      </c>
      <c r="F9" s="131" t="s">
        <v>65</v>
      </c>
      <c r="G9" s="56" t="s">
        <v>64</v>
      </c>
      <c r="H9" s="194" t="s">
        <v>70</v>
      </c>
      <c r="I9" s="194" t="s">
        <v>70</v>
      </c>
      <c r="J9" s="57"/>
      <c r="K9" s="57" t="s">
        <v>71</v>
      </c>
      <c r="L9" s="62"/>
    </row>
    <row r="10" spans="2:12">
      <c r="B10" s="53"/>
      <c r="E10" s="129"/>
      <c r="F10" s="129"/>
      <c r="H10" s="195"/>
      <c r="I10" s="195"/>
    </row>
    <row r="11" spans="2:12">
      <c r="B11" s="53"/>
      <c r="C11" s="133" t="s">
        <v>40</v>
      </c>
      <c r="E11" s="61" t="s">
        <v>66</v>
      </c>
      <c r="F11" s="128"/>
      <c r="G11" s="61" t="s">
        <v>3</v>
      </c>
      <c r="H11" s="196">
        <v>2011</v>
      </c>
      <c r="I11" s="196">
        <v>2011</v>
      </c>
      <c r="J11" s="61"/>
      <c r="K11" s="63" t="s">
        <v>51</v>
      </c>
    </row>
    <row r="12" spans="2:12">
      <c r="B12" s="53"/>
      <c r="C12" s="61" t="s">
        <v>67</v>
      </c>
      <c r="D12" s="61"/>
      <c r="L12" s="62"/>
    </row>
    <row r="13" spans="2:12">
      <c r="B13" s="53"/>
      <c r="C13" s="197" t="s">
        <v>52</v>
      </c>
    </row>
    <row r="14" spans="2:12">
      <c r="B14" s="53"/>
      <c r="C14" s="48" t="s">
        <v>41</v>
      </c>
    </row>
    <row r="15" spans="2:12">
      <c r="B15" s="53"/>
    </row>
    <row r="16" spans="2:12">
      <c r="B16" s="53"/>
      <c r="C16" s="132" t="s">
        <v>52</v>
      </c>
      <c r="E16" s="139" t="s">
        <v>94</v>
      </c>
      <c r="H16" s="48">
        <v>2008</v>
      </c>
      <c r="K16" s="49" t="s">
        <v>153</v>
      </c>
    </row>
    <row r="17" spans="2:11">
      <c r="B17" s="53"/>
      <c r="C17" s="48" t="s">
        <v>41</v>
      </c>
    </row>
    <row r="18" spans="2:11">
      <c r="B18" s="53"/>
    </row>
    <row r="19" spans="2:11">
      <c r="B19" s="53"/>
      <c r="C19" s="132" t="s">
        <v>52</v>
      </c>
      <c r="E19" s="48" t="s">
        <v>121</v>
      </c>
      <c r="H19" s="48">
        <v>2002</v>
      </c>
      <c r="K19" s="49" t="s">
        <v>154</v>
      </c>
    </row>
    <row r="20" spans="2:11">
      <c r="B20" s="53"/>
      <c r="C20" s="48" t="s">
        <v>41</v>
      </c>
    </row>
    <row r="21" spans="2:11">
      <c r="B21" s="53"/>
    </row>
    <row r="22" spans="2:11">
      <c r="B22" s="53"/>
      <c r="E22" s="48" t="s">
        <v>128</v>
      </c>
      <c r="H22" s="48">
        <v>2010</v>
      </c>
      <c r="K22" s="49" t="s">
        <v>156</v>
      </c>
    </row>
    <row r="23" spans="2:11">
      <c r="B23" s="53"/>
    </row>
    <row r="24" spans="2:11">
      <c r="B24" s="53"/>
      <c r="E24" s="48" t="s">
        <v>95</v>
      </c>
      <c r="H24" s="48">
        <v>2010</v>
      </c>
      <c r="K24" s="49" t="s">
        <v>155</v>
      </c>
    </row>
    <row r="25" spans="2:11">
      <c r="B25" s="53"/>
    </row>
    <row r="26" spans="2:11">
      <c r="B26" s="53"/>
    </row>
    <row r="27" spans="2:11">
      <c r="B27" s="53"/>
    </row>
    <row r="28" spans="2:11">
      <c r="B28" s="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7"/>
  <sheetViews>
    <sheetView topLeftCell="A380" workbookViewId="0">
      <selection activeCell="F383" sqref="F383"/>
    </sheetView>
  </sheetViews>
  <sheetFormatPr baseColWidth="10" defaultColWidth="7" defaultRowHeight="15" x14ac:dyDescent="0"/>
  <cols>
    <col min="1" max="1" width="5.625" style="109" customWidth="1"/>
    <col min="2" max="2" width="5" style="109" customWidth="1"/>
    <col min="3" max="5" width="7" style="109"/>
    <col min="6" max="6" width="11.25" style="109" bestFit="1" customWidth="1"/>
    <col min="7" max="7" width="7" style="109"/>
    <col min="8" max="8" width="8.125" style="109" customWidth="1"/>
    <col min="9" max="9" width="7.75" style="109" customWidth="1"/>
    <col min="10" max="10" width="16.5" style="109" bestFit="1" customWidth="1"/>
    <col min="11" max="11" width="7.875" style="109" customWidth="1"/>
    <col min="12" max="16384" width="7" style="109"/>
  </cols>
  <sheetData>
    <row r="1" spans="2:25" ht="16" thickBot="1"/>
    <row r="2" spans="2:25" s="26" customFormat="1">
      <c r="B2" s="112"/>
      <c r="C2" s="113" t="s">
        <v>25</v>
      </c>
      <c r="D2" s="113" t="s">
        <v>57</v>
      </c>
      <c r="E2" s="113"/>
      <c r="F2" s="113" t="s">
        <v>32</v>
      </c>
      <c r="G2" s="113"/>
      <c r="H2" s="113"/>
      <c r="I2" s="113"/>
      <c r="J2" s="113"/>
      <c r="K2" s="113"/>
      <c r="L2" s="113"/>
      <c r="M2" s="113"/>
      <c r="N2" s="113"/>
      <c r="O2" s="113"/>
      <c r="P2" s="113"/>
      <c r="Q2" s="113"/>
      <c r="R2" s="113"/>
      <c r="S2" s="113"/>
      <c r="T2" s="113"/>
      <c r="U2" s="113"/>
    </row>
    <row r="3" spans="2:25">
      <c r="B3" s="110"/>
      <c r="C3" s="111"/>
      <c r="D3" s="111"/>
      <c r="E3" s="111"/>
      <c r="F3" s="111"/>
      <c r="G3" s="111"/>
      <c r="H3" s="111"/>
      <c r="I3" s="111"/>
      <c r="J3" s="111"/>
      <c r="K3" s="111"/>
      <c r="L3" s="111"/>
      <c r="M3" s="111"/>
      <c r="N3" s="111"/>
      <c r="O3" s="111"/>
      <c r="P3" s="111"/>
      <c r="Q3" s="111"/>
      <c r="R3" s="111"/>
      <c r="S3" s="111"/>
      <c r="T3" s="111"/>
      <c r="U3" s="111"/>
    </row>
    <row r="4" spans="2:25" customFormat="1" ht="16">
      <c r="B4" s="110"/>
      <c r="C4" s="122" t="s">
        <v>58</v>
      </c>
      <c r="D4" s="122"/>
      <c r="E4" s="122"/>
      <c r="F4" s="122"/>
      <c r="G4" s="122"/>
      <c r="H4" s="122"/>
      <c r="I4" s="122"/>
      <c r="J4" s="122"/>
      <c r="K4" s="122"/>
      <c r="L4" s="122"/>
      <c r="M4" s="122"/>
      <c r="N4" s="122"/>
      <c r="O4" s="122"/>
      <c r="P4" s="122"/>
      <c r="Q4" s="122"/>
      <c r="R4" s="122"/>
      <c r="S4" s="122"/>
      <c r="T4" s="122"/>
      <c r="U4" s="122"/>
      <c r="V4" s="122"/>
      <c r="W4" s="122"/>
      <c r="X4" s="122"/>
      <c r="Y4" s="122"/>
    </row>
    <row r="5" spans="2:25" customFormat="1" ht="16">
      <c r="B5" s="110"/>
      <c r="C5" s="122"/>
      <c r="D5" s="122"/>
      <c r="E5" s="122"/>
      <c r="F5" s="122"/>
      <c r="G5" s="122"/>
      <c r="H5" s="122"/>
      <c r="I5" s="122"/>
      <c r="J5" s="122"/>
      <c r="K5" s="122"/>
      <c r="L5" s="122"/>
      <c r="M5" s="122"/>
      <c r="N5" s="122"/>
      <c r="O5" s="122"/>
      <c r="P5" s="122"/>
      <c r="Q5" s="122"/>
      <c r="R5" s="122"/>
      <c r="S5" s="122"/>
      <c r="T5" s="122"/>
      <c r="U5" s="122"/>
      <c r="V5" s="122"/>
      <c r="W5" s="122"/>
      <c r="X5" s="122"/>
      <c r="Y5" s="122"/>
    </row>
    <row r="6" spans="2:25" customFormat="1" ht="16">
      <c r="B6" s="110"/>
      <c r="C6" s="122"/>
      <c r="D6" s="122"/>
      <c r="E6" s="122"/>
      <c r="F6" s="122"/>
      <c r="G6" s="122"/>
      <c r="H6" s="122"/>
      <c r="I6" s="122"/>
      <c r="J6" s="122"/>
      <c r="K6" s="122"/>
      <c r="L6" s="122"/>
      <c r="M6" s="122"/>
      <c r="N6" s="122"/>
      <c r="O6" s="122"/>
      <c r="P6" s="122"/>
      <c r="Q6" s="122"/>
      <c r="R6" s="122"/>
      <c r="S6" s="122"/>
      <c r="T6" s="122"/>
      <c r="U6" s="122"/>
      <c r="V6" s="122"/>
      <c r="W6" s="122"/>
      <c r="X6" s="122"/>
      <c r="Y6" s="122"/>
    </row>
    <row r="7" spans="2:25" customFormat="1" ht="16">
      <c r="B7" s="110"/>
      <c r="C7" s="122"/>
      <c r="D7" s="122"/>
      <c r="E7" s="122"/>
      <c r="F7" s="122"/>
      <c r="G7" s="122"/>
      <c r="H7" s="122"/>
      <c r="I7" s="122"/>
      <c r="J7" s="122"/>
      <c r="K7" s="122"/>
      <c r="L7" s="122"/>
      <c r="M7" s="122"/>
      <c r="N7" s="122"/>
      <c r="O7" s="122"/>
      <c r="P7" s="122"/>
      <c r="Q7" s="122"/>
      <c r="R7" s="122"/>
      <c r="S7" s="122"/>
      <c r="T7" s="122"/>
      <c r="U7" s="122"/>
      <c r="V7" s="122"/>
      <c r="W7" s="122"/>
      <c r="X7" s="122"/>
      <c r="Y7" s="122"/>
    </row>
    <row r="8" spans="2:25" customFormat="1" ht="16">
      <c r="B8" s="110"/>
      <c r="C8" s="122"/>
      <c r="D8" s="122">
        <v>16</v>
      </c>
      <c r="E8" t="s">
        <v>90</v>
      </c>
      <c r="F8" s="122"/>
      <c r="G8" s="123"/>
      <c r="H8" s="124"/>
      <c r="I8" s="122"/>
      <c r="J8" s="122"/>
      <c r="K8" s="122"/>
      <c r="L8" s="122"/>
      <c r="M8" s="122"/>
      <c r="N8" s="122"/>
      <c r="O8" s="122"/>
      <c r="P8" s="122"/>
      <c r="Q8" s="122"/>
      <c r="R8" s="122"/>
      <c r="S8" s="122"/>
      <c r="T8" s="122"/>
      <c r="U8" s="122"/>
      <c r="V8" s="122"/>
      <c r="W8" s="122"/>
      <c r="X8" s="122"/>
      <c r="Y8" s="122"/>
    </row>
    <row r="9" spans="2:25" customFormat="1" ht="16">
      <c r="B9" s="110"/>
      <c r="C9" s="122"/>
      <c r="D9" s="122"/>
      <c r="F9" s="122">
        <v>18</v>
      </c>
      <c r="G9" s="122" t="s">
        <v>59</v>
      </c>
      <c r="H9" s="124" t="s">
        <v>60</v>
      </c>
      <c r="I9" s="122"/>
      <c r="J9" s="122"/>
      <c r="K9" s="122"/>
      <c r="L9" s="122"/>
      <c r="M9" s="122"/>
      <c r="N9" s="122"/>
      <c r="O9" s="122"/>
      <c r="P9" s="122"/>
      <c r="Q9" s="122"/>
      <c r="R9" s="122"/>
      <c r="S9" s="122"/>
      <c r="T9" s="122"/>
      <c r="U9" s="122"/>
      <c r="V9" s="122"/>
      <c r="W9" s="122"/>
      <c r="X9" s="122"/>
      <c r="Y9" s="122"/>
    </row>
    <row r="10" spans="2:25" customFormat="1" ht="16">
      <c r="B10" s="110"/>
      <c r="C10" s="122"/>
      <c r="D10" s="122"/>
      <c r="F10" s="122"/>
      <c r="G10" t="s">
        <v>61</v>
      </c>
      <c r="H10" s="124" t="s">
        <v>62</v>
      </c>
      <c r="I10" s="122"/>
      <c r="J10" s="122"/>
      <c r="K10" s="122"/>
      <c r="L10" s="122"/>
      <c r="M10" s="122"/>
      <c r="N10" s="122"/>
      <c r="O10" s="122"/>
      <c r="P10" s="122"/>
      <c r="Q10" s="122"/>
      <c r="R10" s="122"/>
      <c r="S10" s="122"/>
      <c r="T10" s="122"/>
      <c r="U10" s="122"/>
      <c r="V10" s="122"/>
      <c r="W10" s="122"/>
      <c r="X10" s="122"/>
      <c r="Y10" s="122"/>
    </row>
    <row r="11" spans="2:25" customFormat="1" ht="16">
      <c r="B11" s="110"/>
      <c r="C11" s="122"/>
      <c r="D11" s="122"/>
      <c r="F11" s="122"/>
      <c r="G11" s="122" t="s">
        <v>63</v>
      </c>
      <c r="H11" s="124" t="s">
        <v>60</v>
      </c>
      <c r="I11" s="122"/>
      <c r="J11" s="122"/>
      <c r="K11" s="122"/>
      <c r="L11" s="122"/>
      <c r="M11" s="122"/>
      <c r="N11" s="122"/>
      <c r="O11" s="122"/>
      <c r="P11" s="122"/>
      <c r="Q11" s="122"/>
      <c r="R11" s="122"/>
      <c r="S11" s="122"/>
      <c r="T11" s="122"/>
      <c r="U11" s="122"/>
      <c r="V11" s="122"/>
      <c r="W11" s="122"/>
      <c r="X11" s="122"/>
      <c r="Y11" s="122"/>
    </row>
    <row r="12" spans="2:25" customFormat="1" ht="16">
      <c r="B12" s="110"/>
      <c r="C12" s="122"/>
      <c r="D12" s="122"/>
      <c r="E12" s="122"/>
      <c r="F12" s="122"/>
      <c r="G12" s="122" t="s">
        <v>68</v>
      </c>
      <c r="H12" s="122" t="s">
        <v>69</v>
      </c>
      <c r="I12" s="122"/>
      <c r="J12" s="122"/>
      <c r="K12" s="122"/>
      <c r="L12" s="122"/>
      <c r="M12" s="122"/>
      <c r="N12" s="122"/>
      <c r="O12" s="122"/>
      <c r="P12" s="122"/>
      <c r="Q12" s="122"/>
      <c r="R12" s="122"/>
      <c r="S12" s="122"/>
      <c r="T12" s="122"/>
      <c r="U12" s="122"/>
      <c r="V12" s="122"/>
      <c r="W12" s="122"/>
      <c r="X12" s="122"/>
      <c r="Y12" s="122"/>
    </row>
    <row r="13" spans="2:25" customFormat="1" ht="16">
      <c r="B13" s="110"/>
      <c r="C13" s="122"/>
      <c r="D13" s="122"/>
      <c r="E13" s="122"/>
      <c r="F13" s="122"/>
      <c r="G13" s="122"/>
      <c r="H13" s="122"/>
      <c r="I13" s="122"/>
      <c r="J13" s="122"/>
      <c r="K13" s="122"/>
      <c r="L13" s="122"/>
      <c r="M13" s="122"/>
      <c r="N13" s="122"/>
      <c r="O13" s="122"/>
      <c r="P13" s="122"/>
      <c r="Q13" s="122"/>
      <c r="R13" s="122"/>
      <c r="S13" s="122"/>
      <c r="T13" s="122"/>
      <c r="U13" s="122"/>
      <c r="V13" s="122"/>
      <c r="W13" s="122"/>
      <c r="X13" s="122"/>
      <c r="Y13" s="122"/>
    </row>
    <row r="14" spans="2:25" customFormat="1" ht="16">
      <c r="B14" s="110"/>
      <c r="C14" s="122"/>
      <c r="D14" s="122"/>
      <c r="E14" s="122"/>
      <c r="F14" s="122"/>
      <c r="G14" s="122"/>
      <c r="H14" s="122"/>
      <c r="I14" s="122"/>
      <c r="J14" s="122"/>
      <c r="K14" s="122"/>
      <c r="L14" s="122"/>
      <c r="M14" s="122"/>
      <c r="N14" s="122"/>
      <c r="O14" s="122"/>
      <c r="P14" s="122"/>
      <c r="Q14" s="122"/>
      <c r="R14" s="122"/>
      <c r="S14" s="122"/>
      <c r="T14" s="122"/>
      <c r="U14" s="122"/>
      <c r="V14" s="122"/>
      <c r="W14" s="122"/>
      <c r="X14" s="122"/>
      <c r="Y14" s="122"/>
    </row>
    <row r="15" spans="2:25" customFormat="1" ht="16">
      <c r="B15" s="110"/>
      <c r="C15" s="122"/>
      <c r="D15" s="122"/>
      <c r="E15" s="122"/>
      <c r="F15" s="122"/>
      <c r="G15" s="122"/>
      <c r="H15" s="122"/>
      <c r="I15" s="122"/>
      <c r="J15" s="122"/>
      <c r="K15" s="122"/>
      <c r="L15" s="122"/>
      <c r="M15" s="122"/>
      <c r="N15" s="122"/>
      <c r="O15" s="122"/>
      <c r="P15" s="122"/>
      <c r="Q15" s="122"/>
      <c r="R15" s="122"/>
      <c r="S15" s="122"/>
      <c r="T15" s="122"/>
      <c r="U15" s="122"/>
      <c r="V15" s="122"/>
      <c r="W15" s="122"/>
      <c r="X15" s="122"/>
      <c r="Y15" s="122"/>
    </row>
    <row r="16" spans="2:25" customFormat="1" ht="16">
      <c r="B16" s="110"/>
      <c r="C16" s="122"/>
      <c r="D16" s="122"/>
      <c r="E16" s="122"/>
      <c r="F16" s="122"/>
      <c r="G16" s="122"/>
      <c r="H16" s="122"/>
      <c r="I16" s="122"/>
      <c r="J16" s="122"/>
      <c r="K16" s="122"/>
      <c r="L16" s="122"/>
      <c r="M16" s="122"/>
      <c r="N16" s="122"/>
      <c r="O16" s="122"/>
      <c r="P16" s="122"/>
      <c r="Q16" s="122"/>
      <c r="R16" s="122"/>
      <c r="S16" s="122"/>
      <c r="T16" s="122"/>
      <c r="U16" s="122"/>
      <c r="V16" s="122"/>
      <c r="W16" s="122"/>
      <c r="X16" s="122"/>
      <c r="Y16" s="122"/>
    </row>
    <row r="17" spans="2:25" customFormat="1" ht="16">
      <c r="B17" s="110"/>
      <c r="C17" s="122"/>
      <c r="D17" s="122"/>
      <c r="E17" s="122"/>
      <c r="F17" s="122"/>
      <c r="G17" s="122"/>
      <c r="H17" s="122"/>
      <c r="I17" s="122"/>
      <c r="J17" s="122"/>
      <c r="K17" s="122"/>
      <c r="L17" s="122"/>
      <c r="M17" s="122"/>
      <c r="N17" s="122"/>
      <c r="O17" s="122"/>
      <c r="P17" s="122"/>
      <c r="Q17" s="122"/>
      <c r="R17" s="122"/>
      <c r="S17" s="122"/>
      <c r="T17" s="122"/>
      <c r="U17" s="122"/>
      <c r="V17" s="122"/>
      <c r="W17" s="122"/>
      <c r="X17" s="122"/>
      <c r="Y17" s="122"/>
    </row>
    <row r="18" spans="2:25" customFormat="1" ht="16">
      <c r="B18" s="110"/>
      <c r="C18" s="122"/>
      <c r="D18" s="122"/>
      <c r="E18" s="122"/>
      <c r="F18" s="122"/>
      <c r="G18" s="122"/>
      <c r="H18" s="122"/>
      <c r="I18" s="122"/>
      <c r="J18" s="122"/>
      <c r="K18" s="122"/>
      <c r="L18" s="122"/>
      <c r="M18" s="122"/>
      <c r="N18" s="122"/>
      <c r="O18" s="122"/>
      <c r="P18" s="122"/>
      <c r="Q18" s="122"/>
      <c r="R18" s="122"/>
      <c r="S18" s="122"/>
      <c r="T18" s="122"/>
      <c r="U18" s="122"/>
      <c r="V18" s="122"/>
      <c r="W18" s="122"/>
      <c r="X18" s="122"/>
      <c r="Y18" s="122"/>
    </row>
    <row r="19" spans="2:25" customFormat="1" ht="16">
      <c r="B19" s="110"/>
      <c r="C19" s="122"/>
      <c r="D19" s="122"/>
      <c r="E19" s="122"/>
      <c r="F19" s="122"/>
      <c r="G19" s="122"/>
      <c r="H19" s="122"/>
      <c r="I19" s="122"/>
      <c r="J19" s="122"/>
      <c r="K19" s="122"/>
      <c r="L19" s="122"/>
      <c r="M19" s="122"/>
      <c r="N19" s="122"/>
      <c r="O19" s="122"/>
      <c r="P19" s="122"/>
      <c r="Q19" s="122"/>
      <c r="R19" s="122"/>
      <c r="S19" s="122"/>
      <c r="T19" s="122"/>
      <c r="U19" s="122"/>
      <c r="V19" s="122"/>
      <c r="W19" s="122"/>
      <c r="X19" s="122"/>
      <c r="Y19" s="122"/>
    </row>
    <row r="20" spans="2:25" customFormat="1" ht="16">
      <c r="B20" s="110"/>
      <c r="C20" s="122"/>
      <c r="D20" s="122"/>
      <c r="E20" s="122"/>
      <c r="F20" s="122"/>
      <c r="G20" s="122"/>
      <c r="H20" s="122"/>
      <c r="I20" s="122"/>
      <c r="J20" s="122"/>
      <c r="K20" s="122"/>
      <c r="L20" s="122"/>
      <c r="M20" s="122"/>
      <c r="N20" s="122"/>
      <c r="O20" s="122"/>
      <c r="P20" s="122"/>
      <c r="Q20" s="122"/>
      <c r="R20" s="122"/>
      <c r="S20" s="122"/>
      <c r="T20" s="122"/>
      <c r="U20" s="122"/>
      <c r="V20" s="122"/>
      <c r="W20" s="122"/>
      <c r="X20" s="122"/>
      <c r="Y20" s="122"/>
    </row>
    <row r="21" spans="2:25" customFormat="1" ht="16">
      <c r="B21" s="110"/>
      <c r="C21" s="122"/>
      <c r="D21" s="122"/>
      <c r="E21" s="122"/>
      <c r="F21" s="122"/>
      <c r="G21" s="122"/>
      <c r="H21" s="122"/>
      <c r="I21" s="122"/>
      <c r="J21" s="122"/>
      <c r="K21" s="122"/>
      <c r="L21" s="122"/>
      <c r="M21" s="122"/>
      <c r="N21" s="122"/>
      <c r="O21" s="122"/>
      <c r="P21" s="122"/>
      <c r="Q21" s="122"/>
      <c r="R21" s="122"/>
      <c r="S21" s="122"/>
      <c r="T21" s="122"/>
      <c r="U21" s="122"/>
      <c r="V21" s="122"/>
      <c r="W21" s="122"/>
      <c r="X21" s="122"/>
      <c r="Y21" s="122"/>
    </row>
    <row r="22" spans="2:25" customFormat="1" ht="16">
      <c r="B22" s="110"/>
      <c r="C22" s="122"/>
      <c r="D22" s="122"/>
      <c r="E22" s="122"/>
      <c r="F22" s="122"/>
      <c r="G22" s="122"/>
      <c r="H22" s="122"/>
      <c r="I22" s="122"/>
      <c r="J22" s="122"/>
      <c r="K22" s="122"/>
      <c r="L22" s="122"/>
      <c r="M22" s="122"/>
      <c r="N22" s="122"/>
      <c r="O22" s="122"/>
      <c r="P22" s="122"/>
      <c r="Q22" s="122"/>
      <c r="R22" s="122"/>
      <c r="S22" s="122"/>
      <c r="T22" s="122"/>
      <c r="U22" s="122"/>
      <c r="V22" s="122"/>
      <c r="W22" s="122"/>
      <c r="X22" s="122"/>
      <c r="Y22" s="122"/>
    </row>
    <row r="23" spans="2:25" customFormat="1" ht="16">
      <c r="B23" s="110"/>
      <c r="C23" s="122"/>
      <c r="D23" s="122"/>
      <c r="E23" s="122"/>
      <c r="F23" s="122"/>
      <c r="G23" s="122"/>
      <c r="H23" s="122"/>
      <c r="I23" s="122"/>
      <c r="J23" s="122"/>
      <c r="K23" s="122"/>
      <c r="L23" s="122"/>
      <c r="M23" s="122"/>
      <c r="N23" s="122"/>
      <c r="O23" s="122"/>
      <c r="P23" s="122"/>
      <c r="Q23" s="122"/>
      <c r="R23" s="122"/>
      <c r="S23" s="122"/>
      <c r="T23" s="122"/>
      <c r="U23" s="122"/>
      <c r="V23" s="122"/>
      <c r="W23" s="122"/>
      <c r="X23" s="122"/>
      <c r="Y23" s="122"/>
    </row>
    <row r="24" spans="2:25" customFormat="1" ht="16">
      <c r="B24" s="110"/>
      <c r="C24" s="122"/>
      <c r="D24" s="122"/>
      <c r="E24" s="122"/>
      <c r="F24" s="122"/>
      <c r="G24" s="122"/>
      <c r="H24" s="122"/>
      <c r="I24" s="122"/>
      <c r="J24" s="122"/>
      <c r="K24" s="122"/>
      <c r="L24" s="122"/>
      <c r="M24" s="122"/>
      <c r="N24" s="122"/>
      <c r="O24" s="122"/>
      <c r="P24" s="122"/>
      <c r="Q24" s="122"/>
      <c r="R24" s="122"/>
      <c r="S24" s="122"/>
      <c r="T24" s="122"/>
      <c r="U24" s="122"/>
      <c r="V24" s="122"/>
      <c r="W24" s="122"/>
      <c r="X24" s="122"/>
      <c r="Y24" s="122"/>
    </row>
    <row r="25" spans="2:25" customFormat="1" ht="16">
      <c r="B25" s="110"/>
      <c r="C25" s="122"/>
      <c r="D25" s="122"/>
      <c r="E25" s="122"/>
      <c r="F25" s="122"/>
      <c r="G25" s="122"/>
      <c r="H25" s="122"/>
      <c r="I25" s="122"/>
      <c r="J25" s="122"/>
      <c r="K25" s="122"/>
      <c r="L25" s="122"/>
      <c r="M25" s="122"/>
      <c r="N25" s="122"/>
      <c r="O25" s="122"/>
      <c r="P25" s="122"/>
      <c r="Q25" s="122"/>
      <c r="R25" s="122"/>
      <c r="S25" s="122"/>
      <c r="T25" s="122"/>
      <c r="U25" s="122"/>
      <c r="V25" s="122"/>
      <c r="W25" s="122"/>
      <c r="X25" s="122"/>
      <c r="Y25" s="122"/>
    </row>
    <row r="26" spans="2:25" customFormat="1" ht="16">
      <c r="B26" s="110"/>
      <c r="C26" s="122"/>
      <c r="D26" s="122"/>
      <c r="E26" s="122"/>
      <c r="F26" s="122"/>
      <c r="G26" s="122"/>
      <c r="H26" s="122"/>
      <c r="I26" s="122"/>
      <c r="J26" s="122"/>
      <c r="K26" s="122"/>
      <c r="L26" s="122"/>
      <c r="M26" s="122"/>
      <c r="N26" s="122"/>
      <c r="O26" s="122"/>
      <c r="P26" s="122"/>
      <c r="Q26" s="122"/>
      <c r="R26" s="122"/>
      <c r="S26" s="122"/>
      <c r="T26" s="122"/>
      <c r="U26" s="122"/>
      <c r="V26" s="122"/>
      <c r="W26" s="122"/>
      <c r="X26" s="122"/>
      <c r="Y26" s="122"/>
    </row>
    <row r="27" spans="2:25" customFormat="1" ht="16">
      <c r="B27" s="110"/>
      <c r="C27" s="122"/>
      <c r="D27" s="122"/>
      <c r="E27" s="122"/>
      <c r="F27" s="122"/>
      <c r="G27" s="122"/>
      <c r="H27" s="122"/>
      <c r="I27" s="122"/>
      <c r="J27" s="122"/>
      <c r="K27" s="122"/>
      <c r="L27" s="122"/>
      <c r="M27" s="122"/>
      <c r="N27" s="122"/>
      <c r="O27" s="122"/>
      <c r="P27" s="122"/>
      <c r="Q27" s="122"/>
      <c r="R27" s="122"/>
      <c r="S27" s="122"/>
      <c r="T27" s="122"/>
      <c r="U27" s="122"/>
      <c r="V27" s="122"/>
      <c r="W27" s="122"/>
      <c r="X27" s="122"/>
      <c r="Y27" s="122"/>
    </row>
    <row r="28" spans="2:25" customFormat="1" ht="16">
      <c r="B28" s="110"/>
      <c r="C28" s="122"/>
      <c r="D28" s="122"/>
      <c r="E28" s="122"/>
      <c r="F28" s="122"/>
      <c r="G28" s="122"/>
      <c r="H28" s="122"/>
      <c r="I28" s="122"/>
      <c r="J28" s="122"/>
      <c r="K28" s="122"/>
      <c r="L28" s="122"/>
      <c r="M28" s="122"/>
      <c r="N28" s="122"/>
      <c r="O28" s="122"/>
      <c r="P28" s="122"/>
      <c r="Q28" s="122"/>
      <c r="R28" s="122"/>
      <c r="S28" s="122"/>
      <c r="T28" s="122"/>
      <c r="U28" s="122"/>
      <c r="V28" s="122"/>
      <c r="W28" s="122"/>
      <c r="X28" s="122"/>
      <c r="Y28" s="122"/>
    </row>
    <row r="29" spans="2:25" customFormat="1" ht="16">
      <c r="B29" s="110"/>
    </row>
    <row r="30" spans="2:25" customFormat="1" ht="16">
      <c r="B30" s="110"/>
    </row>
    <row r="31" spans="2:25" customFormat="1" ht="16">
      <c r="B31" s="110"/>
    </row>
    <row r="32" spans="2:25" customFormat="1" ht="16">
      <c r="B32" s="110"/>
    </row>
    <row r="33" spans="2:2" customFormat="1" ht="16">
      <c r="B33" s="110"/>
    </row>
    <row r="34" spans="2:2" customFormat="1" ht="16">
      <c r="B34" s="110"/>
    </row>
    <row r="35" spans="2:2" customFormat="1" ht="16">
      <c r="B35" s="110"/>
    </row>
    <row r="36" spans="2:2" customFormat="1" ht="16">
      <c r="B36" s="110"/>
    </row>
    <row r="37" spans="2:2" customFormat="1" ht="16">
      <c r="B37" s="110"/>
    </row>
    <row r="38" spans="2:2" customFormat="1" ht="16">
      <c r="B38" s="110"/>
    </row>
    <row r="39" spans="2:2" customFormat="1" ht="16">
      <c r="B39" s="110"/>
    </row>
    <row r="40" spans="2:2" customFormat="1" ht="16">
      <c r="B40" s="110"/>
    </row>
    <row r="41" spans="2:2" customFormat="1" ht="16">
      <c r="B41" s="110"/>
    </row>
    <row r="42" spans="2:2" customFormat="1" ht="16">
      <c r="B42" s="110"/>
    </row>
    <row r="43" spans="2:2" customFormat="1" ht="16">
      <c r="B43" s="110"/>
    </row>
    <row r="44" spans="2:2" customFormat="1" ht="16">
      <c r="B44" s="110"/>
    </row>
    <row r="45" spans="2:2" customFormat="1" ht="16">
      <c r="B45" s="110"/>
    </row>
    <row r="46" spans="2:2" customFormat="1" ht="16">
      <c r="B46" s="110"/>
    </row>
    <row r="47" spans="2:2" customFormat="1" ht="16">
      <c r="B47" s="110"/>
    </row>
    <row r="48" spans="2:2" customFormat="1" ht="16">
      <c r="B48" s="110"/>
    </row>
    <row r="49" spans="1:25" customFormat="1" ht="16">
      <c r="B49" s="110"/>
    </row>
    <row r="50" spans="1:25" customFormat="1" ht="16">
      <c r="B50" s="110"/>
    </row>
    <row r="51" spans="1:25" customFormat="1" ht="16">
      <c r="B51" s="110"/>
    </row>
    <row r="52" spans="1:25" customFormat="1" ht="16">
      <c r="B52" s="110"/>
    </row>
    <row r="53" spans="1:25" customFormat="1" ht="16">
      <c r="B53" s="110"/>
    </row>
    <row r="54" spans="1:25" customFormat="1" ht="16">
      <c r="B54" s="110"/>
    </row>
    <row r="55" spans="1:25" customFormat="1" ht="16">
      <c r="B55" s="110"/>
    </row>
    <row r="56" spans="1:25" customFormat="1" ht="16">
      <c r="B56" s="110"/>
    </row>
    <row r="57" spans="1:25" customFormat="1" ht="16">
      <c r="B57" s="110"/>
    </row>
    <row r="58" spans="1:25" customFormat="1" ht="16">
      <c r="B58" s="110"/>
    </row>
    <row r="59" spans="1:25" customFormat="1" ht="16">
      <c r="B59" s="110"/>
    </row>
    <row r="60" spans="1:25" customFormat="1" ht="16">
      <c r="B60" s="110"/>
    </row>
    <row r="61" spans="1:25" customFormat="1" ht="17" thickBot="1">
      <c r="B61" s="110"/>
    </row>
    <row r="62" spans="1:25" s="26" customFormat="1" ht="16">
      <c r="A62"/>
      <c r="B62" s="112"/>
      <c r="C62" s="113" t="s">
        <v>25</v>
      </c>
      <c r="D62" s="113" t="s">
        <v>57</v>
      </c>
      <c r="E62" s="113"/>
      <c r="F62" s="113" t="s">
        <v>32</v>
      </c>
      <c r="G62" s="113"/>
      <c r="H62" s="113"/>
      <c r="I62" s="113"/>
      <c r="J62" s="113"/>
      <c r="K62" s="113"/>
      <c r="L62" s="113"/>
      <c r="M62" s="113"/>
      <c r="N62" s="113"/>
      <c r="O62" s="113"/>
      <c r="P62" s="113"/>
      <c r="Q62" s="113"/>
      <c r="R62" s="113"/>
      <c r="S62" s="113"/>
      <c r="T62" s="113"/>
      <c r="U62" s="113"/>
    </row>
    <row r="63" spans="1:25" s="142" customFormat="1" ht="16">
      <c r="B63" s="110"/>
      <c r="C63" s="170"/>
      <c r="D63" s="171"/>
      <c r="E63" s="171"/>
      <c r="F63" s="171"/>
      <c r="G63" s="171"/>
      <c r="H63" s="171"/>
      <c r="I63" s="171"/>
      <c r="J63" s="171"/>
      <c r="K63" s="171"/>
      <c r="L63" s="171"/>
      <c r="M63" s="171"/>
      <c r="N63" s="171"/>
      <c r="O63" s="171"/>
      <c r="P63" s="171"/>
      <c r="Q63" s="171"/>
      <c r="R63" s="171"/>
      <c r="S63" s="171"/>
      <c r="T63" s="171"/>
      <c r="U63" s="171"/>
      <c r="V63" s="171"/>
      <c r="W63" s="171"/>
      <c r="X63" s="171"/>
      <c r="Y63" s="171"/>
    </row>
    <row r="64" spans="1:25" s="139" customFormat="1">
      <c r="B64" s="110"/>
      <c r="C64" s="139" t="s">
        <v>94</v>
      </c>
    </row>
    <row r="65" spans="2:8" s="139" customFormat="1">
      <c r="B65" s="110"/>
    </row>
    <row r="66" spans="2:8" s="139" customFormat="1">
      <c r="B66" s="110"/>
      <c r="D66" s="172" t="s">
        <v>107</v>
      </c>
      <c r="F66" s="140" t="s">
        <v>109</v>
      </c>
    </row>
    <row r="67" spans="2:8" s="139" customFormat="1">
      <c r="B67" s="110"/>
      <c r="H67" s="178">
        <v>0.87</v>
      </c>
    </row>
    <row r="68" spans="2:8" s="139" customFormat="1">
      <c r="B68" s="110"/>
    </row>
    <row r="69" spans="2:8" s="139" customFormat="1">
      <c r="B69" s="110"/>
    </row>
    <row r="70" spans="2:8" s="139" customFormat="1">
      <c r="B70" s="110"/>
    </row>
    <row r="71" spans="2:8" s="139" customFormat="1">
      <c r="B71" s="110"/>
    </row>
    <row r="72" spans="2:8" s="139" customFormat="1">
      <c r="B72" s="110"/>
    </row>
    <row r="73" spans="2:8" s="139" customFormat="1">
      <c r="B73" s="110"/>
    </row>
    <row r="74" spans="2:8" s="139" customFormat="1">
      <c r="B74" s="110"/>
    </row>
    <row r="75" spans="2:8" s="139" customFormat="1">
      <c r="B75" s="110"/>
    </row>
    <row r="76" spans="2:8" s="139" customFormat="1">
      <c r="B76" s="110"/>
    </row>
    <row r="77" spans="2:8" s="139" customFormat="1">
      <c r="B77" s="110"/>
    </row>
    <row r="78" spans="2:8" s="139" customFormat="1">
      <c r="B78" s="110"/>
    </row>
    <row r="79" spans="2:8" s="139" customFormat="1">
      <c r="B79" s="110"/>
    </row>
    <row r="80" spans="2:8" s="139" customFormat="1">
      <c r="B80" s="110"/>
    </row>
    <row r="81" spans="2:10" s="139" customFormat="1">
      <c r="B81" s="110"/>
    </row>
    <row r="82" spans="2:10" s="139" customFormat="1" ht="16">
      <c r="B82" s="110"/>
      <c r="D82">
        <v>1211</v>
      </c>
      <c r="E82"/>
      <c r="F82"/>
      <c r="G82"/>
      <c r="H82"/>
      <c r="I82"/>
    </row>
    <row r="83" spans="2:10" s="139" customFormat="1" ht="16">
      <c r="B83" s="110"/>
      <c r="D83"/>
      <c r="F83" t="s">
        <v>108</v>
      </c>
      <c r="H83">
        <v>16.899999999999999</v>
      </c>
      <c r="I83" t="s">
        <v>53</v>
      </c>
      <c r="J83" t="s">
        <v>111</v>
      </c>
    </row>
    <row r="84" spans="2:10" s="139" customFormat="1" ht="16">
      <c r="B84" s="110"/>
      <c r="D84"/>
      <c r="F84"/>
      <c r="H84">
        <v>18</v>
      </c>
      <c r="I84" t="s">
        <v>53</v>
      </c>
      <c r="J84" t="s">
        <v>112</v>
      </c>
    </row>
    <row r="85" spans="2:10" s="139" customFormat="1" ht="16">
      <c r="B85" s="110"/>
      <c r="D85"/>
      <c r="F85" t="s">
        <v>113</v>
      </c>
      <c r="H85" s="179">
        <v>0.12</v>
      </c>
      <c r="I85"/>
      <c r="J85" t="s">
        <v>114</v>
      </c>
    </row>
    <row r="86" spans="2:10" s="139" customFormat="1" ht="16">
      <c r="B86" s="110"/>
      <c r="D86"/>
      <c r="F86"/>
      <c r="H86" s="179">
        <v>7.0000000000000007E-2</v>
      </c>
      <c r="I86"/>
      <c r="J86" t="s">
        <v>115</v>
      </c>
    </row>
    <row r="87" spans="2:10" s="139" customFormat="1">
      <c r="B87" s="110"/>
    </row>
    <row r="88" spans="2:10" s="139" customFormat="1">
      <c r="B88" s="110"/>
    </row>
    <row r="89" spans="2:10" s="139" customFormat="1">
      <c r="B89" s="110"/>
    </row>
    <row r="90" spans="2:10" s="139" customFormat="1">
      <c r="B90" s="110"/>
    </row>
    <row r="91" spans="2:10" s="139" customFormat="1">
      <c r="B91" s="110"/>
    </row>
    <row r="92" spans="2:10" s="139" customFormat="1">
      <c r="B92" s="110"/>
    </row>
    <row r="93" spans="2:10" s="139" customFormat="1">
      <c r="B93" s="110"/>
    </row>
    <row r="94" spans="2:10" s="139" customFormat="1">
      <c r="B94" s="110"/>
    </row>
    <row r="95" spans="2:10" s="139" customFormat="1">
      <c r="B95" s="110"/>
    </row>
    <row r="96" spans="2:10" s="139" customFormat="1">
      <c r="B96" s="110"/>
    </row>
    <row r="97" spans="2:9" s="139" customFormat="1">
      <c r="B97" s="110"/>
    </row>
    <row r="98" spans="2:9" s="139" customFormat="1">
      <c r="B98" s="110"/>
    </row>
    <row r="99" spans="2:9" s="139" customFormat="1">
      <c r="B99" s="110"/>
    </row>
    <row r="100" spans="2:9" s="139" customFormat="1">
      <c r="B100" s="110"/>
      <c r="D100" s="139">
        <v>1212</v>
      </c>
    </row>
    <row r="101" spans="2:9" s="139" customFormat="1" ht="16">
      <c r="B101" s="110"/>
      <c r="F101" t="s">
        <v>108</v>
      </c>
      <c r="H101">
        <v>17.7</v>
      </c>
      <c r="I101" t="s">
        <v>53</v>
      </c>
    </row>
    <row r="102" spans="2:9" s="139" customFormat="1">
      <c r="B102" s="110"/>
    </row>
    <row r="103" spans="2:9" s="139" customFormat="1">
      <c r="B103" s="110"/>
    </row>
    <row r="104" spans="2:9" s="139" customFormat="1">
      <c r="B104" s="110"/>
    </row>
    <row r="105" spans="2:9" s="139" customFormat="1">
      <c r="B105" s="110"/>
    </row>
    <row r="106" spans="2:9" s="139" customFormat="1">
      <c r="B106" s="110"/>
    </row>
    <row r="107" spans="2:9" s="139" customFormat="1">
      <c r="B107" s="110"/>
    </row>
    <row r="108" spans="2:9" s="139" customFormat="1">
      <c r="B108" s="110"/>
      <c r="F108" s="140" t="s">
        <v>110</v>
      </c>
      <c r="H108" s="178">
        <v>0.84</v>
      </c>
    </row>
    <row r="109" spans="2:9" s="139" customFormat="1">
      <c r="B109" s="110"/>
    </row>
    <row r="110" spans="2:9" s="139" customFormat="1">
      <c r="B110" s="110"/>
    </row>
    <row r="111" spans="2:9" s="139" customFormat="1">
      <c r="B111" s="110"/>
    </row>
    <row r="112" spans="2:9" s="139" customFormat="1">
      <c r="B112" s="110"/>
      <c r="D112" s="172">
        <v>1216</v>
      </c>
      <c r="F112" s="140" t="s">
        <v>108</v>
      </c>
    </row>
    <row r="113" spans="2:10" s="139" customFormat="1">
      <c r="B113" s="110"/>
    </row>
    <row r="114" spans="2:10" s="139" customFormat="1">
      <c r="B114" s="110"/>
    </row>
    <row r="115" spans="2:10" s="139" customFormat="1">
      <c r="B115" s="110"/>
    </row>
    <row r="116" spans="2:10" s="139" customFormat="1">
      <c r="B116" s="110"/>
    </row>
    <row r="117" spans="2:10" s="139" customFormat="1">
      <c r="B117" s="110"/>
    </row>
    <row r="118" spans="2:10" s="139" customFormat="1">
      <c r="B118" s="110"/>
      <c r="H118" s="172">
        <v>17.7</v>
      </c>
      <c r="I118" s="172" t="s">
        <v>53</v>
      </c>
      <c r="J118" s="172" t="s">
        <v>60</v>
      </c>
    </row>
    <row r="119" spans="2:10" s="139" customFormat="1">
      <c r="B119" s="110"/>
      <c r="H119" s="173"/>
      <c r="I119" s="173"/>
      <c r="J119" s="172"/>
    </row>
    <row r="120" spans="2:10" s="139" customFormat="1">
      <c r="B120" s="110"/>
    </row>
    <row r="121" spans="2:10" s="139" customFormat="1">
      <c r="B121" s="110"/>
      <c r="F121" s="180" t="s">
        <v>117</v>
      </c>
      <c r="H121" s="139">
        <v>22.4</v>
      </c>
      <c r="I121" s="180" t="s">
        <v>116</v>
      </c>
    </row>
    <row r="122" spans="2:10" s="139" customFormat="1">
      <c r="B122" s="110"/>
      <c r="H122" s="139">
        <f>H121*1000</f>
        <v>22400</v>
      </c>
      <c r="I122" s="180" t="s">
        <v>119</v>
      </c>
    </row>
    <row r="123" spans="2:10" s="139" customFormat="1">
      <c r="B123" s="110"/>
      <c r="H123" s="139">
        <f>H122*100</f>
        <v>2240000</v>
      </c>
      <c r="I123" s="180" t="s">
        <v>120</v>
      </c>
    </row>
    <row r="124" spans="2:10" s="139" customFormat="1">
      <c r="B124" s="110"/>
      <c r="H124" s="181"/>
      <c r="I124" s="180"/>
    </row>
    <row r="125" spans="2:10" s="139" customFormat="1">
      <c r="B125" s="110"/>
      <c r="H125" s="181">
        <f>H123*H129</f>
        <v>39648000</v>
      </c>
      <c r="I125" s="180" t="s">
        <v>118</v>
      </c>
    </row>
    <row r="126" spans="2:10" s="139" customFormat="1">
      <c r="B126" s="110"/>
      <c r="F126" s="180" t="s">
        <v>139</v>
      </c>
      <c r="H126" s="181">
        <f>H125*H108</f>
        <v>33304320</v>
      </c>
      <c r="I126" s="180" t="s">
        <v>118</v>
      </c>
    </row>
    <row r="127" spans="2:10" s="139" customFormat="1">
      <c r="B127" s="110"/>
    </row>
    <row r="128" spans="2:10" s="139" customFormat="1">
      <c r="B128" s="110"/>
    </row>
    <row r="129" spans="1:25" s="139" customFormat="1">
      <c r="B129" s="110"/>
      <c r="D129" s="139">
        <v>1222</v>
      </c>
      <c r="F129" s="140" t="s">
        <v>108</v>
      </c>
      <c r="H129" s="172">
        <v>17.7</v>
      </c>
      <c r="I129" s="172" t="s">
        <v>53</v>
      </c>
      <c r="J129" s="172" t="s">
        <v>60</v>
      </c>
    </row>
    <row r="130" spans="1:25" s="139" customFormat="1">
      <c r="B130" s="110"/>
    </row>
    <row r="131" spans="1:25" s="139" customFormat="1">
      <c r="B131" s="110"/>
    </row>
    <row r="132" spans="1:25" s="139" customFormat="1">
      <c r="B132" s="110"/>
    </row>
    <row r="133" spans="1:25" s="139" customFormat="1">
      <c r="B133" s="110"/>
    </row>
    <row r="134" spans="1:25" s="139" customFormat="1">
      <c r="B134" s="110"/>
    </row>
    <row r="135" spans="1:25" s="139" customFormat="1">
      <c r="B135" s="110"/>
    </row>
    <row r="136" spans="1:25" s="139" customFormat="1">
      <c r="B136" s="110"/>
    </row>
    <row r="137" spans="1:25" s="139" customFormat="1">
      <c r="B137" s="110"/>
    </row>
    <row r="138" spans="1:25" s="139" customFormat="1">
      <c r="B138" s="110"/>
    </row>
    <row r="139" spans="1:25" s="139" customFormat="1">
      <c r="B139" s="110"/>
    </row>
    <row r="140" spans="1:25" s="139" customFormat="1" ht="16" thickBot="1">
      <c r="B140" s="110"/>
    </row>
    <row r="141" spans="1:25" s="26" customFormat="1" ht="16">
      <c r="A141"/>
      <c r="B141" s="112"/>
      <c r="C141" s="113" t="s">
        <v>25</v>
      </c>
      <c r="D141" s="113" t="s">
        <v>57</v>
      </c>
      <c r="E141" s="113"/>
      <c r="F141" s="113" t="s">
        <v>32</v>
      </c>
      <c r="G141" s="113"/>
      <c r="H141" s="113"/>
      <c r="I141" s="113"/>
      <c r="J141" s="113"/>
      <c r="K141" s="113"/>
      <c r="L141" s="113"/>
      <c r="M141" s="113"/>
      <c r="N141" s="113"/>
      <c r="O141" s="113"/>
      <c r="P141" s="113"/>
      <c r="Q141" s="113"/>
      <c r="R141" s="113"/>
      <c r="S141" s="113"/>
      <c r="T141" s="113"/>
      <c r="U141" s="113"/>
    </row>
    <row r="142" spans="1:25" s="142" customFormat="1" ht="16">
      <c r="B142" s="110"/>
      <c r="C142" s="170"/>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row>
    <row r="143" spans="1:25" customFormat="1" ht="16">
      <c r="B143" s="110"/>
      <c r="C143" s="182" t="s">
        <v>121</v>
      </c>
      <c r="D143" s="172"/>
      <c r="E143" s="172"/>
      <c r="F143" s="172"/>
      <c r="G143" s="172"/>
      <c r="H143" s="172"/>
      <c r="I143" s="172"/>
      <c r="J143" s="172"/>
      <c r="K143" s="172"/>
      <c r="L143" s="172"/>
      <c r="M143" s="172"/>
      <c r="N143" s="172"/>
      <c r="O143" s="172"/>
      <c r="P143" s="172"/>
      <c r="Q143" s="172"/>
      <c r="R143" s="172"/>
      <c r="S143" s="172"/>
      <c r="T143" s="172"/>
      <c r="U143" s="172"/>
      <c r="V143" s="172"/>
      <c r="W143" s="172"/>
      <c r="X143" s="172"/>
    </row>
    <row r="144" spans="1:25" customFormat="1" ht="16">
      <c r="B144" s="110"/>
      <c r="C144" s="172"/>
      <c r="D144" s="172">
        <v>48</v>
      </c>
      <c r="E144" s="109"/>
      <c r="F144" s="172" t="s">
        <v>122</v>
      </c>
      <c r="G144" s="172"/>
      <c r="H144" s="172"/>
      <c r="I144" s="172"/>
      <c r="J144" s="172"/>
      <c r="K144" s="172"/>
      <c r="L144" s="172"/>
      <c r="M144" s="172"/>
      <c r="N144" s="172"/>
      <c r="O144" s="172"/>
      <c r="P144" s="172"/>
      <c r="Q144" s="172"/>
      <c r="R144" s="172"/>
      <c r="S144" s="172"/>
      <c r="T144" s="172"/>
      <c r="U144" s="172"/>
      <c r="V144" s="172"/>
      <c r="W144" s="172"/>
      <c r="X144" s="172"/>
    </row>
    <row r="145" spans="2:24" customFormat="1" ht="16">
      <c r="B145" s="110"/>
      <c r="C145" s="172"/>
      <c r="D145" s="172"/>
      <c r="E145" s="109"/>
      <c r="F145" s="172"/>
      <c r="G145" s="172"/>
      <c r="H145" s="172"/>
      <c r="I145" s="172"/>
      <c r="J145" s="172"/>
      <c r="K145" s="172"/>
      <c r="L145" s="172"/>
      <c r="M145" s="172"/>
      <c r="N145" s="172"/>
      <c r="O145" s="172"/>
      <c r="P145" s="172"/>
      <c r="Q145" s="172"/>
      <c r="R145" s="172"/>
      <c r="S145" s="172"/>
      <c r="T145" s="172"/>
      <c r="U145" s="172"/>
      <c r="V145" s="172"/>
      <c r="W145" s="172"/>
      <c r="X145" s="172"/>
    </row>
    <row r="146" spans="2:24" customFormat="1" ht="16">
      <c r="B146" s="110"/>
      <c r="C146" s="172"/>
      <c r="D146" s="172"/>
      <c r="E146" s="109"/>
      <c r="F146" s="172"/>
      <c r="G146" s="172"/>
      <c r="H146" s="172"/>
      <c r="I146" s="172"/>
      <c r="J146" s="172"/>
      <c r="K146" s="172"/>
      <c r="L146" s="172"/>
      <c r="M146" s="172"/>
      <c r="N146" s="172"/>
      <c r="O146" s="172"/>
      <c r="P146" s="172"/>
      <c r="Q146" s="172"/>
      <c r="R146" s="172"/>
      <c r="S146" s="172"/>
      <c r="T146" s="172"/>
      <c r="U146" s="172"/>
      <c r="V146" s="172"/>
      <c r="W146" s="172"/>
      <c r="X146" s="172"/>
    </row>
    <row r="147" spans="2:24" customFormat="1" ht="16">
      <c r="B147" s="110"/>
      <c r="C147" s="172"/>
      <c r="D147" s="172"/>
      <c r="E147" s="109"/>
      <c r="F147" s="172"/>
      <c r="G147" s="172"/>
      <c r="H147" s="172"/>
      <c r="I147" s="172"/>
      <c r="J147" s="172"/>
      <c r="K147" s="172"/>
      <c r="L147" s="172"/>
      <c r="M147" s="172"/>
      <c r="N147" s="172"/>
      <c r="O147" s="172"/>
      <c r="P147" s="172"/>
      <c r="Q147" s="172"/>
      <c r="R147" s="172"/>
      <c r="S147" s="172"/>
      <c r="T147" s="172"/>
      <c r="U147" s="172"/>
      <c r="V147" s="172"/>
      <c r="W147" s="172"/>
      <c r="X147" s="172"/>
    </row>
    <row r="148" spans="2:24" customFormat="1" ht="16">
      <c r="B148" s="110"/>
      <c r="C148" s="172"/>
      <c r="D148" s="172"/>
      <c r="E148" s="109"/>
      <c r="F148" s="173" t="s">
        <v>122</v>
      </c>
      <c r="G148" s="172"/>
      <c r="H148" s="172"/>
      <c r="I148" s="172"/>
      <c r="J148" s="172"/>
      <c r="K148" s="172"/>
      <c r="L148" s="172"/>
      <c r="M148" s="172"/>
      <c r="N148" s="172"/>
      <c r="O148" s="172"/>
      <c r="P148" s="172"/>
      <c r="Q148" s="172"/>
      <c r="R148" s="172"/>
      <c r="S148" s="172"/>
      <c r="T148" s="172"/>
      <c r="U148" s="172"/>
      <c r="V148" s="172"/>
      <c r="W148" s="172"/>
      <c r="X148" s="172"/>
    </row>
    <row r="149" spans="2:24" customFormat="1" ht="16">
      <c r="B149" s="110"/>
      <c r="C149" s="172"/>
      <c r="D149" s="172"/>
      <c r="E149" s="109"/>
      <c r="F149" s="172"/>
      <c r="G149" s="172"/>
      <c r="H149" s="172"/>
      <c r="I149" s="172"/>
      <c r="J149" s="172"/>
      <c r="K149" s="172"/>
      <c r="L149" s="172"/>
      <c r="M149" s="172"/>
      <c r="N149" s="172"/>
      <c r="O149" s="172"/>
      <c r="P149" s="172"/>
      <c r="Q149" s="172"/>
      <c r="R149" s="172"/>
      <c r="S149" s="172"/>
      <c r="T149" s="172"/>
      <c r="U149" s="172"/>
      <c r="V149" s="172"/>
      <c r="W149" s="172"/>
      <c r="X149" s="172"/>
    </row>
    <row r="150" spans="2:24" customFormat="1" ht="16">
      <c r="B150" s="110"/>
      <c r="C150" s="172"/>
      <c r="D150" s="175"/>
      <c r="E150" s="109"/>
      <c r="F150" s="175"/>
      <c r="G150" s="109"/>
      <c r="H150" s="175" t="s">
        <v>123</v>
      </c>
      <c r="I150" s="175" t="s">
        <v>123</v>
      </c>
      <c r="J150" s="175"/>
      <c r="K150" s="172"/>
      <c r="L150" s="172"/>
      <c r="M150" s="172"/>
      <c r="N150" s="172"/>
      <c r="O150" s="172"/>
      <c r="P150" s="172"/>
      <c r="Q150" s="172"/>
      <c r="R150" s="172"/>
      <c r="S150" s="172"/>
      <c r="T150" s="172"/>
      <c r="U150" s="172"/>
      <c r="V150" s="172"/>
      <c r="W150" s="172"/>
      <c r="X150" s="172"/>
    </row>
    <row r="151" spans="2:24" customFormat="1" ht="16">
      <c r="B151" s="110"/>
      <c r="C151" s="172"/>
      <c r="D151" s="175"/>
      <c r="E151" s="109"/>
      <c r="F151" s="175" t="s">
        <v>124</v>
      </c>
      <c r="G151" s="109"/>
      <c r="H151" s="175">
        <v>173</v>
      </c>
      <c r="I151" s="175">
        <v>259</v>
      </c>
      <c r="J151" s="175"/>
      <c r="K151" s="172"/>
      <c r="L151" s="172"/>
      <c r="M151" s="172"/>
      <c r="N151" s="172"/>
      <c r="O151" s="172"/>
      <c r="P151" s="172"/>
      <c r="Q151" s="172"/>
      <c r="R151" s="172"/>
      <c r="S151" s="172"/>
      <c r="T151" s="172"/>
      <c r="U151" s="172"/>
      <c r="V151" s="172"/>
      <c r="W151" s="172"/>
      <c r="X151" s="172"/>
    </row>
    <row r="152" spans="2:24" customFormat="1" ht="16">
      <c r="B152" s="110"/>
      <c r="C152" s="172"/>
      <c r="D152" s="175"/>
      <c r="E152" s="109"/>
      <c r="F152" s="175" t="s">
        <v>125</v>
      </c>
      <c r="G152" s="109"/>
      <c r="H152" s="175">
        <v>187</v>
      </c>
      <c r="I152" s="175">
        <v>280</v>
      </c>
      <c r="J152" s="175"/>
      <c r="K152" s="172"/>
      <c r="L152" s="172"/>
      <c r="M152" s="172"/>
      <c r="N152" s="172"/>
      <c r="O152" s="172"/>
      <c r="P152" s="172"/>
      <c r="Q152" s="172"/>
      <c r="R152" s="172"/>
      <c r="S152" s="172"/>
      <c r="T152" s="172"/>
      <c r="U152" s="172"/>
      <c r="V152" s="172"/>
      <c r="W152" s="172"/>
      <c r="X152" s="172"/>
    </row>
    <row r="153" spans="2:24" customFormat="1" ht="16">
      <c r="B153" s="110"/>
      <c r="C153" s="172"/>
      <c r="D153" s="175"/>
      <c r="E153" s="109"/>
      <c r="F153" s="175"/>
      <c r="G153" s="109"/>
      <c r="H153" s="175" t="s">
        <v>126</v>
      </c>
      <c r="I153" s="175" t="s">
        <v>126</v>
      </c>
      <c r="J153" s="175"/>
      <c r="K153" s="172"/>
      <c r="L153" s="172"/>
      <c r="M153" s="172"/>
      <c r="N153" s="172"/>
      <c r="O153" s="172"/>
      <c r="P153" s="172"/>
      <c r="Q153" s="172"/>
      <c r="R153" s="172"/>
      <c r="S153" s="172"/>
      <c r="T153" s="172"/>
      <c r="U153" s="172"/>
      <c r="V153" s="172"/>
      <c r="W153" s="172"/>
      <c r="X153" s="172"/>
    </row>
    <row r="154" spans="2:24" customFormat="1" ht="16">
      <c r="B154" s="110"/>
      <c r="C154" s="172"/>
      <c r="D154" s="175"/>
      <c r="E154" s="109"/>
      <c r="F154" s="175" t="s">
        <v>124</v>
      </c>
      <c r="G154" s="109"/>
      <c r="H154" s="175">
        <f>173*1000</f>
        <v>173000</v>
      </c>
      <c r="I154" s="175">
        <f>259*1000</f>
        <v>259000</v>
      </c>
      <c r="J154" s="175"/>
      <c r="K154" s="172"/>
      <c r="L154" s="172"/>
      <c r="M154" s="172"/>
      <c r="N154" s="172"/>
      <c r="O154" s="172"/>
      <c r="P154" s="172"/>
      <c r="Q154" s="172"/>
      <c r="R154" s="172"/>
      <c r="S154" s="172"/>
      <c r="T154" s="172"/>
      <c r="U154" s="172"/>
      <c r="V154" s="172"/>
      <c r="W154" s="172"/>
      <c r="X154" s="172"/>
    </row>
    <row r="155" spans="2:24" customFormat="1" ht="16">
      <c r="B155" s="110"/>
      <c r="C155" s="172"/>
      <c r="D155" s="175"/>
      <c r="E155" s="109"/>
      <c r="F155" s="175" t="s">
        <v>125</v>
      </c>
      <c r="G155" s="109"/>
      <c r="H155" s="175">
        <f>187*1000</f>
        <v>187000</v>
      </c>
      <c r="I155" s="175">
        <f>280*1000</f>
        <v>280000</v>
      </c>
      <c r="J155" s="175"/>
      <c r="K155" s="172"/>
      <c r="L155" s="172"/>
      <c r="M155" s="172"/>
      <c r="N155" s="172"/>
      <c r="O155" s="172"/>
      <c r="P155" s="172"/>
      <c r="Q155" s="172"/>
      <c r="R155" s="172"/>
      <c r="S155" s="172"/>
      <c r="T155" s="172"/>
      <c r="U155" s="172"/>
      <c r="V155" s="172"/>
      <c r="W155" s="172"/>
      <c r="X155" s="172"/>
    </row>
    <row r="156" spans="2:24" customFormat="1" ht="16">
      <c r="B156" s="110"/>
      <c r="C156" s="172"/>
      <c r="D156" s="175"/>
      <c r="E156" s="109"/>
      <c r="F156" s="175"/>
      <c r="G156" s="109"/>
      <c r="H156" s="175" t="s">
        <v>56</v>
      </c>
      <c r="I156" s="175" t="s">
        <v>56</v>
      </c>
      <c r="J156" s="175"/>
      <c r="K156" s="172" t="s">
        <v>127</v>
      </c>
      <c r="L156" s="172"/>
      <c r="M156" s="172"/>
      <c r="N156" s="172"/>
      <c r="O156" s="172"/>
      <c r="P156" s="172"/>
      <c r="Q156" s="172"/>
      <c r="R156" s="172"/>
      <c r="S156" s="172"/>
      <c r="T156" s="172"/>
      <c r="U156" s="172"/>
      <c r="V156" s="172"/>
      <c r="W156" s="172"/>
      <c r="X156" s="172"/>
    </row>
    <row r="157" spans="2:24" customFormat="1" ht="16">
      <c r="B157" s="110"/>
      <c r="C157" s="172"/>
      <c r="D157" s="175"/>
      <c r="E157" s="109"/>
      <c r="F157" s="175" t="s">
        <v>124</v>
      </c>
      <c r="G157" s="109"/>
      <c r="H157" s="183">
        <f>H154*100</f>
        <v>17300000</v>
      </c>
      <c r="I157" s="183">
        <f>I154*100</f>
        <v>25900000</v>
      </c>
      <c r="J157" s="175"/>
      <c r="K157" s="183">
        <f>(H157+I157)/2</f>
        <v>21600000</v>
      </c>
      <c r="L157" s="172"/>
      <c r="M157" s="172"/>
      <c r="N157" s="172"/>
      <c r="O157" s="172"/>
      <c r="P157" s="172"/>
      <c r="Q157" s="172"/>
      <c r="R157" s="172"/>
      <c r="S157" s="172"/>
      <c r="T157" s="172"/>
      <c r="U157" s="172"/>
      <c r="V157" s="172"/>
      <c r="W157" s="172"/>
      <c r="X157" s="172"/>
    </row>
    <row r="158" spans="2:24" customFormat="1" ht="16">
      <c r="B158" s="110"/>
      <c r="C158" s="172"/>
      <c r="D158" s="175"/>
      <c r="E158" s="109"/>
      <c r="F158" s="175" t="s">
        <v>125</v>
      </c>
      <c r="G158" s="109"/>
      <c r="H158" s="183">
        <f>H155*100</f>
        <v>18700000</v>
      </c>
      <c r="I158" s="183">
        <f>I155*100</f>
        <v>28000000</v>
      </c>
      <c r="J158" s="175"/>
      <c r="K158" s="183">
        <f>(H158+I158)/2</f>
        <v>23350000</v>
      </c>
      <c r="L158" s="172"/>
      <c r="M158" s="172"/>
      <c r="N158" s="172"/>
      <c r="O158" s="172"/>
      <c r="P158" s="172"/>
      <c r="Q158" s="172"/>
      <c r="R158" s="172"/>
      <c r="S158" s="172"/>
      <c r="T158" s="172"/>
      <c r="U158" s="172"/>
      <c r="V158" s="172"/>
      <c r="W158" s="172"/>
      <c r="X158" s="172"/>
    </row>
    <row r="159" spans="2:24" customFormat="1" ht="16">
      <c r="B159" s="110"/>
      <c r="C159" s="172"/>
      <c r="D159" s="175"/>
      <c r="E159" s="109"/>
      <c r="F159" s="175"/>
      <c r="G159" s="109"/>
      <c r="H159" s="175"/>
      <c r="I159" s="175"/>
      <c r="J159" s="175"/>
      <c r="K159" s="183">
        <f>(K157+K158)/2</f>
        <v>22475000</v>
      </c>
      <c r="L159" s="172"/>
      <c r="M159" s="172"/>
      <c r="N159" s="172"/>
      <c r="O159" s="172"/>
      <c r="P159" s="172"/>
      <c r="Q159" s="172"/>
      <c r="R159" s="172"/>
      <c r="S159" s="172"/>
      <c r="T159" s="172"/>
      <c r="U159" s="172"/>
      <c r="V159" s="172"/>
      <c r="W159" s="172"/>
      <c r="X159" s="172"/>
    </row>
    <row r="160" spans="2:24" customFormat="1" ht="16">
      <c r="B160" s="110"/>
      <c r="C160" s="172"/>
      <c r="D160" s="175"/>
      <c r="E160" s="109"/>
      <c r="F160" s="180" t="s">
        <v>139</v>
      </c>
      <c r="G160" s="109"/>
      <c r="H160" s="183">
        <f>K160*H108</f>
        <v>18879000</v>
      </c>
      <c r="I160" s="175" t="s">
        <v>56</v>
      </c>
      <c r="J160" s="175"/>
      <c r="K160" s="183">
        <v>22475000</v>
      </c>
      <c r="L160" s="172"/>
      <c r="M160" s="172"/>
      <c r="N160" s="172"/>
      <c r="O160" s="172"/>
      <c r="P160" s="172"/>
      <c r="Q160" s="172"/>
      <c r="R160" s="172"/>
      <c r="S160" s="172"/>
      <c r="T160" s="172"/>
      <c r="U160" s="172"/>
      <c r="V160" s="172"/>
      <c r="W160" s="172"/>
      <c r="X160" s="172"/>
    </row>
    <row r="161" spans="2:24" customFormat="1" ht="16">
      <c r="B161" s="110"/>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row>
    <row r="162" spans="2:24" customFormat="1" ht="16">
      <c r="B162" s="110"/>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row>
    <row r="163" spans="2:24" customFormat="1" ht="16">
      <c r="B163" s="110"/>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row>
    <row r="164" spans="2:24" customFormat="1" ht="16">
      <c r="B164" s="110"/>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row>
    <row r="165" spans="2:24" customFormat="1" ht="16">
      <c r="B165" s="110"/>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row>
    <row r="166" spans="2:24" customFormat="1" ht="16">
      <c r="B166" s="110"/>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row>
    <row r="167" spans="2:24" customFormat="1" ht="16">
      <c r="B167" s="110"/>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row>
    <row r="168" spans="2:24" customFormat="1" ht="16">
      <c r="B168" s="110"/>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row>
    <row r="169" spans="2:24" customFormat="1" ht="16">
      <c r="B169" s="110"/>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row>
    <row r="170" spans="2:24" customFormat="1" ht="16">
      <c r="B170" s="110"/>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row>
    <row r="171" spans="2:24" customFormat="1" ht="16">
      <c r="B171" s="110"/>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row>
    <row r="172" spans="2:24" customFormat="1" ht="16">
      <c r="B172" s="110"/>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row>
    <row r="173" spans="2:24" customFormat="1" ht="16">
      <c r="B173" s="110"/>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row>
    <row r="174" spans="2:24" customFormat="1" ht="16">
      <c r="B174" s="110"/>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row>
    <row r="175" spans="2:24" customFormat="1" ht="16">
      <c r="B175" s="110"/>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row>
    <row r="176" spans="2:24" customFormat="1" ht="16">
      <c r="B176" s="110"/>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row>
    <row r="177" spans="1:25" customFormat="1" ht="16">
      <c r="B177" s="110"/>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row>
    <row r="178" spans="1:25" customFormat="1" ht="16">
      <c r="B178" s="110"/>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row>
    <row r="179" spans="1:25" customFormat="1" ht="16">
      <c r="B179" s="110"/>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row>
    <row r="180" spans="1:25" customFormat="1" ht="16">
      <c r="B180" s="110"/>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row>
    <row r="181" spans="1:25" customFormat="1" ht="17" thickBot="1">
      <c r="B181" s="110"/>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row>
    <row r="182" spans="1:25" s="26" customFormat="1" ht="16">
      <c r="A182"/>
      <c r="B182" s="112"/>
      <c r="C182" s="113" t="s">
        <v>25</v>
      </c>
      <c r="D182" s="113" t="s">
        <v>57</v>
      </c>
      <c r="E182" s="113"/>
      <c r="F182" s="113" t="s">
        <v>32</v>
      </c>
      <c r="G182" s="113"/>
      <c r="H182" s="113"/>
      <c r="I182" s="113"/>
      <c r="J182" s="113"/>
      <c r="K182" s="113"/>
      <c r="L182" s="113"/>
      <c r="M182" s="113"/>
      <c r="N182" s="113"/>
      <c r="O182" s="113"/>
      <c r="P182" s="113"/>
      <c r="Q182" s="113"/>
      <c r="R182" s="113"/>
      <c r="S182" s="113"/>
      <c r="T182" s="113"/>
      <c r="U182" s="113"/>
    </row>
    <row r="183" spans="1:25" s="142" customFormat="1" ht="16">
      <c r="B183" s="110"/>
      <c r="C183" s="170"/>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row>
    <row r="184" spans="1:25" customFormat="1" ht="16">
      <c r="B184" s="110"/>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row>
    <row r="185" spans="1:25" customFormat="1" ht="16">
      <c r="B185" s="110"/>
      <c r="C185" s="172" t="s">
        <v>128</v>
      </c>
      <c r="D185" s="172"/>
      <c r="E185" s="109"/>
      <c r="F185" s="109"/>
      <c r="G185" s="109"/>
      <c r="H185" s="109"/>
      <c r="I185" s="109"/>
      <c r="J185" s="109"/>
      <c r="K185" s="172"/>
      <c r="L185" s="172"/>
      <c r="M185" s="172"/>
      <c r="N185" s="172"/>
      <c r="O185" s="172"/>
      <c r="P185" s="172"/>
      <c r="Q185" s="172"/>
      <c r="R185" s="172"/>
      <c r="S185" s="172"/>
      <c r="T185" s="172"/>
      <c r="U185" s="172"/>
      <c r="V185" s="172"/>
      <c r="W185" s="172"/>
      <c r="X185" s="172"/>
    </row>
    <row r="186" spans="1:25" customFormat="1" ht="16">
      <c r="B186" s="110"/>
      <c r="C186" s="172"/>
      <c r="D186" s="172"/>
      <c r="E186" s="109"/>
      <c r="F186" s="172" t="s">
        <v>129</v>
      </c>
      <c r="G186" s="172"/>
      <c r="H186" s="172"/>
      <c r="I186" s="172"/>
      <c r="J186" s="172"/>
      <c r="K186" s="172"/>
      <c r="L186" s="172"/>
      <c r="M186" s="172"/>
      <c r="N186" s="172"/>
      <c r="O186" s="172"/>
      <c r="P186" s="172"/>
      <c r="Q186" s="172"/>
      <c r="R186" s="172"/>
      <c r="S186" s="172"/>
      <c r="T186" s="172"/>
      <c r="U186" s="172"/>
      <c r="V186" s="172"/>
      <c r="W186" s="172"/>
      <c r="X186" s="172"/>
    </row>
    <row r="187" spans="1:25" customFormat="1" ht="16">
      <c r="B187" s="110"/>
      <c r="C187" s="172"/>
      <c r="D187" s="172"/>
      <c r="E187" s="109"/>
      <c r="F187" s="172">
        <f>I197</f>
        <v>1.4285714285714285E-2</v>
      </c>
      <c r="G187" s="172"/>
      <c r="H187" s="172"/>
      <c r="I187" s="172"/>
      <c r="J187" s="172"/>
      <c r="K187" s="172"/>
      <c r="L187" s="172"/>
      <c r="M187" s="172"/>
      <c r="N187" s="172"/>
      <c r="O187" s="172"/>
      <c r="P187" s="172"/>
      <c r="Q187" s="172"/>
      <c r="R187" s="172"/>
      <c r="S187" s="172"/>
      <c r="T187" s="172"/>
      <c r="U187" s="172"/>
      <c r="V187" s="172"/>
      <c r="W187" s="172"/>
      <c r="X187" s="172"/>
    </row>
    <row r="188" spans="1:25" customFormat="1" ht="16">
      <c r="B188" s="110"/>
      <c r="C188" s="172"/>
      <c r="D188" s="172" t="s">
        <v>130</v>
      </c>
      <c r="E188" s="109"/>
      <c r="F188" s="172"/>
      <c r="G188" s="172"/>
      <c r="H188" s="172"/>
      <c r="I188" s="172"/>
      <c r="J188" s="172"/>
      <c r="K188" s="172"/>
      <c r="L188" s="172"/>
      <c r="M188" s="172"/>
      <c r="N188" s="172"/>
      <c r="O188" s="172"/>
      <c r="P188" s="172"/>
      <c r="Q188" s="172"/>
      <c r="R188" s="172"/>
      <c r="S188" s="172"/>
      <c r="T188" s="172"/>
      <c r="U188" s="172"/>
      <c r="V188" s="172"/>
      <c r="W188" s="172"/>
      <c r="X188" s="172"/>
    </row>
    <row r="189" spans="1:25" customFormat="1" ht="16">
      <c r="B189" s="110"/>
      <c r="C189" s="172"/>
      <c r="D189" s="172"/>
      <c r="E189" s="109"/>
      <c r="F189" s="184" t="s">
        <v>108</v>
      </c>
      <c r="H189" s="172" t="s">
        <v>131</v>
      </c>
      <c r="I189" s="172"/>
      <c r="J189" s="172"/>
      <c r="K189" s="172"/>
      <c r="L189" s="172"/>
      <c r="M189" s="172"/>
      <c r="N189" s="172"/>
      <c r="O189" s="172"/>
      <c r="P189" s="172"/>
      <c r="Q189" s="172"/>
      <c r="R189" s="172"/>
      <c r="S189" s="172"/>
      <c r="T189" s="172"/>
      <c r="U189" s="172"/>
      <c r="V189" s="172"/>
      <c r="W189" s="172"/>
      <c r="X189" s="172"/>
    </row>
    <row r="190" spans="1:25" customFormat="1" ht="16">
      <c r="B190" s="110"/>
      <c r="C190" s="172"/>
      <c r="D190" s="175"/>
      <c r="E190" s="109"/>
      <c r="F190" s="172"/>
      <c r="H190" s="172" t="s">
        <v>132</v>
      </c>
      <c r="I190" s="172"/>
      <c r="J190" s="172"/>
      <c r="K190" s="172"/>
      <c r="L190" s="172"/>
      <c r="M190" s="172"/>
      <c r="N190" s="172"/>
      <c r="O190" s="172"/>
      <c r="P190" s="172"/>
      <c r="Q190" s="172"/>
      <c r="R190" s="172"/>
      <c r="S190" s="172"/>
      <c r="T190" s="172"/>
      <c r="U190" s="172"/>
      <c r="V190" s="172"/>
      <c r="W190" s="172"/>
      <c r="X190" s="172"/>
    </row>
    <row r="191" spans="1:25" customFormat="1" ht="16">
      <c r="B191" s="110"/>
      <c r="C191" s="172"/>
      <c r="D191" s="175"/>
      <c r="E191" s="109"/>
      <c r="F191" s="175"/>
      <c r="G191" s="175">
        <v>50</v>
      </c>
      <c r="H191" s="175" t="s">
        <v>133</v>
      </c>
      <c r="I191" s="175"/>
      <c r="J191" s="175"/>
      <c r="K191" s="172"/>
      <c r="L191" s="172"/>
      <c r="M191" s="172"/>
      <c r="N191" s="172"/>
      <c r="O191" s="172"/>
      <c r="P191" s="172"/>
      <c r="Q191" s="172"/>
      <c r="R191" s="172"/>
      <c r="S191" s="172"/>
      <c r="T191" s="172"/>
      <c r="U191" s="172"/>
      <c r="V191" s="172"/>
      <c r="W191" s="172"/>
      <c r="X191" s="172"/>
    </row>
    <row r="192" spans="1:25" customFormat="1" ht="16">
      <c r="B192" s="110"/>
      <c r="C192" s="172"/>
      <c r="D192" s="175"/>
      <c r="E192" s="109"/>
      <c r="F192" s="175"/>
      <c r="G192" s="175">
        <v>200</v>
      </c>
      <c r="H192" s="175" t="s">
        <v>134</v>
      </c>
      <c r="I192" s="175"/>
      <c r="J192" s="175"/>
      <c r="K192" s="172"/>
      <c r="L192" s="172"/>
      <c r="M192" s="172"/>
      <c r="N192" s="172"/>
      <c r="O192" s="172"/>
      <c r="P192" s="172"/>
      <c r="Q192" s="172"/>
      <c r="R192" s="172"/>
      <c r="S192" s="172"/>
      <c r="T192" s="172"/>
      <c r="U192" s="172"/>
      <c r="V192" s="172"/>
      <c r="W192" s="172"/>
      <c r="X192" s="172"/>
    </row>
    <row r="193" spans="2:24" customFormat="1" ht="16">
      <c r="B193" s="110"/>
      <c r="C193" s="172"/>
      <c r="D193" s="175"/>
      <c r="E193" s="109"/>
      <c r="F193" s="175"/>
      <c r="G193" s="175" t="s">
        <v>135</v>
      </c>
      <c r="H193" s="175" t="s">
        <v>136</v>
      </c>
      <c r="I193" s="175"/>
      <c r="J193" s="175"/>
      <c r="K193" s="172"/>
      <c r="L193" s="172"/>
      <c r="M193" s="172"/>
      <c r="N193" s="172"/>
      <c r="O193" s="172"/>
      <c r="P193" s="172"/>
      <c r="Q193" s="172"/>
      <c r="R193" s="172"/>
      <c r="S193" s="172"/>
      <c r="T193" s="172"/>
      <c r="U193" s="172"/>
      <c r="V193" s="172"/>
      <c r="W193" s="172"/>
      <c r="X193" s="172"/>
    </row>
    <row r="194" spans="2:24" customFormat="1" ht="16">
      <c r="B194" s="110"/>
      <c r="C194" s="172"/>
      <c r="D194" s="175"/>
      <c r="E194" s="109"/>
      <c r="F194" s="175"/>
      <c r="G194" s="175" t="s">
        <v>137</v>
      </c>
      <c r="H194" s="175"/>
      <c r="I194" s="175"/>
      <c r="J194" s="175" t="s">
        <v>138</v>
      </c>
      <c r="K194" s="172"/>
      <c r="L194" s="172"/>
      <c r="M194" s="172"/>
      <c r="N194" s="172"/>
      <c r="O194" s="172"/>
      <c r="P194" s="172"/>
      <c r="Q194" s="172"/>
      <c r="R194" s="172"/>
      <c r="S194" s="172"/>
      <c r="T194" s="172"/>
      <c r="U194" s="172"/>
      <c r="V194" s="172"/>
      <c r="W194" s="172"/>
      <c r="X194" s="172"/>
    </row>
    <row r="195" spans="2:24" customFormat="1" ht="16">
      <c r="B195" s="110"/>
      <c r="C195" s="172"/>
      <c r="D195" s="175"/>
      <c r="E195" s="109"/>
      <c r="F195" s="175" t="s">
        <v>133</v>
      </c>
      <c r="G195" s="175">
        <f>50/17500</f>
        <v>2.8571428571428571E-3</v>
      </c>
      <c r="H195" s="175"/>
      <c r="I195" s="175"/>
      <c r="J195" s="175">
        <f>50/17500</f>
        <v>2.8571428571428571E-3</v>
      </c>
      <c r="K195" s="172"/>
      <c r="L195" s="172"/>
      <c r="M195" s="172"/>
      <c r="N195" s="172"/>
      <c r="O195" s="172"/>
      <c r="P195" s="172"/>
      <c r="Q195" s="172"/>
      <c r="R195" s="172"/>
      <c r="S195" s="172"/>
      <c r="T195" s="172"/>
      <c r="U195" s="172"/>
      <c r="V195" s="172"/>
      <c r="W195" s="172"/>
      <c r="X195" s="172"/>
    </row>
    <row r="196" spans="2:24" customFormat="1" ht="16">
      <c r="B196" s="110"/>
      <c r="C196" s="172"/>
      <c r="D196" s="175"/>
      <c r="E196" s="109"/>
      <c r="F196" s="175" t="s">
        <v>134</v>
      </c>
      <c r="G196" s="175">
        <f>200/17500</f>
        <v>1.1428571428571429E-2</v>
      </c>
      <c r="H196" s="175"/>
      <c r="I196" s="175"/>
      <c r="J196" s="175">
        <v>1.1428571428571429E-2</v>
      </c>
      <c r="K196" s="172"/>
      <c r="L196" s="172"/>
      <c r="M196" s="172"/>
      <c r="N196" s="172"/>
      <c r="O196" s="172"/>
      <c r="P196" s="172"/>
      <c r="Q196" s="172"/>
      <c r="R196" s="172"/>
      <c r="S196" s="172"/>
      <c r="T196" s="172"/>
      <c r="U196" s="172"/>
      <c r="V196" s="172"/>
      <c r="W196" s="172"/>
      <c r="X196" s="172"/>
    </row>
    <row r="197" spans="2:24" customFormat="1" ht="16">
      <c r="B197" s="110"/>
      <c r="C197" s="172"/>
      <c r="D197" s="175"/>
      <c r="E197" s="175"/>
      <c r="F197" s="175" t="s">
        <v>136</v>
      </c>
      <c r="G197" s="175">
        <f>170/17500</f>
        <v>9.7142857142857135E-3</v>
      </c>
      <c r="H197" s="175">
        <f>330/17500</f>
        <v>1.8857142857142857E-2</v>
      </c>
      <c r="I197" s="175">
        <f>(G197+H197)/2</f>
        <v>1.4285714285714285E-2</v>
      </c>
      <c r="J197" s="175">
        <v>1.4285714285714285E-2</v>
      </c>
      <c r="K197" s="172"/>
      <c r="L197" s="172"/>
      <c r="M197" s="172"/>
      <c r="N197" s="172"/>
      <c r="O197" s="172"/>
      <c r="P197" s="172"/>
      <c r="Q197" s="172"/>
      <c r="R197" s="172"/>
      <c r="S197" s="172"/>
      <c r="T197" s="172"/>
      <c r="U197" s="172"/>
      <c r="V197" s="172"/>
      <c r="W197" s="172"/>
      <c r="X197" s="172"/>
    </row>
    <row r="198" spans="2:24" customFormat="1" ht="16">
      <c r="B198" s="110"/>
      <c r="C198" s="172"/>
      <c r="D198" s="175"/>
      <c r="E198" s="175"/>
      <c r="F198" s="175"/>
      <c r="G198" s="175"/>
      <c r="H198" s="175"/>
      <c r="I198" s="175"/>
      <c r="J198" s="172"/>
      <c r="K198" s="172"/>
      <c r="L198" s="172"/>
      <c r="M198" s="172"/>
      <c r="N198" s="172"/>
      <c r="O198" s="172"/>
      <c r="P198" s="172"/>
      <c r="Q198" s="172"/>
      <c r="R198" s="172"/>
      <c r="S198" s="172"/>
      <c r="T198" s="172"/>
      <c r="U198" s="172"/>
      <c r="V198" s="172"/>
      <c r="W198" s="172"/>
      <c r="X198" s="172"/>
    </row>
    <row r="199" spans="2:24" customFormat="1" ht="16">
      <c r="B199" s="110"/>
      <c r="C199" s="172"/>
      <c r="D199" s="175"/>
      <c r="E199" s="175"/>
      <c r="F199" s="175"/>
      <c r="G199" s="175"/>
      <c r="H199" s="175"/>
      <c r="I199" s="175"/>
      <c r="J199" s="172"/>
      <c r="K199" s="172"/>
      <c r="L199" s="172"/>
      <c r="M199" s="172"/>
      <c r="N199" s="172"/>
      <c r="O199" s="172"/>
      <c r="P199" s="172"/>
      <c r="Q199" s="172"/>
      <c r="R199" s="172"/>
      <c r="S199" s="172"/>
      <c r="T199" s="172"/>
      <c r="U199" s="172"/>
      <c r="V199" s="172"/>
      <c r="W199" s="172"/>
      <c r="X199" s="172"/>
    </row>
    <row r="200" spans="2:24" customFormat="1" ht="16">
      <c r="B200" s="110"/>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row>
    <row r="201" spans="2:24" customFormat="1" ht="16">
      <c r="B201" s="110"/>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row>
    <row r="202" spans="2:24" customFormat="1" ht="16">
      <c r="B202" s="110"/>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row>
    <row r="203" spans="2:24" customFormat="1" ht="16">
      <c r="B203" s="110"/>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row>
    <row r="204" spans="2:24" customFormat="1" ht="16">
      <c r="B204" s="110"/>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row>
    <row r="205" spans="2:24" customFormat="1" ht="16">
      <c r="B205" s="110"/>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row>
    <row r="206" spans="2:24" customFormat="1" ht="16">
      <c r="B206" s="110"/>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row>
    <row r="207" spans="2:24" customFormat="1" ht="16">
      <c r="B207" s="110"/>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row>
    <row r="208" spans="2:24" customFormat="1" ht="16">
      <c r="B208" s="110"/>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row>
    <row r="209" spans="2:24" customFormat="1" ht="16">
      <c r="B209" s="110"/>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row>
    <row r="210" spans="2:24" customFormat="1" ht="16">
      <c r="B210" s="110"/>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row>
    <row r="211" spans="2:24" customFormat="1" ht="16">
      <c r="B211" s="110"/>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row>
    <row r="212" spans="2:24" customFormat="1" ht="16">
      <c r="B212" s="110"/>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row>
    <row r="213" spans="2:24" customFormat="1" ht="16">
      <c r="B213" s="110"/>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row>
    <row r="214" spans="2:24" customFormat="1" ht="16">
      <c r="B214" s="110"/>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row>
    <row r="215" spans="2:24" customFormat="1" ht="16">
      <c r="B215" s="110"/>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row>
    <row r="216" spans="2:24" customFormat="1" ht="16">
      <c r="B216" s="110"/>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row>
    <row r="217" spans="2:24" customFormat="1" ht="16">
      <c r="B217" s="110"/>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row>
    <row r="218" spans="2:24" customFormat="1" ht="16">
      <c r="B218" s="110"/>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row>
    <row r="219" spans="2:24" customFormat="1" ht="16">
      <c r="B219" s="110"/>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row>
    <row r="220" spans="2:24" customFormat="1" ht="16">
      <c r="B220" s="110"/>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row>
    <row r="221" spans="2:24" customFormat="1" ht="16">
      <c r="B221" s="110"/>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row>
    <row r="222" spans="2:24" customFormat="1" ht="16">
      <c r="B222" s="110"/>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row>
    <row r="223" spans="2:24" customFormat="1" ht="16">
      <c r="B223" s="110"/>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row>
    <row r="224" spans="2:24" customFormat="1" ht="16">
      <c r="B224" s="110"/>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row>
    <row r="225" spans="1:25" customFormat="1" ht="16">
      <c r="B225" s="110"/>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row>
    <row r="226" spans="1:25" customFormat="1" ht="16">
      <c r="B226" s="110"/>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row>
    <row r="227" spans="1:25" customFormat="1" ht="16">
      <c r="B227" s="110"/>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row>
    <row r="228" spans="1:25" customFormat="1" ht="16">
      <c r="B228" s="110"/>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row>
    <row r="229" spans="1:25" s="139" customFormat="1" ht="16" thickBot="1">
      <c r="B229" s="110"/>
    </row>
    <row r="230" spans="1:25" s="139" customFormat="1">
      <c r="B230" s="112"/>
      <c r="C230" s="113" t="s">
        <v>25</v>
      </c>
      <c r="D230" s="113" t="s">
        <v>57</v>
      </c>
      <c r="E230" s="113"/>
      <c r="F230" s="113" t="s">
        <v>32</v>
      </c>
      <c r="G230" s="113"/>
      <c r="H230" s="113"/>
      <c r="I230" s="113"/>
      <c r="J230" s="113"/>
      <c r="K230" s="113"/>
      <c r="L230" s="113"/>
      <c r="M230" s="113"/>
      <c r="N230" s="113"/>
      <c r="O230" s="113"/>
      <c r="P230" s="113"/>
      <c r="Q230" s="113"/>
      <c r="R230" s="113"/>
      <c r="S230" s="113"/>
      <c r="T230" s="113"/>
      <c r="U230" s="113"/>
    </row>
    <row r="231" spans="1:25" s="139" customFormat="1">
      <c r="B231" s="110"/>
      <c r="C231" s="170"/>
      <c r="D231" s="171"/>
      <c r="E231" s="171"/>
      <c r="F231" s="171"/>
      <c r="G231" s="171"/>
      <c r="H231" s="171"/>
      <c r="I231" s="171"/>
      <c r="J231" s="171"/>
      <c r="K231" s="171"/>
      <c r="L231" s="171"/>
      <c r="M231" s="171"/>
      <c r="N231" s="171"/>
      <c r="O231" s="171"/>
      <c r="P231" s="171"/>
      <c r="Q231" s="171"/>
      <c r="R231" s="171"/>
      <c r="S231" s="171"/>
      <c r="T231" s="171"/>
      <c r="U231" s="171"/>
    </row>
    <row r="232" spans="1:25" customFormat="1" ht="16">
      <c r="A232" s="139"/>
      <c r="B232" s="110"/>
      <c r="C232" s="172" t="s">
        <v>95</v>
      </c>
      <c r="D232" s="139"/>
      <c r="E232" s="139"/>
      <c r="F232" s="139"/>
      <c r="G232" s="139"/>
      <c r="H232" s="139"/>
      <c r="I232" s="139"/>
      <c r="J232" s="139"/>
      <c r="K232" s="139"/>
      <c r="L232" s="139"/>
      <c r="M232" s="139"/>
      <c r="N232" s="139"/>
      <c r="O232" s="139"/>
      <c r="P232" s="139"/>
      <c r="Q232" s="139"/>
      <c r="R232" s="139"/>
      <c r="S232" s="139"/>
      <c r="T232" s="139"/>
      <c r="U232" s="172"/>
      <c r="V232" s="172"/>
      <c r="W232" s="172"/>
      <c r="X232" s="172"/>
    </row>
    <row r="233" spans="1:25" customFormat="1" ht="16">
      <c r="B233" s="110"/>
      <c r="C233" s="109"/>
      <c r="D233" s="174">
        <v>10</v>
      </c>
      <c r="E233" s="109"/>
      <c r="F233" s="109"/>
      <c r="G233" s="109"/>
      <c r="H233" s="109"/>
      <c r="I233" s="172"/>
      <c r="J233" s="172"/>
      <c r="K233" s="172"/>
      <c r="L233" s="172"/>
      <c r="M233" s="172"/>
      <c r="N233" s="172"/>
      <c r="O233" s="172"/>
      <c r="P233" s="172"/>
      <c r="Q233" s="172"/>
      <c r="R233" s="172"/>
      <c r="S233" s="172"/>
      <c r="T233" s="172"/>
      <c r="U233" s="172"/>
      <c r="V233" s="172"/>
      <c r="W233" s="172"/>
      <c r="X233" s="172"/>
    </row>
    <row r="234" spans="1:25" customFormat="1" ht="16">
      <c r="B234" s="110"/>
      <c r="C234" s="172"/>
      <c r="D234" s="172"/>
      <c r="E234" s="109"/>
      <c r="F234" s="109"/>
      <c r="G234" s="109"/>
      <c r="H234" s="109"/>
      <c r="I234" s="172"/>
      <c r="J234" s="172"/>
      <c r="K234" s="172"/>
      <c r="L234" s="172"/>
      <c r="M234" s="172"/>
      <c r="N234" s="172"/>
      <c r="O234" s="172"/>
      <c r="P234" s="172"/>
      <c r="Q234" s="172"/>
      <c r="R234" s="172"/>
      <c r="S234" s="172"/>
      <c r="T234" s="172"/>
      <c r="U234" s="172"/>
      <c r="V234" s="172"/>
      <c r="W234" s="172"/>
      <c r="X234" s="172"/>
    </row>
    <row r="235" spans="1:25" customFormat="1" ht="16">
      <c r="B235" s="110"/>
      <c r="C235" s="172"/>
      <c r="D235" s="172"/>
      <c r="E235" s="172" t="s">
        <v>96</v>
      </c>
      <c r="F235" s="109"/>
      <c r="G235" s="172">
        <f>J258</f>
        <v>7.7142857142857143E-3</v>
      </c>
      <c r="H235" s="175" t="s">
        <v>97</v>
      </c>
      <c r="I235" s="172"/>
      <c r="J235" s="172"/>
      <c r="K235" s="172"/>
      <c r="L235" s="172"/>
      <c r="M235" s="172"/>
      <c r="N235" s="172"/>
      <c r="O235" s="172"/>
      <c r="P235" s="172"/>
      <c r="Q235" s="172"/>
      <c r="R235" s="172"/>
      <c r="S235" s="172"/>
      <c r="T235" s="172"/>
      <c r="U235" s="172"/>
      <c r="V235" s="172"/>
      <c r="W235" s="172"/>
      <c r="X235" s="172"/>
    </row>
    <row r="236" spans="1:25" customFormat="1" ht="16">
      <c r="B236" s="110"/>
      <c r="C236" s="172"/>
      <c r="D236" s="172"/>
      <c r="E236" s="172" t="s">
        <v>98</v>
      </c>
      <c r="F236" s="109"/>
      <c r="G236" s="172">
        <f>N258</f>
        <v>1.2571428571428572E-2</v>
      </c>
      <c r="H236" s="175" t="s">
        <v>97</v>
      </c>
      <c r="I236" s="172"/>
      <c r="J236" s="172"/>
      <c r="K236" s="172"/>
      <c r="L236" s="172"/>
      <c r="M236" s="172"/>
      <c r="N236" s="172"/>
      <c r="O236" s="172"/>
      <c r="P236" s="172"/>
      <c r="Q236" s="172"/>
      <c r="R236" s="172"/>
      <c r="S236" s="172"/>
      <c r="T236" s="172"/>
      <c r="U236" s="172"/>
      <c r="V236" s="172"/>
      <c r="W236" s="172"/>
      <c r="X236" s="172"/>
    </row>
    <row r="237" spans="1:25" customFormat="1" ht="16">
      <c r="B237" s="110"/>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row>
    <row r="238" spans="1:25" customFormat="1" ht="16">
      <c r="B238" s="110"/>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row>
    <row r="239" spans="1:25" customFormat="1" ht="16">
      <c r="B239" s="110"/>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row>
    <row r="240" spans="1:25" customFormat="1" ht="16">
      <c r="B240" s="110"/>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row>
    <row r="241" spans="2:24" customFormat="1" ht="16">
      <c r="B241" s="110"/>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row>
    <row r="242" spans="2:24" customFormat="1" ht="16">
      <c r="B242" s="110"/>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row>
    <row r="243" spans="2:24" customFormat="1" ht="16">
      <c r="B243" s="110"/>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row>
    <row r="244" spans="2:24" customFormat="1" ht="16">
      <c r="B244" s="110"/>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row>
    <row r="245" spans="2:24" customFormat="1" ht="16">
      <c r="B245" s="110"/>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row>
    <row r="246" spans="2:24" customFormat="1" ht="16">
      <c r="B246" s="110"/>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row>
    <row r="247" spans="2:24" customFormat="1" ht="16">
      <c r="B247" s="110"/>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row>
    <row r="248" spans="2:24" customFormat="1" ht="16">
      <c r="B248" s="110"/>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row>
    <row r="249" spans="2:24" customFormat="1" ht="16">
      <c r="B249" s="110"/>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row>
    <row r="250" spans="2:24" customFormat="1" ht="16">
      <c r="B250" s="110"/>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row>
    <row r="251" spans="2:24" customFormat="1" ht="16">
      <c r="B251" s="110"/>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row>
    <row r="252" spans="2:24" customFormat="1" ht="16">
      <c r="B252" s="110"/>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row>
    <row r="253" spans="2:24" customFormat="1" ht="16">
      <c r="B253" s="110"/>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row>
    <row r="254" spans="2:24" customFormat="1" ht="16">
      <c r="B254" s="110"/>
      <c r="C254" s="172"/>
      <c r="D254" s="172"/>
      <c r="E254" s="172"/>
      <c r="F254" s="172"/>
      <c r="G254" s="172"/>
      <c r="H254" s="172"/>
      <c r="I254" s="175"/>
      <c r="J254" s="175"/>
      <c r="K254" s="175"/>
      <c r="L254" s="175"/>
      <c r="M254" s="175"/>
      <c r="N254" s="175"/>
      <c r="O254" s="175"/>
      <c r="P254" s="172"/>
      <c r="Q254" s="172"/>
      <c r="R254" s="172"/>
      <c r="S254" s="172"/>
      <c r="T254" s="172"/>
      <c r="U254" s="172"/>
      <c r="V254" s="172"/>
      <c r="W254" s="172"/>
      <c r="X254" s="172"/>
    </row>
    <row r="255" spans="2:24" customFormat="1" ht="16">
      <c r="B255" s="110"/>
      <c r="C255" s="172"/>
      <c r="D255" s="172"/>
      <c r="E255" s="172"/>
      <c r="F255" s="172"/>
      <c r="G255" s="172"/>
      <c r="H255" s="172"/>
      <c r="I255" s="175"/>
      <c r="J255" s="175" t="s">
        <v>99</v>
      </c>
      <c r="K255" s="175" t="s">
        <v>100</v>
      </c>
      <c r="L255" s="175"/>
      <c r="M255" s="175"/>
      <c r="N255" s="175" t="s">
        <v>101</v>
      </c>
      <c r="O255" s="175" t="s">
        <v>102</v>
      </c>
      <c r="P255" s="172"/>
      <c r="Q255" s="172"/>
      <c r="R255" s="172"/>
      <c r="S255" s="172"/>
      <c r="T255" s="172"/>
      <c r="U255" s="172"/>
      <c r="V255" s="172"/>
      <c r="W255" s="172"/>
      <c r="X255" s="172"/>
    </row>
    <row r="256" spans="2:24" customFormat="1" ht="16">
      <c r="B256" s="110"/>
      <c r="C256" s="172"/>
      <c r="D256" s="172"/>
      <c r="E256" s="172"/>
      <c r="F256" s="172"/>
      <c r="G256" s="172"/>
      <c r="H256" s="172"/>
      <c r="I256" s="175"/>
      <c r="J256" s="175">
        <v>135</v>
      </c>
      <c r="K256" s="175" t="s">
        <v>103</v>
      </c>
      <c r="L256" s="175"/>
      <c r="M256" s="175"/>
      <c r="N256" s="175">
        <v>220</v>
      </c>
      <c r="O256" s="175" t="s">
        <v>103</v>
      </c>
      <c r="P256" s="172"/>
      <c r="Q256" s="172"/>
      <c r="R256" s="172"/>
      <c r="S256" s="172"/>
      <c r="T256" s="172"/>
      <c r="U256" s="172"/>
      <c r="V256" s="172"/>
      <c r="W256" s="172"/>
      <c r="X256" s="172"/>
    </row>
    <row r="257" spans="1:25" customFormat="1" ht="16">
      <c r="B257" s="110"/>
      <c r="C257" s="172"/>
      <c r="D257" s="172"/>
      <c r="E257" s="172"/>
      <c r="F257" s="172"/>
      <c r="G257" s="172"/>
      <c r="H257" s="172"/>
      <c r="I257" s="175"/>
      <c r="J257" s="175">
        <f>17.5*1000</f>
        <v>17500</v>
      </c>
      <c r="K257" s="175" t="s">
        <v>104</v>
      </c>
      <c r="L257" s="175"/>
      <c r="M257" s="175"/>
      <c r="N257" s="175">
        <f xml:space="preserve"> 17500</f>
        <v>17500</v>
      </c>
      <c r="O257" s="175" t="s">
        <v>104</v>
      </c>
      <c r="P257" s="172"/>
      <c r="Q257" s="172"/>
      <c r="R257" s="172"/>
      <c r="S257" s="172"/>
      <c r="T257" s="172"/>
      <c r="U257" s="172"/>
      <c r="V257" s="172"/>
      <c r="W257" s="172"/>
      <c r="X257" s="172"/>
    </row>
    <row r="258" spans="1:25" customFormat="1" ht="16">
      <c r="B258" s="110"/>
      <c r="C258" s="172"/>
      <c r="D258" s="172"/>
      <c r="E258" s="172"/>
      <c r="F258" s="172"/>
      <c r="G258" s="172"/>
      <c r="H258" s="172"/>
      <c r="I258" s="175"/>
      <c r="J258" s="175">
        <f>J256/J257</f>
        <v>7.7142857142857143E-3</v>
      </c>
      <c r="K258" s="175" t="s">
        <v>105</v>
      </c>
      <c r="L258" s="175"/>
      <c r="M258" s="175"/>
      <c r="N258" s="175">
        <f>N256/N257</f>
        <v>1.2571428571428572E-2</v>
      </c>
      <c r="O258" s="175" t="s">
        <v>105</v>
      </c>
      <c r="P258" s="172"/>
      <c r="Q258" s="172"/>
      <c r="R258" s="172"/>
      <c r="S258" s="172"/>
      <c r="T258" s="172"/>
      <c r="U258" s="172"/>
      <c r="V258" s="172"/>
      <c r="W258" s="172"/>
      <c r="X258" s="172"/>
    </row>
    <row r="259" spans="1:25" customFormat="1" ht="16">
      <c r="B259" s="110"/>
      <c r="C259" s="172"/>
      <c r="D259" s="172"/>
      <c r="E259" s="172"/>
      <c r="F259" s="172"/>
      <c r="G259" s="172"/>
      <c r="H259" s="172"/>
      <c r="I259" s="175"/>
      <c r="J259" s="175"/>
      <c r="K259" s="175"/>
      <c r="L259" s="175"/>
      <c r="M259" s="175"/>
      <c r="N259" s="175"/>
      <c r="O259" s="175"/>
      <c r="P259" s="172"/>
      <c r="Q259" s="172"/>
      <c r="R259" s="172"/>
      <c r="S259" s="172"/>
      <c r="T259" s="172"/>
      <c r="U259" s="172"/>
      <c r="V259" s="172"/>
      <c r="W259" s="172"/>
      <c r="X259" s="172"/>
    </row>
    <row r="260" spans="1:25" customFormat="1" ht="16">
      <c r="B260" s="110"/>
      <c r="C260" s="172"/>
      <c r="D260" s="172"/>
      <c r="E260" s="172"/>
      <c r="F260" s="172"/>
      <c r="G260" s="172"/>
      <c r="H260" s="172"/>
      <c r="I260" s="175"/>
      <c r="J260" s="175"/>
      <c r="K260" s="175"/>
      <c r="L260" s="175"/>
      <c r="M260" s="175"/>
      <c r="N260" s="175"/>
      <c r="O260" s="175"/>
      <c r="P260" s="172"/>
      <c r="Q260" s="172"/>
      <c r="R260" s="172"/>
      <c r="S260" s="172"/>
      <c r="T260" s="172"/>
      <c r="U260" s="172"/>
      <c r="V260" s="172"/>
      <c r="W260" s="172"/>
      <c r="X260" s="172"/>
    </row>
    <row r="261" spans="1:25" customFormat="1" ht="16">
      <c r="B261" s="110"/>
      <c r="C261" s="172"/>
      <c r="D261" s="172"/>
      <c r="E261" s="172"/>
      <c r="F261" s="172"/>
      <c r="G261" s="176"/>
      <c r="H261" s="172"/>
      <c r="I261" s="175"/>
      <c r="J261" s="175" t="s">
        <v>106</v>
      </c>
      <c r="K261" s="177">
        <v>0.40100000000000002</v>
      </c>
      <c r="L261" s="175"/>
      <c r="M261" s="175"/>
      <c r="N261" s="175"/>
      <c r="O261" s="175"/>
      <c r="P261" s="172"/>
      <c r="Q261" s="172"/>
      <c r="R261" s="172"/>
      <c r="S261" s="172"/>
      <c r="T261" s="172"/>
      <c r="U261" s="172"/>
      <c r="V261" s="172"/>
      <c r="W261" s="172"/>
      <c r="X261" s="172"/>
    </row>
    <row r="262" spans="1:25" customFormat="1" ht="16">
      <c r="B262" s="110"/>
      <c r="C262" s="172"/>
      <c r="D262" s="172"/>
      <c r="E262" s="172"/>
      <c r="F262" s="172"/>
      <c r="G262" s="172"/>
      <c r="H262" s="172"/>
      <c r="I262" s="175"/>
      <c r="J262" s="175"/>
      <c r="K262" s="175"/>
      <c r="L262" s="175"/>
      <c r="M262" s="175"/>
      <c r="N262" s="175"/>
      <c r="O262" s="175"/>
      <c r="P262" s="172"/>
      <c r="Q262" s="172"/>
      <c r="R262" s="172"/>
      <c r="S262" s="172"/>
      <c r="T262" s="172"/>
      <c r="U262" s="172"/>
      <c r="V262" s="172"/>
      <c r="W262" s="172"/>
      <c r="X262" s="172"/>
    </row>
    <row r="263" spans="1:25" customFormat="1" ht="16">
      <c r="B263" s="110"/>
      <c r="C263" s="172"/>
      <c r="D263" s="172"/>
      <c r="E263" s="172"/>
      <c r="F263" s="172"/>
      <c r="G263" s="172"/>
      <c r="H263" s="172"/>
      <c r="I263" s="175"/>
      <c r="J263" s="175"/>
      <c r="K263" s="175"/>
      <c r="L263" s="175"/>
      <c r="M263" s="175"/>
      <c r="N263" s="175"/>
      <c r="O263" s="175"/>
      <c r="P263" s="172"/>
      <c r="Q263" s="172"/>
      <c r="R263" s="172"/>
      <c r="S263" s="172"/>
      <c r="T263" s="172"/>
      <c r="U263" s="172"/>
      <c r="V263" s="172"/>
      <c r="W263" s="172"/>
      <c r="X263" s="172"/>
    </row>
    <row r="264" spans="1:25" ht="16">
      <c r="A264"/>
      <c r="B264" s="110"/>
      <c r="C264" s="172"/>
      <c r="D264" s="172"/>
      <c r="E264" s="172"/>
      <c r="F264" s="172"/>
      <c r="G264" s="172"/>
      <c r="H264" s="172"/>
      <c r="I264" s="172"/>
      <c r="J264" s="172"/>
      <c r="K264" s="172"/>
      <c r="L264" s="172"/>
      <c r="M264" s="172"/>
      <c r="N264" s="172"/>
      <c r="O264" s="172"/>
      <c r="P264" s="172"/>
      <c r="Q264" s="172"/>
      <c r="R264" s="172"/>
      <c r="S264" s="172"/>
      <c r="T264" s="172"/>
    </row>
    <row r="265" spans="1:25" ht="16">
      <c r="A265"/>
      <c r="B265" s="110"/>
      <c r="C265" s="172"/>
      <c r="D265" s="172"/>
      <c r="E265" s="172"/>
      <c r="F265" s="172"/>
      <c r="G265" s="172"/>
      <c r="H265" s="172"/>
      <c r="I265" s="172"/>
      <c r="J265" s="172"/>
      <c r="K265" s="172"/>
      <c r="L265" s="172"/>
      <c r="M265" s="172"/>
      <c r="N265" s="172"/>
      <c r="O265" s="172"/>
      <c r="P265" s="172"/>
      <c r="Q265" s="172"/>
      <c r="R265" s="172"/>
      <c r="S265" s="172"/>
      <c r="T265" s="172"/>
    </row>
    <row r="266" spans="1:25">
      <c r="B266" s="110"/>
    </row>
    <row r="267" spans="1:25" ht="16" thickBot="1">
      <c r="B267" s="110"/>
    </row>
    <row r="268" spans="1:25" s="26" customFormat="1" ht="16">
      <c r="A268"/>
      <c r="B268" s="112"/>
      <c r="C268" s="113" t="s">
        <v>25</v>
      </c>
      <c r="D268" s="113" t="s">
        <v>57</v>
      </c>
      <c r="E268" s="113"/>
      <c r="F268" s="113" t="s">
        <v>32</v>
      </c>
      <c r="G268" s="113"/>
      <c r="H268" s="113"/>
      <c r="I268" s="113"/>
      <c r="J268" s="113"/>
      <c r="K268" s="113"/>
      <c r="L268" s="113"/>
      <c r="M268" s="113"/>
      <c r="N268" s="113"/>
      <c r="O268" s="113"/>
      <c r="P268" s="113"/>
      <c r="Q268" s="113"/>
      <c r="R268" s="113"/>
      <c r="S268" s="113"/>
      <c r="T268" s="113"/>
      <c r="U268" s="113"/>
    </row>
    <row r="269" spans="1:25" customFormat="1" ht="16">
      <c r="B269" s="110"/>
      <c r="C269" s="125"/>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row>
    <row r="270" spans="1:25">
      <c r="B270" s="110"/>
      <c r="C270" s="61" t="s">
        <v>66</v>
      </c>
    </row>
    <row r="271" spans="1:25" s="139" customFormat="1">
      <c r="B271" s="110"/>
    </row>
    <row r="272" spans="1:25" s="139" customFormat="1">
      <c r="B272" s="110"/>
    </row>
    <row r="273" spans="2:10" s="139" customFormat="1">
      <c r="B273" s="110"/>
      <c r="D273" s="139">
        <v>9</v>
      </c>
    </row>
    <row r="274" spans="2:10" s="139" customFormat="1">
      <c r="B274" s="110"/>
      <c r="F274" s="180" t="s">
        <v>109</v>
      </c>
      <c r="H274" s="139">
        <v>10</v>
      </c>
      <c r="I274" s="180" t="s">
        <v>140</v>
      </c>
    </row>
    <row r="275" spans="2:10" s="139" customFormat="1">
      <c r="B275" s="110"/>
      <c r="H275" s="181">
        <f>H289*H274</f>
        <v>185000</v>
      </c>
      <c r="I275" s="180" t="s">
        <v>141</v>
      </c>
    </row>
    <row r="276" spans="2:10" s="139" customFormat="1">
      <c r="B276" s="110"/>
      <c r="H276" s="181">
        <f>H275*100</f>
        <v>18500000</v>
      </c>
      <c r="I276" s="180" t="s">
        <v>56</v>
      </c>
      <c r="J276" s="180" t="s">
        <v>142</v>
      </c>
    </row>
    <row r="277" spans="2:10" s="139" customFormat="1">
      <c r="B277" s="110"/>
      <c r="H277" s="181">
        <f>H276*H67</f>
        <v>16095000</v>
      </c>
      <c r="I277" s="180" t="s">
        <v>56</v>
      </c>
      <c r="J277" s="180" t="s">
        <v>143</v>
      </c>
    </row>
    <row r="278" spans="2:10" s="139" customFormat="1">
      <c r="B278" s="110"/>
    </row>
    <row r="279" spans="2:10" s="139" customFormat="1">
      <c r="B279" s="110"/>
    </row>
    <row r="280" spans="2:10" s="139" customFormat="1">
      <c r="B280" s="110"/>
    </row>
    <row r="281" spans="2:10" s="139" customFormat="1">
      <c r="B281" s="110"/>
    </row>
    <row r="282" spans="2:10" s="139" customFormat="1">
      <c r="B282" s="110"/>
    </row>
    <row r="283" spans="2:10" s="139" customFormat="1">
      <c r="B283" s="110"/>
    </row>
    <row r="284" spans="2:10" s="139" customFormat="1">
      <c r="B284" s="110"/>
    </row>
    <row r="285" spans="2:10" s="139" customFormat="1">
      <c r="B285" s="110"/>
    </row>
    <row r="286" spans="2:10" s="139" customFormat="1">
      <c r="B286" s="110"/>
    </row>
    <row r="287" spans="2:10" s="139" customFormat="1">
      <c r="B287" s="110"/>
    </row>
    <row r="288" spans="2:10" s="139" customFormat="1">
      <c r="B288" s="110"/>
      <c r="F288" s="140" t="s">
        <v>91</v>
      </c>
      <c r="H288" s="139">
        <v>18.5</v>
      </c>
      <c r="I288" s="140" t="s">
        <v>92</v>
      </c>
    </row>
    <row r="289" spans="2:9" s="139" customFormat="1">
      <c r="B289" s="110"/>
      <c r="H289" s="139">
        <f>H288*1000</f>
        <v>18500</v>
      </c>
      <c r="I289" s="140" t="s">
        <v>93</v>
      </c>
    </row>
    <row r="290" spans="2:9" s="139" customFormat="1">
      <c r="B290" s="110"/>
    </row>
    <row r="291" spans="2:9" s="139" customFormat="1">
      <c r="B291" s="110"/>
    </row>
    <row r="292" spans="2:9" s="139" customFormat="1">
      <c r="B292" s="110"/>
    </row>
    <row r="293" spans="2:9" s="139" customFormat="1">
      <c r="B293" s="110"/>
    </row>
    <row r="294" spans="2:9" s="139" customFormat="1">
      <c r="B294" s="110"/>
    </row>
    <row r="295" spans="2:9" s="139" customFormat="1">
      <c r="B295" s="110"/>
    </row>
    <row r="296" spans="2:9" s="139" customFormat="1">
      <c r="B296" s="110"/>
    </row>
    <row r="297" spans="2:9" s="139" customFormat="1">
      <c r="B297" s="110"/>
    </row>
    <row r="298" spans="2:9" s="139" customFormat="1">
      <c r="B298" s="110"/>
    </row>
    <row r="299" spans="2:9" s="139" customFormat="1">
      <c r="B299" s="110"/>
    </row>
    <row r="300" spans="2:9" s="139" customFormat="1">
      <c r="B300" s="110"/>
    </row>
    <row r="301" spans="2:9" s="139" customFormat="1">
      <c r="B301" s="110"/>
    </row>
    <row r="302" spans="2:9" s="139" customFormat="1">
      <c r="B302" s="110"/>
    </row>
    <row r="303" spans="2:9" s="139" customFormat="1">
      <c r="B303" s="110"/>
    </row>
    <row r="304" spans="2:9" s="139" customFormat="1">
      <c r="B304" s="110"/>
    </row>
    <row r="305" spans="2:2" s="139" customFormat="1">
      <c r="B305" s="110"/>
    </row>
    <row r="306" spans="2:2" s="139" customFormat="1">
      <c r="B306" s="110"/>
    </row>
    <row r="307" spans="2:2" s="139" customFormat="1">
      <c r="B307" s="110"/>
    </row>
    <row r="308" spans="2:2" s="139" customFormat="1">
      <c r="B308" s="110"/>
    </row>
    <row r="309" spans="2:2" s="139" customFormat="1">
      <c r="B309" s="110"/>
    </row>
    <row r="310" spans="2:2" s="139" customFormat="1">
      <c r="B310" s="110"/>
    </row>
    <row r="311" spans="2:2" s="139" customFormat="1">
      <c r="B311" s="110"/>
    </row>
    <row r="312" spans="2:2" s="139" customFormat="1">
      <c r="B312" s="110"/>
    </row>
    <row r="313" spans="2:2" s="139" customFormat="1">
      <c r="B313" s="110"/>
    </row>
    <row r="314" spans="2:2" s="139" customFormat="1">
      <c r="B314" s="110"/>
    </row>
    <row r="315" spans="2:2" s="139" customFormat="1">
      <c r="B315" s="110"/>
    </row>
    <row r="316" spans="2:2" s="139" customFormat="1">
      <c r="B316" s="110"/>
    </row>
    <row r="317" spans="2:2" s="139" customFormat="1">
      <c r="B317" s="110"/>
    </row>
    <row r="318" spans="2:2" s="139" customFormat="1">
      <c r="B318" s="110"/>
    </row>
    <row r="319" spans="2:2" s="139" customFormat="1">
      <c r="B319" s="110"/>
    </row>
    <row r="320" spans="2:2" s="139" customFormat="1">
      <c r="B320" s="110"/>
    </row>
    <row r="321" spans="2:2" s="139" customFormat="1">
      <c r="B321" s="110"/>
    </row>
    <row r="322" spans="2:2" s="139" customFormat="1">
      <c r="B322" s="110"/>
    </row>
    <row r="323" spans="2:2" s="139" customFormat="1">
      <c r="B323" s="110"/>
    </row>
    <row r="324" spans="2:2" s="139" customFormat="1">
      <c r="B324" s="110"/>
    </row>
    <row r="325" spans="2:2" s="139" customFormat="1">
      <c r="B325" s="110"/>
    </row>
    <row r="326" spans="2:2" s="139" customFormat="1">
      <c r="B326" s="110"/>
    </row>
    <row r="327" spans="2:2" s="139" customFormat="1">
      <c r="B327" s="110"/>
    </row>
    <row r="328" spans="2:2" s="139" customFormat="1">
      <c r="B328" s="110"/>
    </row>
    <row r="329" spans="2:2" s="139" customFormat="1">
      <c r="B329" s="110"/>
    </row>
    <row r="330" spans="2:2" s="139" customFormat="1">
      <c r="B330" s="110"/>
    </row>
    <row r="331" spans="2:2" s="139" customFormat="1">
      <c r="B331" s="110"/>
    </row>
    <row r="332" spans="2:2" s="139" customFormat="1">
      <c r="B332" s="110"/>
    </row>
    <row r="333" spans="2:2" s="139" customFormat="1">
      <c r="B333" s="110"/>
    </row>
    <row r="334" spans="2:2" s="139" customFormat="1">
      <c r="B334" s="110"/>
    </row>
    <row r="335" spans="2:2" s="139" customFormat="1">
      <c r="B335" s="110"/>
    </row>
    <row r="336" spans="2:2" s="139" customFormat="1">
      <c r="B336" s="110"/>
    </row>
    <row r="337" spans="2:23" s="139" customFormat="1">
      <c r="B337" s="110"/>
    </row>
    <row r="338" spans="2:23" s="139" customFormat="1">
      <c r="B338" s="110"/>
    </row>
    <row r="339" spans="2:23" s="139" customFormat="1">
      <c r="B339" s="110"/>
    </row>
    <row r="340" spans="2:23" s="139" customFormat="1">
      <c r="B340" s="110"/>
    </row>
    <row r="341" spans="2:23" s="139" customFormat="1">
      <c r="B341" s="110"/>
    </row>
    <row r="342" spans="2:23" s="139" customFormat="1">
      <c r="B342" s="110"/>
    </row>
    <row r="343" spans="2:23" s="139" customFormat="1" ht="16" thickBot="1">
      <c r="B343" s="110"/>
    </row>
    <row r="344" spans="2:23" s="139" customFormat="1" ht="96" thickBot="1">
      <c r="B344" s="110"/>
      <c r="O344" s="141"/>
      <c r="P344" s="167" t="s">
        <v>72</v>
      </c>
      <c r="Q344" s="167" t="s">
        <v>73</v>
      </c>
      <c r="R344" s="168" t="s">
        <v>74</v>
      </c>
      <c r="S344" s="142"/>
      <c r="T344" s="169" t="s">
        <v>75</v>
      </c>
      <c r="U344" s="167" t="s">
        <v>72</v>
      </c>
      <c r="V344" s="167" t="s">
        <v>73</v>
      </c>
      <c r="W344" s="168" t="s">
        <v>74</v>
      </c>
    </row>
    <row r="345" spans="2:23" s="139" customFormat="1" ht="16">
      <c r="B345" s="110"/>
      <c r="O345" s="143" t="s">
        <v>76</v>
      </c>
      <c r="P345" s="144"/>
      <c r="Q345" s="145"/>
      <c r="R345" s="146"/>
      <c r="S345" s="142"/>
      <c r="T345" s="143" t="s">
        <v>76</v>
      </c>
      <c r="U345" s="144"/>
      <c r="V345" s="145"/>
      <c r="W345" s="146"/>
    </row>
    <row r="346" spans="2:23" s="139" customFormat="1" ht="16">
      <c r="B346" s="110"/>
      <c r="F346" s="139" t="s">
        <v>44</v>
      </c>
      <c r="I346" s="139" t="s">
        <v>49</v>
      </c>
      <c r="J346" s="139">
        <v>0</v>
      </c>
      <c r="O346" s="147" t="s">
        <v>77</v>
      </c>
      <c r="P346" s="148">
        <v>7.9890805766714692</v>
      </c>
      <c r="Q346" s="149">
        <v>1.7193651625000923</v>
      </c>
      <c r="R346" s="150">
        <v>1.1470417155166663</v>
      </c>
      <c r="S346" s="142"/>
      <c r="T346" s="151" t="s">
        <v>78</v>
      </c>
      <c r="U346" s="148"/>
      <c r="V346" s="149"/>
      <c r="W346" s="150"/>
    </row>
    <row r="347" spans="2:23" s="139" customFormat="1" ht="16">
      <c r="B347" s="110"/>
      <c r="F347" s="139" t="s">
        <v>45</v>
      </c>
      <c r="I347" s="139" t="s">
        <v>49</v>
      </c>
      <c r="J347" s="152">
        <f>R349/1000</f>
        <v>1.1470417155166664E-3</v>
      </c>
      <c r="O347" s="147" t="s">
        <v>79</v>
      </c>
      <c r="P347" s="148">
        <v>4.5482472277188012E-2</v>
      </c>
      <c r="Q347" s="149"/>
      <c r="R347" s="150"/>
      <c r="S347" s="142"/>
      <c r="T347" s="151" t="s">
        <v>80</v>
      </c>
      <c r="U347" s="148"/>
      <c r="V347" s="149"/>
      <c r="W347" s="150"/>
    </row>
    <row r="348" spans="2:23" s="139" customFormat="1" ht="16">
      <c r="B348" s="110"/>
      <c r="F348" s="139" t="s">
        <v>48</v>
      </c>
      <c r="I348" s="139" t="s">
        <v>49</v>
      </c>
      <c r="J348" s="153">
        <f>R355/1000</f>
        <v>0</v>
      </c>
      <c r="O348" s="147" t="s">
        <v>81</v>
      </c>
      <c r="P348" s="148">
        <v>2.9196099920271799E-2</v>
      </c>
      <c r="Q348" s="154">
        <v>1.8313704493592459E-2</v>
      </c>
      <c r="R348" s="150">
        <v>0</v>
      </c>
      <c r="S348" s="142"/>
      <c r="T348" s="147"/>
      <c r="U348" s="148"/>
      <c r="V348" s="154"/>
      <c r="W348" s="150"/>
    </row>
    <row r="349" spans="2:23" s="139" customFormat="1" ht="16">
      <c r="B349" s="110"/>
      <c r="F349" s="139" t="s">
        <v>47</v>
      </c>
      <c r="I349" s="139" t="s">
        <v>49</v>
      </c>
      <c r="J349" s="152">
        <f>R361/1000</f>
        <v>8.0811981354912427E-3</v>
      </c>
      <c r="O349" s="147" t="s">
        <v>82</v>
      </c>
      <c r="P349" s="148">
        <v>17.826580159842166</v>
      </c>
      <c r="Q349" s="149">
        <v>7.176849101590645</v>
      </c>
      <c r="R349" s="155">
        <v>1.1470417155166663</v>
      </c>
      <c r="S349" s="142"/>
      <c r="T349" s="147"/>
      <c r="U349" s="148"/>
      <c r="V349" s="149"/>
      <c r="W349" s="155"/>
    </row>
    <row r="350" spans="2:23" s="139" customFormat="1" ht="17" thickBot="1">
      <c r="B350" s="110"/>
      <c r="F350" s="139" t="s">
        <v>40</v>
      </c>
      <c r="I350" s="139" t="s">
        <v>49</v>
      </c>
      <c r="J350" s="152">
        <f>R367/1000</f>
        <v>0</v>
      </c>
      <c r="O350" s="135" t="s">
        <v>83</v>
      </c>
      <c r="P350" s="156"/>
      <c r="Q350" s="157"/>
      <c r="R350" s="158"/>
      <c r="S350" s="142"/>
      <c r="T350" s="135"/>
      <c r="U350" s="156"/>
      <c r="V350" s="157"/>
      <c r="W350" s="158"/>
    </row>
    <row r="351" spans="2:23" s="139" customFormat="1" ht="16">
      <c r="B351" s="110"/>
      <c r="F351" s="139" t="s">
        <v>46</v>
      </c>
      <c r="I351" s="139" t="s">
        <v>49</v>
      </c>
      <c r="J351" s="139">
        <v>0</v>
      </c>
      <c r="O351" s="143" t="s">
        <v>84</v>
      </c>
      <c r="P351" s="144"/>
      <c r="Q351" s="145"/>
      <c r="R351" s="146"/>
      <c r="S351" s="142"/>
      <c r="T351" s="143" t="s">
        <v>84</v>
      </c>
      <c r="U351" s="144"/>
      <c r="V351" s="145"/>
      <c r="W351" s="146"/>
    </row>
    <row r="352" spans="2:23" s="139" customFormat="1" ht="16">
      <c r="B352" s="110"/>
      <c r="O352" s="147" t="s">
        <v>77</v>
      </c>
      <c r="P352" s="148"/>
      <c r="Q352" s="149"/>
      <c r="R352" s="150"/>
      <c r="S352" s="142"/>
      <c r="T352" s="151" t="s">
        <v>78</v>
      </c>
      <c r="U352" s="148"/>
      <c r="V352" s="149"/>
      <c r="W352" s="150"/>
    </row>
    <row r="353" spans="2:23" s="139" customFormat="1" ht="16">
      <c r="B353" s="110"/>
      <c r="O353" s="147" t="s">
        <v>79</v>
      </c>
      <c r="P353" s="148">
        <v>6.6464692278060872E-2</v>
      </c>
      <c r="Q353" s="149"/>
      <c r="R353" s="150"/>
      <c r="S353" s="142"/>
      <c r="T353" s="151" t="s">
        <v>80</v>
      </c>
      <c r="U353" s="148">
        <v>6.3635256261973708E-2</v>
      </c>
      <c r="V353" s="149"/>
      <c r="W353" s="150"/>
    </row>
    <row r="354" spans="2:23" s="139" customFormat="1" ht="16">
      <c r="B354" s="110"/>
      <c r="O354" s="147" t="s">
        <v>81</v>
      </c>
      <c r="P354" s="148"/>
      <c r="Q354" s="149"/>
      <c r="R354" s="150"/>
      <c r="S354" s="142"/>
      <c r="T354" s="147"/>
      <c r="U354" s="148"/>
      <c r="V354" s="149"/>
      <c r="W354" s="150"/>
    </row>
    <row r="355" spans="2:23" s="139" customFormat="1" ht="16">
      <c r="B355" s="110"/>
      <c r="O355" s="147" t="s">
        <v>82</v>
      </c>
      <c r="P355" s="148">
        <v>1.6616173069515219</v>
      </c>
      <c r="Q355" s="149">
        <v>0</v>
      </c>
      <c r="R355" s="155">
        <v>0</v>
      </c>
      <c r="S355" s="142"/>
      <c r="T355" s="147"/>
      <c r="U355" s="148"/>
      <c r="V355" s="149"/>
      <c r="W355" s="155"/>
    </row>
    <row r="356" spans="2:23" s="139" customFormat="1" ht="17" thickBot="1">
      <c r="B356" s="110"/>
      <c r="O356" s="135" t="s">
        <v>83</v>
      </c>
      <c r="P356" s="159">
        <v>6.3635256261973708E-2</v>
      </c>
      <c r="Q356" s="157"/>
      <c r="R356" s="158"/>
      <c r="S356" s="142"/>
      <c r="T356" s="135"/>
      <c r="U356" s="159"/>
      <c r="V356" s="157"/>
      <c r="W356" s="158"/>
    </row>
    <row r="357" spans="2:23" s="139" customFormat="1" ht="16">
      <c r="B357" s="110"/>
      <c r="O357" s="143" t="s">
        <v>85</v>
      </c>
      <c r="P357" s="144"/>
      <c r="Q357" s="145"/>
      <c r="R357" s="146"/>
      <c r="S357" s="142"/>
      <c r="T357" s="143" t="s">
        <v>85</v>
      </c>
      <c r="U357" s="144"/>
      <c r="V357" s="145"/>
      <c r="W357" s="146"/>
    </row>
    <row r="358" spans="2:23" s="139" customFormat="1" ht="16">
      <c r="B358" s="110"/>
      <c r="O358" s="147" t="s">
        <v>77</v>
      </c>
      <c r="P358" s="160"/>
      <c r="Q358" s="149">
        <v>0.82064901499619913</v>
      </c>
      <c r="R358" s="155">
        <v>8.0811981354912419</v>
      </c>
      <c r="S358" s="142"/>
      <c r="T358" s="151" t="s">
        <v>78</v>
      </c>
      <c r="U358" s="160"/>
      <c r="V358" s="149"/>
      <c r="W358" s="155"/>
    </row>
    <row r="359" spans="2:23" s="139" customFormat="1" ht="16">
      <c r="B359" s="110"/>
      <c r="O359" s="147" t="s">
        <v>79</v>
      </c>
      <c r="P359" s="160"/>
      <c r="Q359" s="149"/>
      <c r="R359" s="155"/>
      <c r="S359" s="142"/>
      <c r="T359" s="151" t="s">
        <v>80</v>
      </c>
      <c r="U359" s="160"/>
      <c r="V359" s="149"/>
      <c r="W359" s="155"/>
    </row>
    <row r="360" spans="2:23" s="139" customFormat="1" ht="16">
      <c r="B360" s="110"/>
      <c r="O360" s="147" t="s">
        <v>81</v>
      </c>
      <c r="P360" s="160"/>
      <c r="Q360" s="149"/>
      <c r="R360" s="155"/>
      <c r="S360" s="142"/>
      <c r="T360" s="147"/>
      <c r="U360" s="160"/>
      <c r="V360" s="149"/>
      <c r="W360" s="155"/>
    </row>
    <row r="361" spans="2:23" s="139" customFormat="1" ht="16">
      <c r="B361" s="110"/>
      <c r="O361" s="147" t="s">
        <v>82</v>
      </c>
      <c r="P361" s="148">
        <v>0</v>
      </c>
      <c r="Q361" s="149">
        <v>0.82064901499619913</v>
      </c>
      <c r="R361" s="155">
        <v>8.0811981354912419</v>
      </c>
      <c r="S361" s="142"/>
      <c r="T361" s="147"/>
      <c r="U361" s="148"/>
      <c r="V361" s="149"/>
      <c r="W361" s="155"/>
    </row>
    <row r="362" spans="2:23" s="139" customFormat="1" ht="17" thickBot="1">
      <c r="B362" s="110"/>
      <c r="O362" s="135" t="s">
        <v>83</v>
      </c>
      <c r="P362" s="161"/>
      <c r="Q362" s="157"/>
      <c r="R362" s="158"/>
      <c r="S362" s="142"/>
      <c r="T362" s="135"/>
      <c r="U362" s="161"/>
      <c r="V362" s="157"/>
      <c r="W362" s="158"/>
    </row>
    <row r="363" spans="2:23" s="139" customFormat="1" ht="16">
      <c r="B363" s="110"/>
      <c r="O363" s="143" t="s">
        <v>86</v>
      </c>
      <c r="P363" s="160"/>
      <c r="Q363" s="162"/>
      <c r="R363" s="163"/>
      <c r="S363" s="142"/>
      <c r="T363" s="143" t="s">
        <v>86</v>
      </c>
      <c r="U363" s="160"/>
      <c r="V363" s="162"/>
      <c r="W363" s="163"/>
    </row>
    <row r="364" spans="2:23" s="139" customFormat="1" ht="16">
      <c r="B364" s="110"/>
      <c r="O364" s="147" t="s">
        <v>77</v>
      </c>
      <c r="P364" s="160"/>
      <c r="Q364" s="149"/>
      <c r="R364" s="155"/>
      <c r="S364" s="142"/>
      <c r="T364" s="151" t="s">
        <v>78</v>
      </c>
      <c r="U364" s="160"/>
      <c r="V364" s="149"/>
      <c r="W364" s="155"/>
    </row>
    <row r="365" spans="2:23" s="139" customFormat="1" ht="16">
      <c r="B365" s="110"/>
      <c r="O365" s="147" t="s">
        <v>79</v>
      </c>
      <c r="P365" s="160"/>
      <c r="Q365" s="149"/>
      <c r="R365" s="155"/>
      <c r="S365" s="142"/>
      <c r="T365" s="151" t="s">
        <v>80</v>
      </c>
      <c r="U365" s="160"/>
      <c r="V365" s="164">
        <v>2.8648369907752248E-2</v>
      </c>
      <c r="W365" s="150">
        <v>2.8648369907752248E-2</v>
      </c>
    </row>
    <row r="366" spans="2:23" s="139" customFormat="1" ht="16">
      <c r="B366" s="110"/>
      <c r="O366" s="147" t="s">
        <v>81</v>
      </c>
      <c r="P366" s="160"/>
      <c r="Q366" s="149"/>
      <c r="R366" s="155"/>
      <c r="S366" s="142"/>
      <c r="T366" s="147"/>
      <c r="U366" s="160"/>
      <c r="V366" s="149"/>
      <c r="W366" s="155"/>
    </row>
    <row r="367" spans="2:23" s="139" customFormat="1" ht="16">
      <c r="B367" s="110"/>
      <c r="O367" s="147" t="s">
        <v>82</v>
      </c>
      <c r="P367" s="148">
        <v>0</v>
      </c>
      <c r="Q367" s="149">
        <v>0</v>
      </c>
      <c r="R367" s="155">
        <v>0</v>
      </c>
      <c r="S367" s="142"/>
      <c r="T367" s="147"/>
      <c r="U367" s="148"/>
      <c r="V367" s="149"/>
      <c r="W367" s="155"/>
    </row>
    <row r="368" spans="2:23" s="139" customFormat="1" ht="17" thickBot="1">
      <c r="B368" s="110"/>
      <c r="O368" s="135" t="s">
        <v>83</v>
      </c>
      <c r="P368" s="160"/>
      <c r="Q368" s="165">
        <v>2.8648369907752248E-2</v>
      </c>
      <c r="R368" s="166">
        <v>2.8648369907752248E-2</v>
      </c>
      <c r="S368" s="142"/>
      <c r="T368" s="135"/>
      <c r="U368" s="160"/>
      <c r="V368" s="165"/>
      <c r="W368" s="166"/>
    </row>
    <row r="369" spans="1:25" s="139" customFormat="1" ht="16">
      <c r="B369" s="110"/>
      <c r="O369" s="143" t="s">
        <v>87</v>
      </c>
      <c r="P369" s="144"/>
      <c r="Q369" s="145"/>
      <c r="R369" s="146"/>
      <c r="S369" s="142"/>
      <c r="T369" s="143" t="s">
        <v>87</v>
      </c>
      <c r="U369" s="144"/>
      <c r="V369" s="145"/>
      <c r="W369" s="146"/>
    </row>
    <row r="370" spans="1:25" s="139" customFormat="1" ht="16">
      <c r="B370" s="110"/>
      <c r="O370" s="147" t="s">
        <v>77</v>
      </c>
      <c r="P370" s="148"/>
      <c r="Q370" s="149"/>
      <c r="R370" s="150"/>
      <c r="S370" s="142"/>
      <c r="T370" s="151" t="s">
        <v>78</v>
      </c>
      <c r="U370" s="148"/>
      <c r="V370" s="149"/>
      <c r="W370" s="150"/>
    </row>
    <row r="371" spans="1:25" s="139" customFormat="1" ht="16">
      <c r="B371" s="110"/>
      <c r="O371" s="147" t="s">
        <v>79</v>
      </c>
      <c r="P371" s="148"/>
      <c r="Q371" s="149"/>
      <c r="R371" s="150"/>
      <c r="S371" s="142"/>
      <c r="T371" s="151" t="s">
        <v>80</v>
      </c>
      <c r="U371" s="148"/>
      <c r="V371" s="149"/>
      <c r="W371" s="150"/>
    </row>
    <row r="372" spans="1:25" s="139" customFormat="1" ht="16">
      <c r="B372" s="110"/>
      <c r="O372" s="147" t="s">
        <v>81</v>
      </c>
      <c r="P372" s="148"/>
      <c r="Q372" s="149"/>
      <c r="R372" s="150"/>
      <c r="S372" s="142"/>
      <c r="T372" s="147"/>
      <c r="U372" s="148"/>
      <c r="V372" s="149"/>
      <c r="W372" s="150"/>
    </row>
    <row r="373" spans="1:25" s="139" customFormat="1" ht="16">
      <c r="B373" s="110"/>
      <c r="O373" s="147" t="s">
        <v>82</v>
      </c>
      <c r="P373" s="148"/>
      <c r="Q373" s="149"/>
      <c r="R373" s="150"/>
      <c r="S373" s="142"/>
      <c r="T373" s="147"/>
      <c r="U373" s="148"/>
      <c r="V373" s="149"/>
      <c r="W373" s="150"/>
    </row>
    <row r="374" spans="1:25" s="139" customFormat="1" ht="17" thickBot="1">
      <c r="B374" s="110"/>
      <c r="O374" s="135" t="s">
        <v>83</v>
      </c>
      <c r="P374" s="156"/>
      <c r="Q374" s="157"/>
      <c r="R374" s="158"/>
      <c r="S374" s="142"/>
      <c r="T374" s="135"/>
      <c r="U374" s="156"/>
      <c r="V374" s="157"/>
      <c r="W374" s="158"/>
    </row>
    <row r="375" spans="1:25" s="139" customFormat="1">
      <c r="B375" s="110"/>
    </row>
    <row r="376" spans="1:25" s="139" customFormat="1">
      <c r="B376" s="110"/>
    </row>
    <row r="377" spans="1:25" s="139" customFormat="1" ht="16" thickBot="1">
      <c r="B377" s="110"/>
    </row>
    <row r="378" spans="1:25" s="26" customFormat="1" ht="16">
      <c r="A378"/>
      <c r="B378" s="112"/>
      <c r="C378" s="113" t="s">
        <v>25</v>
      </c>
      <c r="D378" s="113" t="s">
        <v>57</v>
      </c>
      <c r="E378" s="113"/>
      <c r="F378" s="113" t="s">
        <v>32</v>
      </c>
      <c r="G378" s="113"/>
      <c r="H378" s="113"/>
      <c r="I378" s="113"/>
      <c r="J378" s="113"/>
      <c r="K378" s="113"/>
      <c r="L378" s="113"/>
      <c r="M378" s="113"/>
      <c r="N378" s="113"/>
      <c r="O378" s="113"/>
      <c r="P378" s="113"/>
      <c r="Q378" s="113"/>
      <c r="R378" s="113"/>
      <c r="S378" s="113"/>
      <c r="T378" s="113"/>
      <c r="U378" s="113"/>
    </row>
    <row r="379" spans="1:25" customFormat="1" ht="16">
      <c r="B379" s="110"/>
      <c r="C379" s="125"/>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row>
    <row r="380" spans="1:25" ht="16">
      <c r="B380" s="110"/>
      <c r="C380" s="187" t="s">
        <v>149</v>
      </c>
      <c r="F380" s="189">
        <v>139.09</v>
      </c>
      <c r="G380" s="172" t="s">
        <v>165</v>
      </c>
      <c r="H380" s="190" t="s">
        <v>151</v>
      </c>
      <c r="I380" s="191">
        <v>41327</v>
      </c>
      <c r="J380" s="192" t="s">
        <v>148</v>
      </c>
    </row>
    <row r="381" spans="1:25">
      <c r="B381" s="110"/>
      <c r="F381" s="217">
        <f>'Research data'!G8</f>
        <v>18.100000000000001</v>
      </c>
      <c r="G381" s="172" t="s">
        <v>53</v>
      </c>
      <c r="H381" s="188"/>
    </row>
    <row r="382" spans="1:25">
      <c r="B382" s="110"/>
      <c r="F382" s="109">
        <f>F381*1000</f>
        <v>18100</v>
      </c>
      <c r="G382" s="216" t="s">
        <v>166</v>
      </c>
    </row>
    <row r="383" spans="1:25">
      <c r="B383" s="110"/>
      <c r="F383" s="218">
        <f>F380/F382</f>
        <v>7.6845303867403318E-3</v>
      </c>
    </row>
    <row r="384" spans="1:25">
      <c r="B384" s="110"/>
    </row>
    <row r="385" spans="2:2">
      <c r="B385" s="110"/>
    </row>
    <row r="386" spans="2:2">
      <c r="B386" s="110"/>
    </row>
    <row r="387" spans="2:2">
      <c r="B387" s="110"/>
    </row>
  </sheetData>
  <hyperlinks>
    <hyperlink ref="J380"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2015-08-07T09:25:23Z</dcterms:modified>
</cp:coreProperties>
</file>