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14400" yWindow="0" windowWidth="14400" windowHeight="16140" tabRatio="500"/>
  </bookViews>
  <sheets>
    <sheet name="Electricity" sheetId="1" r:id="rId1"/>
    <sheet name="Fuel aggreg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K9" i="1"/>
  <c r="D10" i="1"/>
  <c r="K10" i="1"/>
  <c r="K11" i="1"/>
  <c r="K12" i="1"/>
  <c r="D13" i="1"/>
  <c r="K13" i="1"/>
  <c r="K14" i="1"/>
  <c r="K15" i="1"/>
  <c r="K16" i="1"/>
  <c r="K17" i="1"/>
  <c r="K18" i="1"/>
  <c r="K19" i="1"/>
  <c r="K20" i="1"/>
  <c r="D21" i="1"/>
  <c r="K21" i="1"/>
  <c r="K22" i="1"/>
  <c r="H13" i="2"/>
  <c r="H21" i="2"/>
  <c r="D8" i="1"/>
  <c r="D9" i="1"/>
  <c r="D11" i="1"/>
  <c r="D12" i="1"/>
  <c r="D14" i="1"/>
  <c r="D15" i="1"/>
  <c r="D16" i="1"/>
  <c r="D17" i="1"/>
  <c r="D18" i="1"/>
  <c r="D19" i="1"/>
  <c r="D2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2" i="1"/>
  <c r="H16" i="2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H15" i="2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H14" i="2"/>
  <c r="D22" i="1"/>
  <c r="E21" i="2"/>
  <c r="C36" i="2"/>
  <c r="E36" i="2"/>
  <c r="G21" i="2"/>
  <c r="C29" i="2"/>
  <c r="E29" i="2"/>
  <c r="F21" i="2"/>
  <c r="C30" i="2"/>
  <c r="E30" i="2"/>
  <c r="I21" i="2"/>
  <c r="C31" i="2"/>
  <c r="E31" i="2"/>
  <c r="D21" i="2"/>
  <c r="C33" i="2"/>
  <c r="E33" i="2"/>
  <c r="C34" i="2"/>
  <c r="E34" i="2"/>
  <c r="C21" i="2"/>
  <c r="C35" i="2"/>
  <c r="E35" i="2"/>
  <c r="F36" i="2"/>
  <c r="F33" i="2"/>
  <c r="F34" i="2"/>
  <c r="F35" i="2"/>
  <c r="G36" i="2"/>
  <c r="G35" i="2"/>
  <c r="G34" i="2"/>
  <c r="G33" i="2"/>
  <c r="F31" i="2"/>
  <c r="F30" i="2"/>
  <c r="F29" i="2"/>
  <c r="C24" i="2"/>
  <c r="D24" i="2"/>
  <c r="E24" i="2"/>
  <c r="F24" i="2"/>
  <c r="G24" i="2"/>
  <c r="H24" i="2"/>
  <c r="I24" i="2"/>
  <c r="J24" i="2"/>
  <c r="K24" i="2"/>
  <c r="C23" i="2"/>
  <c r="D23" i="2"/>
  <c r="E23" i="2"/>
  <c r="F23" i="2"/>
  <c r="G23" i="2"/>
  <c r="H23" i="2"/>
  <c r="I23" i="2"/>
  <c r="J23" i="2"/>
  <c r="K23" i="2"/>
  <c r="C22" i="2"/>
  <c r="D22" i="2"/>
  <c r="E22" i="2"/>
  <c r="F22" i="2"/>
  <c r="G22" i="2"/>
  <c r="H22" i="2"/>
  <c r="I22" i="2"/>
  <c r="J22" i="2"/>
  <c r="K22" i="2"/>
  <c r="J21" i="2"/>
  <c r="K21" i="2"/>
</calcChain>
</file>

<file path=xl/sharedStrings.xml><?xml version="1.0" encoding="utf-8"?>
<sst xmlns="http://schemas.openxmlformats.org/spreadsheetml/2006/main" count="86" uniqueCount="54">
  <si>
    <t>Summary</t>
  </si>
  <si>
    <t>Cooling</t>
  </si>
  <si>
    <t>Lighting</t>
  </si>
  <si>
    <t>Final demand per energy carrier (TJ)</t>
  </si>
  <si>
    <t>Space heating / hot water</t>
  </si>
  <si>
    <t>Other</t>
  </si>
  <si>
    <t>Coal</t>
  </si>
  <si>
    <t>Gas</t>
  </si>
  <si>
    <t>Oil</t>
  </si>
  <si>
    <t>Woodpellets</t>
  </si>
  <si>
    <t>Solar thermal</t>
  </si>
  <si>
    <t>Electricity</t>
  </si>
  <si>
    <t>Heat</t>
  </si>
  <si>
    <t xml:space="preserve">How much electricity is used in which services application? </t>
  </si>
  <si>
    <t>Deriving Final demand per application and space heating split</t>
  </si>
  <si>
    <t>Electricity breakdown</t>
  </si>
  <si>
    <t>Percentage</t>
  </si>
  <si>
    <t>Appliances</t>
  </si>
  <si>
    <t>Space heating and hot water</t>
  </si>
  <si>
    <t>Electrical appliances</t>
  </si>
  <si>
    <t>Source:</t>
  </si>
  <si>
    <t>[1]</t>
  </si>
  <si>
    <t>References</t>
  </si>
  <si>
    <t>Total</t>
  </si>
  <si>
    <t>Cooking</t>
  </si>
  <si>
    <t>Heat pumps</t>
  </si>
  <si>
    <t>Laundry</t>
  </si>
  <si>
    <t>Elevators</t>
  </si>
  <si>
    <t>ICT office</t>
  </si>
  <si>
    <t>ICT datacenters</t>
  </si>
  <si>
    <t>Lighting street</t>
  </si>
  <si>
    <t>Electric heating</t>
  </si>
  <si>
    <t>Ventilation and air conditioning</t>
  </si>
  <si>
    <t>Hot water</t>
  </si>
  <si>
    <t>Table 1</t>
  </si>
  <si>
    <t>Table 2: How much percent of the carrier is used in which application?</t>
  </si>
  <si>
    <t>Table 3: Final demand per application</t>
  </si>
  <si>
    <t>Table 1: Fuel aggregation, taken from the Services Analysis with EU 2011 data</t>
  </si>
  <si>
    <t>Table 4: Technology split in space heating</t>
  </si>
  <si>
    <t>Final energy use (TJ)</t>
  </si>
  <si>
    <t>Conversion efficiency (%)</t>
  </si>
  <si>
    <t>Useful energy demand (TJ)</t>
  </si>
  <si>
    <t>Share of useful demand (%)</t>
  </si>
  <si>
    <t>Share for dashboard (%)</t>
  </si>
  <si>
    <t>Solar thermal panels</t>
  </si>
  <si>
    <t>Biomass fired heaters</t>
  </si>
  <si>
    <t>District heating</t>
  </si>
  <si>
    <t>Electric</t>
  </si>
  <si>
    <t>Misc. building technologies</t>
  </si>
  <si>
    <t>Refrigerating</t>
  </si>
  <si>
    <t>Circulation pumps and other heating auxilaries</t>
  </si>
  <si>
    <t>Scale</t>
  </si>
  <si>
    <t>Length</t>
  </si>
  <si>
    <t>[1] Fleiter et al. (2010) Electricity demand in the European services sector: A detailed bottom-up estimate by sector and by end-use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</si>
</sst>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0" fontId="0" fillId="0" borderId="3" xfId="0" applyBorder="1"/>
    <xf numFmtId="10" fontId="0" fillId="0" borderId="0" xfId="0" applyNumberFormat="1"/>
    <xf numFmtId="10" fontId="0" fillId="0" borderId="3" xfId="0" applyNumberFormat="1" applyBorder="1"/>
    <xf numFmtId="0" fontId="0" fillId="0" borderId="0" xfId="0" applyAlignment="1">
      <alignment horizontal="right"/>
    </xf>
    <xf numFmtId="164" fontId="0" fillId="0" borderId="0" xfId="0" applyNumberFormat="1" applyAlignment="1">
      <alignment vertical="center"/>
    </xf>
    <xf numFmtId="0" fontId="0" fillId="0" borderId="3" xfId="0" applyBorder="1" applyAlignment="1">
      <alignment wrapText="1"/>
    </xf>
    <xf numFmtId="3" fontId="0" fillId="0" borderId="3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9" fontId="0" fillId="0" borderId="0" xfId="0" applyNumberFormat="1" applyAlignment="1">
      <alignment vertical="center"/>
    </xf>
    <xf numFmtId="9" fontId="0" fillId="0" borderId="2" xfId="0" applyNumberFormat="1" applyBorder="1" applyAlignment="1">
      <alignment vertical="center"/>
    </xf>
    <xf numFmtId="0" fontId="0" fillId="0" borderId="3" xfId="0" applyFill="1" applyBorder="1" applyAlignment="1">
      <alignment vertical="center" wrapText="1"/>
    </xf>
    <xf numFmtId="3" fontId="0" fillId="0" borderId="0" xfId="0" applyNumberFormat="1" applyAlignment="1">
      <alignment vertical="center"/>
    </xf>
    <xf numFmtId="3" fontId="0" fillId="0" borderId="2" xfId="0" applyNumberFormat="1" applyBorder="1" applyAlignment="1">
      <alignment vertical="center"/>
    </xf>
    <xf numFmtId="10" fontId="0" fillId="0" borderId="0" xfId="0" applyNumberFormat="1" applyAlignment="1">
      <alignment vertical="center"/>
    </xf>
    <xf numFmtId="10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3" fontId="1" fillId="0" borderId="2" xfId="0" applyNumberFormat="1" applyFon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0" fontId="0" fillId="0" borderId="2" xfId="0" applyNumberFormat="1" applyBorder="1" applyAlignment="1">
      <alignment vertical="center"/>
    </xf>
    <xf numFmtId="10" fontId="1" fillId="0" borderId="2" xfId="0" applyNumberFormat="1" applyFont="1" applyBorder="1" applyAlignment="1">
      <alignment vertical="center"/>
    </xf>
    <xf numFmtId="0" fontId="0" fillId="0" borderId="0" xfId="0" applyBorder="1" applyAlignment="1">
      <alignment wrapText="1"/>
    </xf>
    <xf numFmtId="0" fontId="5" fillId="0" borderId="0" xfId="0" applyFont="1" applyBorder="1" applyAlignment="1">
      <alignment wrapText="1"/>
    </xf>
    <xf numFmtId="10" fontId="0" fillId="0" borderId="0" xfId="0" applyNumberFormat="1" applyBorder="1" applyAlignment="1">
      <alignment wrapText="1"/>
    </xf>
    <xf numFmtId="0" fontId="0" fillId="0" borderId="0" xfId="0" applyAlignme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1"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7</xdr:col>
      <xdr:colOff>596900</xdr:colOff>
      <xdr:row>49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5461000"/>
          <a:ext cx="5778500" cy="38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N28"/>
  <sheetViews>
    <sheetView tabSelected="1" workbookViewId="0"/>
  </sheetViews>
  <sheetFormatPr baseColWidth="10" defaultRowHeight="15" x14ac:dyDescent="0"/>
  <cols>
    <col min="1" max="1" width="3.83203125" customWidth="1"/>
    <col min="2" max="2" width="20.83203125" customWidth="1"/>
    <col min="3" max="4" width="10.83203125" customWidth="1"/>
    <col min="5" max="5" width="3.83203125" customWidth="1"/>
    <col min="6" max="9" width="10.83203125" customWidth="1"/>
    <col min="10" max="10" width="3.83203125" customWidth="1"/>
    <col min="11" max="15" width="10.83203125" customWidth="1"/>
  </cols>
  <sheetData>
    <row r="2" spans="2:14" ht="20">
      <c r="B2" s="2" t="s">
        <v>13</v>
      </c>
      <c r="C2" s="2"/>
    </row>
    <row r="3" spans="2:14" ht="20">
      <c r="B3" s="2"/>
      <c r="C3" s="2"/>
    </row>
    <row r="4" spans="2:14">
      <c r="B4" s="1" t="s">
        <v>34</v>
      </c>
      <c r="C4" s="1"/>
    </row>
    <row r="5" spans="2:14">
      <c r="B5" s="6" t="s">
        <v>15</v>
      </c>
      <c r="C5" s="6" t="s">
        <v>52</v>
      </c>
      <c r="D5" s="6" t="s">
        <v>16</v>
      </c>
      <c r="E5" s="6"/>
      <c r="F5" s="6" t="s">
        <v>17</v>
      </c>
      <c r="G5" s="6"/>
      <c r="H5" s="6"/>
      <c r="I5" s="6"/>
      <c r="J5" s="6"/>
      <c r="K5" s="6" t="s">
        <v>0</v>
      </c>
      <c r="L5" s="6"/>
      <c r="M5" s="6"/>
      <c r="N5" s="6"/>
    </row>
    <row r="6" spans="2:14" s="5" customFormat="1" ht="45">
      <c r="B6" s="4"/>
      <c r="C6" s="4"/>
      <c r="D6" s="4"/>
      <c r="E6" s="4"/>
      <c r="F6" s="4" t="s">
        <v>18</v>
      </c>
      <c r="G6" s="4" t="s">
        <v>1</v>
      </c>
      <c r="H6" s="4" t="s">
        <v>2</v>
      </c>
      <c r="I6" s="4" t="s">
        <v>19</v>
      </c>
      <c r="J6" s="4"/>
      <c r="K6" s="4" t="s">
        <v>18</v>
      </c>
      <c r="L6" s="4" t="s">
        <v>1</v>
      </c>
      <c r="M6" s="4" t="s">
        <v>2</v>
      </c>
      <c r="N6" s="4" t="s">
        <v>19</v>
      </c>
    </row>
    <row r="7" spans="2:14" s="5" customFormat="1">
      <c r="B7" s="29" t="s">
        <v>51</v>
      </c>
      <c r="C7" s="29">
        <v>2.65</v>
      </c>
      <c r="D7" s="30">
        <v>1</v>
      </c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2:14">
      <c r="B8" t="s">
        <v>2</v>
      </c>
      <c r="C8">
        <v>0.71</v>
      </c>
      <c r="D8" s="8">
        <f>C8/C$7</f>
        <v>0.26792452830188679</v>
      </c>
      <c r="H8">
        <v>1</v>
      </c>
      <c r="K8" s="8" t="str">
        <f>IF(ISNUMBER(F8),F8*$D8,"")</f>
        <v/>
      </c>
      <c r="L8" s="8" t="str">
        <f t="shared" ref="L8:N8" si="0">IF(ISNUMBER(G8),G8*$D8,"")</f>
        <v/>
      </c>
      <c r="M8" s="8">
        <f t="shared" si="0"/>
        <v>0.26792452830188679</v>
      </c>
      <c r="N8" s="8" t="str">
        <f t="shared" si="0"/>
        <v/>
      </c>
    </row>
    <row r="9" spans="2:14">
      <c r="B9" t="s">
        <v>48</v>
      </c>
      <c r="C9">
        <v>0.44</v>
      </c>
      <c r="D9" s="8">
        <f t="shared" ref="D9:D21" si="1">C9/C$7</f>
        <v>0.16603773584905662</v>
      </c>
      <c r="I9">
        <v>1</v>
      </c>
      <c r="K9" s="8" t="str">
        <f t="shared" ref="K9:K21" si="2">IF(ISNUMBER(F9),F9*$D9,"")</f>
        <v/>
      </c>
      <c r="L9" s="8" t="str">
        <f t="shared" ref="L9:L21" si="3">IF(ISNUMBER(G9),G9*$D9,"")</f>
        <v/>
      </c>
      <c r="M9" s="8" t="str">
        <f t="shared" ref="M9:M21" si="4">IF(ISNUMBER(H9),H9*$D9,"")</f>
        <v/>
      </c>
      <c r="N9" s="8">
        <f t="shared" ref="N9:N20" si="5">IF(ISNUMBER(I9),I9*$D9,"")</f>
        <v>0.16603773584905662</v>
      </c>
    </row>
    <row r="10" spans="2:14">
      <c r="B10" t="s">
        <v>33</v>
      </c>
      <c r="C10">
        <v>0.54</v>
      </c>
      <c r="D10" s="8">
        <f t="shared" si="1"/>
        <v>0.20377358490566039</v>
      </c>
      <c r="F10">
        <v>1</v>
      </c>
      <c r="K10" s="8">
        <f t="shared" si="2"/>
        <v>0.20377358490566039</v>
      </c>
      <c r="L10" s="8" t="str">
        <f t="shared" si="3"/>
        <v/>
      </c>
      <c r="M10" s="8" t="str">
        <f t="shared" si="4"/>
        <v/>
      </c>
      <c r="N10" s="8" t="str">
        <f t="shared" si="5"/>
        <v/>
      </c>
    </row>
    <row r="11" spans="2:14">
      <c r="B11" t="s">
        <v>32</v>
      </c>
      <c r="C11">
        <v>0.08</v>
      </c>
      <c r="D11" s="8">
        <f t="shared" si="1"/>
        <v>3.0188679245283019E-2</v>
      </c>
      <c r="G11">
        <v>1</v>
      </c>
      <c r="K11" s="8" t="str">
        <f t="shared" si="2"/>
        <v/>
      </c>
      <c r="L11" s="8">
        <f t="shared" si="3"/>
        <v>3.0188679245283019E-2</v>
      </c>
      <c r="M11" s="8" t="str">
        <f t="shared" si="4"/>
        <v/>
      </c>
      <c r="N11" s="8" t="str">
        <f t="shared" si="5"/>
        <v/>
      </c>
    </row>
    <row r="12" spans="2:14">
      <c r="B12" t="s">
        <v>49</v>
      </c>
      <c r="C12">
        <v>0.28000000000000003</v>
      </c>
      <c r="D12" s="8">
        <f t="shared" si="1"/>
        <v>0.10566037735849058</v>
      </c>
      <c r="I12">
        <v>1</v>
      </c>
      <c r="K12" s="8" t="str">
        <f t="shared" si="2"/>
        <v/>
      </c>
      <c r="L12" s="8" t="str">
        <f t="shared" si="3"/>
        <v/>
      </c>
      <c r="M12" s="8" t="str">
        <f t="shared" si="4"/>
        <v/>
      </c>
      <c r="N12" s="8">
        <f t="shared" si="5"/>
        <v>0.10566037735849058</v>
      </c>
    </row>
    <row r="13" spans="2:14">
      <c r="B13" t="s">
        <v>31</v>
      </c>
      <c r="C13">
        <v>7.0000000000000007E-2</v>
      </c>
      <c r="D13" s="8">
        <f t="shared" si="1"/>
        <v>2.6415094339622646E-2</v>
      </c>
      <c r="F13">
        <v>1</v>
      </c>
      <c r="K13" s="8">
        <f t="shared" si="2"/>
        <v>2.6415094339622646E-2</v>
      </c>
      <c r="L13" s="8" t="str">
        <f t="shared" si="3"/>
        <v/>
      </c>
      <c r="M13" s="8" t="str">
        <f t="shared" si="4"/>
        <v/>
      </c>
      <c r="N13" s="8" t="str">
        <f t="shared" si="5"/>
        <v/>
      </c>
    </row>
    <row r="14" spans="2:14">
      <c r="B14" t="s">
        <v>30</v>
      </c>
      <c r="C14">
        <v>0.09</v>
      </c>
      <c r="D14" s="8">
        <f t="shared" si="1"/>
        <v>3.3962264150943396E-2</v>
      </c>
      <c r="H14">
        <v>1</v>
      </c>
      <c r="K14" s="8" t="str">
        <f t="shared" si="2"/>
        <v/>
      </c>
      <c r="L14" s="8" t="str">
        <f t="shared" si="3"/>
        <v/>
      </c>
      <c r="M14" s="8">
        <f t="shared" si="4"/>
        <v>3.3962264150943396E-2</v>
      </c>
      <c r="N14" s="8" t="str">
        <f t="shared" si="5"/>
        <v/>
      </c>
    </row>
    <row r="15" spans="2:14">
      <c r="B15" t="s">
        <v>29</v>
      </c>
      <c r="C15">
        <v>0.12</v>
      </c>
      <c r="D15" s="8">
        <f t="shared" si="1"/>
        <v>4.5283018867924525E-2</v>
      </c>
      <c r="I15">
        <v>1</v>
      </c>
      <c r="K15" s="8" t="str">
        <f t="shared" si="2"/>
        <v/>
      </c>
      <c r="L15" s="8" t="str">
        <f t="shared" si="3"/>
        <v/>
      </c>
      <c r="M15" s="8" t="str">
        <f t="shared" si="4"/>
        <v/>
      </c>
      <c r="N15" s="8">
        <f t="shared" si="5"/>
        <v>4.5283018867924525E-2</v>
      </c>
    </row>
    <row r="16" spans="2:14">
      <c r="B16" t="s">
        <v>50</v>
      </c>
      <c r="C16">
        <v>0.12</v>
      </c>
      <c r="D16" s="8">
        <f t="shared" si="1"/>
        <v>4.5283018867924525E-2</v>
      </c>
      <c r="I16">
        <v>1</v>
      </c>
      <c r="K16" s="8" t="str">
        <f t="shared" si="2"/>
        <v/>
      </c>
      <c r="L16" s="8" t="str">
        <f t="shared" si="3"/>
        <v/>
      </c>
      <c r="M16" s="8" t="str">
        <f t="shared" si="4"/>
        <v/>
      </c>
      <c r="N16" s="8">
        <f t="shared" si="5"/>
        <v>4.5283018867924525E-2</v>
      </c>
    </row>
    <row r="17" spans="2:14">
      <c r="B17" t="s">
        <v>24</v>
      </c>
      <c r="C17">
        <v>0.08</v>
      </c>
      <c r="D17" s="8">
        <f t="shared" si="1"/>
        <v>3.0188679245283019E-2</v>
      </c>
      <c r="I17">
        <v>1</v>
      </c>
      <c r="K17" s="8" t="str">
        <f t="shared" si="2"/>
        <v/>
      </c>
      <c r="L17" s="8" t="str">
        <f t="shared" si="3"/>
        <v/>
      </c>
      <c r="M17" s="8" t="str">
        <f t="shared" si="4"/>
        <v/>
      </c>
      <c r="N17" s="8">
        <f t="shared" si="5"/>
        <v>3.0188679245283019E-2</v>
      </c>
    </row>
    <row r="18" spans="2:14">
      <c r="B18" t="s">
        <v>28</v>
      </c>
      <c r="C18">
        <v>0.08</v>
      </c>
      <c r="D18" s="8">
        <f t="shared" si="1"/>
        <v>3.0188679245283019E-2</v>
      </c>
      <c r="I18">
        <v>1</v>
      </c>
      <c r="K18" s="8" t="str">
        <f t="shared" si="2"/>
        <v/>
      </c>
      <c r="L18" s="8" t="str">
        <f t="shared" si="3"/>
        <v/>
      </c>
      <c r="M18" s="8" t="str">
        <f t="shared" si="4"/>
        <v/>
      </c>
      <c r="N18" s="8">
        <f t="shared" si="5"/>
        <v>3.0188679245283019E-2</v>
      </c>
    </row>
    <row r="19" spans="2:14">
      <c r="B19" t="s">
        <v>27</v>
      </c>
      <c r="C19">
        <v>0.03</v>
      </c>
      <c r="D19" s="8">
        <f t="shared" si="1"/>
        <v>1.1320754716981131E-2</v>
      </c>
      <c r="I19">
        <v>1</v>
      </c>
      <c r="K19" s="8" t="str">
        <f t="shared" si="2"/>
        <v/>
      </c>
      <c r="L19" s="8" t="str">
        <f t="shared" si="3"/>
        <v/>
      </c>
      <c r="M19" s="8" t="str">
        <f t="shared" si="4"/>
        <v/>
      </c>
      <c r="N19" s="8">
        <f t="shared" si="5"/>
        <v>1.1320754716981131E-2</v>
      </c>
    </row>
    <row r="20" spans="2:14">
      <c r="B20" t="s">
        <v>26</v>
      </c>
      <c r="C20">
        <v>0.01</v>
      </c>
      <c r="D20" s="8">
        <f t="shared" si="1"/>
        <v>3.7735849056603774E-3</v>
      </c>
      <c r="I20">
        <v>1</v>
      </c>
      <c r="K20" s="8" t="str">
        <f t="shared" si="2"/>
        <v/>
      </c>
      <c r="L20" s="8" t="str">
        <f t="shared" si="3"/>
        <v/>
      </c>
      <c r="M20" s="8" t="str">
        <f t="shared" si="4"/>
        <v/>
      </c>
      <c r="N20" s="8">
        <f t="shared" si="5"/>
        <v>3.7735849056603774E-3</v>
      </c>
    </row>
    <row r="21" spans="2:14">
      <c r="B21" t="s">
        <v>25</v>
      </c>
      <c r="C21">
        <v>0</v>
      </c>
      <c r="D21" s="8">
        <f t="shared" si="1"/>
        <v>0</v>
      </c>
      <c r="F21">
        <v>1</v>
      </c>
      <c r="K21" s="8">
        <f t="shared" si="2"/>
        <v>0</v>
      </c>
      <c r="L21" s="8" t="str">
        <f t="shared" si="3"/>
        <v/>
      </c>
      <c r="M21" s="8" t="str">
        <f t="shared" si="4"/>
        <v/>
      </c>
      <c r="N21" s="8"/>
    </row>
    <row r="22" spans="2:14">
      <c r="B22" s="7" t="s">
        <v>23</v>
      </c>
      <c r="C22" s="7"/>
      <c r="D22" s="9">
        <f>SUM(D8:D21)</f>
        <v>1</v>
      </c>
      <c r="E22" s="7"/>
      <c r="F22" s="7"/>
      <c r="G22" s="7"/>
      <c r="H22" s="7"/>
      <c r="I22" s="7"/>
      <c r="J22" s="7"/>
      <c r="K22" s="9">
        <f>SUM(K8:K21)</f>
        <v>0.23018867924528302</v>
      </c>
      <c r="L22" s="9">
        <f>SUM(L8:L21)</f>
        <v>3.0188679245283019E-2</v>
      </c>
      <c r="M22" s="9">
        <f>SUM(M8:M21)</f>
        <v>0.30188679245283018</v>
      </c>
      <c r="N22" s="9">
        <f>SUM(N8:N20)</f>
        <v>0.43773584905660379</v>
      </c>
    </row>
    <row r="24" spans="2:14">
      <c r="B24" t="s">
        <v>20</v>
      </c>
      <c r="C24" s="10" t="s">
        <v>21</v>
      </c>
      <c r="D24" s="10"/>
    </row>
    <row r="25" spans="2:14">
      <c r="D25" s="10"/>
    </row>
    <row r="26" spans="2:14">
      <c r="D26" s="10"/>
    </row>
    <row r="27" spans="2:14">
      <c r="B27" s="1" t="s">
        <v>22</v>
      </c>
      <c r="C27" s="1"/>
    </row>
    <row r="28" spans="2:14">
      <c r="B28" s="31" t="s">
        <v>53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</sheetData>
  <pageMargins left="0.75" right="0.75" top="1" bottom="1" header="0.5" footer="0.5"/>
  <pageSetup paperSize="9" orientation="portrait" horizontalDpi="4294967292" verticalDpi="4294967292"/>
  <ignoredErrors>
    <ignoredError sqref="K8:N19 K20:N21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8" tint="0.79998168889431442"/>
  </sheetPr>
  <dimension ref="B2:K36"/>
  <sheetViews>
    <sheetView workbookViewId="0"/>
  </sheetViews>
  <sheetFormatPr baseColWidth="10" defaultRowHeight="15" x14ac:dyDescent="0"/>
  <cols>
    <col min="1" max="1" width="3.83203125" customWidth="1"/>
    <col min="2" max="2" width="20.83203125" customWidth="1"/>
    <col min="3" max="11" width="13.33203125" style="14" customWidth="1"/>
    <col min="12" max="12" width="10.83203125" customWidth="1"/>
  </cols>
  <sheetData>
    <row r="2" spans="2:10" ht="20">
      <c r="B2" s="2" t="s">
        <v>14</v>
      </c>
    </row>
    <row r="5" spans="2:10">
      <c r="B5" s="1" t="s">
        <v>37</v>
      </c>
    </row>
    <row r="6" spans="2:10">
      <c r="B6" s="7"/>
      <c r="C6" s="15" t="s">
        <v>6</v>
      </c>
      <c r="D6" s="15" t="s">
        <v>7</v>
      </c>
      <c r="E6" s="15" t="s">
        <v>8</v>
      </c>
      <c r="F6" s="15" t="s">
        <v>9</v>
      </c>
      <c r="G6" s="15" t="s">
        <v>10</v>
      </c>
      <c r="H6" s="15" t="s">
        <v>11</v>
      </c>
      <c r="I6" s="15" t="s">
        <v>12</v>
      </c>
      <c r="J6" s="15" t="s">
        <v>5</v>
      </c>
    </row>
    <row r="7" spans="2:10" ht="30">
      <c r="B7" s="12" t="s">
        <v>3</v>
      </c>
      <c r="C7" s="13">
        <v>4315.34</v>
      </c>
      <c r="D7" s="13">
        <v>422432.13</v>
      </c>
      <c r="E7" s="13">
        <v>306363.59999999998</v>
      </c>
      <c r="F7" s="13">
        <v>5272.98</v>
      </c>
      <c r="G7" s="13">
        <v>1511.73</v>
      </c>
      <c r="H7" s="13">
        <v>541937.13</v>
      </c>
      <c r="I7" s="13">
        <v>80218.59</v>
      </c>
      <c r="J7" s="13">
        <v>48855.23</v>
      </c>
    </row>
    <row r="11" spans="2:10">
      <c r="B11" s="1" t="s">
        <v>35</v>
      </c>
    </row>
    <row r="12" spans="2:10">
      <c r="B12" s="7"/>
      <c r="C12" s="15" t="s">
        <v>6</v>
      </c>
      <c r="D12" s="15" t="s">
        <v>7</v>
      </c>
      <c r="E12" s="15" t="s">
        <v>8</v>
      </c>
      <c r="F12" s="15" t="s">
        <v>9</v>
      </c>
      <c r="G12" s="15" t="s">
        <v>10</v>
      </c>
      <c r="H12" s="15" t="s">
        <v>11</v>
      </c>
      <c r="I12" s="15" t="s">
        <v>12</v>
      </c>
      <c r="J12" s="15" t="s">
        <v>5</v>
      </c>
    </row>
    <row r="13" spans="2:10">
      <c r="B13" t="s">
        <v>4</v>
      </c>
      <c r="C13" s="16">
        <v>1</v>
      </c>
      <c r="D13" s="16">
        <v>0.9</v>
      </c>
      <c r="E13" s="16">
        <v>0.9</v>
      </c>
      <c r="F13" s="16">
        <v>1</v>
      </c>
      <c r="G13" s="16">
        <v>1</v>
      </c>
      <c r="H13" s="16">
        <f>Electricity!K22</f>
        <v>0.23018867924528302</v>
      </c>
      <c r="I13" s="16">
        <v>1</v>
      </c>
      <c r="J13" s="16"/>
    </row>
    <row r="14" spans="2:10">
      <c r="B14" t="s">
        <v>1</v>
      </c>
      <c r="C14" s="16"/>
      <c r="D14" s="16"/>
      <c r="E14" s="16"/>
      <c r="F14" s="16"/>
      <c r="G14" s="16"/>
      <c r="H14" s="16">
        <f>Electricity!L22</f>
        <v>3.0188679245283019E-2</v>
      </c>
      <c r="I14" s="16"/>
      <c r="J14" s="16"/>
    </row>
    <row r="15" spans="2:10">
      <c r="B15" t="s">
        <v>2</v>
      </c>
      <c r="C15" s="16"/>
      <c r="D15" s="16"/>
      <c r="E15" s="16"/>
      <c r="F15" s="16"/>
      <c r="G15" s="16"/>
      <c r="H15" s="16">
        <f>Electricity!M22</f>
        <v>0.30188679245283018</v>
      </c>
      <c r="I15" s="16"/>
      <c r="J15" s="16"/>
    </row>
    <row r="16" spans="2:10">
      <c r="B16" s="3" t="s">
        <v>5</v>
      </c>
      <c r="C16" s="17"/>
      <c r="D16" s="17">
        <v>0.1</v>
      </c>
      <c r="E16" s="17">
        <v>0.1</v>
      </c>
      <c r="F16" s="17"/>
      <c r="G16" s="17"/>
      <c r="H16" s="17">
        <f>Electricity!N22</f>
        <v>0.43773584905660379</v>
      </c>
      <c r="I16" s="17"/>
      <c r="J16" s="17">
        <v>1</v>
      </c>
    </row>
    <row r="19" spans="2:11">
      <c r="B19" s="1" t="s">
        <v>36</v>
      </c>
    </row>
    <row r="20" spans="2:11">
      <c r="B20" s="7"/>
      <c r="C20" s="15" t="s">
        <v>6</v>
      </c>
      <c r="D20" s="15" t="s">
        <v>7</v>
      </c>
      <c r="E20" s="15" t="s">
        <v>8</v>
      </c>
      <c r="F20" s="15" t="s">
        <v>9</v>
      </c>
      <c r="G20" s="15" t="s">
        <v>10</v>
      </c>
      <c r="H20" s="15" t="s">
        <v>11</v>
      </c>
      <c r="I20" s="15" t="s">
        <v>12</v>
      </c>
      <c r="J20" s="15" t="s">
        <v>5</v>
      </c>
      <c r="K20" s="18" t="s">
        <v>23</v>
      </c>
    </row>
    <row r="21" spans="2:11">
      <c r="B21" t="s">
        <v>4</v>
      </c>
      <c r="C21" s="19">
        <f t="shared" ref="C21:J24" si="0">C13*C$7</f>
        <v>4315.34</v>
      </c>
      <c r="D21" s="19">
        <f t="shared" si="0"/>
        <v>380188.91700000002</v>
      </c>
      <c r="E21" s="19">
        <f t="shared" si="0"/>
        <v>275727.24</v>
      </c>
      <c r="F21" s="19">
        <f t="shared" si="0"/>
        <v>5272.98</v>
      </c>
      <c r="G21" s="19">
        <f t="shared" si="0"/>
        <v>1511.73</v>
      </c>
      <c r="H21" s="19">
        <f>H13*H$7</f>
        <v>124747.79218867925</v>
      </c>
      <c r="I21" s="19">
        <f t="shared" si="0"/>
        <v>80218.59</v>
      </c>
      <c r="J21" s="19">
        <f t="shared" si="0"/>
        <v>0</v>
      </c>
      <c r="K21" s="23">
        <f>SUM(C21:J21)</f>
        <v>871982.58918867912</v>
      </c>
    </row>
    <row r="22" spans="2:11">
      <c r="B22" t="s">
        <v>1</v>
      </c>
      <c r="C22" s="19">
        <f t="shared" si="0"/>
        <v>0</v>
      </c>
      <c r="D22" s="19">
        <f t="shared" si="0"/>
        <v>0</v>
      </c>
      <c r="E22" s="19">
        <f t="shared" si="0"/>
        <v>0</v>
      </c>
      <c r="F22" s="19">
        <f t="shared" si="0"/>
        <v>0</v>
      </c>
      <c r="G22" s="19">
        <f t="shared" si="0"/>
        <v>0</v>
      </c>
      <c r="H22" s="19">
        <f t="shared" si="0"/>
        <v>16360.366188679245</v>
      </c>
      <c r="I22" s="19">
        <f t="shared" si="0"/>
        <v>0</v>
      </c>
      <c r="J22" s="19">
        <f t="shared" si="0"/>
        <v>0</v>
      </c>
      <c r="K22" s="23">
        <f>SUM(C22:J22)</f>
        <v>16360.366188679245</v>
      </c>
    </row>
    <row r="23" spans="2:11">
      <c r="B23" t="s">
        <v>2</v>
      </c>
      <c r="C23" s="19">
        <f t="shared" si="0"/>
        <v>0</v>
      </c>
      <c r="D23" s="19">
        <f t="shared" si="0"/>
        <v>0</v>
      </c>
      <c r="E23" s="19">
        <f t="shared" si="0"/>
        <v>0</v>
      </c>
      <c r="F23" s="19">
        <f t="shared" si="0"/>
        <v>0</v>
      </c>
      <c r="G23" s="19">
        <f t="shared" si="0"/>
        <v>0</v>
      </c>
      <c r="H23" s="19">
        <f t="shared" si="0"/>
        <v>163603.66188679246</v>
      </c>
      <c r="I23" s="19">
        <f t="shared" si="0"/>
        <v>0</v>
      </c>
      <c r="J23" s="19">
        <f t="shared" si="0"/>
        <v>0</v>
      </c>
      <c r="K23" s="23">
        <f>SUM(C23:J23)</f>
        <v>163603.66188679246</v>
      </c>
    </row>
    <row r="24" spans="2:11">
      <c r="B24" s="3" t="s">
        <v>5</v>
      </c>
      <c r="C24" s="20">
        <f t="shared" si="0"/>
        <v>0</v>
      </c>
      <c r="D24" s="20">
        <f t="shared" si="0"/>
        <v>42243.213000000003</v>
      </c>
      <c r="E24" s="20">
        <f t="shared" si="0"/>
        <v>30636.36</v>
      </c>
      <c r="F24" s="20">
        <f t="shared" si="0"/>
        <v>0</v>
      </c>
      <c r="G24" s="20">
        <f t="shared" si="0"/>
        <v>0</v>
      </c>
      <c r="H24" s="20">
        <f t="shared" si="0"/>
        <v>237225.30973584906</v>
      </c>
      <c r="I24" s="20">
        <f t="shared" si="0"/>
        <v>0</v>
      </c>
      <c r="J24" s="20">
        <f t="shared" si="0"/>
        <v>48855.23</v>
      </c>
      <c r="K24" s="24">
        <f>SUM(C24:J24)</f>
        <v>358960.11273584905</v>
      </c>
    </row>
    <row r="27" spans="2:11">
      <c r="B27" s="1" t="s">
        <v>38</v>
      </c>
    </row>
    <row r="28" spans="2:11" ht="30">
      <c r="B28" s="7"/>
      <c r="C28" s="15" t="s">
        <v>39</v>
      </c>
      <c r="D28" s="15" t="s">
        <v>40</v>
      </c>
      <c r="E28" s="15" t="s">
        <v>41</v>
      </c>
      <c r="F28" s="15" t="s">
        <v>42</v>
      </c>
      <c r="G28" s="15" t="s">
        <v>43</v>
      </c>
    </row>
    <row r="29" spans="2:11">
      <c r="B29" t="s">
        <v>44</v>
      </c>
      <c r="C29" s="19">
        <f>G21</f>
        <v>1511.73</v>
      </c>
      <c r="D29" s="11">
        <v>0.95</v>
      </c>
      <c r="E29" s="19">
        <f>C29*D29</f>
        <v>1436.1434999999999</v>
      </c>
      <c r="F29" s="21">
        <f>E29/SUM($E$29:$E$36)</f>
        <v>1.6812566475529163E-3</v>
      </c>
      <c r="G29" s="21"/>
    </row>
    <row r="30" spans="2:11">
      <c r="B30" t="s">
        <v>45</v>
      </c>
      <c r="C30" s="19">
        <f>F21</f>
        <v>5272.98</v>
      </c>
      <c r="D30" s="11">
        <v>0.82</v>
      </c>
      <c r="E30" s="19">
        <f t="shared" ref="E30:E36" si="1">C30*D30</f>
        <v>4323.8435999999992</v>
      </c>
      <c r="F30" s="21">
        <f>E30/SUM($E$29:$E$36)</f>
        <v>5.0618136665863348E-3</v>
      </c>
      <c r="G30" s="21"/>
    </row>
    <row r="31" spans="2:11">
      <c r="B31" t="s">
        <v>46</v>
      </c>
      <c r="C31" s="19">
        <f>I21</f>
        <v>80218.59</v>
      </c>
      <c r="D31" s="11">
        <v>1</v>
      </c>
      <c r="E31" s="19">
        <f t="shared" si="1"/>
        <v>80218.59</v>
      </c>
      <c r="F31" s="21">
        <f>E31/SUM($E$29:$E$36)</f>
        <v>9.3909861859084343E-2</v>
      </c>
      <c r="G31" s="21"/>
    </row>
    <row r="32" spans="2:11">
      <c r="C32" s="19"/>
      <c r="D32" s="11"/>
      <c r="E32" s="19"/>
      <c r="F32" s="21"/>
      <c r="G32" s="21"/>
    </row>
    <row r="33" spans="2:7">
      <c r="B33" t="s">
        <v>7</v>
      </c>
      <c r="C33" s="19">
        <f>D21</f>
        <v>380188.91700000002</v>
      </c>
      <c r="D33" s="11">
        <v>1.0669999999999999</v>
      </c>
      <c r="E33" s="19">
        <f t="shared" si="1"/>
        <v>405661.57443899999</v>
      </c>
      <c r="F33" s="21">
        <f>E33/SUM($E$29:$E$36)</f>
        <v>0.47489768166088625</v>
      </c>
      <c r="G33" s="22">
        <f>F33/SUM($F$33:$F$36)</f>
        <v>0.52804717850301197</v>
      </c>
    </row>
    <row r="34" spans="2:7">
      <c r="B34" t="s">
        <v>47</v>
      </c>
      <c r="C34" s="19">
        <f>H21</f>
        <v>124747.79218867925</v>
      </c>
      <c r="D34" s="11">
        <v>1</v>
      </c>
      <c r="E34" s="19">
        <f t="shared" si="1"/>
        <v>124747.79218867925</v>
      </c>
      <c r="F34" s="21">
        <f>E34/SUM($E$29:$E$36)</f>
        <v>0.1460390656537921</v>
      </c>
      <c r="G34" s="22">
        <f>F34/SUM($F$33:$F$36)</f>
        <v>0.16238343446950643</v>
      </c>
    </row>
    <row r="35" spans="2:7">
      <c r="B35" t="s">
        <v>6</v>
      </c>
      <c r="C35" s="19">
        <f>C21</f>
        <v>4315.34</v>
      </c>
      <c r="D35" s="11">
        <v>0.8</v>
      </c>
      <c r="E35" s="19">
        <f t="shared" si="1"/>
        <v>3452.2720000000004</v>
      </c>
      <c r="F35" s="21">
        <f>E35/SUM($E$29:$E$36)</f>
        <v>4.041486974777104E-3</v>
      </c>
      <c r="G35" s="22">
        <f>F35/SUM($F$33:$F$36)</f>
        <v>4.4938012468791816E-3</v>
      </c>
    </row>
    <row r="36" spans="2:7">
      <c r="B36" s="3" t="s">
        <v>8</v>
      </c>
      <c r="C36" s="20">
        <f>E21</f>
        <v>275727.24</v>
      </c>
      <c r="D36" s="25">
        <v>0.85</v>
      </c>
      <c r="E36" s="20">
        <f t="shared" si="1"/>
        <v>234368.15399999998</v>
      </c>
      <c r="F36" s="26">
        <f>E36/SUM($E$29:$E$36)</f>
        <v>0.274368833537321</v>
      </c>
      <c r="G36" s="27">
        <f>F36/SUM($F$33:$F$36)</f>
        <v>0.3050755857806024</v>
      </c>
    </row>
  </sheetData>
  <conditionalFormatting sqref="C8:D8 G8:I8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C22:K24 C21:G21 I21:K2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Electricity</vt:lpstr>
      <vt:lpstr>Fuel aggregation</vt:lpstr>
    </vt:vector>
  </TitlesOfParts>
  <Company>Quintel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Wouter Terlouw</cp:lastModifiedBy>
  <dcterms:created xsi:type="dcterms:W3CDTF">2013-12-04T10:46:11Z</dcterms:created>
  <dcterms:modified xsi:type="dcterms:W3CDTF">2014-06-27T08:08:31Z</dcterms:modified>
</cp:coreProperties>
</file>