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14400" yWindow="0" windowWidth="14400" windowHeight="16080" tabRatio="500"/>
  </bookViews>
  <sheets>
    <sheet name="Electricity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D10" i="1"/>
  <c r="K10" i="1"/>
  <c r="K11" i="1"/>
  <c r="K12" i="1"/>
  <c r="D13" i="1"/>
  <c r="K13" i="1"/>
  <c r="K14" i="1"/>
  <c r="K15" i="1"/>
  <c r="K16" i="1"/>
  <c r="K17" i="1"/>
  <c r="K18" i="1"/>
  <c r="K19" i="1"/>
  <c r="K20" i="1"/>
  <c r="D21" i="1"/>
  <c r="K21" i="1"/>
  <c r="K22" i="1"/>
  <c r="H13" i="2"/>
  <c r="H21" i="2"/>
  <c r="D8" i="1"/>
  <c r="D9" i="1"/>
  <c r="D11" i="1"/>
  <c r="D12" i="1"/>
  <c r="D14" i="1"/>
  <c r="D15" i="1"/>
  <c r="D16" i="1"/>
  <c r="D17" i="1"/>
  <c r="D18" i="1"/>
  <c r="D19" i="1"/>
  <c r="D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H16" i="2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H15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H14" i="2"/>
  <c r="D22" i="1"/>
  <c r="E21" i="2"/>
  <c r="C36" i="2"/>
  <c r="E36" i="2"/>
  <c r="G21" i="2"/>
  <c r="C29" i="2"/>
  <c r="E29" i="2"/>
  <c r="F21" i="2"/>
  <c r="C30" i="2"/>
  <c r="E30" i="2"/>
  <c r="I21" i="2"/>
  <c r="C31" i="2"/>
  <c r="E31" i="2"/>
  <c r="D21" i="2"/>
  <c r="C33" i="2"/>
  <c r="E33" i="2"/>
  <c r="C34" i="2"/>
  <c r="E34" i="2"/>
  <c r="C21" i="2"/>
  <c r="C35" i="2"/>
  <c r="E35" i="2"/>
  <c r="F36" i="2"/>
  <c r="F33" i="2"/>
  <c r="F34" i="2"/>
  <c r="F35" i="2"/>
  <c r="G36" i="2"/>
  <c r="G35" i="2"/>
  <c r="G34" i="2"/>
  <c r="G33" i="2"/>
  <c r="F31" i="2"/>
  <c r="F30" i="2"/>
  <c r="F29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J21" i="2"/>
  <c r="K21" i="2"/>
</calcChain>
</file>

<file path=xl/sharedStrings.xml><?xml version="1.0" encoding="utf-8"?>
<sst xmlns="http://schemas.openxmlformats.org/spreadsheetml/2006/main" count="86" uniqueCount="54">
  <si>
    <t>Summary</t>
  </si>
  <si>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</si>
  <si>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</si>
  <si>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</si>
  <si>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</si>
  <si>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</si>
  <si>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</si>
  <si>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</si>
  <si>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</si>
  <si>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</si>
  <si>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</si>
  <si>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</si>
  <si>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</si>
  <si>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 xml:space="preserve">How much electricity is used in which services application? </t>
  </si>
  <si>
    <t>Deriving Final demand per application and space heating split</t>
  </si>
  <si>
    <t>Electricity breakdown</t>
  </si>
  <si>
    <t>Percentage</t>
  </si>
  <si>
    <t>Appliances</t>
  </si>
  <si>
    <t>Space heating and hot water</t>
  </si>
  <si>
    <t>Electrical appliances</t>
  </si>
  <si>
    <t>Source:</t>
  </si>
  <si>
    <t>[1]</t>
  </si>
  <si>
    <t>References</t>
  </si>
  <si>
    <t>Total</t>
  </si>
  <si>
    <t>Cooking</t>
  </si>
  <si>
    <t>Heat pumps</t>
  </si>
  <si>
    <t>Laundry</t>
  </si>
  <si>
    <t>Elevators</t>
  </si>
  <si>
    <t>ICT office</t>
  </si>
  <si>
    <t>ICT datacenters</t>
  </si>
  <si>
    <t>Lighting street</t>
  </si>
  <si>
    <t>Electric heating</t>
  </si>
  <si>
    <t>Ventilation and air conditioning</t>
  </si>
  <si>
    <t>Hot water</t>
  </si>
  <si>
    <t>Table 1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</si>
  <si>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</si>
  <si>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</si>
  <si>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</si>
  <si>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</si>
  <si>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</si>
  <si>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</si>
  <si>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</si>
  <si>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</si>
  <si>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</si>
  <si>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</si>
  <si>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</si>
  <si>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</si>
  <si>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</si>
  <si>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Misc. building technologies</t>
  </si>
  <si>
    <t>Refrigerating</t>
  </si>
  <si>
    <t>Circulation pumps and other heating auxilaries</t>
  </si>
  <si>
    <t>Scale</t>
  </si>
  <si>
    <t>Length</t>
  </si>
  <si>
    <t>[1] Fleiter et al. (2010) Electricity demand in the European services sector: A detailed bottom-up estimate by sector and by end-use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</si>
</sst>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596900</xdr:colOff>
      <xdr:row>49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461000"/>
          <a:ext cx="57785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28"/>
  <sheetViews>
    <sheetView tabSelected="1" workbookViewId="0">
      <selection activeCell="C22" sqref="C22"/>
    </sheetView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 ht="20">
      <c r="B2" s="2" t="s">
        <v>13</v>
      </c>
      <c r="C2" s="2"/>
    </row>
    <row r="3" spans="2:14" ht="20">
      <c r="B3" s="2"/>
      <c r="C3" s="2"/>
    </row>
    <row r="4" spans="2:14">
      <c r="B4" s="1" t="s">
        <v>34</v>
      </c>
      <c r="C4" s="1"/>
    </row>
    <row r="5" spans="2:14">
      <c r="B5" s="6" t="s">
        <v>15</v>
      </c>
      <c r="C5" s="6" t="s">
        <v>52</v>
      </c>
      <c r="D5" s="6" t="s">
        <v>16</v>
      </c>
      <c r="E5" s="6"/>
      <c r="F5" s="6" t="s">
        <v>17</v>
      </c>
      <c r="G5" s="6"/>
      <c r="H5" s="6"/>
      <c r="I5" s="6"/>
      <c r="J5" s="6"/>
      <c r="K5" s="6" t="s">
        <v>0</v>
      </c>
      <c r="L5" s="6"/>
      <c r="M5" s="6"/>
      <c r="N5" s="6"/>
    </row>
    <row r="6" spans="2:14" s="5" customFormat="1" ht="45">
      <c r="B6" s="4"/>
      <c r="C6" s="4"/>
      <c r="D6" s="4"/>
      <c r="E6" s="4"/>
      <c r="F6" s="4" t="s">
        <v>18</v>
      </c>
      <c r="G6" s="4" t="s">
        <v>1</v>
      </c>
      <c r="H6" s="4" t="s">
        <v>2</v>
      </c>
      <c r="I6" s="4" t="s">
        <v>19</v>
      </c>
      <c r="J6" s="4"/>
      <c r="K6" s="4" t="s">
        <v>18</v>
      </c>
      <c r="L6" s="4" t="s">
        <v>1</v>
      </c>
      <c r="M6" s="4" t="s">
        <v>2</v>
      </c>
      <c r="N6" s="4" t="s">
        <v>19</v>
      </c>
    </row>
    <row r="7" spans="2:14" s="5" customFormat="1">
      <c r="B7" s="29" t="s">
        <v>51</v>
      </c>
      <c r="C7" s="29">
        <v>1.53</v>
      </c>
      <c r="D7" s="30">
        <v>1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>
      <c r="B8" t="s">
        <v>2</v>
      </c>
      <c r="C8">
        <v>0.28000000000000003</v>
      </c>
      <c r="D8" s="8">
        <f>C8/C$7</f>
        <v>0.18300653594771243</v>
      </c>
      <c r="H8">
        <v>1</v>
      </c>
      <c r="K8" s="8" t="str">
        <f>IF(ISNUMBER(F8),F8*$D8,"")</f>
        <v/>
      </c>
      <c r="L8" s="8" t="str">
        <f t="shared" ref="L8:N8" si="0">IF(ISNUMBER(G8),G8*$D8,"")</f>
        <v/>
      </c>
      <c r="M8" s="8">
        <f t="shared" si="0"/>
        <v>0.18300653594771243</v>
      </c>
      <c r="N8" s="8" t="str">
        <f t="shared" si="0"/>
        <v/>
      </c>
    </row>
    <row r="9" spans="2:14">
      <c r="B9" t="s">
        <v>48</v>
      </c>
      <c r="C9">
        <v>0.19</v>
      </c>
      <c r="D9" s="8">
        <f t="shared" ref="D9:D21" si="1">C9/C$7</f>
        <v>0.12418300653594772</v>
      </c>
      <c r="I9">
        <v>1</v>
      </c>
      <c r="K9" s="8" t="str">
        <f t="shared" ref="K9:K21" si="2">IF(ISNUMBER(F9),F9*$D9,"")</f>
        <v/>
      </c>
      <c r="L9" s="8" t="str">
        <f t="shared" ref="L9:L21" si="3">IF(ISNUMBER(G9),G9*$D9,"")</f>
        <v/>
      </c>
      <c r="M9" s="8" t="str">
        <f t="shared" ref="M9:M21" si="4">IF(ISNUMBER(H9),H9*$D9,"")</f>
        <v/>
      </c>
      <c r="N9" s="8">
        <f t="shared" ref="N9:N20" si="5">IF(ISNUMBER(I9),I9*$D9,"")</f>
        <v>0.12418300653594772</v>
      </c>
    </row>
    <row r="10" spans="2:14">
      <c r="B10" t="s">
        <v>33</v>
      </c>
      <c r="C10">
        <v>0.13</v>
      </c>
      <c r="D10" s="8">
        <f t="shared" si="1"/>
        <v>8.4967320261437912E-2</v>
      </c>
      <c r="F10">
        <v>1</v>
      </c>
      <c r="K10" s="8">
        <f t="shared" si="2"/>
        <v>8.4967320261437912E-2</v>
      </c>
      <c r="L10" s="8" t="str">
        <f t="shared" si="3"/>
        <v/>
      </c>
      <c r="M10" s="8" t="str">
        <f t="shared" si="4"/>
        <v/>
      </c>
      <c r="N10" s="8" t="str">
        <f t="shared" si="5"/>
        <v/>
      </c>
    </row>
    <row r="11" spans="2:14">
      <c r="B11" t="s">
        <v>32</v>
      </c>
      <c r="C11">
        <v>0.52</v>
      </c>
      <c r="D11" s="8">
        <f t="shared" si="1"/>
        <v>0.33986928104575165</v>
      </c>
      <c r="G11">
        <v>1</v>
      </c>
      <c r="K11" s="8" t="str">
        <f t="shared" si="2"/>
        <v/>
      </c>
      <c r="L11" s="8">
        <f t="shared" si="3"/>
        <v>0.33986928104575165</v>
      </c>
      <c r="M11" s="8" t="str">
        <f t="shared" si="4"/>
        <v/>
      </c>
      <c r="N11" s="8" t="str">
        <f t="shared" si="5"/>
        <v/>
      </c>
    </row>
    <row r="12" spans="2:14">
      <c r="B12" t="s">
        <v>49</v>
      </c>
      <c r="C12">
        <v>0.1</v>
      </c>
      <c r="D12" s="8">
        <f t="shared" si="1"/>
        <v>6.535947712418301E-2</v>
      </c>
      <c r="I12">
        <v>1</v>
      </c>
      <c r="K12" s="8" t="str">
        <f t="shared" si="2"/>
        <v/>
      </c>
      <c r="L12" s="8" t="str">
        <f t="shared" si="3"/>
        <v/>
      </c>
      <c r="M12" s="8" t="str">
        <f t="shared" si="4"/>
        <v/>
      </c>
      <c r="N12" s="8">
        <f t="shared" si="5"/>
        <v>6.535947712418301E-2</v>
      </c>
    </row>
    <row r="13" spans="2:14">
      <c r="B13" t="s">
        <v>31</v>
      </c>
      <c r="C13">
        <v>0.08</v>
      </c>
      <c r="D13" s="8">
        <f t="shared" si="1"/>
        <v>5.2287581699346407E-2</v>
      </c>
      <c r="F13">
        <v>1</v>
      </c>
      <c r="K13" s="8">
        <f t="shared" si="2"/>
        <v>5.2287581699346407E-2</v>
      </c>
      <c r="L13" s="8" t="str">
        <f t="shared" si="3"/>
        <v/>
      </c>
      <c r="M13" s="8" t="str">
        <f t="shared" si="4"/>
        <v/>
      </c>
      <c r="N13" s="8" t="str">
        <f t="shared" si="5"/>
        <v/>
      </c>
    </row>
    <row r="14" spans="2:14">
      <c r="B14" t="s">
        <v>30</v>
      </c>
      <c r="C14">
        <v>0.04</v>
      </c>
      <c r="D14" s="8">
        <f t="shared" si="1"/>
        <v>2.6143790849673203E-2</v>
      </c>
      <c r="H14">
        <v>1</v>
      </c>
      <c r="K14" s="8" t="str">
        <f t="shared" si="2"/>
        <v/>
      </c>
      <c r="L14" s="8" t="str">
        <f t="shared" si="3"/>
        <v/>
      </c>
      <c r="M14" s="8">
        <f t="shared" si="4"/>
        <v>2.6143790849673203E-2</v>
      </c>
      <c r="N14" s="8" t="str">
        <f t="shared" si="5"/>
        <v/>
      </c>
    </row>
    <row r="15" spans="2:14">
      <c r="B15" t="s">
        <v>29</v>
      </c>
      <c r="C15">
        <v>0.04</v>
      </c>
      <c r="D15" s="8">
        <f t="shared" si="1"/>
        <v>2.6143790849673203E-2</v>
      </c>
      <c r="I15">
        <v>1</v>
      </c>
      <c r="K15" s="8" t="str">
        <f t="shared" si="2"/>
        <v/>
      </c>
      <c r="L15" s="8" t="str">
        <f t="shared" si="3"/>
        <v/>
      </c>
      <c r="M15" s="8" t="str">
        <f t="shared" si="4"/>
        <v/>
      </c>
      <c r="N15" s="8">
        <f t="shared" si="5"/>
        <v>2.6143790849673203E-2</v>
      </c>
    </row>
    <row r="16" spans="2:14">
      <c r="B16" t="s">
        <v>50</v>
      </c>
      <c r="C16">
        <v>0.03</v>
      </c>
      <c r="D16" s="8">
        <f t="shared" si="1"/>
        <v>1.9607843137254902E-2</v>
      </c>
      <c r="I16">
        <v>1</v>
      </c>
      <c r="K16" s="8" t="str">
        <f t="shared" si="2"/>
        <v/>
      </c>
      <c r="L16" s="8" t="str">
        <f t="shared" si="3"/>
        <v/>
      </c>
      <c r="M16" s="8" t="str">
        <f t="shared" si="4"/>
        <v/>
      </c>
      <c r="N16" s="8">
        <f t="shared" si="5"/>
        <v>1.9607843137254902E-2</v>
      </c>
    </row>
    <row r="17" spans="2:14">
      <c r="B17" t="s">
        <v>24</v>
      </c>
      <c r="C17">
        <v>0.04</v>
      </c>
      <c r="D17" s="8">
        <f t="shared" si="1"/>
        <v>2.6143790849673203E-2</v>
      </c>
      <c r="I17">
        <v>1</v>
      </c>
      <c r="K17" s="8" t="str">
        <f t="shared" si="2"/>
        <v/>
      </c>
      <c r="L17" s="8" t="str">
        <f t="shared" si="3"/>
        <v/>
      </c>
      <c r="M17" s="8" t="str">
        <f t="shared" si="4"/>
        <v/>
      </c>
      <c r="N17" s="8">
        <f t="shared" si="5"/>
        <v>2.6143790849673203E-2</v>
      </c>
    </row>
    <row r="18" spans="2:14">
      <c r="B18" t="s">
        <v>28</v>
      </c>
      <c r="C18">
        <v>0.04</v>
      </c>
      <c r="D18" s="8">
        <f t="shared" si="1"/>
        <v>2.6143790849673203E-2</v>
      </c>
      <c r="I18">
        <v>1</v>
      </c>
      <c r="K18" s="8" t="str">
        <f t="shared" si="2"/>
        <v/>
      </c>
      <c r="L18" s="8" t="str">
        <f t="shared" si="3"/>
        <v/>
      </c>
      <c r="M18" s="8" t="str">
        <f t="shared" si="4"/>
        <v/>
      </c>
      <c r="N18" s="8">
        <f t="shared" si="5"/>
        <v>2.6143790849673203E-2</v>
      </c>
    </row>
    <row r="19" spans="2:14">
      <c r="B19" t="s">
        <v>27</v>
      </c>
      <c r="C19">
        <v>0.03</v>
      </c>
      <c r="D19" s="8">
        <f t="shared" si="1"/>
        <v>1.9607843137254902E-2</v>
      </c>
      <c r="I19">
        <v>1</v>
      </c>
      <c r="K19" s="8" t="str">
        <f t="shared" si="2"/>
        <v/>
      </c>
      <c r="L19" s="8" t="str">
        <f t="shared" si="3"/>
        <v/>
      </c>
      <c r="M19" s="8" t="str">
        <f t="shared" si="4"/>
        <v/>
      </c>
      <c r="N19" s="8">
        <f t="shared" si="5"/>
        <v>1.9607843137254902E-2</v>
      </c>
    </row>
    <row r="20" spans="2:14">
      <c r="B20" t="s">
        <v>26</v>
      </c>
      <c r="C20">
        <v>0.01</v>
      </c>
      <c r="D20" s="8">
        <f t="shared" si="1"/>
        <v>6.5359477124183009E-3</v>
      </c>
      <c r="I20">
        <v>1</v>
      </c>
      <c r="K20" s="8" t="str">
        <f t="shared" si="2"/>
        <v/>
      </c>
      <c r="L20" s="8" t="str">
        <f t="shared" si="3"/>
        <v/>
      </c>
      <c r="M20" s="8" t="str">
        <f t="shared" si="4"/>
        <v/>
      </c>
      <c r="N20" s="8">
        <f t="shared" si="5"/>
        <v>6.5359477124183009E-3</v>
      </c>
    </row>
    <row r="21" spans="2:14">
      <c r="B21" t="s">
        <v>25</v>
      </c>
      <c r="C21">
        <v>0</v>
      </c>
      <c r="D21" s="8">
        <f t="shared" si="1"/>
        <v>0</v>
      </c>
      <c r="F21">
        <v>1</v>
      </c>
      <c r="K21" s="8">
        <f t="shared" si="2"/>
        <v>0</v>
      </c>
      <c r="L21" s="8" t="str">
        <f t="shared" si="3"/>
        <v/>
      </c>
      <c r="M21" s="8" t="str">
        <f t="shared" si="4"/>
        <v/>
      </c>
      <c r="N21" s="8"/>
    </row>
    <row r="22" spans="2:14">
      <c r="B22" s="7" t="s">
        <v>23</v>
      </c>
      <c r="C22" s="7"/>
      <c r="D22" s="9">
        <f>SUM(D8:D21)</f>
        <v>1.0000000000000002</v>
      </c>
      <c r="E22" s="7"/>
      <c r="F22" s="7"/>
      <c r="G22" s="7"/>
      <c r="H22" s="7"/>
      <c r="I22" s="7"/>
      <c r="J22" s="7"/>
      <c r="K22" s="9">
        <f>SUM(K8:K21)</f>
        <v>0.13725490196078433</v>
      </c>
      <c r="L22" s="9">
        <f>SUM(L8:L21)</f>
        <v>0.33986928104575165</v>
      </c>
      <c r="M22" s="9">
        <f>SUM(M8:M21)</f>
        <v>0.20915032679738563</v>
      </c>
      <c r="N22" s="9">
        <f>SUM(N8:N20)</f>
        <v>0.31372549019607843</v>
      </c>
    </row>
    <row r="24" spans="2:14">
      <c r="B24" t="s">
        <v>20</v>
      </c>
      <c r="C24" s="10" t="s">
        <v>21</v>
      </c>
      <c r="D24" s="10"/>
    </row>
    <row r="25" spans="2:14">
      <c r="D25" s="10"/>
    </row>
    <row r="26" spans="2:14">
      <c r="D26" s="10"/>
    </row>
    <row r="27" spans="2:14">
      <c r="B27" s="1" t="s">
        <v>22</v>
      </c>
      <c r="C27" s="1"/>
    </row>
    <row r="28" spans="2:14">
      <c r="B28" s="31" t="s">
        <v>53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</sheetData>
  <pageMargins left="0.75" right="0.75" top="1" bottom="1" header="0.5" footer="0.5"/>
  <pageSetup paperSize="9" orientation="portrait" horizontalDpi="4294967292" verticalDpi="4294967292"/>
  <ignoredErrors>
    <ignoredError sqref="K8:N19 K20:N2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K36"/>
  <sheetViews>
    <sheetView topLeftCell="F2" workbookViewId="0">
      <selection activeCell="G34" sqref="G34:G36"/>
    </sheetView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0">
      <c r="B2" s="2" t="s">
        <v>14</v>
      </c>
    </row>
    <row r="5" spans="2:10">
      <c r="B5" s="1" t="s">
        <v>37</v>
      </c>
    </row>
    <row r="6" spans="2:10">
      <c r="B6" s="7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5" t="s">
        <v>5</v>
      </c>
    </row>
    <row r="7" spans="2:10" ht="30">
      <c r="B7" s="12" t="s">
        <v>3</v>
      </c>
      <c r="C7" s="13">
        <v>0</v>
      </c>
      <c r="D7" s="13">
        <v>55555.2035620807</v>
      </c>
      <c r="E7" s="13">
        <v>58921.97</v>
      </c>
      <c r="F7" s="13">
        <v>2878.47</v>
      </c>
      <c r="G7" s="13">
        <v>1623.68</v>
      </c>
      <c r="H7" s="13">
        <v>288815.18</v>
      </c>
      <c r="I7" s="13">
        <v>10958.8082441274</v>
      </c>
      <c r="J7" s="13">
        <v>208.21</v>
      </c>
    </row>
    <row r="11" spans="2:10">
      <c r="B11" s="1" t="s">
        <v>35</v>
      </c>
    </row>
    <row r="12" spans="2:10">
      <c r="B12" s="7"/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5</v>
      </c>
    </row>
    <row r="13" spans="2:10">
      <c r="B13" t="s">
        <v>4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Electricity!K22</f>
        <v>0.13725490196078433</v>
      </c>
      <c r="I13" s="16">
        <v>1</v>
      </c>
      <c r="J13" s="16"/>
    </row>
    <row r="14" spans="2:10">
      <c r="B14" t="s">
        <v>1</v>
      </c>
      <c r="C14" s="16"/>
      <c r="D14" s="16"/>
      <c r="E14" s="16"/>
      <c r="F14" s="16"/>
      <c r="G14" s="16"/>
      <c r="H14" s="16">
        <f>Electricity!L22</f>
        <v>0.33986928104575165</v>
      </c>
      <c r="I14" s="16"/>
      <c r="J14" s="16"/>
    </row>
    <row r="15" spans="2:10">
      <c r="B15" t="s">
        <v>2</v>
      </c>
      <c r="C15" s="16"/>
      <c r="D15" s="16"/>
      <c r="E15" s="16"/>
      <c r="F15" s="16"/>
      <c r="G15" s="16"/>
      <c r="H15" s="16">
        <f>Electricity!M22</f>
        <v>0.20915032679738563</v>
      </c>
      <c r="I15" s="16"/>
      <c r="J15" s="16"/>
    </row>
    <row r="16" spans="2:10">
      <c r="B16" s="3" t="s">
        <v>5</v>
      </c>
      <c r="C16" s="17"/>
      <c r="D16" s="17">
        <v>0.1</v>
      </c>
      <c r="E16" s="17">
        <v>0.1</v>
      </c>
      <c r="F16" s="17"/>
      <c r="G16" s="17"/>
      <c r="H16" s="17">
        <f>Electricity!N22</f>
        <v>0.31372549019607843</v>
      </c>
      <c r="I16" s="17"/>
      <c r="J16" s="17">
        <v>1</v>
      </c>
    </row>
    <row r="19" spans="2:11">
      <c r="B19" s="1" t="s">
        <v>36</v>
      </c>
    </row>
    <row r="20" spans="2:11">
      <c r="B20" s="7"/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11</v>
      </c>
      <c r="I20" s="15" t="s">
        <v>12</v>
      </c>
      <c r="J20" s="15" t="s">
        <v>5</v>
      </c>
      <c r="K20" s="18" t="s">
        <v>23</v>
      </c>
    </row>
    <row r="21" spans="2:11">
      <c r="B21" t="s">
        <v>4</v>
      </c>
      <c r="C21" s="19">
        <f t="shared" ref="C21:J24" si="0">C13*C$7</f>
        <v>0</v>
      </c>
      <c r="D21" s="19">
        <f t="shared" si="0"/>
        <v>49999.683205872629</v>
      </c>
      <c r="E21" s="19">
        <f t="shared" si="0"/>
        <v>53029.773000000001</v>
      </c>
      <c r="F21" s="19">
        <f t="shared" si="0"/>
        <v>2878.47</v>
      </c>
      <c r="G21" s="19">
        <f t="shared" si="0"/>
        <v>1623.68</v>
      </c>
      <c r="H21" s="19">
        <f>H13*H$7</f>
        <v>39641.299215686275</v>
      </c>
      <c r="I21" s="19">
        <f t="shared" si="0"/>
        <v>10958.8082441274</v>
      </c>
      <c r="J21" s="19">
        <f t="shared" si="0"/>
        <v>0</v>
      </c>
      <c r="K21" s="23">
        <f>SUM(C21:J21)</f>
        <v>158131.71366568629</v>
      </c>
    </row>
    <row r="22" spans="2:11">
      <c r="B22" t="s">
        <v>1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98159.407581699343</v>
      </c>
      <c r="I22" s="19">
        <f t="shared" si="0"/>
        <v>0</v>
      </c>
      <c r="J22" s="19">
        <f t="shared" si="0"/>
        <v>0</v>
      </c>
      <c r="K22" s="23">
        <f>SUM(C22:J22)</f>
        <v>98159.407581699343</v>
      </c>
    </row>
    <row r="23" spans="2:11">
      <c r="B23" t="s">
        <v>2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60405.789281045749</v>
      </c>
      <c r="I23" s="19">
        <f t="shared" si="0"/>
        <v>0</v>
      </c>
      <c r="J23" s="19">
        <f t="shared" si="0"/>
        <v>0</v>
      </c>
      <c r="K23" s="23">
        <f>SUM(C23:J23)</f>
        <v>60405.789281045749</v>
      </c>
    </row>
    <row r="24" spans="2:11">
      <c r="B24" s="3" t="s">
        <v>5</v>
      </c>
      <c r="C24" s="20">
        <f t="shared" si="0"/>
        <v>0</v>
      </c>
      <c r="D24" s="20">
        <f t="shared" si="0"/>
        <v>5555.5203562080706</v>
      </c>
      <c r="E24" s="20">
        <f t="shared" si="0"/>
        <v>5892.1970000000001</v>
      </c>
      <c r="F24" s="20">
        <f t="shared" si="0"/>
        <v>0</v>
      </c>
      <c r="G24" s="20">
        <f t="shared" si="0"/>
        <v>0</v>
      </c>
      <c r="H24" s="20">
        <f t="shared" si="0"/>
        <v>90608.68392156862</v>
      </c>
      <c r="I24" s="20">
        <f t="shared" si="0"/>
        <v>0</v>
      </c>
      <c r="J24" s="20">
        <f t="shared" si="0"/>
        <v>208.21</v>
      </c>
      <c r="K24" s="24">
        <f>SUM(C24:J24)</f>
        <v>102264.6112777767</v>
      </c>
    </row>
    <row r="27" spans="2:11">
      <c r="B27" s="1" t="s">
        <v>38</v>
      </c>
    </row>
    <row r="28" spans="2:11" ht="30">
      <c r="B28" s="7"/>
      <c r="C28" s="15" t="s">
        <v>39</v>
      </c>
      <c r="D28" s="15" t="s">
        <v>40</v>
      </c>
      <c r="E28" s="15" t="s">
        <v>41</v>
      </c>
      <c r="F28" s="15" t="s">
        <v>42</v>
      </c>
      <c r="G28" s="15" t="s">
        <v>43</v>
      </c>
    </row>
    <row r="29" spans="2:11">
      <c r="B29" t="s">
        <v>44</v>
      </c>
      <c r="C29" s="19">
        <f>G21</f>
        <v>1623.68</v>
      </c>
      <c r="D29" s="11">
        <v>0.95</v>
      </c>
      <c r="E29" s="19">
        <f>C29*D29</f>
        <v>1542.4960000000001</v>
      </c>
      <c r="F29" s="21">
        <f>E29/SUM($E$29:$E$36)</f>
        <v>1.0086425168651467E-2</v>
      </c>
      <c r="G29" s="21"/>
    </row>
    <row r="30" spans="2:11">
      <c r="B30" t="s">
        <v>45</v>
      </c>
      <c r="C30" s="19">
        <f>F21</f>
        <v>2878.47</v>
      </c>
      <c r="D30" s="11">
        <v>0.82</v>
      </c>
      <c r="E30" s="19">
        <f t="shared" ref="E30:E36" si="1">C30*D30</f>
        <v>2360.3453999999997</v>
      </c>
      <c r="F30" s="21">
        <f>E30/SUM($E$29:$E$36)</f>
        <v>1.5434365631593672E-2</v>
      </c>
      <c r="G30" s="21"/>
    </row>
    <row r="31" spans="2:11">
      <c r="B31" t="s">
        <v>46</v>
      </c>
      <c r="C31" s="19">
        <f>I21</f>
        <v>10958.8082441274</v>
      </c>
      <c r="D31" s="11">
        <v>1</v>
      </c>
      <c r="E31" s="19">
        <f t="shared" si="1"/>
        <v>10958.8082441274</v>
      </c>
      <c r="F31" s="21">
        <f>E31/SUM($E$29:$E$36)</f>
        <v>7.1659958464716789E-2</v>
      </c>
      <c r="G31" s="21"/>
    </row>
    <row r="32" spans="2:11">
      <c r="C32" s="19"/>
      <c r="D32" s="11"/>
      <c r="E32" s="19"/>
      <c r="F32" s="21"/>
      <c r="G32" s="21"/>
    </row>
    <row r="33" spans="2:7">
      <c r="B33" t="s">
        <v>7</v>
      </c>
      <c r="C33" s="19">
        <f>D21</f>
        <v>49999.683205872629</v>
      </c>
      <c r="D33" s="11">
        <v>1.0669999999999999</v>
      </c>
      <c r="E33" s="19">
        <f t="shared" si="1"/>
        <v>53349.661980666089</v>
      </c>
      <c r="F33" s="21">
        <f>E33/SUM($E$29:$E$36)</f>
        <v>0.34885495543640871</v>
      </c>
      <c r="G33" s="22">
        <f>F33/SUM($F$33:$F$36)</f>
        <v>0.38640619941631221</v>
      </c>
    </row>
    <row r="34" spans="2:7">
      <c r="B34" t="s">
        <v>47</v>
      </c>
      <c r="C34" s="19">
        <f>H21</f>
        <v>39641.299215686275</v>
      </c>
      <c r="D34" s="11">
        <v>1</v>
      </c>
      <c r="E34" s="19">
        <f t="shared" si="1"/>
        <v>39641.299215686275</v>
      </c>
      <c r="F34" s="21">
        <f>E34/SUM($E$29:$E$36)</f>
        <v>0.25921558184082272</v>
      </c>
      <c r="G34" s="22">
        <f>F34/SUM($F$33:$F$36)</f>
        <v>0.2871179160499514</v>
      </c>
    </row>
    <row r="35" spans="2:7">
      <c r="B35" t="s">
        <v>6</v>
      </c>
      <c r="C35" s="19">
        <f>C21</f>
        <v>0</v>
      </c>
      <c r="D35" s="11">
        <v>0.8</v>
      </c>
      <c r="E35" s="19">
        <f t="shared" si="1"/>
        <v>0</v>
      </c>
      <c r="F35" s="21">
        <f>E35/SUM($E$29:$E$36)</f>
        <v>0</v>
      </c>
      <c r="G35" s="22">
        <f>F35/SUM($F$33:$F$36)</f>
        <v>0</v>
      </c>
    </row>
    <row r="36" spans="2:7">
      <c r="B36" s="3" t="s">
        <v>8</v>
      </c>
      <c r="C36" s="20">
        <f>E21</f>
        <v>53029.773000000001</v>
      </c>
      <c r="D36" s="25">
        <v>0.85</v>
      </c>
      <c r="E36" s="20">
        <f t="shared" si="1"/>
        <v>45075.307050000003</v>
      </c>
      <c r="F36" s="26">
        <f>E36/SUM($E$29:$E$36)</f>
        <v>0.29474871345780668</v>
      </c>
      <c r="G36" s="27">
        <f>F36/SUM($F$33:$F$36)</f>
        <v>0.32647588453373638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2:K24 C21:G21 I21:K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2013-12-04T10:46:11Z</dcterms:created>
  <dcterms:modified xsi:type="dcterms:W3CDTF">2014-06-27T07:52:58Z</dcterms:modified>
</cp:coreProperties>
</file>