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14400" windowHeight="1602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22" i="1"/>
  <c r="H13" i="2"/>
  <c r="H21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K10" i="1"/>
  <c r="K11" i="1"/>
  <c r="K12" i="1"/>
  <c r="K13" i="1"/>
  <c r="K14" i="1"/>
  <c r="K15" i="1"/>
  <c r="K16" i="1"/>
  <c r="K17" i="1"/>
  <c r="K18" i="1"/>
  <c r="K19" i="1"/>
  <c r="K20" i="1"/>
  <c r="K21" i="1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<sst xmlns="http://schemas.openxmlformats.org/spreadsheetml/2006/main" count="86" uniqueCount="54">
  <si>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</si>
  <si>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</si>
  <si>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</si>
  <si>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</si>
  <si>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</si>
  <si>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</si>
  <si>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</si>
  <si>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</si>
  <si>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</si>
  <si>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</si>
  <si>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</si>
  <si>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</si>
  <si>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</si>
  <si>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</si>
  <si>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</si>
  <si>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</si>
  <si>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</si>
  <si>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</si>
  <si>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</si>
  <si>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</si>
  <si>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</si>
  <si>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</si>
  <si>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</si>
  <si>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</si>
  <si>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</si>
  <si>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</si>
  <si>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</si>
  <si>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</si>
  <si>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</si>
  <si>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</si>
  <si>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</si>
  <si>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</si>
  <si>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</si>
  <si>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</si>
  <si>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</si>
  <si>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</si>
  <si>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</si>
  <si>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</si>
  <si>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</si>
  <si>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</si>
  <si>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</si>
  <si>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</si>
  <si>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</si>
  <si>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</si>
  <si>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</si>
  <si>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</si>
  <si>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</si>
  <si>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</si>
  <si>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</si>
  <si>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</si>
  <si>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</si>
  <si>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</si>
  <si>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</si>
  <si>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Fleiter et al. (2010) Electricity demand in the European services sector: A detailed bottom-up estimate by sector and by end-use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</si>
</sst>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28</xdr:row>
      <xdr:rowOff>152400</xdr:rowOff>
    </xdr:from>
    <xdr:to>
      <xdr:col>8</xdr:col>
      <xdr:colOff>609600</xdr:colOff>
      <xdr:row>48</xdr:row>
      <xdr:rowOff>179614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0200" y="5994400"/>
          <a:ext cx="228600" cy="3837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>
      <selection activeCell="C10" sqref="C10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2.71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0.66</v>
      </c>
      <c r="D8" s="8">
        <f>C8/C$7</f>
        <v>0.24354243542435425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0.24354243542435425</v>
      </c>
      <c r="N8" s="8" t="str">
        <f t="shared" si="0"/>
        <v/>
      </c>
    </row>
    <row r="9" spans="2:14">
      <c r="B9" t="s">
        <v>48</v>
      </c>
      <c r="C9">
        <v>0.49</v>
      </c>
      <c r="D9" s="8">
        <f t="shared" ref="D9:D21" si="1">C9/C$7</f>
        <v>0.18081180811808117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0.18081180811808117</v>
      </c>
    </row>
    <row r="10" spans="2:14">
      <c r="B10" t="s">
        <v>33</v>
      </c>
      <c r="C10">
        <v>0.46</v>
      </c>
      <c r="D10" s="8">
        <f t="shared" si="1"/>
        <v>0.16974169741697417</v>
      </c>
      <c r="F10">
        <v>1</v>
      </c>
      <c r="K10" s="8">
        <f t="shared" si="2"/>
        <v>0.16974169741697417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0.26</v>
      </c>
      <c r="D11" s="8">
        <f t="shared" si="1"/>
        <v>9.5940959409594101E-2</v>
      </c>
      <c r="G11">
        <v>1</v>
      </c>
      <c r="K11" s="8" t="str">
        <f t="shared" si="2"/>
        <v/>
      </c>
      <c r="L11" s="8">
        <f t="shared" si="3"/>
        <v>9.5940959409594101E-2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0.21</v>
      </c>
      <c r="D12" s="8">
        <f t="shared" si="1"/>
        <v>7.7490774907749069E-2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7.7490774907749069E-2</v>
      </c>
    </row>
    <row r="13" spans="2:14">
      <c r="B13" t="s">
        <v>31</v>
      </c>
      <c r="C13">
        <v>0.19</v>
      </c>
      <c r="D13" s="8">
        <f t="shared" si="1"/>
        <v>7.0110701107011078E-2</v>
      </c>
      <c r="F13">
        <v>1</v>
      </c>
      <c r="K13" s="8">
        <f t="shared" si="2"/>
        <v>7.0110701107011078E-2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0.11</v>
      </c>
      <c r="D14" s="8">
        <f t="shared" si="1"/>
        <v>4.0590405904059039E-2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4.0590405904059039E-2</v>
      </c>
      <c r="N14" s="8" t="str">
        <f t="shared" si="5"/>
        <v/>
      </c>
    </row>
    <row r="15" spans="2:14">
      <c r="B15" t="s">
        <v>29</v>
      </c>
      <c r="C15">
        <v>0.08</v>
      </c>
      <c r="D15" s="8">
        <f t="shared" si="1"/>
        <v>2.9520295202952032E-2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2.9520295202952032E-2</v>
      </c>
    </row>
    <row r="16" spans="2:14">
      <c r="B16" t="s">
        <v>50</v>
      </c>
      <c r="C16">
        <v>0.09</v>
      </c>
      <c r="D16" s="8">
        <f t="shared" si="1"/>
        <v>3.3210332103321034E-2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3.3210332103321034E-2</v>
      </c>
    </row>
    <row r="17" spans="2:14">
      <c r="B17" t="s">
        <v>24</v>
      </c>
      <c r="C17">
        <v>7.0000000000000007E-2</v>
      </c>
      <c r="D17" s="8">
        <f t="shared" si="1"/>
        <v>2.583025830258303E-2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2.583025830258303E-2</v>
      </c>
    </row>
    <row r="18" spans="2:14">
      <c r="B18" t="s">
        <v>28</v>
      </c>
      <c r="C18">
        <v>0.06</v>
      </c>
      <c r="D18" s="8">
        <f t="shared" si="1"/>
        <v>2.2140221402214021E-2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2.2140221402214021E-2</v>
      </c>
    </row>
    <row r="19" spans="2:14">
      <c r="B19" t="s">
        <v>27</v>
      </c>
      <c r="C19">
        <v>0.02</v>
      </c>
      <c r="D19" s="8">
        <f t="shared" si="1"/>
        <v>7.380073800738008E-3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7.380073800738008E-3</v>
      </c>
    </row>
    <row r="20" spans="2:14">
      <c r="B20" t="s">
        <v>26</v>
      </c>
      <c r="C20">
        <v>0.01</v>
      </c>
      <c r="D20" s="8">
        <f t="shared" si="1"/>
        <v>3.690036900369004E-3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3.690036900369004E-3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1.0000000000000002</v>
      </c>
      <c r="E22" s="7"/>
      <c r="F22" s="7"/>
      <c r="G22" s="7"/>
      <c r="H22" s="7"/>
      <c r="I22" s="7"/>
      <c r="J22" s="7"/>
      <c r="K22" s="9">
        <f>SUM(K8:K21)</f>
        <v>0.23985239852398527</v>
      </c>
      <c r="L22" s="9">
        <f>SUM(L8:L21)</f>
        <v>9.5940959409594101E-2</v>
      </c>
      <c r="M22" s="9">
        <f>SUM(M8:M21)</f>
        <v>0.28413284132841327</v>
      </c>
      <c r="N22" s="9">
        <f>SUM(N8:N20)</f>
        <v>0.38007380073800734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topLeftCell="A2" workbookViewId="0">
      <selection activeCell="G34" sqref="G34:G36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598</v>
      </c>
      <c r="D7" s="13">
        <v>280428.39</v>
      </c>
      <c r="E7" s="13">
        <v>110553.37999999999</v>
      </c>
      <c r="F7" s="13">
        <v>3920.23</v>
      </c>
      <c r="G7" s="13">
        <v>315.94</v>
      </c>
      <c r="H7" s="13">
        <v>501908.73</v>
      </c>
      <c r="I7" s="13">
        <v>31989.511074999999</v>
      </c>
      <c r="J7" s="13">
        <v>12285.630000000001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0.23985239852398527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9.5940959409594101E-2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0.28413284132841327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0.38007380073800734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598</v>
      </c>
      <c r="D21" s="19">
        <f t="shared" si="0"/>
        <v>252385.55100000001</v>
      </c>
      <c r="E21" s="19">
        <f t="shared" si="0"/>
        <v>99498.041999999987</v>
      </c>
      <c r="F21" s="19">
        <f t="shared" si="0"/>
        <v>3920.23</v>
      </c>
      <c r="G21" s="19">
        <f t="shared" si="0"/>
        <v>315.94</v>
      </c>
      <c r="H21" s="19">
        <f>H13*H$7</f>
        <v>120384.01273062732</v>
      </c>
      <c r="I21" s="19">
        <f t="shared" si="0"/>
        <v>31989.511074999999</v>
      </c>
      <c r="J21" s="19">
        <f t="shared" si="0"/>
        <v>0</v>
      </c>
      <c r="K21" s="23">
        <f>SUM(C21:J21)</f>
        <v>509091.28680562729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48153.605092250924</v>
      </c>
      <c r="I22" s="19">
        <f t="shared" si="0"/>
        <v>0</v>
      </c>
      <c r="J22" s="19">
        <f t="shared" si="0"/>
        <v>0</v>
      </c>
      <c r="K22" s="23">
        <f>SUM(C22:J22)</f>
        <v>48153.605092250924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142608.75354243541</v>
      </c>
      <c r="I23" s="19">
        <f t="shared" si="0"/>
        <v>0</v>
      </c>
      <c r="J23" s="19">
        <f t="shared" si="0"/>
        <v>0</v>
      </c>
      <c r="K23" s="23">
        <f>SUM(C23:J23)</f>
        <v>142608.75354243541</v>
      </c>
    </row>
    <row r="24" spans="2:11">
      <c r="B24" s="3" t="s">
        <v>5</v>
      </c>
      <c r="C24" s="20">
        <f t="shared" si="0"/>
        <v>0</v>
      </c>
      <c r="D24" s="20">
        <f t="shared" si="0"/>
        <v>28042.839000000004</v>
      </c>
      <c r="E24" s="20">
        <f t="shared" si="0"/>
        <v>11055.338</v>
      </c>
      <c r="F24" s="20">
        <f t="shared" si="0"/>
        <v>0</v>
      </c>
      <c r="G24" s="20">
        <f t="shared" si="0"/>
        <v>0</v>
      </c>
      <c r="H24" s="20">
        <f t="shared" si="0"/>
        <v>190762.35863468633</v>
      </c>
      <c r="I24" s="20">
        <f t="shared" si="0"/>
        <v>0</v>
      </c>
      <c r="J24" s="20">
        <f t="shared" si="0"/>
        <v>12285.630000000001</v>
      </c>
      <c r="K24" s="24">
        <f>SUM(C24:J24)</f>
        <v>242146.16563468633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315.94</v>
      </c>
      <c r="D29" s="11">
        <v>0.95</v>
      </c>
      <c r="E29" s="19">
        <f>C29*D29</f>
        <v>300.14299999999997</v>
      </c>
      <c r="F29" s="21">
        <f>E29/SUM($E$29:$E$36)</f>
        <v>5.8824420116879151E-4</v>
      </c>
      <c r="G29" s="21"/>
    </row>
    <row r="30" spans="2:11">
      <c r="B30" t="s">
        <v>45</v>
      </c>
      <c r="C30" s="19">
        <f>F21</f>
        <v>3920.23</v>
      </c>
      <c r="D30" s="11">
        <v>0.82</v>
      </c>
      <c r="E30" s="19">
        <f t="shared" ref="E30:E36" si="1">C30*D30</f>
        <v>3214.5886</v>
      </c>
      <c r="F30" s="21">
        <f>E30/SUM($E$29:$E$36)</f>
        <v>6.3002072448576319E-3</v>
      </c>
      <c r="G30" s="21"/>
    </row>
    <row r="31" spans="2:11">
      <c r="B31" t="s">
        <v>46</v>
      </c>
      <c r="C31" s="19">
        <f>I21</f>
        <v>31989.511074999999</v>
      </c>
      <c r="D31" s="11">
        <v>1</v>
      </c>
      <c r="E31" s="19">
        <f t="shared" si="1"/>
        <v>31989.511074999999</v>
      </c>
      <c r="F31" s="21">
        <f>E31/SUM($E$29:$E$36)</f>
        <v>6.2695596392698102E-2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252385.55100000001</v>
      </c>
      <c r="D33" s="11">
        <v>1.0669999999999999</v>
      </c>
      <c r="E33" s="19">
        <f t="shared" si="1"/>
        <v>269295.38291699998</v>
      </c>
      <c r="F33" s="21">
        <f>E33/SUM($E$29:$E$36)</f>
        <v>0.52778657973850629</v>
      </c>
      <c r="G33" s="22">
        <f>F33/SUM($F$33:$F$36)</f>
        <v>0.56725873896777457</v>
      </c>
    </row>
    <row r="34" spans="2:7">
      <c r="B34" t="s">
        <v>47</v>
      </c>
      <c r="C34" s="19">
        <f>H21</f>
        <v>120384.01273062732</v>
      </c>
      <c r="D34" s="11">
        <v>1</v>
      </c>
      <c r="E34" s="19">
        <f t="shared" si="1"/>
        <v>120384.01273062732</v>
      </c>
      <c r="F34" s="21">
        <f>E34/SUM($E$29:$E$36)</f>
        <v>0.23593819413486741</v>
      </c>
      <c r="G34" s="22">
        <f>F34/SUM($F$33:$F$36)</f>
        <v>0.25358356505690116</v>
      </c>
    </row>
    <row r="35" spans="2:7">
      <c r="B35" t="s">
        <v>6</v>
      </c>
      <c r="C35" s="19">
        <f>C21</f>
        <v>598</v>
      </c>
      <c r="D35" s="11">
        <v>0.8</v>
      </c>
      <c r="E35" s="19">
        <f t="shared" si="1"/>
        <v>478.40000000000003</v>
      </c>
      <c r="F35" s="21">
        <f>E35/SUM($E$29:$E$36)</f>
        <v>9.3760649370183517E-4</v>
      </c>
      <c r="G35" s="22">
        <f>F35/SUM($F$33:$F$36)</f>
        <v>1.0077283085311002E-3</v>
      </c>
    </row>
    <row r="36" spans="2:7">
      <c r="B36" s="3" t="s">
        <v>8</v>
      </c>
      <c r="C36" s="20">
        <f>E21</f>
        <v>99498.041999999987</v>
      </c>
      <c r="D36" s="25">
        <v>0.85</v>
      </c>
      <c r="E36" s="20">
        <f t="shared" si="1"/>
        <v>84573.335699999981</v>
      </c>
      <c r="F36" s="26">
        <f>E36/SUM($E$29:$E$36)</f>
        <v>0.16575357179419989</v>
      </c>
      <c r="G36" s="27">
        <f>F36/SUM($F$33:$F$36)</f>
        <v>0.17814996766679328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2014-06-27T07:40:50Z</dcterms:modified>
</cp:coreProperties>
</file>