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780" yWindow="0" windowWidth="3762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12" l="1"/>
  <c r="G7" i="13"/>
  <c r="K7" i="13"/>
  <c r="H37" i="16"/>
  <c r="H36" i="16"/>
  <c r="H33" i="16"/>
  <c r="I8" i="13"/>
  <c r="F351" i="16"/>
  <c r="F350" i="16"/>
  <c r="G8" i="13"/>
  <c r="H38" i="16"/>
  <c r="H39" i="16"/>
  <c r="K10" i="13"/>
  <c r="H308" i="16"/>
  <c r="H294" i="16"/>
  <c r="H293" i="16"/>
  <c r="H290" i="16"/>
  <c r="H285" i="16"/>
  <c r="H274" i="16"/>
  <c r="H204" i="16"/>
  <c r="H31" i="16"/>
  <c r="H35" i="16"/>
  <c r="H27" i="16"/>
  <c r="H28" i="16"/>
  <c r="H201" i="16"/>
  <c r="H202" i="16"/>
  <c r="H213" i="16"/>
  <c r="H141" i="16"/>
  <c r="H156" i="16"/>
  <c r="H212" i="16"/>
  <c r="H214" i="16"/>
  <c r="H215" i="16"/>
  <c r="H157" i="16"/>
  <c r="H150" i="16"/>
  <c r="H142" i="16"/>
  <c r="H135" i="16"/>
  <c r="N47" i="16"/>
  <c r="E14" i="12"/>
  <c r="E13" i="12"/>
  <c r="G10" i="13"/>
  <c r="E15" i="12"/>
  <c r="E11" i="12"/>
</calcChain>
</file>

<file path=xl/sharedStrings.xml><?xml version="1.0" encoding="utf-8"?>
<sst xmlns="http://schemas.openxmlformats.org/spreadsheetml/2006/main" count="313" uniqueCount="182">
  <si>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</si>
  <si>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</si>
  <si>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</si>
  <si>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</si>
  <si>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</si>
  <si>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</si>
  <si>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</si>
  <si>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</si>
  <si>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</si>
  <si>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</si>
  <si>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</si>
  <si>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</si>
  <si>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</si>
  <si>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</si>
  <si>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</si>
  <si>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</si>
  <si>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</si>
  <si>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</si>
  <si>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</si>
  <si>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</si>
  <si>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</si>
  <si>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</si>
  <si>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</si>
  <si>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</si>
  <si>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</si>
  <si>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</si>
  <si>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</si>
  <si>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</si>
  <si>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</si>
  <si>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</si>
  <si>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</si>
  <si>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</si>
  <si>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</si>
  <si>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</si>
  <si>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</si>
  <si>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</si>
  <si>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</si>
  <si>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</si>
  <si>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</si>
  <si>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</si>
  <si>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</si>
  <si>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</si>
  <si>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</si>
  <si>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</si>
  <si>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</si>
  <si>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</si>
  <si>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</si>
  <si>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</si>
  <si>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</si>
  <si>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</si>
  <si>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</si>
  <si>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</si>
  <si>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</si>
  <si>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</si>
  <si>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</si>
  <si>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</si>
  <si>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</si>
  <si>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</si>
  <si>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</si>
  <si>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</si>
  <si>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</si>
  <si>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</si>
  <si>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</si>
  <si>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</si>
  <si>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</si>
  <si>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</si>
  <si>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</si>
  <si>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</si>
  <si>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</si>
  <si>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</si>
  <si>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</si>
  <si>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</si>
  <si>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3</t>
  </si>
  <si>
    <t>GJ/km2</t>
  </si>
  <si>
    <t>biogas.ad</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</si>
  <si>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</si>
  <si>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</si>
  <si>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</si>
  <si>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</si>
  <si>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</si>
  <si>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</si>
  <si>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</si>
  <si>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</si>
  <si>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</si>
  <si>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</si>
  <si>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</si>
  <si>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</si>
  <si>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</si>
  <si>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</si>
  <si>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</si>
  <si>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</si>
  <si>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</si>
  <si>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</si>
  <si>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</si>
  <si>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</si>
  <si>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</si>
  <si>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</si>
  <si>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</si>
  <si>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</si>
  <si>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</si>
  <si>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</si>
  <si>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</si>
  <si>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</si>
  <si>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</si>
  <si>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</si>
  <si>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</si>
  <si>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</si>
  <si>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</si>
  <si>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</si>
  <si>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</si>
  <si>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</si>
  <si>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</si>
  <si>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</si>
  <si>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</si>
  <si>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</si>
  <si>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</si>
  <si>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</si>
  <si>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</si>
  <si>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</si>
  <si>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</si>
  <si>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</si>
  <si>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</si>
  <si>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</si>
  <si>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</si>
  <si>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</si>
  <si>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</si>
  <si>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</si>
  <si>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</si>
  <si>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</si>
  <si>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</si>
  <si>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</si>
  <si>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</si>
  <si>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</si>
  <si>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</si>
  <si>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</si>
  <si>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</si>
  <si>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</si>
  <si>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</si>
  <si>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</si>
  <si>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</si>
  <si>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</si>
  <si>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</si>
  <si>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</si>
  <si>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</si>
  <si>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</si>
  <si>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</si>
  <si>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</si>
  <si>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</si>
  <si>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</si>
  <si>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</si>
  <si>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</si>
  <si>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</si>
  <si>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</si>
  <si>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</si>
  <si>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</si>
  <si>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</si>
  <si>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</si>
  <si>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</si>
  <si>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</si>
  <si>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</si>
  <si>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</si>
  <si>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</si>
  <si>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</si>
  <si>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</si>
  <si>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</si>
  <si>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</si>
  <si>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</si>
  <si>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</si>
  <si>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</si>
  <si>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</si>
  <si>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</si>
  <si>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</si>
  <si>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</si>
  <si>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</si>
  <si>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</si>
  <si>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</si>
  <si>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</si>
  <si>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Combines JRC and CE Delft</t>
  </si>
  <si>
    <t>EU JRC</t>
  </si>
  <si>
    <t>JRC and CE Delft</t>
  </si>
  <si>
    <t>http://refman.et-model.com/publications/1708</t>
  </si>
  <si>
    <t>Yield biogas per km2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</si>
</sst>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
    <numFmt numFmtId="166" formatCode="0.000000000"/>
    <numFmt numFmtId="167" formatCode="0.0000000000"/>
    <numFmt numFmtId="168" formatCode="_(* #,##0.00_);_(* \(#,##0.00\);_(* &quot;-&quot;??_);_(@_)"/>
    <numFmt numFmtId="169" formatCode="0.0%"/>
    <numFmt numFmtId="170" formatCode="_(* #,##0_);_(* \(#,##0\);_(* &quot;-&quot;??_);_(@_)"/>
    <numFmt numFmtId="171" formatCode="0.000000000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3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43" fontId="25" fillId="0" borderId="0" applyFont="0" applyFill="0" applyBorder="0" applyAlignment="0" applyProtection="0"/>
    <xf numFmtId="9" fontId="25"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67">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5"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164" fontId="18" fillId="2" borderId="0" xfId="0" applyNumberFormat="1" applyFont="1" applyFill="1" applyAlignment="1">
      <alignment horizontal="left" vertical="center" indent="2"/>
    </xf>
    <xf numFmtId="2" fontId="12" fillId="2" borderId="9" xfId="0" applyNumberFormat="1" applyFont="1" applyFill="1" applyBorder="1" applyAlignment="1" applyProtection="1">
      <alignment vertical="center"/>
    </xf>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2" fontId="7" fillId="2" borderId="0" xfId="0" applyNumberFormat="1" applyFont="1" applyFill="1" applyBorder="1" applyAlignment="1" applyProtection="1">
      <alignment horizontal="right" vertical="center"/>
    </xf>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0" fontId="5"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2" fillId="2" borderId="20" xfId="0" applyFont="1" applyFill="1" applyBorder="1"/>
    <xf numFmtId="0" fontId="12" fillId="2" borderId="21" xfId="0" applyFont="1" applyFill="1" applyBorder="1"/>
    <xf numFmtId="0" fontId="2" fillId="0" borderId="0" xfId="0" applyFont="1" applyFill="1" applyBorder="1"/>
    <xf numFmtId="0" fontId="2"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2" fillId="0" borderId="0" xfId="0" applyFont="1" applyFill="1" applyBorder="1" applyAlignment="1">
      <alignment horizontal="left" indent="2"/>
    </xf>
    <xf numFmtId="0" fontId="8" fillId="0" borderId="0" xfId="0" applyFont="1" applyFill="1" applyBorder="1" applyAlignment="1">
      <alignment horizontal="left" indent="2"/>
    </xf>
    <xf numFmtId="0" fontId="14" fillId="3" borderId="7" xfId="0" applyFont="1" applyFill="1" applyBorder="1"/>
    <xf numFmtId="0" fontId="13" fillId="3" borderId="8" xfId="0" applyFont="1" applyFill="1" applyBorder="1"/>
    <xf numFmtId="0" fontId="22" fillId="0" borderId="0" xfId="0" applyFont="1"/>
    <xf numFmtId="0" fontId="0" fillId="0" borderId="0" xfId="0" applyFont="1"/>
    <xf numFmtId="0" fontId="22" fillId="0" borderId="0" xfId="0" applyFont="1" applyAlignment="1">
      <alignment horizontal="left"/>
    </xf>
    <xf numFmtId="0" fontId="24" fillId="0" borderId="0" xfId="0" applyFont="1"/>
    <xf numFmtId="0" fontId="2" fillId="0" borderId="5" xfId="0" applyFont="1" applyFill="1" applyBorder="1"/>
    <xf numFmtId="0" fontId="2" fillId="2" borderId="0" xfId="0" applyFont="1" applyFill="1" applyBorder="1" applyAlignment="1">
      <alignment horizontal="left" indent="2"/>
    </xf>
    <xf numFmtId="0" fontId="2" fillId="2" borderId="0" xfId="0" applyFont="1" applyFill="1" applyBorder="1" applyAlignment="1"/>
    <xf numFmtId="0" fontId="10" fillId="0" borderId="0" xfId="183" applyAlignment="1" applyProtection="1"/>
    <xf numFmtId="166" fontId="8" fillId="2" borderId="18" xfId="0" applyNumberFormat="1" applyFont="1" applyFill="1" applyBorder="1"/>
    <xf numFmtId="167" fontId="8" fillId="2" borderId="18" xfId="0" applyNumberFormat="1" applyFont="1" applyFill="1" applyBorder="1"/>
    <xf numFmtId="0" fontId="1" fillId="2" borderId="18" xfId="0" applyFont="1" applyFill="1" applyBorder="1"/>
    <xf numFmtId="164" fontId="18" fillId="2" borderId="0" xfId="0" applyNumberFormat="1" applyFont="1" applyFill="1" applyAlignment="1">
      <alignment vertical="center"/>
    </xf>
    <xf numFmtId="10" fontId="22" fillId="0" borderId="0" xfId="0" applyNumberFormat="1" applyFont="1"/>
    <xf numFmtId="9" fontId="22" fillId="0" borderId="0" xfId="0" applyNumberFormat="1" applyFont="1"/>
    <xf numFmtId="164" fontId="22" fillId="0" borderId="0" xfId="0" applyNumberFormat="1" applyFont="1"/>
    <xf numFmtId="0" fontId="22" fillId="0" borderId="0" xfId="0" applyFont="1" applyAlignment="1">
      <alignment horizontal="center"/>
    </xf>
    <xf numFmtId="0" fontId="22" fillId="0" borderId="0" xfId="0" applyFont="1" applyAlignment="1"/>
    <xf numFmtId="0" fontId="22" fillId="0" borderId="0" xfId="0" applyFont="1" applyFill="1" applyBorder="1"/>
    <xf numFmtId="169" fontId="22" fillId="0" borderId="0" xfId="320" applyNumberFormat="1" applyFont="1" applyFill="1" applyBorder="1"/>
    <xf numFmtId="0" fontId="22" fillId="0" borderId="0" xfId="0" applyFont="1" applyFill="1" applyBorder="1" applyAlignment="1">
      <alignment horizontal="center"/>
    </xf>
    <xf numFmtId="0" fontId="0" fillId="0" borderId="0" xfId="0" applyFill="1" applyBorder="1"/>
    <xf numFmtId="0" fontId="22" fillId="0" borderId="0" xfId="0" applyFont="1" applyFill="1" applyBorder="1" applyAlignment="1">
      <alignment horizontal="left" indent="1"/>
    </xf>
    <xf numFmtId="0" fontId="26" fillId="0" borderId="0" xfId="0" applyFont="1" applyFill="1" applyBorder="1" applyAlignment="1">
      <alignment horizontal="left"/>
    </xf>
    <xf numFmtId="169" fontId="26" fillId="0" borderId="0" xfId="320" applyNumberFormat="1" applyFont="1" applyFill="1" applyBorder="1"/>
    <xf numFmtId="0" fontId="26" fillId="0" borderId="0" xfId="0" applyFont="1" applyFill="1" applyBorder="1" applyAlignment="1">
      <alignment horizontal="center"/>
    </xf>
    <xf numFmtId="169" fontId="22" fillId="0" borderId="0" xfId="321" applyNumberFormat="1" applyFont="1" applyFill="1" applyBorder="1"/>
    <xf numFmtId="169" fontId="22" fillId="0" borderId="0" xfId="0" applyNumberFormat="1" applyFont="1"/>
    <xf numFmtId="169" fontId="26" fillId="0" borderId="0" xfId="0" quotePrefix="1" applyNumberFormat="1" applyFont="1"/>
    <xf numFmtId="169" fontId="26" fillId="0" borderId="0" xfId="0" applyNumberFormat="1" applyFont="1"/>
    <xf numFmtId="0" fontId="22" fillId="0" borderId="0" xfId="0" applyFont="1" applyAlignment="1">
      <alignment horizontal="left" indent="1"/>
    </xf>
    <xf numFmtId="170" fontId="22" fillId="0" borderId="0" xfId="320" applyNumberFormat="1" applyFont="1"/>
    <xf numFmtId="2" fontId="22" fillId="0" borderId="0" xfId="0" applyNumberFormat="1" applyFont="1"/>
    <xf numFmtId="168" fontId="22" fillId="0" borderId="0" xfId="0" applyNumberFormat="1" applyFont="1"/>
    <xf numFmtId="170" fontId="22" fillId="0" borderId="0" xfId="0" applyNumberFormat="1" applyFont="1"/>
    <xf numFmtId="0" fontId="27" fillId="0" borderId="0" xfId="0" applyFont="1" applyFill="1"/>
    <xf numFmtId="0" fontId="22" fillId="0" borderId="0" xfId="0" applyFont="1" applyFill="1"/>
    <xf numFmtId="43" fontId="22" fillId="0" borderId="0" xfId="320" applyFont="1"/>
    <xf numFmtId="0" fontId="26" fillId="0" borderId="0" xfId="0" applyFont="1"/>
    <xf numFmtId="2" fontId="26" fillId="0" borderId="0" xfId="0" applyNumberFormat="1" applyFont="1"/>
    <xf numFmtId="164" fontId="26" fillId="0" borderId="0" xfId="0" applyNumberFormat="1" applyFont="1"/>
    <xf numFmtId="1" fontId="26" fillId="0" borderId="0" xfId="0" applyNumberFormat="1" applyFont="1"/>
    <xf numFmtId="0" fontId="1" fillId="0" borderId="5" xfId="0" applyFont="1" applyFill="1" applyBorder="1"/>
    <xf numFmtId="0" fontId="1" fillId="2" borderId="0" xfId="0" applyFont="1" applyFill="1" applyBorder="1" applyAlignment="1"/>
    <xf numFmtId="171" fontId="8" fillId="2" borderId="18" xfId="0" applyNumberFormat="1" applyFont="1" applyFill="1" applyBorder="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cellXfs>
  <cellStyles count="331">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341</xdr:row>
      <xdr:rowOff>66675</xdr:rowOff>
    </xdr:from>
    <xdr:to>
      <xdr:col>39</xdr:col>
      <xdr:colOff>152401</xdr:colOff>
      <xdr:row>396</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402</xdr:row>
      <xdr:rowOff>0</xdr:rowOff>
    </xdr:from>
    <xdr:to>
      <xdr:col>32</xdr:col>
      <xdr:colOff>20320</xdr:colOff>
      <xdr:row>425</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14</xdr:col>
      <xdr:colOff>664245</xdr:colOff>
      <xdr:row>122</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158</xdr:row>
      <xdr:rowOff>74012</xdr:rowOff>
    </xdr:from>
    <xdr:to>
      <xdr:col>10</xdr:col>
      <xdr:colOff>639428</xdr:colOff>
      <xdr:row>186</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158</xdr:row>
      <xdr:rowOff>0</xdr:rowOff>
    </xdr:from>
    <xdr:to>
      <xdr:col>22</xdr:col>
      <xdr:colOff>324978</xdr:colOff>
      <xdr:row>185</xdr:row>
      <xdr:rowOff>16331</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227</xdr:row>
      <xdr:rowOff>0</xdr:rowOff>
    </xdr:from>
    <xdr:to>
      <xdr:col>12</xdr:col>
      <xdr:colOff>627556</xdr:colOff>
      <xdr:row>255</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265</xdr:row>
      <xdr:rowOff>0</xdr:rowOff>
    </xdr:from>
    <xdr:to>
      <xdr:col>25</xdr:col>
      <xdr:colOff>373140</xdr:colOff>
      <xdr:row>290</xdr:row>
      <xdr:rowOff>26518</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289</xdr:row>
      <xdr:rowOff>172448</xdr:rowOff>
    </xdr:from>
    <xdr:to>
      <xdr:col>25</xdr:col>
      <xdr:colOff>306318</xdr:colOff>
      <xdr:row>300</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305</xdr:row>
      <xdr:rowOff>0</xdr:rowOff>
    </xdr:from>
    <xdr:to>
      <xdr:col>40</xdr:col>
      <xdr:colOff>344736</xdr:colOff>
      <xdr:row>337</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4" sqref="C4"/>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55</v>
      </c>
      <c r="C4" s="9" t="s">
        <v>74</v>
      </c>
    </row>
    <row r="5" spans="1:3">
      <c r="A5" s="7"/>
      <c r="B5" s="112" t="s">
        <v>56</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C19" sqref="C1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58" t="s">
        <v>53</v>
      </c>
      <c r="C2" s="159"/>
      <c r="D2" s="159"/>
      <c r="E2" s="160"/>
      <c r="F2" s="33"/>
      <c r="G2" s="33"/>
    </row>
    <row r="3" spans="2:11">
      <c r="B3" s="161"/>
      <c r="C3" s="162"/>
      <c r="D3" s="162"/>
      <c r="E3" s="163"/>
      <c r="F3" s="33"/>
      <c r="G3" s="33"/>
    </row>
    <row r="4" spans="2:11">
      <c r="B4" s="164"/>
      <c r="C4" s="165"/>
      <c r="D4" s="165"/>
      <c r="E4" s="166"/>
      <c r="F4" s="33"/>
      <c r="G4" s="33"/>
    </row>
    <row r="5" spans="2:11" ht="15" customHeight="1">
      <c r="B5" s="159" t="s">
        <v>54</v>
      </c>
      <c r="C5" s="159"/>
      <c r="D5" s="159"/>
      <c r="E5" s="159"/>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49</v>
      </c>
      <c r="D10" s="31"/>
      <c r="E10" s="18"/>
      <c r="F10" s="18"/>
      <c r="G10" s="18"/>
      <c r="H10" s="18"/>
      <c r="I10" s="18"/>
      <c r="J10" s="43"/>
    </row>
    <row r="11" spans="2:11" s="42" customFormat="1" ht="19" thickBot="1">
      <c r="B11" s="23"/>
      <c r="C11" s="100" t="s">
        <v>36</v>
      </c>
      <c r="D11" s="22" t="s">
        <v>1</v>
      </c>
      <c r="E11" s="108">
        <f>'Research data'!G6</f>
        <v>1</v>
      </c>
      <c r="F11" s="34"/>
      <c r="G11" s="106" t="s">
        <v>40</v>
      </c>
      <c r="H11" s="30"/>
      <c r="I11" s="107" t="s">
        <v>41</v>
      </c>
      <c r="J11" s="43"/>
    </row>
    <row r="12" spans="2:11" s="42" customFormat="1" ht="19" thickBot="1">
      <c r="B12" s="23"/>
      <c r="C12" s="106" t="s">
        <v>37</v>
      </c>
      <c r="D12" s="22" t="s">
        <v>48</v>
      </c>
      <c r="E12" s="157">
        <f>'Research data'!G7</f>
        <v>1.679782273069216E-2</v>
      </c>
      <c r="F12" s="34"/>
      <c r="G12" s="106"/>
      <c r="H12" s="30"/>
      <c r="I12" s="124" t="s">
        <v>45</v>
      </c>
      <c r="J12" s="43"/>
    </row>
    <row r="13" spans="2:11" s="42" customFormat="1" ht="19" thickBot="1">
      <c r="B13" s="23"/>
      <c r="C13" s="106" t="s">
        <v>46</v>
      </c>
      <c r="D13" s="22" t="s">
        <v>47</v>
      </c>
      <c r="E13" s="44">
        <f>'Research data'!G8</f>
        <v>27.500000000000004</v>
      </c>
      <c r="F13" s="34"/>
      <c r="G13" s="106"/>
      <c r="H13" s="30"/>
      <c r="I13" s="124" t="s">
        <v>179</v>
      </c>
      <c r="J13" s="43"/>
    </row>
    <row r="14" spans="2:11" s="42" customFormat="1" ht="19" thickBot="1">
      <c r="B14" s="23"/>
      <c r="C14" s="34" t="s">
        <v>38</v>
      </c>
      <c r="D14" s="22" t="s">
        <v>44</v>
      </c>
      <c r="E14" s="108">
        <f>'Research data'!G9</f>
        <v>0</v>
      </c>
      <c r="F14" s="34"/>
      <c r="G14" s="106" t="s">
        <v>43</v>
      </c>
      <c r="H14" s="30"/>
      <c r="I14" s="107" t="s">
        <v>42</v>
      </c>
      <c r="J14" s="43"/>
    </row>
    <row r="15" spans="2:11" ht="16" thickBot="1">
      <c r="B15" s="38"/>
      <c r="C15" s="34" t="s">
        <v>39</v>
      </c>
      <c r="D15" s="22" t="s">
        <v>50</v>
      </c>
      <c r="E15" s="108">
        <f>'Research data'!G10</f>
        <v>15433809.6</v>
      </c>
      <c r="F15" s="34"/>
      <c r="G15" s="34"/>
      <c r="H15" s="34"/>
      <c r="I15" s="124" t="s">
        <v>45</v>
      </c>
      <c r="J15" s="95"/>
      <c r="K15" s="33"/>
    </row>
    <row r="16" spans="2:11" ht="20" customHeight="1" thickBot="1">
      <c r="B16" s="39"/>
      <c r="C16" s="40"/>
      <c r="D16" s="40"/>
      <c r="E16" s="40"/>
      <c r="F16" s="40"/>
      <c r="G16" s="40"/>
      <c r="H16" s="40"/>
      <c r="I16" s="40"/>
      <c r="J16"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0"/>
  <sheetViews>
    <sheetView workbookViewId="0">
      <selection activeCell="G8" sqref="G8"/>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75" style="67"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178</v>
      </c>
      <c r="J3" s="64"/>
      <c r="K3" s="64" t="s">
        <v>45</v>
      </c>
      <c r="L3" s="64"/>
      <c r="M3" s="64" t="s">
        <v>72</v>
      </c>
      <c r="N3" s="64"/>
      <c r="O3" s="64" t="s">
        <v>51</v>
      </c>
      <c r="P3" s="64"/>
      <c r="Q3" s="1" t="s">
        <v>30</v>
      </c>
    </row>
    <row r="4" spans="2:17">
      <c r="B4" s="72"/>
      <c r="C4" s="73"/>
      <c r="D4" s="73"/>
      <c r="E4" s="73"/>
      <c r="F4" s="73"/>
      <c r="G4" s="74"/>
      <c r="H4" s="74"/>
      <c r="I4" s="97"/>
      <c r="J4" s="97"/>
      <c r="K4" s="97"/>
      <c r="L4" s="97"/>
      <c r="M4" s="96"/>
      <c r="N4" s="98"/>
      <c r="O4" s="96"/>
      <c r="P4" s="98"/>
      <c r="Q4" s="2"/>
    </row>
    <row r="5" spans="2:17" ht="16" thickBot="1">
      <c r="B5" s="72"/>
      <c r="C5" s="18" t="s">
        <v>49</v>
      </c>
      <c r="D5" s="32"/>
      <c r="E5" s="32"/>
      <c r="F5" s="32"/>
      <c r="G5" s="16"/>
      <c r="H5" s="16"/>
      <c r="I5" s="16"/>
      <c r="J5" s="16"/>
      <c r="K5" s="16"/>
      <c r="L5" s="16"/>
      <c r="M5" s="16"/>
      <c r="N5" s="16"/>
      <c r="O5" s="16"/>
      <c r="P5" s="16"/>
      <c r="Q5" s="3"/>
    </row>
    <row r="6" spans="2:17" ht="16" thickBot="1">
      <c r="B6" s="72"/>
      <c r="C6" s="109" t="s">
        <v>36</v>
      </c>
      <c r="D6" s="109" t="s">
        <v>36</v>
      </c>
      <c r="E6" s="109" t="s">
        <v>36</v>
      </c>
      <c r="F6" s="22" t="s">
        <v>1</v>
      </c>
      <c r="G6" s="44">
        <v>1</v>
      </c>
      <c r="H6" s="75"/>
      <c r="I6" s="17"/>
      <c r="J6" s="17"/>
      <c r="K6" s="17"/>
      <c r="L6" s="17"/>
      <c r="M6" s="17"/>
      <c r="N6" s="17"/>
      <c r="O6" s="16"/>
      <c r="P6" s="16"/>
      <c r="Q6" s="3"/>
    </row>
    <row r="7" spans="2:17" s="6" customFormat="1" ht="16" thickBot="1">
      <c r="B7" s="5"/>
      <c r="C7" s="110" t="s">
        <v>37</v>
      </c>
      <c r="D7" s="110" t="s">
        <v>37</v>
      </c>
      <c r="E7" s="110" t="s">
        <v>37</v>
      </c>
      <c r="F7" s="22" t="s">
        <v>48</v>
      </c>
      <c r="G7" s="123">
        <f>K7</f>
        <v>1.679782273069216E-2</v>
      </c>
      <c r="H7" s="4"/>
      <c r="I7" s="17"/>
      <c r="J7" s="17"/>
      <c r="K7" s="122">
        <f>AVERAGE(Notes!H135,Notes!H150)/1000</f>
        <v>1.679782273069216E-2</v>
      </c>
      <c r="L7" s="17"/>
      <c r="M7" s="17"/>
      <c r="N7" s="17"/>
      <c r="O7" s="16"/>
      <c r="P7" s="16"/>
      <c r="Q7" s="118"/>
    </row>
    <row r="8" spans="2:17" s="6" customFormat="1" ht="16" thickBot="1">
      <c r="B8" s="5"/>
      <c r="C8" s="110" t="s">
        <v>46</v>
      </c>
      <c r="D8" s="110" t="s">
        <v>46</v>
      </c>
      <c r="E8" s="110" t="s">
        <v>46</v>
      </c>
      <c r="F8" s="22" t="s">
        <v>47</v>
      </c>
      <c r="G8" s="44">
        <f>I8</f>
        <v>27.500000000000004</v>
      </c>
      <c r="H8" s="4"/>
      <c r="I8" s="45">
        <f>Notes!F351</f>
        <v>27.500000000000004</v>
      </c>
      <c r="J8" s="17"/>
      <c r="K8" s="17"/>
      <c r="L8" s="17"/>
      <c r="M8" s="17"/>
      <c r="N8" s="17"/>
      <c r="O8" s="16"/>
      <c r="P8" s="16"/>
      <c r="Q8" s="155" t="s">
        <v>177</v>
      </c>
    </row>
    <row r="9" spans="2:17" s="6" customFormat="1" ht="16" thickBot="1">
      <c r="B9" s="5"/>
      <c r="C9" s="111" t="s">
        <v>38</v>
      </c>
      <c r="D9" s="111" t="s">
        <v>38</v>
      </c>
      <c r="E9" s="111" t="s">
        <v>38</v>
      </c>
      <c r="F9" s="22" t="s">
        <v>44</v>
      </c>
      <c r="G9" s="44">
        <v>0</v>
      </c>
      <c r="H9" s="4"/>
      <c r="I9" s="17"/>
      <c r="J9" s="17"/>
      <c r="K9" s="17"/>
      <c r="L9" s="17"/>
      <c r="M9" s="17"/>
      <c r="N9" s="17"/>
      <c r="O9" s="16"/>
      <c r="P9" s="16"/>
      <c r="Q9" s="3"/>
    </row>
    <row r="10" spans="2:17" ht="16" thickBot="1">
      <c r="B10" s="72"/>
      <c r="C10" s="111" t="s">
        <v>39</v>
      </c>
      <c r="D10" s="111" t="s">
        <v>39</v>
      </c>
      <c r="E10" s="111" t="s">
        <v>39</v>
      </c>
      <c r="F10" s="22" t="s">
        <v>50</v>
      </c>
      <c r="G10" s="44">
        <f>K10</f>
        <v>15433809.6</v>
      </c>
      <c r="H10" s="76"/>
      <c r="I10" s="17"/>
      <c r="J10" s="17"/>
      <c r="K10" s="44">
        <f>Notes!H39</f>
        <v>15433809.6</v>
      </c>
      <c r="L10" s="17"/>
      <c r="M10" s="17"/>
      <c r="N10" s="17"/>
      <c r="O10" s="16"/>
      <c r="P10" s="16"/>
      <c r="Q10" s="155" t="s">
        <v>171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1"/>
  <sheetViews>
    <sheetView workbookViewId="0">
      <selection activeCell="K11" sqref="K11"/>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9"/>
      <c r="F6" s="119"/>
      <c r="G6" s="52"/>
      <c r="H6" s="52"/>
      <c r="I6" s="52"/>
      <c r="J6" s="52"/>
      <c r="K6" s="53"/>
      <c r="L6" s="52"/>
    </row>
    <row r="7" spans="2:12" ht="16">
      <c r="B7" s="51"/>
      <c r="C7" s="125" t="s">
        <v>46</v>
      </c>
      <c r="D7" s="59"/>
      <c r="E7" s="156" t="s">
        <v>57</v>
      </c>
      <c r="F7" s="156" t="s">
        <v>68</v>
      </c>
      <c r="G7" s="54" t="s">
        <v>65</v>
      </c>
      <c r="H7" s="55" t="s">
        <v>173</v>
      </c>
      <c r="I7" s="55" t="s">
        <v>173</v>
      </c>
      <c r="J7" s="55"/>
      <c r="K7" s="55" t="s">
        <v>180</v>
      </c>
      <c r="L7" s="121"/>
    </row>
    <row r="8" spans="2:12">
      <c r="B8" s="51"/>
      <c r="C8" s="125"/>
      <c r="D8" s="60"/>
      <c r="E8" s="120"/>
      <c r="F8" s="120"/>
      <c r="G8" s="54"/>
      <c r="H8" s="55"/>
      <c r="I8" s="55"/>
      <c r="J8" s="55"/>
      <c r="L8" s="65"/>
    </row>
    <row r="9" spans="2:12">
      <c r="B9" s="51"/>
      <c r="C9" s="125" t="s">
        <v>39</v>
      </c>
      <c r="D9" s="60"/>
      <c r="E9" s="114" t="s">
        <v>75</v>
      </c>
      <c r="G9" s="54" t="s">
        <v>67</v>
      </c>
      <c r="H9" s="55" t="s">
        <v>173</v>
      </c>
      <c r="I9" s="55" t="s">
        <v>173</v>
      </c>
      <c r="J9" s="55"/>
      <c r="K9" s="55" t="s">
        <v>172</v>
      </c>
      <c r="L9" s="65"/>
    </row>
    <row r="10" spans="2:12">
      <c r="B10" s="51"/>
      <c r="C10" s="125"/>
      <c r="D10" s="60"/>
      <c r="E10" s="120"/>
      <c r="F10" s="120"/>
      <c r="G10" s="54"/>
      <c r="H10" s="55"/>
      <c r="I10" s="55"/>
      <c r="J10" s="55"/>
      <c r="K10" s="55"/>
      <c r="L10" s="65"/>
    </row>
    <row r="11" spans="2:12" ht="16">
      <c r="B11" s="51"/>
      <c r="C11" s="125" t="s">
        <v>37</v>
      </c>
      <c r="D11" s="63"/>
      <c r="E11" s="114" t="s">
        <v>75</v>
      </c>
      <c r="F11" s="120"/>
      <c r="G11" s="61"/>
      <c r="H11" s="62"/>
      <c r="I11" s="62"/>
      <c r="J11" s="62"/>
      <c r="K11" s="55" t="s">
        <v>172</v>
      </c>
      <c r="L11"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33"/>
  <sheetViews>
    <sheetView topLeftCell="A17" zoomScale="115" zoomScaleNormal="115" zoomScalePageLayoutView="115" workbookViewId="0">
      <selection activeCell="F40" sqref="F40"/>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6" ht="16" thickBot="1"/>
    <row r="2" spans="2:26" s="24" customFormat="1">
      <c r="B2" s="104"/>
      <c r="C2" s="105" t="s">
        <v>24</v>
      </c>
      <c r="D2" s="105" t="s">
        <v>52</v>
      </c>
      <c r="E2" s="105"/>
      <c r="F2" s="105" t="s">
        <v>31</v>
      </c>
      <c r="G2" s="105"/>
      <c r="H2" s="105"/>
      <c r="I2" s="105"/>
      <c r="J2" s="105"/>
      <c r="K2" s="105"/>
      <c r="L2" s="105"/>
      <c r="M2" s="105"/>
      <c r="N2" s="105"/>
      <c r="O2" s="105"/>
      <c r="P2" s="105"/>
      <c r="Q2" s="105"/>
      <c r="R2" s="105"/>
      <c r="S2" s="105"/>
      <c r="T2" s="105"/>
      <c r="U2" s="105"/>
    </row>
    <row r="3" spans="2:26">
      <c r="B3" s="102"/>
      <c r="C3" s="103"/>
      <c r="D3" s="103"/>
      <c r="E3" s="103"/>
      <c r="F3" s="103"/>
      <c r="G3" s="103"/>
      <c r="H3" s="103"/>
      <c r="I3" s="103"/>
      <c r="J3" s="103"/>
      <c r="K3" s="103"/>
      <c r="L3" s="103"/>
      <c r="M3" s="103"/>
      <c r="N3" s="103"/>
      <c r="O3" s="103"/>
      <c r="P3" s="103"/>
      <c r="Q3" s="103"/>
      <c r="R3" s="103"/>
      <c r="S3" s="103"/>
      <c r="T3" s="103"/>
      <c r="U3" s="103"/>
    </row>
    <row r="4" spans="2:26" customFormat="1" ht="16">
      <c r="B4" s="102"/>
      <c r="C4" s="114"/>
      <c r="D4" s="114"/>
      <c r="E4" s="114"/>
      <c r="F4" s="114"/>
      <c r="G4" s="114"/>
      <c r="H4" s="114"/>
      <c r="I4" s="114"/>
      <c r="J4" s="114"/>
      <c r="K4" s="114"/>
      <c r="L4" s="114"/>
      <c r="M4" s="114"/>
      <c r="N4" s="114"/>
      <c r="O4" s="114"/>
      <c r="P4" s="114"/>
      <c r="Q4" s="114"/>
      <c r="R4" s="114"/>
      <c r="S4" s="114"/>
      <c r="T4" s="114"/>
      <c r="U4" s="114"/>
      <c r="V4" s="114"/>
      <c r="W4" s="114"/>
      <c r="X4" s="114"/>
    </row>
    <row r="5" spans="2:26" customFormat="1" ht="16">
      <c r="B5" s="102"/>
      <c r="C5" s="114" t="s">
        <v>75</v>
      </c>
      <c r="D5" s="114"/>
      <c r="E5" s="114"/>
      <c r="F5" s="114"/>
      <c r="G5" s="114"/>
      <c r="H5" s="114"/>
      <c r="I5" s="114"/>
      <c r="J5" s="114"/>
      <c r="K5" s="114"/>
      <c r="L5" s="114"/>
      <c r="M5" s="114"/>
      <c r="N5" s="114"/>
      <c r="O5" s="114"/>
      <c r="P5" s="114"/>
      <c r="Q5" s="114"/>
      <c r="R5" s="114"/>
      <c r="S5" s="114"/>
      <c r="T5" s="114"/>
      <c r="U5" s="114"/>
      <c r="V5" s="114"/>
      <c r="W5" s="114"/>
      <c r="X5" s="114"/>
      <c r="Y5" s="114"/>
      <c r="Z5" s="114"/>
    </row>
    <row r="6" spans="2:26" customFormat="1" ht="16">
      <c r="B6" s="102"/>
      <c r="C6" s="114"/>
      <c r="D6" s="114"/>
      <c r="E6" s="114"/>
      <c r="F6" s="114"/>
      <c r="G6" s="114"/>
      <c r="H6" s="114"/>
      <c r="I6" s="114"/>
      <c r="J6" s="114"/>
      <c r="K6" s="114"/>
      <c r="L6" s="114"/>
      <c r="M6" s="114"/>
      <c r="N6" s="114"/>
      <c r="O6" s="114"/>
      <c r="P6" s="114"/>
      <c r="Q6" s="114"/>
      <c r="R6" s="114"/>
      <c r="S6" s="114"/>
      <c r="T6" s="114"/>
      <c r="U6" s="114"/>
      <c r="V6" s="114"/>
      <c r="W6" s="114"/>
      <c r="X6" s="114"/>
      <c r="Y6" s="114"/>
      <c r="Z6" s="114"/>
    </row>
    <row r="7" spans="2:26" customFormat="1" ht="16">
      <c r="B7" s="102"/>
      <c r="C7" s="114"/>
      <c r="D7" s="114" t="s">
        <v>76</v>
      </c>
      <c r="E7" s="114"/>
      <c r="F7" s="114" t="s">
        <v>77</v>
      </c>
      <c r="G7" s="114"/>
      <c r="H7" s="114"/>
      <c r="I7" s="114"/>
      <c r="J7" s="114"/>
      <c r="K7" s="114"/>
      <c r="L7" s="114"/>
      <c r="M7" s="114"/>
      <c r="N7" s="114"/>
      <c r="O7" s="114"/>
      <c r="P7" s="114"/>
      <c r="Q7" s="114"/>
      <c r="R7" s="114"/>
      <c r="S7" s="114"/>
      <c r="T7" s="114"/>
      <c r="U7" s="114"/>
      <c r="V7" s="114"/>
      <c r="W7" s="114"/>
      <c r="X7" s="114"/>
      <c r="Y7" s="114"/>
      <c r="Z7" s="114"/>
    </row>
    <row r="8" spans="2:26" customFormat="1" ht="16">
      <c r="B8" s="102"/>
      <c r="C8" s="114"/>
      <c r="D8" s="114"/>
      <c r="E8" s="114"/>
      <c r="F8" s="114" t="s">
        <v>78</v>
      </c>
      <c r="G8" s="114"/>
      <c r="H8" s="114"/>
      <c r="I8" s="114"/>
      <c r="J8" s="114"/>
      <c r="K8" s="114"/>
      <c r="L8" s="114"/>
      <c r="M8" s="114"/>
      <c r="N8" s="114"/>
      <c r="O8" s="114"/>
      <c r="P8" s="114"/>
      <c r="Q8" s="114"/>
      <c r="R8" s="114"/>
      <c r="S8" s="114"/>
      <c r="T8" s="114"/>
      <c r="U8" s="114"/>
      <c r="V8" s="114"/>
      <c r="W8" s="114"/>
      <c r="X8" s="114"/>
      <c r="Y8" s="114"/>
      <c r="Z8" s="114"/>
    </row>
    <row r="9" spans="2:26" customFormat="1" ht="16">
      <c r="B9" s="102"/>
      <c r="C9" s="114"/>
      <c r="D9" s="114"/>
      <c r="E9" s="114"/>
      <c r="F9" s="114"/>
      <c r="G9" s="114"/>
      <c r="H9" s="114"/>
      <c r="I9" s="114"/>
      <c r="J9" s="114"/>
      <c r="K9" s="114"/>
      <c r="L9" s="114"/>
      <c r="M9" s="114"/>
      <c r="N9" s="114"/>
      <c r="O9" s="114"/>
      <c r="P9" s="114"/>
      <c r="Q9" s="114"/>
      <c r="R9" s="114"/>
      <c r="S9" s="114"/>
      <c r="T9" s="114"/>
      <c r="U9" s="114"/>
      <c r="V9" s="114"/>
      <c r="W9" s="114"/>
      <c r="X9" s="114"/>
      <c r="Y9" s="114"/>
      <c r="Z9" s="114"/>
    </row>
    <row r="10" spans="2:26" customFormat="1" ht="16">
      <c r="B10" s="102"/>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2:26" customFormat="1" ht="16">
      <c r="B11" s="102"/>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2:26" customFormat="1" ht="16">
      <c r="B12" s="102"/>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2:26" customFormat="1" ht="16">
      <c r="B13" s="102"/>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2:26" customFormat="1" ht="16">
      <c r="B14" s="102"/>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2:26" customFormat="1" ht="16">
      <c r="B15" s="102"/>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2:26" customFormat="1" ht="16">
      <c r="B16" s="102"/>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spans="2:26" customFormat="1" ht="16">
      <c r="B17" s="102"/>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spans="2:26" customFormat="1" ht="16">
      <c r="B18" s="102"/>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spans="2:26" customFormat="1" ht="16">
      <c r="B19" s="102"/>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spans="2:26" customFormat="1" ht="16">
      <c r="B20" s="102"/>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spans="2:26" customFormat="1" ht="16">
      <c r="B21" s="102"/>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spans="2:26" customFormat="1" ht="16">
      <c r="B22" s="102"/>
      <c r="C22" s="114"/>
      <c r="D22" s="114" t="s">
        <v>79</v>
      </c>
      <c r="E22" s="114"/>
      <c r="F22" s="114"/>
      <c r="G22" s="114"/>
      <c r="H22" s="114"/>
      <c r="I22" s="114"/>
      <c r="J22" s="114"/>
      <c r="K22" s="114"/>
      <c r="L22" s="114"/>
      <c r="M22" s="114"/>
      <c r="N22" s="114"/>
      <c r="O22" s="114"/>
      <c r="P22" s="114"/>
      <c r="Q22" s="114"/>
      <c r="R22" s="114"/>
      <c r="S22" s="114"/>
      <c r="T22" s="114"/>
      <c r="U22" s="114"/>
      <c r="V22" s="114"/>
      <c r="W22" s="114"/>
      <c r="X22" s="114"/>
      <c r="Y22" s="114"/>
      <c r="Z22" s="114"/>
    </row>
    <row r="23" spans="2:26" customFormat="1" ht="16">
      <c r="B23" s="102"/>
      <c r="C23" s="114"/>
      <c r="D23" s="114"/>
      <c r="E23" s="114"/>
      <c r="F23" s="114" t="s">
        <v>80</v>
      </c>
      <c r="G23" s="114"/>
      <c r="H23" s="126">
        <v>0.28799999999999998</v>
      </c>
      <c r="I23" s="114"/>
      <c r="J23" s="114"/>
      <c r="K23" s="114"/>
      <c r="L23" s="114"/>
      <c r="M23" s="114"/>
      <c r="N23" s="114"/>
      <c r="O23" s="114"/>
      <c r="P23" s="114"/>
      <c r="Q23" s="114"/>
      <c r="R23" s="114"/>
      <c r="S23" s="114"/>
      <c r="T23" s="114"/>
      <c r="U23" s="114"/>
      <c r="V23" s="114"/>
      <c r="W23" s="114"/>
      <c r="X23" s="114"/>
      <c r="Y23" s="114"/>
      <c r="Z23" s="114"/>
    </row>
    <row r="24" spans="2:26" customFormat="1" ht="16">
      <c r="B24" s="102"/>
      <c r="C24" s="114"/>
      <c r="D24" s="114"/>
      <c r="E24" s="114"/>
      <c r="F24" s="114" t="s">
        <v>81</v>
      </c>
      <c r="G24" s="114"/>
      <c r="H24" s="127">
        <v>0.96</v>
      </c>
      <c r="I24" s="114"/>
      <c r="J24" s="114"/>
      <c r="K24" s="114"/>
      <c r="L24" s="114"/>
      <c r="M24" s="114"/>
      <c r="N24" s="114"/>
      <c r="O24" s="114"/>
      <c r="P24" s="114"/>
      <c r="Q24" s="114"/>
      <c r="R24" s="114"/>
      <c r="S24" s="114"/>
      <c r="T24" s="114"/>
      <c r="U24" s="114"/>
      <c r="V24" s="114"/>
      <c r="W24" s="114"/>
      <c r="X24" s="114"/>
      <c r="Y24" s="114"/>
      <c r="Z24" s="114"/>
    </row>
    <row r="25" spans="2:26" customFormat="1" ht="16">
      <c r="B25" s="102"/>
      <c r="C25" s="114"/>
      <c r="D25" s="114"/>
      <c r="E25" s="114"/>
      <c r="F25" s="114" t="s">
        <v>82</v>
      </c>
      <c r="G25" s="114"/>
      <c r="H25" s="114">
        <v>47.4</v>
      </c>
      <c r="I25" s="114" t="s">
        <v>83</v>
      </c>
      <c r="J25" s="114"/>
      <c r="K25" s="114"/>
      <c r="L25" s="114"/>
      <c r="M25" s="114"/>
      <c r="N25" s="114"/>
      <c r="O25" s="114"/>
      <c r="P25" s="114"/>
      <c r="Q25" s="114"/>
      <c r="R25" s="114"/>
      <c r="S25" s="114"/>
      <c r="T25" s="114"/>
      <c r="U25" s="114"/>
      <c r="V25" s="114"/>
      <c r="W25" s="114"/>
      <c r="X25" s="114"/>
      <c r="Y25" s="114"/>
      <c r="Z25" s="114"/>
    </row>
    <row r="26" spans="2:26" customFormat="1" ht="16">
      <c r="B26" s="102"/>
      <c r="C26" s="114"/>
      <c r="D26" s="114"/>
      <c r="E26" s="114"/>
      <c r="F26" s="114" t="s">
        <v>84</v>
      </c>
      <c r="G26" s="114"/>
      <c r="H26" s="114">
        <v>14.2</v>
      </c>
      <c r="I26" s="114" t="s">
        <v>85</v>
      </c>
      <c r="J26" s="114"/>
      <c r="K26" s="114"/>
      <c r="L26" s="114"/>
      <c r="M26" s="114"/>
      <c r="N26" s="114"/>
      <c r="O26" s="114"/>
      <c r="P26" s="114"/>
      <c r="Q26" s="114"/>
      <c r="R26" s="114"/>
      <c r="S26" s="114"/>
      <c r="T26" s="114"/>
      <c r="U26" s="114"/>
      <c r="V26" s="114"/>
      <c r="W26" s="114"/>
      <c r="X26" s="114"/>
      <c r="Y26" s="114"/>
      <c r="Z26" s="114"/>
    </row>
    <row r="27" spans="2:26" customFormat="1" ht="16">
      <c r="B27" s="102"/>
      <c r="C27" s="114"/>
      <c r="D27" s="114"/>
      <c r="E27" s="114"/>
      <c r="F27" s="114" t="s">
        <v>86</v>
      </c>
      <c r="G27" s="114"/>
      <c r="H27" s="128">
        <f>H26*H24</f>
        <v>13.632</v>
      </c>
      <c r="I27" s="114" t="s">
        <v>87</v>
      </c>
      <c r="J27" s="114"/>
      <c r="K27" s="114"/>
      <c r="L27" s="114"/>
      <c r="M27" s="114"/>
      <c r="N27" s="114"/>
      <c r="O27" s="114"/>
      <c r="P27" s="114"/>
      <c r="Q27" s="114"/>
      <c r="R27" s="114"/>
      <c r="S27" s="114"/>
      <c r="T27" s="114"/>
      <c r="U27" s="114"/>
      <c r="V27" s="114"/>
      <c r="W27" s="114"/>
      <c r="X27" s="114"/>
      <c r="Y27" s="114"/>
      <c r="Z27" s="114"/>
    </row>
    <row r="28" spans="2:26" customFormat="1" ht="16">
      <c r="B28" s="102"/>
      <c r="C28" s="114"/>
      <c r="D28" s="114"/>
      <c r="E28" s="114"/>
      <c r="F28" s="151" t="s">
        <v>142</v>
      </c>
      <c r="G28" s="151"/>
      <c r="H28" s="153">
        <f>H27*100</f>
        <v>1363.2</v>
      </c>
      <c r="I28" s="151" t="s">
        <v>141</v>
      </c>
      <c r="J28" s="114"/>
      <c r="K28" s="114"/>
      <c r="L28" s="114"/>
      <c r="M28" s="114"/>
      <c r="N28" s="114"/>
      <c r="O28" s="114"/>
      <c r="P28" s="114"/>
      <c r="Q28" s="114"/>
      <c r="R28" s="114"/>
      <c r="S28" s="114"/>
      <c r="T28" s="114"/>
      <c r="U28" s="114"/>
      <c r="V28" s="114"/>
      <c r="W28" s="114"/>
      <c r="X28" s="114"/>
      <c r="Y28" s="114"/>
      <c r="Z28" s="114"/>
    </row>
    <row r="29" spans="2:26" customFormat="1" ht="16">
      <c r="B29" s="102"/>
      <c r="C29" s="114"/>
      <c r="D29" s="114"/>
      <c r="E29" s="114"/>
      <c r="F29" s="114" t="s">
        <v>88</v>
      </c>
      <c r="G29" s="114"/>
      <c r="H29" s="114">
        <v>575</v>
      </c>
      <c r="I29" s="129" t="s">
        <v>89</v>
      </c>
      <c r="J29" s="114"/>
      <c r="K29" s="114"/>
      <c r="L29" s="114"/>
      <c r="M29" s="114"/>
      <c r="N29" s="114"/>
      <c r="O29" s="114"/>
      <c r="P29" s="114"/>
      <c r="Q29" s="114"/>
      <c r="R29" s="114"/>
      <c r="S29" s="114"/>
      <c r="T29" s="114"/>
      <c r="U29" s="114"/>
      <c r="V29" s="114"/>
      <c r="W29" s="114"/>
      <c r="X29" s="114"/>
      <c r="Y29" s="114"/>
      <c r="Z29" s="114"/>
    </row>
    <row r="30" spans="2:26" customFormat="1" ht="16">
      <c r="B30" s="102"/>
      <c r="C30" s="114"/>
      <c r="D30" s="114"/>
      <c r="E30" s="114"/>
      <c r="F30" s="114" t="s">
        <v>90</v>
      </c>
      <c r="G30" s="114"/>
      <c r="H30" s="127">
        <v>0.55000000000000004</v>
      </c>
      <c r="I30" s="129"/>
      <c r="J30" s="114"/>
      <c r="K30" s="114"/>
      <c r="L30" s="114"/>
      <c r="M30" s="114"/>
      <c r="N30" s="114"/>
      <c r="O30" s="114"/>
      <c r="P30" s="114"/>
      <c r="Q30" s="114"/>
      <c r="R30" s="114"/>
      <c r="S30" s="114"/>
      <c r="T30" s="114"/>
      <c r="U30" s="114"/>
      <c r="V30" s="114"/>
      <c r="W30" s="114"/>
      <c r="X30" s="114"/>
      <c r="Y30" s="114"/>
      <c r="Z30" s="114"/>
    </row>
    <row r="31" spans="2:26" customFormat="1" ht="16">
      <c r="B31" s="102"/>
      <c r="C31" s="114"/>
      <c r="D31" s="114"/>
      <c r="E31" s="114"/>
      <c r="F31" s="114" t="s">
        <v>91</v>
      </c>
      <c r="G31" s="114"/>
      <c r="H31" s="114">
        <f>H29*H30</f>
        <v>316.25</v>
      </c>
      <c r="I31" s="129" t="s">
        <v>89</v>
      </c>
      <c r="J31" s="114"/>
      <c r="K31" s="114"/>
      <c r="L31" s="114"/>
      <c r="M31" s="114"/>
      <c r="N31" s="114"/>
      <c r="O31" s="114"/>
      <c r="P31" s="114"/>
      <c r="Q31" s="114"/>
      <c r="R31" s="114"/>
      <c r="S31" s="114"/>
      <c r="T31" s="114"/>
      <c r="U31" s="114"/>
      <c r="V31" s="114"/>
      <c r="W31" s="114"/>
      <c r="X31" s="114"/>
      <c r="Y31" s="114"/>
      <c r="Z31" s="114"/>
    </row>
    <row r="32" spans="2:26" customFormat="1" ht="16">
      <c r="B32" s="102"/>
      <c r="C32" s="114"/>
      <c r="D32" s="114"/>
      <c r="E32" s="114"/>
      <c r="F32" s="130" t="s">
        <v>92</v>
      </c>
      <c r="G32" s="130"/>
      <c r="H32" s="114">
        <v>55.5</v>
      </c>
      <c r="I32" s="129" t="s">
        <v>47</v>
      </c>
      <c r="J32" s="114"/>
      <c r="K32" s="114"/>
      <c r="L32" s="114"/>
      <c r="M32" s="114"/>
      <c r="N32" s="114"/>
      <c r="O32" s="114"/>
      <c r="P32" s="114"/>
      <c r="Q32" s="114"/>
      <c r="R32" s="114"/>
      <c r="S32" s="114"/>
      <c r="T32" s="114"/>
      <c r="U32" s="114"/>
      <c r="V32" s="114"/>
      <c r="W32" s="114"/>
      <c r="X32" s="114"/>
      <c r="Y32" s="114"/>
      <c r="Z32" s="114"/>
    </row>
    <row r="33" spans="2:26" customFormat="1" ht="16">
      <c r="B33" s="102"/>
      <c r="C33" s="114"/>
      <c r="D33" s="114"/>
      <c r="E33" s="114"/>
      <c r="F33" s="130" t="s">
        <v>176</v>
      </c>
      <c r="G33" s="130"/>
      <c r="H33" s="114">
        <f>F346</f>
        <v>50</v>
      </c>
      <c r="I33" s="129" t="s">
        <v>47</v>
      </c>
      <c r="J33" s="114"/>
      <c r="K33" s="114"/>
      <c r="L33" s="114"/>
      <c r="M33" s="114"/>
      <c r="N33" s="114"/>
      <c r="O33" s="114"/>
      <c r="P33" s="114"/>
      <c r="Q33" s="114"/>
      <c r="R33" s="114"/>
      <c r="S33" s="114"/>
      <c r="T33" s="114"/>
      <c r="U33" s="114"/>
      <c r="V33" s="114"/>
      <c r="W33" s="114"/>
      <c r="X33" s="114"/>
      <c r="Y33" s="114"/>
      <c r="Z33" s="114"/>
    </row>
    <row r="34" spans="2:26" customFormat="1" ht="16">
      <c r="B34" s="102"/>
      <c r="C34" s="114"/>
      <c r="D34" s="114"/>
      <c r="E34" s="114"/>
      <c r="F34" s="130" t="s">
        <v>93</v>
      </c>
      <c r="G34" s="130"/>
      <c r="H34" s="114">
        <v>7.1599999999999995E-4</v>
      </c>
      <c r="I34" s="129" t="s">
        <v>94</v>
      </c>
      <c r="J34" s="114"/>
      <c r="K34" s="114"/>
      <c r="L34" s="114"/>
      <c r="M34" s="114"/>
      <c r="N34" s="114"/>
      <c r="O34" s="114"/>
      <c r="P34" s="114"/>
      <c r="Q34" s="114"/>
      <c r="R34" s="114"/>
      <c r="S34" s="114"/>
      <c r="T34" s="114"/>
      <c r="U34" s="114"/>
      <c r="V34" s="114"/>
      <c r="W34" s="114"/>
      <c r="X34" s="114"/>
      <c r="Y34" s="114"/>
      <c r="Z34" s="114"/>
    </row>
    <row r="35" spans="2:26" customFormat="1" ht="16">
      <c r="B35" s="102"/>
      <c r="C35" s="114"/>
      <c r="D35" s="114"/>
      <c r="E35" s="114"/>
      <c r="F35" s="130" t="s">
        <v>92</v>
      </c>
      <c r="G35" s="130"/>
      <c r="H35" s="114">
        <f>H34*H32*1000</f>
        <v>39.737999999999992</v>
      </c>
      <c r="I35" s="129" t="s">
        <v>95</v>
      </c>
      <c r="J35" s="114"/>
      <c r="K35" s="114"/>
      <c r="L35" s="114"/>
      <c r="M35" s="114"/>
      <c r="N35" s="114"/>
      <c r="O35" s="114"/>
      <c r="P35" s="114"/>
      <c r="Q35" s="114"/>
      <c r="R35" s="114"/>
      <c r="S35" s="114"/>
      <c r="T35" s="114"/>
      <c r="U35" s="114"/>
      <c r="V35" s="114"/>
      <c r="W35" s="114"/>
      <c r="X35" s="114"/>
      <c r="Y35" s="114"/>
      <c r="Z35" s="114"/>
    </row>
    <row r="36" spans="2:26" customFormat="1" ht="16">
      <c r="B36" s="102"/>
      <c r="C36" s="114"/>
      <c r="D36" s="114"/>
      <c r="E36" s="114"/>
      <c r="F36" s="130" t="s">
        <v>176</v>
      </c>
      <c r="G36" s="130"/>
      <c r="H36" s="114">
        <f>H34*H33*1000</f>
        <v>35.799999999999997</v>
      </c>
      <c r="I36" s="129" t="s">
        <v>95</v>
      </c>
      <c r="J36" s="114"/>
      <c r="K36" s="114"/>
      <c r="L36" s="114"/>
      <c r="M36" s="114"/>
      <c r="N36" s="114"/>
      <c r="O36" s="114"/>
      <c r="P36" s="114"/>
      <c r="Q36" s="114"/>
      <c r="R36" s="114"/>
      <c r="S36" s="114"/>
      <c r="T36" s="114"/>
      <c r="U36" s="114"/>
      <c r="V36" s="114"/>
      <c r="W36" s="114"/>
      <c r="X36" s="114"/>
      <c r="Y36" s="114"/>
      <c r="Z36" s="114"/>
    </row>
    <row r="37" spans="2:26" customFormat="1" ht="16">
      <c r="B37" s="102"/>
      <c r="C37" s="114"/>
      <c r="D37" s="114"/>
      <c r="E37" s="114"/>
      <c r="F37" s="114" t="s">
        <v>91</v>
      </c>
      <c r="G37" s="114"/>
      <c r="H37" s="114">
        <f>H31*H36/1000</f>
        <v>11.32175</v>
      </c>
      <c r="I37" s="129" t="s">
        <v>96</v>
      </c>
      <c r="J37" s="114"/>
      <c r="K37" s="114"/>
      <c r="L37" s="114"/>
      <c r="M37" s="114"/>
      <c r="N37" s="114"/>
      <c r="O37" s="114"/>
      <c r="P37" s="114"/>
      <c r="Q37" s="114"/>
      <c r="R37" s="114"/>
      <c r="S37" s="114"/>
      <c r="T37" s="114"/>
      <c r="U37" s="114"/>
      <c r="V37" s="114"/>
      <c r="W37" s="114"/>
      <c r="X37" s="114"/>
      <c r="Y37" s="114"/>
      <c r="Z37" s="114"/>
    </row>
    <row r="38" spans="2:26" customFormat="1" ht="16">
      <c r="B38" s="102"/>
      <c r="C38" s="114"/>
      <c r="D38" s="114"/>
      <c r="E38" s="114"/>
      <c r="F38" s="114" t="s">
        <v>88</v>
      </c>
      <c r="G38" s="114"/>
      <c r="H38" s="114">
        <f>H37</f>
        <v>11.32175</v>
      </c>
      <c r="I38" s="129" t="s">
        <v>96</v>
      </c>
      <c r="J38" s="114"/>
      <c r="K38" s="114"/>
      <c r="L38" s="114"/>
      <c r="M38" s="114"/>
      <c r="N38" s="114"/>
      <c r="O38" s="114"/>
      <c r="P38" s="114"/>
      <c r="Q38" s="114"/>
      <c r="R38" s="114"/>
      <c r="S38" s="114"/>
      <c r="T38" s="114"/>
      <c r="U38" s="114"/>
      <c r="V38" s="114"/>
      <c r="W38" s="114"/>
      <c r="X38" s="114"/>
      <c r="Y38" s="114"/>
      <c r="Z38" s="114"/>
    </row>
    <row r="39" spans="2:26" customFormat="1" ht="16">
      <c r="B39" s="102"/>
      <c r="C39" s="114"/>
      <c r="D39" s="114"/>
      <c r="E39" s="114"/>
      <c r="F39" s="151" t="s">
        <v>181</v>
      </c>
      <c r="G39" s="152"/>
      <c r="H39" s="154">
        <f>H38*H28*1000</f>
        <v>15433809.6</v>
      </c>
      <c r="I39" s="129" t="s">
        <v>50</v>
      </c>
      <c r="J39" s="114"/>
      <c r="K39" s="114"/>
      <c r="L39" s="114"/>
      <c r="M39" s="114"/>
      <c r="N39" s="114"/>
      <c r="O39" s="114"/>
      <c r="P39" s="114"/>
      <c r="Q39" s="114"/>
      <c r="R39" s="114"/>
      <c r="S39" s="114"/>
      <c r="T39" s="114"/>
      <c r="U39" s="114"/>
      <c r="V39" s="114"/>
      <c r="W39" s="114"/>
      <c r="X39" s="114"/>
      <c r="Y39" s="114"/>
      <c r="Z39" s="114"/>
    </row>
    <row r="40" spans="2:26" customFormat="1" ht="16">
      <c r="B40" s="102"/>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2:26" customFormat="1" ht="16">
      <c r="B41" s="102"/>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2:26" customFormat="1" ht="16">
      <c r="B42" s="102"/>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2:26" customFormat="1" ht="16">
      <c r="B43" s="102"/>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2:26" customFormat="1" ht="16">
      <c r="B44" s="102"/>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spans="2:26" customFormat="1" ht="16">
      <c r="B45" s="102"/>
      <c r="C45" s="114"/>
      <c r="D45" s="114"/>
      <c r="E45" s="114"/>
      <c r="F45" s="114"/>
      <c r="G45" s="114"/>
      <c r="H45" s="114"/>
      <c r="I45" s="114"/>
      <c r="J45" s="114"/>
      <c r="K45" s="114"/>
      <c r="L45" s="114"/>
      <c r="M45" s="114"/>
      <c r="N45" s="114">
        <v>6.6</v>
      </c>
      <c r="O45" s="114"/>
      <c r="P45" s="114"/>
      <c r="Q45" s="114"/>
      <c r="R45" s="114"/>
      <c r="S45" s="114"/>
      <c r="T45" s="114"/>
      <c r="U45" s="114"/>
      <c r="V45" s="114"/>
      <c r="W45" s="114"/>
      <c r="X45" s="114"/>
      <c r="Y45" s="114"/>
      <c r="Z45" s="114"/>
    </row>
    <row r="46" spans="2:26" customFormat="1" ht="16">
      <c r="B46" s="102"/>
      <c r="C46" s="114"/>
      <c r="D46" s="114"/>
      <c r="E46" s="114"/>
      <c r="F46" s="114"/>
      <c r="G46" s="114"/>
      <c r="H46" s="114"/>
      <c r="I46" s="114"/>
      <c r="J46" s="114"/>
      <c r="K46" s="114"/>
      <c r="L46" s="114"/>
      <c r="M46" s="114"/>
      <c r="N46" s="127">
        <v>0.44</v>
      </c>
      <c r="O46" s="114"/>
      <c r="P46" s="114"/>
      <c r="Q46" s="114"/>
      <c r="R46" s="114"/>
      <c r="S46" s="114"/>
      <c r="T46" s="114"/>
      <c r="U46" s="114"/>
      <c r="V46" s="114"/>
      <c r="W46" s="114"/>
      <c r="X46" s="114"/>
      <c r="Y46" s="114"/>
      <c r="Z46" s="114"/>
    </row>
    <row r="47" spans="2:26" customFormat="1" ht="16">
      <c r="B47" s="102"/>
      <c r="C47" s="114"/>
      <c r="D47" s="114"/>
      <c r="E47" s="114"/>
      <c r="F47" s="114"/>
      <c r="G47" s="114"/>
      <c r="H47" s="114"/>
      <c r="I47" s="114"/>
      <c r="J47" s="114"/>
      <c r="K47" s="114"/>
      <c r="L47" s="114"/>
      <c r="M47" s="114"/>
      <c r="N47" s="114">
        <f>N45/N46</f>
        <v>15</v>
      </c>
      <c r="O47" s="114"/>
      <c r="P47" s="114"/>
      <c r="Q47" s="114"/>
      <c r="R47" s="114"/>
      <c r="S47" s="114"/>
      <c r="T47" s="114"/>
      <c r="U47" s="114"/>
      <c r="V47" s="114"/>
      <c r="W47" s="114"/>
      <c r="X47" s="114"/>
      <c r="Y47" s="114"/>
      <c r="Z47" s="114"/>
    </row>
    <row r="48" spans="2:26" customFormat="1" ht="16">
      <c r="B48" s="102"/>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2:26" customFormat="1" ht="16">
      <c r="B49" s="102"/>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2:26" customFormat="1" ht="16">
      <c r="B50" s="102"/>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2:26" customFormat="1" ht="16">
      <c r="B51" s="102"/>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2:26" customFormat="1" ht="16">
      <c r="B52" s="102"/>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2:26" customFormat="1" ht="16">
      <c r="B53" s="102"/>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2:26" customFormat="1" ht="16">
      <c r="B54" s="102"/>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2:26" customFormat="1" ht="16">
      <c r="B55" s="102"/>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2:26" customFormat="1" ht="16">
      <c r="B56" s="102"/>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2:26" customFormat="1" ht="16">
      <c r="B57" s="102"/>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2:26" customFormat="1" ht="16">
      <c r="B58" s="102"/>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2:26" customFormat="1" ht="16">
      <c r="B59" s="102"/>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2:26" customFormat="1" ht="16">
      <c r="B60" s="102"/>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2:26" customFormat="1" ht="16">
      <c r="B61" s="102"/>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2:26" customFormat="1" ht="16">
      <c r="B62" s="102"/>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2:26" customFormat="1" ht="16">
      <c r="B63" s="102"/>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2:26" customFormat="1" ht="16">
      <c r="B64" s="102"/>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2:26" customFormat="1" ht="16">
      <c r="B65" s="102"/>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2:26" customFormat="1" ht="16">
      <c r="B66" s="102"/>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2:26" customFormat="1" ht="16">
      <c r="B67" s="102"/>
      <c r="C67" s="114"/>
      <c r="D67" s="114" t="s">
        <v>97</v>
      </c>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2:26" s="134" customFormat="1" ht="16">
      <c r="B68" s="102"/>
      <c r="C68" s="131"/>
      <c r="D68" s="131"/>
      <c r="E68" s="131"/>
      <c r="F68" s="131" t="s">
        <v>98</v>
      </c>
      <c r="G68" s="131"/>
      <c r="H68" s="132">
        <v>0.90800000000000003</v>
      </c>
      <c r="I68" s="133" t="s">
        <v>99</v>
      </c>
      <c r="K68" s="131"/>
      <c r="L68" s="131"/>
      <c r="M68" s="131"/>
      <c r="N68" s="131"/>
      <c r="O68" s="131"/>
      <c r="P68" s="131"/>
      <c r="Q68" s="131"/>
      <c r="R68" s="131"/>
      <c r="S68" s="131"/>
      <c r="T68" s="131"/>
      <c r="U68" s="131"/>
      <c r="V68" s="131"/>
      <c r="W68" s="131"/>
      <c r="X68" s="131"/>
      <c r="Y68" s="131"/>
      <c r="Z68" s="131"/>
    </row>
    <row r="69" spans="2:26" s="134" customFormat="1" ht="16">
      <c r="B69" s="102"/>
      <c r="C69" s="131"/>
      <c r="D69" s="131"/>
      <c r="E69" s="131"/>
      <c r="F69" s="135" t="s">
        <v>100</v>
      </c>
      <c r="G69" s="135"/>
      <c r="H69" s="132">
        <v>7.8E-2</v>
      </c>
      <c r="I69" s="133" t="s">
        <v>99</v>
      </c>
      <c r="K69" s="131"/>
      <c r="L69" s="131"/>
      <c r="M69" s="131"/>
      <c r="N69" s="131"/>
      <c r="O69" s="131"/>
      <c r="P69" s="131"/>
      <c r="Q69" s="131"/>
      <c r="R69" s="131"/>
      <c r="S69" s="131"/>
      <c r="T69" s="131"/>
      <c r="U69" s="131"/>
      <c r="V69" s="131"/>
      <c r="W69" s="131"/>
      <c r="X69" s="131"/>
      <c r="Y69" s="131"/>
      <c r="Z69" s="131"/>
    </row>
    <row r="70" spans="2:26" s="134" customFormat="1" ht="16">
      <c r="B70" s="102"/>
      <c r="C70" s="131"/>
      <c r="D70" s="131"/>
      <c r="E70" s="131"/>
      <c r="F70" s="135" t="s">
        <v>101</v>
      </c>
      <c r="G70" s="135"/>
      <c r="H70" s="132">
        <v>1.4E-2</v>
      </c>
      <c r="I70" s="133" t="s">
        <v>99</v>
      </c>
      <c r="K70" s="131"/>
      <c r="L70" s="131"/>
      <c r="M70" s="131"/>
      <c r="N70" s="131"/>
      <c r="O70" s="131"/>
      <c r="P70" s="131"/>
      <c r="Q70" s="131"/>
      <c r="R70" s="131"/>
      <c r="S70" s="131"/>
      <c r="T70" s="131"/>
      <c r="U70" s="131"/>
      <c r="V70" s="131"/>
      <c r="W70" s="131"/>
      <c r="X70" s="131"/>
      <c r="Y70" s="131"/>
      <c r="Z70" s="131"/>
    </row>
    <row r="71" spans="2:26" s="134" customFormat="1" ht="16">
      <c r="B71" s="102"/>
      <c r="C71" s="131"/>
      <c r="D71" s="131"/>
      <c r="E71" s="131"/>
      <c r="F71" s="136" t="s">
        <v>102</v>
      </c>
      <c r="G71" s="136"/>
      <c r="H71" s="137">
        <v>1.7999999999999999E-2</v>
      </c>
      <c r="I71" s="138" t="s">
        <v>99</v>
      </c>
      <c r="K71" s="131" t="s">
        <v>103</v>
      </c>
      <c r="L71" s="131"/>
      <c r="M71" s="131"/>
      <c r="N71" s="131"/>
      <c r="O71" s="131"/>
      <c r="P71" s="131"/>
      <c r="Q71" s="131"/>
      <c r="R71" s="131"/>
      <c r="S71" s="131"/>
      <c r="T71" s="131"/>
      <c r="U71" s="131"/>
      <c r="V71" s="131"/>
      <c r="W71" s="131"/>
      <c r="X71" s="131"/>
      <c r="Y71" s="131"/>
      <c r="Z71" s="131"/>
    </row>
    <row r="72" spans="2:26" s="134" customFormat="1" ht="16">
      <c r="B72" s="102"/>
      <c r="C72" s="131"/>
      <c r="D72" s="131"/>
      <c r="E72" s="131"/>
      <c r="F72" s="135"/>
      <c r="G72" s="135"/>
      <c r="H72" s="132"/>
      <c r="I72" s="133"/>
      <c r="K72" s="131"/>
      <c r="L72" s="131"/>
      <c r="M72" s="131"/>
      <c r="N72" s="131"/>
      <c r="O72" s="131"/>
      <c r="P72" s="131"/>
      <c r="Q72" s="131"/>
      <c r="R72" s="131"/>
      <c r="S72" s="131"/>
      <c r="T72" s="131"/>
      <c r="U72" s="131"/>
      <c r="V72" s="131"/>
      <c r="W72" s="131"/>
      <c r="X72" s="131"/>
      <c r="Y72" s="131"/>
      <c r="Z72" s="131"/>
    </row>
    <row r="73" spans="2:26" s="134" customFormat="1" ht="16">
      <c r="B73" s="102"/>
      <c r="C73" s="131"/>
      <c r="D73" s="131"/>
      <c r="E73" s="131"/>
      <c r="F73" s="131" t="s">
        <v>104</v>
      </c>
      <c r="G73" s="131"/>
      <c r="H73" s="132">
        <v>0.99099999999999999</v>
      </c>
      <c r="I73" s="133" t="s">
        <v>99</v>
      </c>
      <c r="K73" s="131"/>
      <c r="L73" s="131"/>
      <c r="M73" s="131"/>
      <c r="N73" s="131"/>
      <c r="O73" s="131"/>
      <c r="P73" s="131"/>
      <c r="Q73" s="131"/>
      <c r="R73" s="131"/>
      <c r="S73" s="131"/>
      <c r="T73" s="131"/>
      <c r="U73" s="131"/>
      <c r="V73" s="131"/>
      <c r="W73" s="131"/>
      <c r="X73" s="131"/>
      <c r="Y73" s="131"/>
      <c r="Z73" s="131"/>
    </row>
    <row r="74" spans="2:26" s="134" customFormat="1" ht="16">
      <c r="B74" s="102"/>
      <c r="C74" s="131"/>
      <c r="D74" s="131"/>
      <c r="E74" s="131"/>
      <c r="F74" s="135" t="s">
        <v>105</v>
      </c>
      <c r="G74" s="135"/>
      <c r="H74" s="139">
        <v>8.9999999999999993E-3</v>
      </c>
      <c r="I74" s="133" t="s">
        <v>99</v>
      </c>
      <c r="K74" s="131"/>
      <c r="L74" s="131"/>
      <c r="M74" s="131"/>
      <c r="N74" s="131"/>
      <c r="O74" s="131"/>
      <c r="P74" s="131"/>
      <c r="Q74" s="131"/>
      <c r="R74" s="131"/>
      <c r="S74" s="131"/>
      <c r="T74" s="131"/>
      <c r="U74" s="131"/>
      <c r="V74" s="131"/>
      <c r="W74" s="131"/>
      <c r="X74" s="131"/>
      <c r="Y74" s="131"/>
      <c r="Z74" s="131"/>
    </row>
    <row r="75" spans="2:26" customFormat="1" ht="16">
      <c r="B75" s="102"/>
      <c r="C75" s="114"/>
      <c r="D75" s="114"/>
      <c r="E75" s="114"/>
      <c r="F75" s="114"/>
      <c r="G75" s="114"/>
      <c r="H75" s="114"/>
      <c r="I75" s="140"/>
      <c r="K75" s="114"/>
      <c r="L75" s="114"/>
      <c r="M75" s="114"/>
      <c r="N75" s="114"/>
      <c r="O75" s="114"/>
      <c r="P75" s="114"/>
      <c r="Q75" s="114"/>
      <c r="R75" s="114"/>
      <c r="S75" s="114"/>
      <c r="T75" s="114"/>
      <c r="U75" s="114"/>
      <c r="V75" s="114"/>
      <c r="W75" s="114"/>
      <c r="X75" s="114"/>
      <c r="Y75" s="114"/>
      <c r="Z75" s="114"/>
    </row>
    <row r="76" spans="2:26" customFormat="1" ht="16">
      <c r="B76" s="102"/>
      <c r="C76" s="114"/>
      <c r="D76" s="114"/>
      <c r="E76" s="114"/>
      <c r="F76" s="136" t="s">
        <v>106</v>
      </c>
      <c r="G76" s="136"/>
      <c r="H76" s="141">
        <v>4.1000000000000002E-2</v>
      </c>
      <c r="I76" s="138" t="s">
        <v>99</v>
      </c>
      <c r="K76" s="131" t="s">
        <v>103</v>
      </c>
      <c r="L76" s="114"/>
      <c r="M76" s="114"/>
      <c r="N76" s="114"/>
      <c r="O76" s="114"/>
      <c r="P76" s="114"/>
      <c r="Q76" s="114"/>
      <c r="R76" s="114"/>
      <c r="S76" s="114"/>
      <c r="T76" s="114"/>
      <c r="U76" s="114"/>
      <c r="V76" s="114"/>
      <c r="W76" s="114"/>
      <c r="X76" s="114"/>
      <c r="Y76" s="114"/>
      <c r="Z76" s="114"/>
    </row>
    <row r="77" spans="2:26" customFormat="1" ht="16">
      <c r="B77" s="102"/>
      <c r="C77" s="114"/>
      <c r="D77" s="114"/>
      <c r="E77" s="114"/>
      <c r="F77" s="136" t="s">
        <v>107</v>
      </c>
      <c r="G77" s="136"/>
      <c r="H77" s="142">
        <v>7.0000000000000001E-3</v>
      </c>
      <c r="I77" s="138" t="s">
        <v>99</v>
      </c>
      <c r="K77" s="131" t="s">
        <v>103</v>
      </c>
      <c r="L77" s="114"/>
      <c r="M77" s="114"/>
      <c r="N77" s="114"/>
      <c r="O77" s="114"/>
      <c r="P77" s="114"/>
      <c r="Q77" s="114"/>
      <c r="R77" s="114"/>
      <c r="S77" s="114"/>
      <c r="T77" s="114"/>
      <c r="U77" s="114"/>
      <c r="V77" s="114"/>
      <c r="W77" s="114"/>
      <c r="X77" s="114"/>
      <c r="Y77" s="114"/>
      <c r="Z77" s="114"/>
    </row>
    <row r="78" spans="2:26" customFormat="1" ht="16">
      <c r="B78" s="102"/>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2:26" customFormat="1" ht="16">
      <c r="B79" s="102"/>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2:26" customFormat="1" ht="16">
      <c r="B80" s="102"/>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2:26" customFormat="1" ht="16">
      <c r="B81" s="102"/>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2:26" customFormat="1" ht="16">
      <c r="B82" s="102"/>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2:26" customFormat="1" ht="16">
      <c r="B83" s="102"/>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2:26" customFormat="1" ht="16">
      <c r="B84" s="102"/>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2:26" customFormat="1" ht="16">
      <c r="B85" s="102"/>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2:26" customFormat="1" ht="16">
      <c r="B86" s="102"/>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2:26" customFormat="1" ht="16">
      <c r="B87" s="102"/>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2:26" customFormat="1" ht="16">
      <c r="B88" s="102"/>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2:26" customFormat="1" ht="16">
      <c r="B89" s="102"/>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2:26" customFormat="1" ht="16">
      <c r="B90" s="102"/>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2:26" customFormat="1" ht="16">
      <c r="B91" s="102"/>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2:26" customFormat="1" ht="16">
      <c r="B92" s="102"/>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2:26" customFormat="1" ht="16">
      <c r="B93" s="102"/>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2:26" customFormat="1" ht="16">
      <c r="B94" s="102"/>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2:26" customFormat="1" ht="16">
      <c r="B95" s="102"/>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2:26" customFormat="1" ht="16">
      <c r="B96" s="102"/>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2:26" customFormat="1" ht="16">
      <c r="B97" s="102"/>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2:26" customFormat="1" ht="16">
      <c r="B98" s="102"/>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2:26" customFormat="1" ht="16">
      <c r="B99" s="102"/>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2:26" customFormat="1" ht="16">
      <c r="B100" s="102"/>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2:26" customFormat="1" ht="16">
      <c r="B101" s="102"/>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2:26" customFormat="1" ht="16">
      <c r="B102" s="102"/>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2:26" customFormat="1" ht="16">
      <c r="B103" s="102"/>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2:26" customFormat="1" ht="16">
      <c r="B104" s="102"/>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2:26" customFormat="1" ht="16">
      <c r="B105" s="102"/>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2:26" customFormat="1" ht="16">
      <c r="B106" s="102"/>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2:26" customFormat="1" ht="16">
      <c r="B107" s="102"/>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2:26" customFormat="1" ht="16">
      <c r="B108" s="102"/>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2:26" customFormat="1" ht="16">
      <c r="B109" s="102"/>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2:26" customFormat="1" ht="16">
      <c r="B110" s="102"/>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2:26" customFormat="1" ht="16">
      <c r="B111" s="102"/>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2:26" customFormat="1" ht="16">
      <c r="B112" s="102"/>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2:26" customFormat="1" ht="16">
      <c r="B113" s="102"/>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2:26" customFormat="1" ht="16">
      <c r="B114" s="102"/>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2:26" customFormat="1" ht="16">
      <c r="B115" s="102"/>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2:26" customFormat="1" ht="16">
      <c r="B116" s="102"/>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2:26" customFormat="1" ht="16">
      <c r="B117" s="102"/>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2:26" customFormat="1" ht="16">
      <c r="B118" s="102"/>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2:26" customFormat="1" ht="16">
      <c r="B119" s="102"/>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2:26" customFormat="1" ht="16">
      <c r="B120" s="102"/>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2:26" customFormat="1" ht="16">
      <c r="B121" s="102"/>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2:26" customFormat="1" ht="16">
      <c r="B122" s="102"/>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2:26" customFormat="1" ht="16">
      <c r="B123" s="102"/>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2:26" customFormat="1" ht="16">
      <c r="B124" s="102"/>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2:26" customFormat="1" ht="16">
      <c r="B125" s="102"/>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2:26" customFormat="1" ht="16">
      <c r="B126" s="102"/>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2:26" customFormat="1" ht="16">
      <c r="B127" s="102"/>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2:26" customFormat="1" ht="16">
      <c r="B128" s="102"/>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2:26" customFormat="1" ht="16">
      <c r="B129" s="102"/>
      <c r="C129" s="114"/>
      <c r="D129" s="114" t="s">
        <v>108</v>
      </c>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2:26" customFormat="1" ht="16">
      <c r="B130" s="102"/>
      <c r="C130" s="114"/>
      <c r="D130" s="114"/>
      <c r="E130" s="114"/>
      <c r="F130" s="117" t="s">
        <v>109</v>
      </c>
      <c r="G130" s="117"/>
      <c r="H130" s="117" t="s">
        <v>110</v>
      </c>
      <c r="I130" s="117" t="s">
        <v>111</v>
      </c>
      <c r="J130" s="114"/>
      <c r="K130" s="114"/>
      <c r="L130" s="114"/>
      <c r="M130" s="114"/>
      <c r="N130" s="114"/>
      <c r="O130" s="114"/>
      <c r="P130" s="114"/>
      <c r="Q130" s="114"/>
      <c r="R130" s="114"/>
      <c r="S130" s="114"/>
      <c r="T130" s="114"/>
      <c r="U130" s="114"/>
      <c r="V130" s="114"/>
      <c r="W130" s="114"/>
      <c r="X130" s="114"/>
      <c r="Y130" s="114"/>
      <c r="Z130" s="114"/>
    </row>
    <row r="131" spans="2:26" customFormat="1" ht="16">
      <c r="B131" s="102"/>
      <c r="C131" s="114"/>
      <c r="D131" s="114"/>
      <c r="E131" s="114"/>
      <c r="F131" s="117" t="s">
        <v>112</v>
      </c>
      <c r="G131" s="117"/>
      <c r="H131" s="117"/>
      <c r="I131" s="117"/>
      <c r="J131" s="114"/>
      <c r="K131" s="114"/>
      <c r="L131" s="114"/>
      <c r="M131" s="114"/>
      <c r="N131" s="114"/>
      <c r="O131" s="114"/>
      <c r="P131" s="114"/>
      <c r="Q131" s="114"/>
      <c r="R131" s="114"/>
      <c r="S131" s="114"/>
      <c r="T131" s="114"/>
      <c r="U131" s="114"/>
      <c r="V131" s="114"/>
      <c r="W131" s="114"/>
      <c r="X131" s="114"/>
      <c r="Y131" s="114"/>
      <c r="Z131" s="114"/>
    </row>
    <row r="132" spans="2:26" customFormat="1" ht="16">
      <c r="B132" s="102"/>
      <c r="C132" s="114"/>
      <c r="D132" s="114"/>
      <c r="E132" s="114"/>
      <c r="F132" s="143" t="s">
        <v>113</v>
      </c>
      <c r="G132" s="143"/>
      <c r="H132" s="144">
        <v>1248457</v>
      </c>
      <c r="I132" s="114" t="s">
        <v>114</v>
      </c>
      <c r="J132" s="114"/>
      <c r="K132" s="144"/>
      <c r="L132" s="114"/>
      <c r="M132" s="114"/>
      <c r="N132" s="114"/>
      <c r="O132" s="114"/>
      <c r="P132" s="114"/>
      <c r="Q132" s="114"/>
      <c r="R132" s="114"/>
      <c r="S132" s="114"/>
      <c r="T132" s="114"/>
      <c r="U132" s="114"/>
      <c r="V132" s="114"/>
      <c r="W132" s="114"/>
      <c r="X132" s="114"/>
      <c r="Y132" s="114"/>
      <c r="Z132" s="114"/>
    </row>
    <row r="133" spans="2:26" customFormat="1" ht="16">
      <c r="B133" s="102"/>
      <c r="C133" s="114"/>
      <c r="D133" s="114"/>
      <c r="E133" s="114"/>
      <c r="F133" s="143" t="s">
        <v>115</v>
      </c>
      <c r="G133" s="143"/>
      <c r="H133" s="144">
        <v>1564661</v>
      </c>
      <c r="I133" s="114" t="s">
        <v>114</v>
      </c>
      <c r="J133" s="114"/>
      <c r="K133" s="144"/>
      <c r="L133" s="114"/>
      <c r="M133" s="114"/>
      <c r="N133" s="114"/>
      <c r="O133" s="114"/>
      <c r="P133" s="114"/>
      <c r="Q133" s="114"/>
      <c r="R133" s="114"/>
      <c r="S133" s="114"/>
      <c r="T133" s="114"/>
      <c r="U133" s="114"/>
      <c r="V133" s="114"/>
      <c r="W133" s="114"/>
      <c r="X133" s="114"/>
      <c r="Y133" s="114"/>
      <c r="Z133" s="114"/>
    </row>
    <row r="134" spans="2:26" customFormat="1" ht="16">
      <c r="B134" s="102"/>
      <c r="C134" s="114"/>
      <c r="D134" s="114"/>
      <c r="E134" s="114"/>
      <c r="F134" s="114" t="s">
        <v>116</v>
      </c>
      <c r="G134" s="114"/>
      <c r="H134" s="144">
        <v>79384</v>
      </c>
      <c r="I134" s="114" t="s">
        <v>117</v>
      </c>
      <c r="J134" s="114"/>
      <c r="K134" s="144"/>
      <c r="L134" s="114"/>
      <c r="M134" s="114"/>
      <c r="N134" s="114"/>
      <c r="O134" s="114"/>
      <c r="P134" s="114"/>
      <c r="Q134" s="114"/>
      <c r="R134" s="114"/>
      <c r="S134" s="114"/>
      <c r="T134" s="114"/>
      <c r="U134" s="114"/>
      <c r="V134" s="114"/>
      <c r="W134" s="114"/>
      <c r="X134" s="114"/>
      <c r="Y134" s="114"/>
      <c r="Z134" s="114"/>
    </row>
    <row r="135" spans="2:26" customFormat="1" ht="16">
      <c r="B135" s="102"/>
      <c r="C135" s="114"/>
      <c r="D135" s="114"/>
      <c r="E135" s="114"/>
      <c r="F135" s="114" t="s">
        <v>118</v>
      </c>
      <c r="G135" s="114"/>
      <c r="H135" s="145">
        <f>AVERAGE(H132:H133)/H134</f>
        <v>17.718419328832006</v>
      </c>
      <c r="I135" s="114" t="s">
        <v>119</v>
      </c>
      <c r="J135" s="114"/>
      <c r="K135" s="145"/>
      <c r="L135" s="117" t="s">
        <v>61</v>
      </c>
      <c r="M135" s="114"/>
      <c r="N135" s="114"/>
      <c r="O135" s="114"/>
      <c r="P135" s="114"/>
      <c r="Q135" s="114"/>
      <c r="R135" s="114"/>
      <c r="S135" s="114"/>
      <c r="T135" s="114"/>
      <c r="U135" s="114"/>
      <c r="V135" s="114"/>
      <c r="W135" s="114"/>
      <c r="X135" s="114"/>
      <c r="Y135" s="114"/>
      <c r="Z135" s="114"/>
    </row>
    <row r="136" spans="2:26" customFormat="1" ht="16">
      <c r="B136" s="102"/>
      <c r="C136" s="114"/>
      <c r="D136" s="114"/>
      <c r="E136" s="114"/>
      <c r="F136" s="114"/>
      <c r="G136" s="114"/>
      <c r="H136" s="145"/>
      <c r="I136" s="114"/>
      <c r="J136" s="114"/>
      <c r="K136" s="145"/>
      <c r="L136" s="114"/>
      <c r="M136" s="114"/>
      <c r="N136" s="114"/>
      <c r="O136" s="114"/>
      <c r="P136" s="114"/>
      <c r="Q136" s="114"/>
      <c r="R136" s="114"/>
      <c r="S136" s="114"/>
      <c r="T136" s="114"/>
      <c r="U136" s="114"/>
      <c r="V136" s="114"/>
      <c r="W136" s="114"/>
      <c r="X136" s="114"/>
      <c r="Y136" s="114"/>
      <c r="Z136" s="114"/>
    </row>
    <row r="137" spans="2:26" customFormat="1" ht="16">
      <c r="B137" s="102"/>
      <c r="C137" s="114"/>
      <c r="D137" s="114"/>
      <c r="E137" s="114"/>
      <c r="F137" s="117" t="s">
        <v>120</v>
      </c>
      <c r="G137" s="117"/>
      <c r="H137" s="117"/>
      <c r="I137" s="117"/>
      <c r="J137" s="114"/>
      <c r="K137" s="114"/>
      <c r="L137" s="114"/>
      <c r="M137" s="114"/>
      <c r="N137" s="114"/>
      <c r="O137" s="114"/>
      <c r="P137" s="114"/>
      <c r="Q137" s="114"/>
      <c r="R137" s="114"/>
      <c r="S137" s="114"/>
      <c r="T137" s="114"/>
      <c r="U137" s="114"/>
      <c r="V137" s="114"/>
      <c r="W137" s="114"/>
      <c r="X137" s="114"/>
      <c r="Y137" s="114"/>
      <c r="Z137" s="114"/>
    </row>
    <row r="138" spans="2:26" customFormat="1" ht="16">
      <c r="B138" s="102"/>
      <c r="C138" s="114"/>
      <c r="D138" s="114"/>
      <c r="E138" s="114"/>
      <c r="F138" s="143" t="s">
        <v>113</v>
      </c>
      <c r="G138" s="143"/>
      <c r="H138" s="144">
        <v>1468130</v>
      </c>
      <c r="I138" s="114" t="s">
        <v>114</v>
      </c>
      <c r="J138" s="114"/>
      <c r="K138" s="145"/>
      <c r="L138" s="114"/>
      <c r="M138" s="114"/>
      <c r="N138" s="114"/>
      <c r="O138" s="114"/>
      <c r="P138" s="114"/>
      <c r="Q138" s="114"/>
      <c r="R138" s="114"/>
      <c r="S138" s="114"/>
      <c r="T138" s="114"/>
      <c r="U138" s="114"/>
      <c r="V138" s="114"/>
      <c r="W138" s="114"/>
      <c r="X138" s="114"/>
      <c r="Y138" s="114"/>
      <c r="Z138" s="114"/>
    </row>
    <row r="139" spans="2:26" customFormat="1" ht="16">
      <c r="B139" s="102"/>
      <c r="C139" s="114"/>
      <c r="D139" s="114"/>
      <c r="E139" s="114"/>
      <c r="F139" s="143" t="s">
        <v>115</v>
      </c>
      <c r="G139" s="143"/>
      <c r="H139" s="144">
        <v>1777989</v>
      </c>
      <c r="I139" s="114" t="s">
        <v>114</v>
      </c>
      <c r="J139" s="114"/>
      <c r="K139" s="145"/>
      <c r="L139" s="114"/>
      <c r="M139" s="114"/>
      <c r="N139" s="114"/>
      <c r="O139" s="114"/>
      <c r="P139" s="114"/>
      <c r="Q139" s="114"/>
      <c r="R139" s="114"/>
      <c r="S139" s="114"/>
      <c r="T139" s="114"/>
      <c r="U139" s="114"/>
      <c r="V139" s="114"/>
      <c r="W139" s="114"/>
      <c r="X139" s="114"/>
      <c r="Y139" s="114"/>
      <c r="Z139" s="114"/>
    </row>
    <row r="140" spans="2:26" customFormat="1" ht="16">
      <c r="B140" s="102"/>
      <c r="C140" s="114"/>
      <c r="D140" s="114"/>
      <c r="E140" s="114"/>
      <c r="F140" s="114" t="s">
        <v>116</v>
      </c>
      <c r="G140" s="114"/>
      <c r="H140" s="144">
        <v>79384</v>
      </c>
      <c r="I140" s="114" t="s">
        <v>117</v>
      </c>
      <c r="J140" s="114"/>
      <c r="K140" s="145"/>
      <c r="L140" s="114"/>
      <c r="M140" s="114"/>
      <c r="N140" s="114"/>
      <c r="O140" s="114"/>
      <c r="P140" s="114"/>
      <c r="Q140" s="114"/>
      <c r="R140" s="114"/>
      <c r="S140" s="114"/>
      <c r="T140" s="114"/>
      <c r="U140" s="114"/>
      <c r="V140" s="114"/>
      <c r="W140" s="114"/>
      <c r="X140" s="114"/>
      <c r="Y140" s="114"/>
      <c r="Z140" s="114"/>
    </row>
    <row r="141" spans="2:26" customFormat="1" ht="16">
      <c r="B141" s="102"/>
      <c r="C141" s="114"/>
      <c r="D141" s="114"/>
      <c r="E141" s="114"/>
      <c r="F141" s="114" t="s">
        <v>121</v>
      </c>
      <c r="G141" s="114"/>
      <c r="H141" s="144">
        <f>H140*$H$73</f>
        <v>78669.543999999994</v>
      </c>
      <c r="I141" s="114" t="s">
        <v>117</v>
      </c>
      <c r="J141" s="114"/>
      <c r="K141" s="145"/>
      <c r="L141" s="114"/>
      <c r="M141" s="114"/>
      <c r="N141" s="114"/>
      <c r="O141" s="114"/>
      <c r="P141" s="114"/>
      <c r="Q141" s="114"/>
      <c r="R141" s="114"/>
      <c r="S141" s="114"/>
      <c r="T141" s="114"/>
      <c r="U141" s="114"/>
      <c r="V141" s="114"/>
      <c r="W141" s="114"/>
      <c r="X141" s="114"/>
      <c r="Y141" s="114"/>
      <c r="Z141" s="114"/>
    </row>
    <row r="142" spans="2:26" customFormat="1" ht="16">
      <c r="B142" s="102"/>
      <c r="C142" s="114"/>
      <c r="D142" s="114"/>
      <c r="E142" s="114"/>
      <c r="F142" s="114" t="s">
        <v>122</v>
      </c>
      <c r="G142" s="114"/>
      <c r="H142" s="145">
        <f>AVERAGE(H138:H139)/H141</f>
        <v>20.631357670002512</v>
      </c>
      <c r="I142" s="114" t="s">
        <v>119</v>
      </c>
      <c r="J142" s="114"/>
      <c r="K142" s="145"/>
      <c r="L142" s="114"/>
      <c r="M142" s="114"/>
      <c r="N142" s="114"/>
      <c r="O142" s="114"/>
      <c r="P142" s="114"/>
      <c r="Q142" s="114"/>
      <c r="R142" s="114"/>
      <c r="S142" s="114"/>
      <c r="T142" s="114"/>
      <c r="U142" s="114"/>
      <c r="V142" s="114"/>
      <c r="W142" s="114"/>
      <c r="X142" s="114"/>
      <c r="Y142" s="114"/>
      <c r="Z142" s="114"/>
    </row>
    <row r="143" spans="2:26" customFormat="1" ht="16">
      <c r="B143" s="102"/>
      <c r="C143" s="114"/>
      <c r="D143" s="114"/>
      <c r="E143" s="114"/>
      <c r="F143" s="114"/>
      <c r="G143" s="114"/>
      <c r="H143" s="145"/>
      <c r="I143" s="114"/>
      <c r="J143" s="114"/>
      <c r="K143" s="145"/>
      <c r="L143" s="114"/>
      <c r="M143" s="114"/>
      <c r="N143" s="114"/>
      <c r="O143" s="114"/>
      <c r="P143" s="114"/>
      <c r="Q143" s="114"/>
      <c r="R143" s="114"/>
      <c r="S143" s="114"/>
      <c r="T143" s="114"/>
      <c r="U143" s="114"/>
      <c r="V143" s="114"/>
      <c r="W143" s="114"/>
      <c r="X143" s="114"/>
      <c r="Y143" s="114"/>
      <c r="Z143" s="114"/>
    </row>
    <row r="144" spans="2:26" customFormat="1" ht="16">
      <c r="B144" s="102"/>
      <c r="C144" s="114"/>
      <c r="D144" s="114"/>
      <c r="E144" s="114"/>
      <c r="F144" s="114" t="s">
        <v>123</v>
      </c>
      <c r="G144" s="114"/>
      <c r="H144" s="114"/>
      <c r="I144" s="114"/>
      <c r="J144" s="114"/>
      <c r="K144" s="114"/>
      <c r="L144" s="114"/>
      <c r="M144" s="114"/>
      <c r="N144" s="114"/>
      <c r="O144" s="114"/>
      <c r="P144" s="114"/>
      <c r="Q144" s="114"/>
      <c r="R144" s="114"/>
      <c r="S144" s="114"/>
      <c r="T144" s="114"/>
      <c r="U144" s="114"/>
      <c r="V144" s="114"/>
      <c r="W144" s="114"/>
      <c r="X144" s="114"/>
      <c r="Y144" s="114"/>
      <c r="Z144" s="114"/>
    </row>
    <row r="145" spans="2:26" customFormat="1" ht="16">
      <c r="B145" s="102"/>
      <c r="C145" s="114"/>
      <c r="D145" s="114"/>
      <c r="E145" s="114"/>
      <c r="F145" s="117" t="s">
        <v>124</v>
      </c>
      <c r="G145" s="117"/>
      <c r="H145" s="117">
        <v>2000</v>
      </c>
      <c r="I145" s="117" t="s">
        <v>125</v>
      </c>
      <c r="J145" s="114"/>
      <c r="K145" s="114"/>
      <c r="L145" s="114"/>
      <c r="M145" s="114"/>
      <c r="N145" s="114"/>
      <c r="O145" s="114"/>
      <c r="P145" s="114"/>
      <c r="Q145" s="114"/>
      <c r="R145" s="114"/>
      <c r="S145" s="114"/>
      <c r="T145" s="114"/>
      <c r="U145" s="114"/>
      <c r="V145" s="114"/>
      <c r="W145" s="114"/>
      <c r="X145" s="114"/>
      <c r="Y145" s="114"/>
      <c r="Z145" s="114"/>
    </row>
    <row r="146" spans="2:26" customFormat="1" ht="16">
      <c r="B146" s="102"/>
      <c r="C146" s="114"/>
      <c r="D146" s="114"/>
      <c r="E146" s="114"/>
      <c r="F146" s="117" t="s">
        <v>112</v>
      </c>
      <c r="G146" s="117"/>
      <c r="H146" s="117"/>
      <c r="I146" s="117"/>
      <c r="J146" s="114"/>
      <c r="K146" s="114"/>
      <c r="L146" s="114"/>
      <c r="M146" s="114"/>
      <c r="N146" s="114"/>
      <c r="O146" s="114"/>
      <c r="P146" s="114"/>
      <c r="Q146" s="114"/>
      <c r="R146" s="114"/>
      <c r="S146" s="114"/>
      <c r="T146" s="114"/>
      <c r="U146" s="114"/>
      <c r="V146" s="114"/>
      <c r="W146" s="114"/>
      <c r="X146" s="114"/>
      <c r="Y146" s="114"/>
      <c r="Z146" s="114"/>
    </row>
    <row r="147" spans="2:26" customFormat="1" ht="16">
      <c r="B147" s="102"/>
      <c r="C147" s="114"/>
      <c r="D147" s="114"/>
      <c r="E147" s="114"/>
      <c r="F147" s="143" t="s">
        <v>113</v>
      </c>
      <c r="G147" s="143"/>
      <c r="H147" s="144">
        <v>4520492</v>
      </c>
      <c r="I147" s="114" t="s">
        <v>114</v>
      </c>
      <c r="J147" s="144"/>
      <c r="K147" s="114"/>
      <c r="L147" s="114"/>
      <c r="M147" s="114"/>
      <c r="N147" s="114"/>
      <c r="O147" s="114"/>
      <c r="P147" s="114"/>
      <c r="Q147" s="114"/>
      <c r="R147" s="114"/>
      <c r="S147" s="114"/>
      <c r="T147" s="114"/>
      <c r="U147" s="114"/>
      <c r="V147" s="114"/>
      <c r="W147" s="114"/>
      <c r="X147" s="114"/>
      <c r="Y147" s="114"/>
      <c r="Z147" s="114"/>
    </row>
    <row r="148" spans="2:26" customFormat="1" ht="16">
      <c r="B148" s="102"/>
      <c r="C148" s="114"/>
      <c r="D148" s="114"/>
      <c r="E148" s="114"/>
      <c r="F148" s="143" t="s">
        <v>115</v>
      </c>
      <c r="G148" s="143"/>
      <c r="H148" s="144">
        <v>5562658</v>
      </c>
      <c r="I148" s="114" t="s">
        <v>114</v>
      </c>
      <c r="J148" s="144"/>
      <c r="K148" s="114"/>
      <c r="L148" s="114"/>
      <c r="M148" s="114"/>
      <c r="N148" s="114"/>
      <c r="O148" s="114"/>
      <c r="P148" s="114"/>
      <c r="Q148" s="114"/>
      <c r="R148" s="114"/>
      <c r="S148" s="114"/>
      <c r="T148" s="114"/>
      <c r="U148" s="114"/>
      <c r="V148" s="114"/>
      <c r="W148" s="114"/>
      <c r="X148" s="114"/>
      <c r="Y148" s="114"/>
      <c r="Z148" s="114"/>
    </row>
    <row r="149" spans="2:26" customFormat="1" ht="16">
      <c r="B149" s="102"/>
      <c r="C149" s="114"/>
      <c r="D149" s="114"/>
      <c r="E149" s="114"/>
      <c r="F149" s="114" t="s">
        <v>116</v>
      </c>
      <c r="G149" s="114"/>
      <c r="H149" s="144">
        <v>317535</v>
      </c>
      <c r="I149" s="114" t="s">
        <v>117</v>
      </c>
      <c r="J149" s="114"/>
      <c r="K149" s="114"/>
      <c r="L149" s="114"/>
      <c r="M149" s="114"/>
      <c r="N149" s="114"/>
      <c r="O149" s="114"/>
      <c r="P149" s="114"/>
      <c r="Q149" s="114"/>
      <c r="R149" s="114"/>
      <c r="S149" s="114"/>
      <c r="T149" s="114"/>
      <c r="U149" s="114"/>
      <c r="V149" s="114"/>
      <c r="W149" s="114"/>
      <c r="X149" s="114"/>
      <c r="Y149" s="114"/>
      <c r="Z149" s="114"/>
    </row>
    <row r="150" spans="2:26" customFormat="1" ht="16">
      <c r="B150" s="102"/>
      <c r="C150" s="114"/>
      <c r="D150" s="114"/>
      <c r="E150" s="114"/>
      <c r="F150" s="114" t="s">
        <v>118</v>
      </c>
      <c r="G150" s="114"/>
      <c r="H150" s="145">
        <f>AVERAGE(H147:H148)/H149</f>
        <v>15.877226132552318</v>
      </c>
      <c r="I150" s="114" t="s">
        <v>119</v>
      </c>
      <c r="J150" s="114"/>
      <c r="K150" s="114"/>
      <c r="L150" s="114"/>
      <c r="M150" s="114"/>
      <c r="N150" s="114"/>
      <c r="O150" s="114"/>
      <c r="P150" s="114"/>
      <c r="Q150" s="114"/>
      <c r="R150" s="114"/>
      <c r="S150" s="114"/>
      <c r="T150" s="114"/>
      <c r="U150" s="114"/>
      <c r="V150" s="114"/>
      <c r="W150" s="114"/>
      <c r="X150" s="114"/>
      <c r="Y150" s="114"/>
      <c r="Z150" s="114"/>
    </row>
    <row r="151" spans="2:26" customFormat="1" ht="16">
      <c r="B151" s="102"/>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2:26" customFormat="1" ht="16">
      <c r="B152" s="102"/>
      <c r="C152" s="114"/>
      <c r="D152" s="114"/>
      <c r="E152" s="114"/>
      <c r="F152" s="117" t="s">
        <v>120</v>
      </c>
      <c r="G152" s="117"/>
      <c r="H152" s="117"/>
      <c r="I152" s="117"/>
      <c r="J152" s="114"/>
      <c r="K152" s="114"/>
      <c r="L152" s="114"/>
      <c r="M152" s="114"/>
      <c r="N152" s="114"/>
      <c r="O152" s="114"/>
      <c r="P152" s="114"/>
      <c r="Q152" s="114"/>
      <c r="R152" s="114"/>
      <c r="S152" s="114"/>
      <c r="T152" s="114"/>
      <c r="U152" s="114"/>
      <c r="V152" s="114"/>
      <c r="W152" s="114"/>
      <c r="X152" s="114"/>
      <c r="Y152" s="114"/>
      <c r="Z152" s="114"/>
    </row>
    <row r="153" spans="2:26" customFormat="1" ht="16">
      <c r="B153" s="102"/>
      <c r="C153" s="114"/>
      <c r="D153" s="114"/>
      <c r="E153" s="114"/>
      <c r="F153" s="143" t="s">
        <v>113</v>
      </c>
      <c r="G153" s="143"/>
      <c r="H153" s="144">
        <v>5069011</v>
      </c>
      <c r="I153" s="114" t="s">
        <v>114</v>
      </c>
      <c r="J153" s="114"/>
      <c r="K153" s="114"/>
      <c r="L153" s="114"/>
      <c r="M153" s="114"/>
      <c r="N153" s="114"/>
      <c r="O153" s="114"/>
      <c r="P153" s="114"/>
      <c r="Q153" s="114"/>
      <c r="R153" s="114"/>
      <c r="S153" s="114"/>
      <c r="T153" s="114"/>
      <c r="U153" s="114"/>
      <c r="V153" s="114"/>
      <c r="W153" s="114"/>
      <c r="X153" s="114"/>
      <c r="Y153" s="114"/>
      <c r="Z153" s="114"/>
    </row>
    <row r="154" spans="2:26" customFormat="1" ht="16">
      <c r="B154" s="102"/>
      <c r="C154" s="114"/>
      <c r="D154" s="114"/>
      <c r="E154" s="114"/>
      <c r="F154" s="143" t="s">
        <v>115</v>
      </c>
      <c r="G154" s="143"/>
      <c r="H154" s="144">
        <v>6103024</v>
      </c>
      <c r="I154" s="114" t="s">
        <v>114</v>
      </c>
      <c r="J154" s="114"/>
      <c r="K154" s="114"/>
      <c r="L154" s="114"/>
      <c r="M154" s="114"/>
      <c r="N154" s="114"/>
      <c r="O154" s="114"/>
      <c r="P154" s="114"/>
      <c r="Q154" s="114"/>
      <c r="R154" s="114"/>
      <c r="S154" s="114"/>
      <c r="T154" s="114"/>
      <c r="U154" s="114"/>
      <c r="V154" s="114"/>
      <c r="W154" s="114"/>
      <c r="X154" s="114"/>
      <c r="Y154" s="114"/>
      <c r="Z154" s="114"/>
    </row>
    <row r="155" spans="2:26" customFormat="1" ht="16">
      <c r="B155" s="102"/>
      <c r="C155" s="114"/>
      <c r="D155" s="114"/>
      <c r="E155" s="114"/>
      <c r="F155" s="114" t="s">
        <v>116</v>
      </c>
      <c r="G155" s="114"/>
      <c r="H155" s="144">
        <v>317535</v>
      </c>
      <c r="I155" s="114" t="s">
        <v>117</v>
      </c>
      <c r="J155" s="114"/>
      <c r="K155" s="114"/>
      <c r="L155" s="114"/>
      <c r="M155" s="114"/>
      <c r="N155" s="114"/>
      <c r="O155" s="114"/>
      <c r="P155" s="114"/>
      <c r="Q155" s="114"/>
      <c r="R155" s="114"/>
      <c r="S155" s="114"/>
      <c r="T155" s="114"/>
      <c r="U155" s="114"/>
      <c r="V155" s="114"/>
      <c r="W155" s="114"/>
      <c r="X155" s="114"/>
      <c r="Y155" s="114"/>
      <c r="Z155" s="114"/>
    </row>
    <row r="156" spans="2:26" customFormat="1" ht="16">
      <c r="B156" s="102"/>
      <c r="C156" s="114"/>
      <c r="D156" s="114"/>
      <c r="E156" s="114"/>
      <c r="F156" s="114" t="s">
        <v>121</v>
      </c>
      <c r="G156" s="114"/>
      <c r="H156" s="144">
        <f>H155*$H$73</f>
        <v>314677.185</v>
      </c>
      <c r="I156" s="114" t="s">
        <v>117</v>
      </c>
      <c r="J156" s="114"/>
      <c r="K156" s="114"/>
      <c r="L156" s="114"/>
      <c r="M156" s="114"/>
      <c r="N156" s="114"/>
      <c r="O156" s="114"/>
      <c r="P156" s="114"/>
      <c r="Q156" s="114"/>
      <c r="R156" s="114"/>
      <c r="S156" s="114"/>
      <c r="T156" s="114"/>
      <c r="U156" s="114"/>
      <c r="V156" s="114"/>
      <c r="W156" s="114"/>
      <c r="X156" s="114"/>
      <c r="Y156" s="114"/>
      <c r="Z156" s="114"/>
    </row>
    <row r="157" spans="2:26" customFormat="1" ht="16">
      <c r="B157" s="102"/>
      <c r="C157" s="114"/>
      <c r="D157" s="114"/>
      <c r="E157" s="114"/>
      <c r="F157" s="114" t="s">
        <v>122</v>
      </c>
      <c r="G157" s="114"/>
      <c r="H157" s="145">
        <f>AVERAGE(H153:H154)/H156</f>
        <v>17.751580878035373</v>
      </c>
      <c r="I157" s="114" t="s">
        <v>119</v>
      </c>
      <c r="J157" s="114"/>
      <c r="K157" s="114"/>
      <c r="L157" s="114"/>
      <c r="M157" s="114"/>
      <c r="N157" s="114"/>
      <c r="O157" s="114"/>
      <c r="P157" s="114"/>
      <c r="Q157" s="114"/>
      <c r="R157" s="114"/>
      <c r="S157" s="114"/>
      <c r="T157" s="114"/>
      <c r="U157" s="114"/>
      <c r="V157" s="114"/>
      <c r="W157" s="114"/>
      <c r="X157" s="114"/>
      <c r="Y157" s="114"/>
      <c r="Z157" s="114"/>
    </row>
    <row r="158" spans="2:26" customFormat="1" ht="16">
      <c r="B158" s="102"/>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2:26" customFormat="1" ht="16">
      <c r="B159" s="102"/>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2:26" customFormat="1" ht="16">
      <c r="B160" s="102"/>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2:26" customFormat="1" ht="16">
      <c r="B161" s="102"/>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2:26" customFormat="1" ht="16">
      <c r="B162" s="102"/>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2:26" customFormat="1" ht="16">
      <c r="B163" s="102"/>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2:26" customFormat="1" ht="16">
      <c r="B164" s="102"/>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2:26" customFormat="1" ht="16">
      <c r="B165" s="102"/>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2:26" customFormat="1" ht="16">
      <c r="B166" s="102"/>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2:26" customFormat="1" ht="16">
      <c r="B167" s="102"/>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2:26" customFormat="1" ht="16">
      <c r="B168" s="102"/>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2:26" customFormat="1" ht="16">
      <c r="B169" s="102"/>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2:26" customFormat="1" ht="16">
      <c r="B170" s="102"/>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2:26" customFormat="1" ht="16">
      <c r="B171" s="102"/>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2:26" customFormat="1" ht="16">
      <c r="B172" s="102"/>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2:26" customFormat="1" ht="16">
      <c r="B173" s="102"/>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2:26" customFormat="1" ht="16">
      <c r="B174" s="102"/>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2:26" customFormat="1" ht="16">
      <c r="B175" s="102"/>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2:26" customFormat="1" ht="16">
      <c r="B176" s="102"/>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2:26" customFormat="1" ht="16">
      <c r="B177" s="102"/>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2:26" customFormat="1" ht="16">
      <c r="B178" s="102"/>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2:26" customFormat="1" ht="16">
      <c r="B179" s="102"/>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2:26" customFormat="1" ht="16">
      <c r="B180" s="102"/>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2:26" customFormat="1" ht="16">
      <c r="B181" s="102"/>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2:26" customFormat="1" ht="16">
      <c r="B182" s="102"/>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2:26" customFormat="1" ht="16">
      <c r="B183" s="102"/>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2:26" customFormat="1" ht="16">
      <c r="B184" s="102"/>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2:26" customFormat="1" ht="16">
      <c r="B185" s="102"/>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2:26" customFormat="1" ht="16">
      <c r="B186" s="102"/>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2:26" customFormat="1" ht="16">
      <c r="B187" s="102"/>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2:26" customFormat="1" ht="16">
      <c r="B188" s="102"/>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2:26" customFormat="1" ht="16">
      <c r="B189" s="102"/>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2:26" customFormat="1" ht="16">
      <c r="B190" s="102"/>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2:26" customFormat="1" ht="16">
      <c r="B191" s="102"/>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2:26" customFormat="1" ht="16">
      <c r="B192" s="102"/>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2:26" customFormat="1" ht="16">
      <c r="B193" s="102"/>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2:26" customFormat="1" ht="16">
      <c r="B194" s="102"/>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2:26" customFormat="1" ht="16">
      <c r="B195" s="102"/>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2:26" customFormat="1" ht="16">
      <c r="B196" s="102"/>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2:26" customFormat="1" ht="16">
      <c r="B197" s="102"/>
      <c r="C197" s="114"/>
      <c r="D197" s="114"/>
      <c r="E197" s="114"/>
      <c r="F197" s="114" t="s">
        <v>126</v>
      </c>
      <c r="G197" s="114"/>
      <c r="H197" s="114"/>
      <c r="I197" s="114"/>
      <c r="J197" s="114"/>
      <c r="K197" s="114"/>
      <c r="L197" s="114"/>
      <c r="M197" s="114"/>
      <c r="N197" s="114"/>
      <c r="O197" s="114"/>
      <c r="P197" s="114"/>
      <c r="Q197" s="114"/>
      <c r="R197" s="114"/>
      <c r="S197" s="114"/>
      <c r="T197" s="114"/>
      <c r="U197" s="114"/>
      <c r="V197" s="114"/>
      <c r="W197" s="114"/>
      <c r="X197" s="114"/>
      <c r="Y197" s="114"/>
      <c r="Z197" s="114"/>
    </row>
    <row r="198" spans="2:26" customFormat="1" ht="16">
      <c r="B198" s="102"/>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2:26" customFormat="1" ht="16">
      <c r="B199" s="102"/>
      <c r="C199" s="114"/>
      <c r="D199" s="114"/>
      <c r="E199" s="114"/>
      <c r="F199" s="114" t="s">
        <v>127</v>
      </c>
      <c r="G199" s="114"/>
      <c r="H199" s="114"/>
      <c r="I199" s="114"/>
      <c r="J199" s="114"/>
      <c r="K199" s="114"/>
      <c r="L199" s="114"/>
      <c r="M199" s="114"/>
      <c r="N199" s="114"/>
      <c r="O199" s="114"/>
      <c r="P199" s="114"/>
      <c r="Q199" s="114"/>
      <c r="R199" s="114"/>
      <c r="S199" s="114"/>
      <c r="T199" s="114"/>
      <c r="U199" s="114"/>
      <c r="V199" s="114"/>
      <c r="W199" s="114"/>
      <c r="X199" s="114"/>
      <c r="Y199" s="114"/>
      <c r="Z199" s="114"/>
    </row>
    <row r="200" spans="2:26" customFormat="1" ht="16">
      <c r="B200" s="102"/>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2:26" customFormat="1" ht="16">
      <c r="B201" s="102"/>
      <c r="C201" s="114"/>
      <c r="D201" s="114"/>
      <c r="E201" s="114"/>
      <c r="H201" s="146">
        <f>H203/(H39/1000)</f>
        <v>64.79281693354568</v>
      </c>
      <c r="I201" s="114" t="s">
        <v>128</v>
      </c>
      <c r="K201" s="114"/>
      <c r="L201" s="114"/>
      <c r="M201" s="114"/>
      <c r="N201" s="114"/>
      <c r="O201" s="114"/>
      <c r="P201" s="114"/>
      <c r="Q201" s="114"/>
      <c r="R201" s="114"/>
      <c r="S201" s="114"/>
      <c r="T201" s="114"/>
      <c r="U201" s="114"/>
      <c r="V201" s="114"/>
      <c r="W201" s="114"/>
      <c r="X201" s="114"/>
      <c r="Y201" s="114"/>
      <c r="Z201" s="114"/>
    </row>
    <row r="202" spans="2:26" customFormat="1" ht="16">
      <c r="B202" s="102"/>
      <c r="C202" s="114"/>
      <c r="D202" s="114"/>
      <c r="E202" s="114"/>
      <c r="H202" s="147">
        <f>H204/H201</f>
        <v>7716.9048000000012</v>
      </c>
      <c r="I202" s="114" t="s">
        <v>129</v>
      </c>
      <c r="K202" s="114"/>
      <c r="L202" s="114"/>
      <c r="M202" s="114"/>
      <c r="N202" s="114"/>
      <c r="O202" s="114"/>
      <c r="P202" s="114"/>
      <c r="Q202" s="114"/>
      <c r="R202" s="114"/>
      <c r="S202" s="114"/>
      <c r="T202" s="114"/>
      <c r="U202" s="114"/>
      <c r="V202" s="114"/>
      <c r="W202" s="114"/>
      <c r="X202" s="114"/>
      <c r="Y202" s="114"/>
      <c r="Z202" s="114"/>
    </row>
    <row r="203" spans="2:26" customFormat="1" ht="16">
      <c r="B203" s="102"/>
      <c r="C203" s="114"/>
      <c r="D203" s="114"/>
      <c r="E203" s="114"/>
      <c r="H203" s="114">
        <v>1000000</v>
      </c>
      <c r="I203" s="114" t="s">
        <v>130</v>
      </c>
      <c r="J203" s="114"/>
      <c r="K203" s="114"/>
      <c r="L203" s="114"/>
      <c r="M203" s="114"/>
      <c r="N203" s="114"/>
      <c r="O203" s="114"/>
      <c r="P203" s="114"/>
      <c r="Q203" s="114"/>
      <c r="R203" s="114"/>
      <c r="S203" s="114"/>
      <c r="T203" s="114"/>
      <c r="U203" s="114"/>
      <c r="V203" s="114"/>
      <c r="W203" s="114"/>
      <c r="X203" s="114"/>
      <c r="Y203" s="114"/>
      <c r="Z203" s="114"/>
    </row>
    <row r="204" spans="2:26" customFormat="1" ht="16">
      <c r="B204" s="102"/>
      <c r="C204" s="114"/>
      <c r="D204" s="114"/>
      <c r="E204" s="114"/>
      <c r="H204" s="114">
        <f>H203*50%</f>
        <v>500000</v>
      </c>
      <c r="I204" s="114" t="s">
        <v>131</v>
      </c>
      <c r="J204" s="114"/>
      <c r="K204" s="114"/>
      <c r="L204" s="114"/>
      <c r="M204" s="114"/>
      <c r="N204" s="114"/>
      <c r="O204" s="114"/>
      <c r="P204" s="114"/>
      <c r="Q204" s="114"/>
      <c r="R204" s="114"/>
      <c r="S204" s="114"/>
      <c r="T204" s="114"/>
      <c r="U204" s="114"/>
      <c r="V204" s="114"/>
      <c r="W204" s="114"/>
      <c r="X204" s="114"/>
      <c r="Y204" s="114"/>
      <c r="Z204" s="114"/>
    </row>
    <row r="205" spans="2:26" customFormat="1" ht="16">
      <c r="B205" s="102"/>
      <c r="C205" s="114"/>
      <c r="D205" s="148"/>
      <c r="E205" s="148"/>
      <c r="F205" s="149"/>
      <c r="G205" s="149"/>
      <c r="H205" s="149"/>
      <c r="I205" s="149"/>
      <c r="J205" s="149"/>
      <c r="K205" s="114"/>
      <c r="L205" s="114"/>
      <c r="M205" s="114"/>
      <c r="N205" s="114"/>
      <c r="O205" s="114"/>
      <c r="P205" s="114"/>
      <c r="Q205" s="114"/>
      <c r="R205" s="114"/>
      <c r="S205" s="114"/>
      <c r="T205" s="114"/>
      <c r="U205" s="114"/>
      <c r="V205" s="114"/>
      <c r="W205" s="114"/>
      <c r="X205" s="114"/>
      <c r="Y205" s="114"/>
      <c r="Z205" s="114"/>
    </row>
    <row r="206" spans="2:26" customFormat="1" ht="16">
      <c r="B206" s="102"/>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2:26" customFormat="1" ht="16">
      <c r="B207" s="102"/>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2:26" customFormat="1" ht="16">
      <c r="B208" s="102"/>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2:26" customFormat="1" ht="16">
      <c r="B209" s="102"/>
      <c r="C209" s="114"/>
      <c r="D209" s="114"/>
      <c r="E209" s="114"/>
      <c r="F209" s="114" t="s">
        <v>132</v>
      </c>
      <c r="G209" s="114"/>
      <c r="H209" s="114"/>
      <c r="I209" s="114"/>
      <c r="J209" s="114"/>
      <c r="K209" s="114"/>
      <c r="L209" s="114"/>
      <c r="M209" s="114"/>
      <c r="N209" s="114"/>
      <c r="O209" s="114"/>
      <c r="P209" s="114"/>
      <c r="Q209" s="114"/>
      <c r="R209" s="114"/>
      <c r="S209" s="114"/>
      <c r="T209" s="114"/>
      <c r="U209" s="114"/>
      <c r="V209" s="114"/>
      <c r="W209" s="114"/>
      <c r="X209" s="114"/>
      <c r="Y209" s="114"/>
      <c r="Z209" s="114"/>
    </row>
    <row r="210" spans="2:26" customFormat="1" ht="16">
      <c r="B210" s="102"/>
      <c r="C210" s="114"/>
      <c r="D210" s="114" t="s">
        <v>133</v>
      </c>
      <c r="E210" s="114"/>
      <c r="F210" s="129" t="s">
        <v>134</v>
      </c>
      <c r="G210" s="129"/>
      <c r="H210" s="114">
        <v>21</v>
      </c>
      <c r="I210" s="114" t="s">
        <v>135</v>
      </c>
      <c r="K210" s="114"/>
      <c r="L210" s="114"/>
      <c r="M210" s="114"/>
      <c r="N210" s="114"/>
      <c r="O210" s="114"/>
      <c r="P210" s="114"/>
      <c r="Q210" s="114"/>
      <c r="R210" s="114"/>
      <c r="S210" s="114"/>
      <c r="T210" s="114"/>
      <c r="U210" s="114"/>
      <c r="V210" s="114"/>
      <c r="W210" s="114"/>
      <c r="X210" s="114"/>
      <c r="Y210" s="114"/>
      <c r="Z210" s="114"/>
    </row>
    <row r="211" spans="2:26" customFormat="1" ht="16">
      <c r="B211" s="102"/>
      <c r="C211" s="114"/>
      <c r="D211" s="114"/>
      <c r="E211" s="114"/>
      <c r="F211" s="114"/>
      <c r="G211" s="114"/>
      <c r="H211" s="129"/>
      <c r="I211" s="114"/>
      <c r="J211" s="114"/>
      <c r="K211" s="114"/>
      <c r="L211" s="114"/>
      <c r="M211" s="114"/>
      <c r="N211" s="114"/>
      <c r="O211" s="114"/>
      <c r="P211" s="114"/>
      <c r="Q211" s="114"/>
      <c r="R211" s="114"/>
      <c r="S211" s="114"/>
      <c r="T211" s="114"/>
      <c r="U211" s="114"/>
      <c r="V211" s="114"/>
      <c r="W211" s="114"/>
      <c r="X211" s="114"/>
      <c r="Y211" s="114"/>
      <c r="Z211" s="114"/>
    </row>
    <row r="212" spans="2:26" customFormat="1" ht="16">
      <c r="B212" s="102"/>
      <c r="C212" s="114"/>
      <c r="D212" s="114"/>
      <c r="E212" s="114"/>
      <c r="F212" s="114" t="s">
        <v>136</v>
      </c>
      <c r="G212" s="114"/>
      <c r="H212" s="150">
        <f>H26*100</f>
        <v>1420</v>
      </c>
      <c r="I212" s="129" t="s">
        <v>137</v>
      </c>
      <c r="K212" s="114"/>
      <c r="M212" s="114"/>
      <c r="N212" s="114"/>
      <c r="O212" s="114"/>
      <c r="P212" s="114"/>
      <c r="Q212" s="114"/>
      <c r="R212" s="114"/>
      <c r="S212" s="114"/>
      <c r="T212" s="114"/>
      <c r="U212" s="114"/>
      <c r="V212" s="114"/>
      <c r="W212" s="114"/>
      <c r="X212" s="114"/>
      <c r="Y212" s="114"/>
      <c r="Z212" s="114"/>
    </row>
    <row r="213" spans="2:26" customFormat="1" ht="16">
      <c r="B213" s="102"/>
      <c r="C213" s="114"/>
      <c r="D213" s="114"/>
      <c r="E213" s="114"/>
      <c r="F213" s="114" t="s">
        <v>136</v>
      </c>
      <c r="G213" s="114"/>
      <c r="H213" s="150">
        <f>H202</f>
        <v>7716.9048000000012</v>
      </c>
      <c r="I213" s="129" t="s">
        <v>73</v>
      </c>
      <c r="K213" s="114"/>
      <c r="M213" s="114"/>
      <c r="N213" s="114"/>
      <c r="O213" s="114"/>
      <c r="P213" s="114"/>
      <c r="Q213" s="114"/>
      <c r="R213" s="114"/>
      <c r="S213" s="114"/>
      <c r="T213" s="114"/>
      <c r="U213" s="114"/>
      <c r="V213" s="114"/>
      <c r="W213" s="114"/>
      <c r="X213" s="114"/>
      <c r="Y213" s="114"/>
      <c r="Z213" s="114"/>
    </row>
    <row r="214" spans="2:26" customFormat="1" ht="16">
      <c r="B214" s="102"/>
      <c r="C214" s="114"/>
      <c r="D214" s="114"/>
      <c r="E214" s="114"/>
      <c r="F214" s="114" t="s">
        <v>138</v>
      </c>
      <c r="G214" s="114"/>
      <c r="H214" s="150">
        <f>H213/H212</f>
        <v>5.4344400000000004</v>
      </c>
      <c r="I214" s="129" t="s">
        <v>139</v>
      </c>
      <c r="J214" s="114" t="s">
        <v>47</v>
      </c>
      <c r="K214" s="114"/>
      <c r="M214" s="114"/>
      <c r="N214" s="114"/>
      <c r="O214" s="114"/>
      <c r="P214" s="114"/>
      <c r="Q214" s="114"/>
      <c r="R214" s="114"/>
      <c r="S214" s="114"/>
      <c r="T214" s="114"/>
      <c r="U214" s="114"/>
      <c r="V214" s="114"/>
      <c r="W214" s="114"/>
      <c r="X214" s="114"/>
      <c r="Y214" s="114"/>
      <c r="Z214" s="114"/>
    </row>
    <row r="215" spans="2:26" customFormat="1" ht="16">
      <c r="B215" s="102"/>
      <c r="C215" s="114"/>
      <c r="D215" s="114"/>
      <c r="E215" s="114"/>
      <c r="F215" s="114" t="s">
        <v>140</v>
      </c>
      <c r="G215" s="114"/>
      <c r="H215" s="146">
        <f>H210/H214</f>
        <v>3.8642436019166646</v>
      </c>
      <c r="I215" s="129" t="s">
        <v>119</v>
      </c>
      <c r="K215" s="114"/>
      <c r="M215" s="114"/>
      <c r="N215" s="114"/>
      <c r="O215" s="114"/>
      <c r="P215" s="114"/>
      <c r="Q215" s="114"/>
      <c r="R215" s="114"/>
      <c r="S215" s="114"/>
      <c r="T215" s="114"/>
      <c r="U215" s="114"/>
      <c r="V215" s="114"/>
      <c r="W215" s="114"/>
      <c r="X215" s="114"/>
      <c r="Y215" s="114"/>
      <c r="Z215" s="114"/>
    </row>
    <row r="216" spans="2:26" customFormat="1" ht="16">
      <c r="B216" s="102"/>
      <c r="C216" s="114"/>
      <c r="D216" s="114"/>
      <c r="E216" s="114"/>
      <c r="F216" s="129"/>
      <c r="G216" s="129"/>
      <c r="H216" s="114"/>
      <c r="I216" s="114"/>
      <c r="J216" s="114"/>
      <c r="K216" s="114"/>
      <c r="L216" s="114"/>
      <c r="M216" s="114"/>
      <c r="N216" s="114"/>
      <c r="O216" s="114"/>
      <c r="P216" s="114"/>
      <c r="Q216" s="114"/>
      <c r="R216" s="114"/>
      <c r="S216" s="114"/>
      <c r="T216" s="114"/>
      <c r="U216" s="114"/>
      <c r="V216" s="114"/>
      <c r="W216" s="114"/>
      <c r="X216" s="114"/>
      <c r="Y216" s="114"/>
      <c r="Z216" s="114"/>
    </row>
    <row r="217" spans="2:26" customFormat="1" ht="16">
      <c r="B217" s="102"/>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row>
    <row r="218" spans="2:26" customFormat="1" ht="17" thickBot="1">
      <c r="B218" s="102"/>
      <c r="C218" s="114"/>
      <c r="D218" s="114"/>
      <c r="E218" s="114"/>
      <c r="G218" s="114"/>
      <c r="H218" s="114"/>
      <c r="I218" s="114"/>
      <c r="J218" s="114"/>
      <c r="K218" s="114"/>
      <c r="L218" s="114"/>
      <c r="M218" s="114"/>
      <c r="N218" s="114"/>
      <c r="O218" s="114"/>
      <c r="P218" s="114"/>
      <c r="Q218" s="114"/>
      <c r="R218" s="114"/>
      <c r="S218" s="114"/>
      <c r="T218" s="114"/>
      <c r="U218" s="114"/>
      <c r="V218" s="114"/>
      <c r="W218" s="114"/>
      <c r="X218" s="114"/>
      <c r="Y218" s="114"/>
    </row>
    <row r="219" spans="2:26" s="24" customFormat="1">
      <c r="B219" s="105"/>
      <c r="C219" s="105" t="s">
        <v>24</v>
      </c>
      <c r="D219" s="105" t="s">
        <v>52</v>
      </c>
      <c r="E219" s="105"/>
      <c r="F219" s="105" t="s">
        <v>31</v>
      </c>
      <c r="G219" s="105"/>
      <c r="H219" s="105"/>
      <c r="I219" s="105"/>
      <c r="J219" s="105"/>
      <c r="K219" s="105"/>
      <c r="L219" s="105"/>
      <c r="M219" s="105"/>
      <c r="N219" s="105"/>
      <c r="O219" s="105"/>
      <c r="P219" s="105"/>
      <c r="Q219" s="105"/>
      <c r="R219" s="105"/>
      <c r="S219" s="105"/>
      <c r="T219" s="105"/>
      <c r="U219" s="105"/>
    </row>
    <row r="220" spans="2:26" customFormat="1" ht="16">
      <c r="B220" s="102"/>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row>
    <row r="221" spans="2:26" customFormat="1" ht="16">
      <c r="B221" s="102"/>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row>
    <row r="222" spans="2:26" customFormat="1" ht="16">
      <c r="B222" s="102"/>
      <c r="C222" s="114" t="s">
        <v>143</v>
      </c>
      <c r="D222" s="114"/>
      <c r="E222" s="114"/>
      <c r="F222" s="114"/>
      <c r="G222" s="114"/>
      <c r="H222" s="114"/>
      <c r="I222" s="114"/>
      <c r="J222" s="114"/>
      <c r="K222" s="114"/>
      <c r="L222" s="114"/>
      <c r="M222" s="114"/>
      <c r="N222" s="114"/>
      <c r="O222" s="114"/>
      <c r="P222" s="114"/>
      <c r="Q222" s="114"/>
      <c r="R222" s="114"/>
      <c r="S222" s="114"/>
      <c r="T222" s="114"/>
      <c r="U222" s="114"/>
      <c r="V222" s="114"/>
      <c r="W222" s="114"/>
      <c r="X222" s="114"/>
    </row>
    <row r="223" spans="2:26" customFormat="1" ht="16">
      <c r="B223" s="102"/>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row>
    <row r="224" spans="2:26" customFormat="1" ht="16">
      <c r="B224" s="102"/>
      <c r="C224" s="114"/>
      <c r="D224" s="114" t="s">
        <v>144</v>
      </c>
      <c r="E224" s="114"/>
      <c r="F224" s="114"/>
      <c r="G224" s="114"/>
      <c r="H224" s="114"/>
      <c r="I224" s="114"/>
      <c r="J224" s="114"/>
      <c r="K224" s="114"/>
      <c r="L224" s="114"/>
      <c r="M224" s="114"/>
      <c r="N224" s="114"/>
      <c r="O224" s="114"/>
      <c r="P224" s="114"/>
      <c r="Q224" s="114"/>
      <c r="R224" s="114"/>
      <c r="S224" s="114"/>
      <c r="T224" s="114"/>
      <c r="U224" s="114"/>
      <c r="V224" s="114"/>
      <c r="W224" s="114"/>
      <c r="X224" s="114"/>
      <c r="Y224" s="114"/>
    </row>
    <row r="225" spans="2:26" customFormat="1" ht="16">
      <c r="B225" s="102"/>
      <c r="C225" s="114"/>
      <c r="D225" s="114"/>
      <c r="E225" s="114"/>
      <c r="F225" s="114" t="s">
        <v>82</v>
      </c>
      <c r="G225" s="114"/>
      <c r="H225" s="114">
        <v>47.4</v>
      </c>
      <c r="I225" s="114" t="s">
        <v>83</v>
      </c>
      <c r="J225" s="114"/>
      <c r="K225" s="114"/>
      <c r="L225" s="114"/>
      <c r="M225" s="114"/>
      <c r="N225" s="114"/>
      <c r="O225" s="114"/>
      <c r="P225" s="114"/>
      <c r="Q225" s="114"/>
      <c r="R225" s="114"/>
      <c r="S225" s="114"/>
      <c r="T225" s="114"/>
      <c r="U225" s="114"/>
      <c r="V225" s="114"/>
      <c r="W225" s="114"/>
      <c r="X225" s="114"/>
      <c r="Y225" s="114"/>
      <c r="Z225" s="114"/>
    </row>
    <row r="226" spans="2:26" customFormat="1" ht="16">
      <c r="B226" s="102"/>
      <c r="C226" s="114"/>
      <c r="D226" s="114"/>
      <c r="E226" s="114"/>
      <c r="F226" s="114" t="s">
        <v>84</v>
      </c>
      <c r="G226" s="114"/>
      <c r="H226" s="114">
        <v>14.2</v>
      </c>
      <c r="I226" s="114" t="s">
        <v>85</v>
      </c>
      <c r="J226" s="114"/>
      <c r="K226" s="114"/>
      <c r="L226" s="114"/>
      <c r="M226" s="114"/>
      <c r="N226" s="114"/>
      <c r="O226" s="114"/>
      <c r="P226" s="114"/>
      <c r="Q226" s="114"/>
      <c r="R226" s="114"/>
      <c r="S226" s="114"/>
      <c r="T226" s="114"/>
      <c r="U226" s="114"/>
      <c r="V226" s="114"/>
      <c r="W226" s="114"/>
      <c r="X226" s="114"/>
      <c r="Y226" s="114"/>
      <c r="Z226" s="114"/>
    </row>
    <row r="227" spans="2:26" customFormat="1" ht="16">
      <c r="B227" s="102"/>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2:26" customFormat="1" ht="16">
      <c r="B228" s="102"/>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2:26" customFormat="1" ht="16">
      <c r="B229" s="102"/>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2:26" customFormat="1" ht="16">
      <c r="B230" s="102"/>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2:26" customFormat="1" ht="16">
      <c r="B231" s="102"/>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2:26" customFormat="1" ht="16">
      <c r="B232" s="102"/>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2:26" customFormat="1" ht="16">
      <c r="B233" s="102"/>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2:26" customFormat="1" ht="16">
      <c r="B234" s="102"/>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2:26" customFormat="1" ht="16">
      <c r="B235" s="102"/>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2:26" customFormat="1" ht="16">
      <c r="B236" s="102"/>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2:26" customFormat="1" ht="16">
      <c r="B237" s="102"/>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2:26" customFormat="1" ht="16">
      <c r="B238" s="102"/>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2:26" customFormat="1" ht="16">
      <c r="B239" s="102"/>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2:26" customFormat="1" ht="16">
      <c r="B240" s="102"/>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2:26" customFormat="1" ht="16">
      <c r="B241" s="102"/>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2:26" customFormat="1" ht="16">
      <c r="B242" s="102"/>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2:26" customFormat="1" ht="16">
      <c r="B243" s="102"/>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2:26" customFormat="1" ht="16">
      <c r="B244" s="102"/>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2:26" customFormat="1" ht="16">
      <c r="B245" s="102"/>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2:26" customFormat="1" ht="16">
      <c r="B246" s="102"/>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2:26" customFormat="1" ht="16">
      <c r="B247" s="102"/>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2:26" customFormat="1" ht="16">
      <c r="B248" s="102"/>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2:26" customFormat="1" ht="16">
      <c r="B249" s="102"/>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2:26" customFormat="1" ht="16">
      <c r="B250" s="102"/>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2:26" customFormat="1" ht="16">
      <c r="B251" s="102"/>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2:26" customFormat="1" ht="16">
      <c r="B252" s="102"/>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2:26" customFormat="1" ht="16">
      <c r="B253" s="102"/>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2:26" customFormat="1" ht="16">
      <c r="B254" s="102"/>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2:26" customFormat="1" ht="16">
      <c r="B255" s="102"/>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2:26" customFormat="1" ht="16">
      <c r="B256" s="102"/>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2:26" customFormat="1" ht="16">
      <c r="B257" s="102"/>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2:26" customFormat="1" ht="16">
      <c r="B258" s="102"/>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2:26" customFormat="1" ht="17" thickBot="1">
      <c r="B259" s="102"/>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row>
    <row r="260" spans="2:26" s="24" customFormat="1">
      <c r="B260" s="105"/>
      <c r="C260" s="105" t="s">
        <v>24</v>
      </c>
      <c r="D260" s="105" t="s">
        <v>52</v>
      </c>
      <c r="E260" s="105"/>
      <c r="F260" s="105" t="s">
        <v>31</v>
      </c>
      <c r="G260" s="105"/>
      <c r="H260" s="105"/>
      <c r="I260" s="105"/>
      <c r="J260" s="105"/>
      <c r="K260" s="105"/>
      <c r="L260" s="105"/>
      <c r="M260" s="105"/>
      <c r="N260" s="105"/>
      <c r="O260" s="105"/>
      <c r="P260" s="105"/>
      <c r="Q260" s="105"/>
      <c r="R260" s="105"/>
      <c r="S260" s="105"/>
      <c r="T260" s="105"/>
      <c r="U260" s="105"/>
    </row>
    <row r="261" spans="2:26" customFormat="1" ht="16">
      <c r="B261" s="102"/>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row>
    <row r="262" spans="2:26" customFormat="1" ht="16">
      <c r="B262" s="102"/>
      <c r="C262" s="114" t="s">
        <v>145</v>
      </c>
      <c r="D262" s="114"/>
      <c r="E262" s="114"/>
      <c r="F262" s="114" t="s">
        <v>146</v>
      </c>
      <c r="G262" s="114"/>
      <c r="H262" s="114"/>
      <c r="I262" s="114"/>
      <c r="J262" s="114"/>
      <c r="K262" s="114"/>
      <c r="L262" s="114"/>
      <c r="M262" s="114"/>
      <c r="N262" s="114"/>
      <c r="O262" s="114"/>
      <c r="P262" s="114"/>
      <c r="Q262" s="114"/>
      <c r="R262" s="114"/>
      <c r="S262" s="114"/>
    </row>
    <row r="263" spans="2:26" customFormat="1" ht="16">
      <c r="B263" s="102"/>
      <c r="C263" s="114"/>
      <c r="D263" s="114"/>
      <c r="E263" s="114"/>
      <c r="F263" s="114"/>
      <c r="G263" s="114"/>
      <c r="H263" s="114"/>
      <c r="I263" s="114"/>
      <c r="J263" s="114"/>
      <c r="K263" s="114"/>
      <c r="L263" s="114"/>
      <c r="M263" s="114"/>
      <c r="N263" s="114"/>
      <c r="O263" s="114"/>
      <c r="P263" s="114"/>
      <c r="Q263" s="114"/>
      <c r="R263" s="114"/>
      <c r="S263" s="114"/>
    </row>
    <row r="264" spans="2:26" customFormat="1" ht="16">
      <c r="B264" s="102"/>
      <c r="C264" s="114"/>
      <c r="D264" s="114" t="s">
        <v>147</v>
      </c>
      <c r="E264" s="114"/>
      <c r="F264" s="114" t="s">
        <v>165</v>
      </c>
      <c r="G264" s="114"/>
      <c r="H264" s="114"/>
      <c r="I264" s="114"/>
      <c r="J264" s="114"/>
      <c r="K264" s="114"/>
      <c r="L264" s="114"/>
      <c r="M264" s="114"/>
      <c r="N264" s="114"/>
      <c r="O264" s="114"/>
      <c r="P264" s="114"/>
      <c r="Q264" s="114"/>
      <c r="R264" s="114"/>
      <c r="S264" s="114"/>
      <c r="T264" s="114"/>
      <c r="U264" s="114"/>
    </row>
    <row r="265" spans="2:26" customFormat="1" ht="16">
      <c r="B265" s="102"/>
      <c r="C265" s="114"/>
      <c r="D265" s="114"/>
      <c r="E265" s="114"/>
      <c r="F265" s="114"/>
      <c r="G265" s="114"/>
      <c r="H265" s="114"/>
      <c r="I265" s="114"/>
      <c r="J265" s="114"/>
      <c r="K265" s="114"/>
      <c r="L265" s="114"/>
      <c r="M265" s="114"/>
      <c r="N265" s="114"/>
      <c r="O265" s="114"/>
      <c r="P265" s="114"/>
      <c r="Q265" s="114"/>
      <c r="R265" s="114"/>
      <c r="S265" s="114"/>
      <c r="T265" s="114"/>
      <c r="U265" s="114"/>
    </row>
    <row r="266" spans="2:26" customFormat="1" ht="16">
      <c r="B266" s="102"/>
      <c r="C266" s="114"/>
      <c r="D266" s="114"/>
      <c r="E266" s="114"/>
      <c r="F266" s="114"/>
      <c r="G266" s="114"/>
      <c r="I266" s="114"/>
      <c r="J266" s="114"/>
      <c r="K266" s="114"/>
      <c r="L266" s="114"/>
      <c r="M266" s="114"/>
      <c r="N266" s="114"/>
      <c r="O266" s="114"/>
      <c r="P266" s="114"/>
      <c r="Q266" s="114"/>
      <c r="R266" s="114"/>
      <c r="S266" s="114"/>
      <c r="T266" s="114"/>
      <c r="U266" s="114"/>
    </row>
    <row r="267" spans="2:26" customFormat="1" ht="16">
      <c r="B267" s="102"/>
      <c r="C267" s="114"/>
      <c r="D267" s="114"/>
      <c r="E267" s="114"/>
      <c r="F267" s="114"/>
      <c r="G267" s="114"/>
      <c r="H267" s="114"/>
      <c r="I267" s="114"/>
      <c r="J267" s="114"/>
      <c r="K267" s="114"/>
      <c r="L267" s="114"/>
      <c r="M267" s="114"/>
      <c r="N267" s="114"/>
      <c r="O267" s="114"/>
      <c r="P267" s="114"/>
      <c r="Q267" s="114"/>
      <c r="R267" s="114"/>
      <c r="S267" s="114"/>
      <c r="T267" s="114"/>
      <c r="U267" s="114"/>
    </row>
    <row r="268" spans="2:26" customFormat="1" ht="16">
      <c r="B268" s="102"/>
      <c r="C268" s="114"/>
      <c r="D268" s="114"/>
      <c r="E268" s="114"/>
      <c r="H268" s="114"/>
      <c r="I268" s="114"/>
      <c r="J268" s="114"/>
      <c r="K268" s="114"/>
      <c r="L268" s="114"/>
      <c r="M268" s="114"/>
      <c r="N268" s="114"/>
      <c r="O268" s="114"/>
      <c r="P268" s="114"/>
      <c r="Q268" s="114"/>
      <c r="R268" s="114"/>
      <c r="S268" s="114"/>
      <c r="T268" s="114"/>
      <c r="U268" s="114"/>
    </row>
    <row r="269" spans="2:26" customFormat="1" ht="16">
      <c r="B269" s="102"/>
      <c r="C269" s="114"/>
      <c r="D269" s="114"/>
      <c r="E269" s="114"/>
      <c r="F269" s="117" t="s">
        <v>148</v>
      </c>
      <c r="G269" s="117"/>
      <c r="H269" s="114"/>
      <c r="I269" s="114"/>
      <c r="J269" s="114"/>
      <c r="K269" s="114"/>
      <c r="L269" s="114"/>
      <c r="M269" s="114"/>
      <c r="N269" s="114"/>
      <c r="O269" s="114"/>
      <c r="P269" s="114"/>
      <c r="Q269" s="114"/>
      <c r="R269" s="114"/>
      <c r="S269" s="114"/>
      <c r="T269" s="114"/>
      <c r="U269" s="114"/>
    </row>
    <row r="270" spans="2:26" customFormat="1" ht="16">
      <c r="B270" s="102"/>
      <c r="C270" s="114"/>
      <c r="D270" s="114"/>
      <c r="E270" s="114"/>
      <c r="F270" s="114" t="s">
        <v>149</v>
      </c>
      <c r="G270" s="114"/>
      <c r="H270" s="114"/>
      <c r="I270" s="114" t="s">
        <v>150</v>
      </c>
      <c r="J270" s="114"/>
      <c r="K270" s="114"/>
      <c r="L270" s="114"/>
      <c r="M270" s="114"/>
      <c r="N270" s="114"/>
      <c r="O270" s="114"/>
      <c r="P270" s="114"/>
      <c r="Q270" s="114"/>
      <c r="R270" s="114"/>
      <c r="S270" s="114"/>
      <c r="T270" s="114"/>
      <c r="U270" s="114"/>
    </row>
    <row r="271" spans="2:26" customFormat="1" ht="16">
      <c r="B271" s="102"/>
      <c r="C271" s="114"/>
      <c r="D271" s="114"/>
      <c r="E271" s="114"/>
      <c r="F271" s="114" t="s">
        <v>151</v>
      </c>
      <c r="G271" s="114"/>
      <c r="H271" s="114">
        <v>16.7</v>
      </c>
      <c r="I271" s="114" t="s">
        <v>152</v>
      </c>
      <c r="J271" s="114"/>
      <c r="K271" s="114"/>
      <c r="L271" s="114"/>
      <c r="M271" s="114"/>
      <c r="N271" s="114"/>
      <c r="O271" s="114"/>
      <c r="P271" s="114"/>
      <c r="Q271" s="114"/>
      <c r="R271" s="114"/>
      <c r="S271" s="114"/>
      <c r="T271" s="114"/>
      <c r="U271" s="114"/>
    </row>
    <row r="272" spans="2:26" customFormat="1" ht="16">
      <c r="B272" s="102"/>
      <c r="C272" s="114"/>
      <c r="D272" s="114"/>
      <c r="E272" s="114"/>
      <c r="F272" s="114" t="s">
        <v>153</v>
      </c>
      <c r="G272" s="114"/>
      <c r="H272" s="114">
        <v>61.145000000000003</v>
      </c>
      <c r="I272" s="114" t="s">
        <v>154</v>
      </c>
      <c r="J272" s="114"/>
      <c r="K272" s="114"/>
      <c r="L272" s="114"/>
      <c r="M272" s="114"/>
      <c r="N272" s="114"/>
      <c r="O272" s="114"/>
      <c r="P272" s="114"/>
      <c r="Q272" s="114"/>
      <c r="R272" s="114"/>
      <c r="S272" s="114"/>
      <c r="T272" s="114"/>
      <c r="U272" s="114"/>
    </row>
    <row r="273" spans="2:21" customFormat="1" ht="16">
      <c r="B273" s="102"/>
      <c r="C273" s="114"/>
      <c r="D273" s="114"/>
      <c r="E273" s="114"/>
      <c r="F273" s="114" t="s">
        <v>155</v>
      </c>
      <c r="G273" s="114"/>
      <c r="H273" s="114">
        <v>4.8920000000000003</v>
      </c>
      <c r="I273" s="114" t="s">
        <v>154</v>
      </c>
      <c r="J273" s="114"/>
      <c r="K273" s="114"/>
      <c r="L273" s="114"/>
      <c r="M273" s="114"/>
      <c r="N273" s="114"/>
      <c r="O273" s="114"/>
      <c r="P273" s="114"/>
      <c r="Q273" s="114"/>
      <c r="R273" s="114"/>
      <c r="S273" s="114"/>
      <c r="T273" s="114"/>
      <c r="U273" s="114"/>
    </row>
    <row r="274" spans="2:21" customFormat="1" ht="16">
      <c r="B274" s="102"/>
      <c r="C274" s="114"/>
      <c r="D274" s="114"/>
      <c r="E274" s="114"/>
      <c r="F274" s="114" t="s">
        <v>156</v>
      </c>
      <c r="G274" s="114"/>
      <c r="H274" s="128">
        <f>H272/H273</f>
        <v>12.498977923139821</v>
      </c>
      <c r="I274" s="114"/>
      <c r="J274" s="114"/>
      <c r="K274" s="114"/>
      <c r="L274" s="114"/>
      <c r="M274" s="114"/>
      <c r="N274" s="114"/>
      <c r="O274" s="114"/>
      <c r="P274" s="114"/>
      <c r="Q274" s="114"/>
      <c r="R274" s="114"/>
      <c r="S274" s="114"/>
      <c r="T274" s="114"/>
      <c r="U274" s="114"/>
    </row>
    <row r="275" spans="2:21" customFormat="1" ht="16">
      <c r="B275" s="102"/>
      <c r="C275" s="114"/>
      <c r="D275" s="114"/>
      <c r="E275" s="114"/>
      <c r="F275" s="114" t="s">
        <v>157</v>
      </c>
      <c r="G275" s="114"/>
      <c r="H275" s="114">
        <v>12.228999999999999</v>
      </c>
      <c r="I275" s="114" t="s">
        <v>154</v>
      </c>
      <c r="J275" s="114"/>
      <c r="K275" s="114"/>
      <c r="L275" s="114"/>
      <c r="M275" s="114"/>
      <c r="N275" s="114"/>
      <c r="O275" s="114"/>
      <c r="P275" s="114"/>
      <c r="Q275" s="114"/>
      <c r="R275" s="114"/>
      <c r="S275" s="114"/>
      <c r="T275" s="114"/>
      <c r="U275" s="114"/>
    </row>
    <row r="276" spans="2:21" customFormat="1" ht="16">
      <c r="B276" s="102"/>
      <c r="C276" s="114"/>
      <c r="D276" s="114"/>
      <c r="E276" s="114"/>
      <c r="F276" s="114" t="s">
        <v>158</v>
      </c>
      <c r="G276" s="114"/>
      <c r="H276" s="114">
        <v>0.97799999999999998</v>
      </c>
      <c r="I276" s="114" t="s">
        <v>154</v>
      </c>
      <c r="J276" s="114"/>
      <c r="K276" s="114"/>
      <c r="L276" s="114"/>
      <c r="M276" s="114"/>
      <c r="N276" s="114"/>
      <c r="O276" s="114"/>
      <c r="P276" s="114"/>
      <c r="Q276" s="114"/>
      <c r="R276" s="114"/>
      <c r="S276" s="114"/>
      <c r="T276" s="114"/>
      <c r="U276" s="114"/>
    </row>
    <row r="277" spans="2:21" customFormat="1" ht="16">
      <c r="B277" s="102"/>
      <c r="C277" s="114"/>
      <c r="D277" s="114"/>
      <c r="E277" s="114"/>
      <c r="J277" s="114"/>
      <c r="K277" s="114"/>
      <c r="L277" s="114"/>
      <c r="M277" s="114"/>
      <c r="N277" s="114"/>
      <c r="O277" s="114"/>
      <c r="P277" s="114"/>
      <c r="Q277" s="114"/>
      <c r="R277" s="114"/>
      <c r="S277" s="114"/>
      <c r="T277" s="114"/>
      <c r="U277" s="114"/>
    </row>
    <row r="278" spans="2:21" customFormat="1" ht="16">
      <c r="B278" s="102"/>
      <c r="C278" s="114"/>
      <c r="D278" s="114"/>
      <c r="E278" s="114"/>
      <c r="J278" s="114"/>
      <c r="K278" s="114"/>
      <c r="L278" s="114"/>
      <c r="M278" s="114"/>
      <c r="N278" s="114"/>
      <c r="O278" s="114"/>
      <c r="P278" s="114"/>
      <c r="Q278" s="114"/>
      <c r="R278" s="114"/>
      <c r="S278" s="114"/>
      <c r="T278" s="114"/>
      <c r="U278" s="114"/>
    </row>
    <row r="279" spans="2:21" customFormat="1" ht="16">
      <c r="B279" s="102"/>
      <c r="C279" s="114"/>
      <c r="D279" s="114"/>
      <c r="E279" s="114"/>
      <c r="J279" s="114"/>
      <c r="K279" s="114"/>
      <c r="L279" s="114"/>
      <c r="M279" s="114"/>
      <c r="N279" s="114"/>
      <c r="O279" s="114"/>
      <c r="P279" s="114"/>
      <c r="Q279" s="114"/>
      <c r="R279" s="114"/>
      <c r="S279" s="114"/>
      <c r="T279" s="114"/>
      <c r="U279" s="114"/>
    </row>
    <row r="280" spans="2:21" customFormat="1" ht="16">
      <c r="B280" s="102"/>
      <c r="C280" s="114"/>
      <c r="D280" s="114"/>
      <c r="E280" s="114"/>
      <c r="F280" s="117" t="s">
        <v>159</v>
      </c>
      <c r="G280" s="117"/>
      <c r="H280" s="114"/>
      <c r="I280" s="114"/>
      <c r="J280" s="114"/>
      <c r="K280" s="114"/>
      <c r="L280" s="114"/>
      <c r="M280" s="114"/>
      <c r="N280" s="114"/>
      <c r="O280" s="114"/>
      <c r="P280" s="114"/>
      <c r="Q280" s="114"/>
      <c r="R280" s="114"/>
      <c r="S280" s="114"/>
      <c r="T280" s="114"/>
      <c r="U280" s="114"/>
    </row>
    <row r="281" spans="2:21" customFormat="1" ht="16">
      <c r="B281" s="102"/>
      <c r="C281" s="114"/>
      <c r="D281" s="114"/>
      <c r="E281" s="114"/>
      <c r="F281" s="114" t="s">
        <v>149</v>
      </c>
      <c r="G281" s="114"/>
      <c r="H281" s="114">
        <v>6.6</v>
      </c>
      <c r="I281" s="114" t="s">
        <v>150</v>
      </c>
      <c r="J281" s="114"/>
      <c r="K281" s="114"/>
      <c r="L281" s="114"/>
      <c r="M281" s="114"/>
      <c r="N281" s="114"/>
      <c r="O281" s="114"/>
      <c r="P281" s="114"/>
      <c r="Q281" s="114"/>
      <c r="R281" s="114"/>
      <c r="S281" s="114"/>
      <c r="T281" s="114"/>
      <c r="U281" s="114"/>
    </row>
    <row r="282" spans="2:21" customFormat="1" ht="16">
      <c r="B282" s="102"/>
      <c r="C282" s="114"/>
      <c r="D282" s="114"/>
      <c r="E282" s="114"/>
      <c r="F282" s="114" t="s">
        <v>151</v>
      </c>
      <c r="G282" s="114"/>
      <c r="H282" s="114">
        <v>16</v>
      </c>
      <c r="I282" s="114" t="s">
        <v>152</v>
      </c>
      <c r="J282" s="114"/>
      <c r="K282" s="114"/>
      <c r="L282" s="114"/>
      <c r="M282" s="114"/>
      <c r="N282" s="114"/>
      <c r="O282" s="114"/>
      <c r="P282" s="114"/>
      <c r="Q282" s="114"/>
      <c r="R282" s="114"/>
      <c r="S282" s="114"/>
      <c r="T282" s="114"/>
      <c r="U282" s="114"/>
    </row>
    <row r="283" spans="2:21" customFormat="1" ht="16">
      <c r="B283" s="102"/>
      <c r="C283" s="114"/>
      <c r="D283" s="114"/>
      <c r="E283" s="114"/>
      <c r="F283" s="114" t="s">
        <v>153</v>
      </c>
      <c r="G283" s="114"/>
      <c r="H283" s="114">
        <v>5.4039999999999999</v>
      </c>
      <c r="I283" s="114" t="s">
        <v>154</v>
      </c>
      <c r="J283" s="114"/>
      <c r="K283" s="114"/>
      <c r="L283" s="114"/>
      <c r="M283" s="114"/>
      <c r="N283" s="114"/>
      <c r="O283" s="114"/>
      <c r="P283" s="114"/>
      <c r="Q283" s="114"/>
      <c r="R283" s="114"/>
      <c r="S283" s="114"/>
      <c r="T283" s="114"/>
      <c r="U283" s="114"/>
    </row>
    <row r="284" spans="2:21" customFormat="1" ht="16">
      <c r="B284" s="102"/>
      <c r="C284" s="114"/>
      <c r="D284" s="114"/>
      <c r="E284" s="114"/>
      <c r="F284" s="114" t="s">
        <v>155</v>
      </c>
      <c r="G284" s="114"/>
      <c r="H284" s="114">
        <v>2.972</v>
      </c>
      <c r="I284" s="114" t="s">
        <v>154</v>
      </c>
      <c r="J284" s="114"/>
      <c r="K284" s="114"/>
      <c r="L284" s="114"/>
      <c r="M284" s="114"/>
      <c r="N284" s="114"/>
      <c r="O284" s="114"/>
      <c r="P284" s="114"/>
      <c r="Q284" s="114"/>
      <c r="R284" s="114"/>
      <c r="S284" s="114"/>
      <c r="T284" s="114"/>
      <c r="U284" s="114"/>
    </row>
    <row r="285" spans="2:21" customFormat="1" ht="16">
      <c r="B285" s="102"/>
      <c r="C285" s="114"/>
      <c r="D285" s="114"/>
      <c r="E285" s="114"/>
      <c r="F285" s="114" t="s">
        <v>156</v>
      </c>
      <c r="G285" s="114"/>
      <c r="H285" s="128">
        <f>H283/H284</f>
        <v>1.8183041722745625</v>
      </c>
      <c r="I285" s="114"/>
      <c r="J285" s="114"/>
      <c r="K285" s="114"/>
      <c r="L285" s="114"/>
      <c r="M285" s="114"/>
      <c r="N285" s="114"/>
      <c r="O285" s="114"/>
      <c r="P285" s="114"/>
      <c r="Q285" s="114"/>
      <c r="R285" s="114"/>
      <c r="S285" s="114"/>
      <c r="T285" s="114"/>
      <c r="U285" s="114"/>
    </row>
    <row r="286" spans="2:21" customFormat="1" ht="16">
      <c r="B286" s="102"/>
      <c r="C286" s="114"/>
      <c r="D286" s="114"/>
      <c r="E286" s="114"/>
      <c r="F286" s="114" t="s">
        <v>157</v>
      </c>
      <c r="G286" s="114"/>
      <c r="H286" s="114">
        <v>2.7280000000000002</v>
      </c>
      <c r="I286" s="114" t="s">
        <v>154</v>
      </c>
      <c r="J286" s="114"/>
      <c r="K286" s="114"/>
      <c r="L286" s="114"/>
      <c r="M286" s="114"/>
      <c r="N286" s="114"/>
      <c r="O286" s="114"/>
      <c r="P286" s="114"/>
      <c r="Q286" s="114"/>
      <c r="R286" s="114"/>
      <c r="S286" s="114"/>
      <c r="T286" s="114"/>
      <c r="U286" s="114"/>
    </row>
    <row r="287" spans="2:21" customFormat="1" ht="16">
      <c r="B287" s="102"/>
      <c r="C287" s="114"/>
      <c r="D287" s="114"/>
      <c r="E287" s="114"/>
      <c r="F287" s="114" t="s">
        <v>158</v>
      </c>
      <c r="G287" s="114"/>
      <c r="H287" s="114">
        <v>1.5009999999999999</v>
      </c>
      <c r="I287" s="114" t="s">
        <v>154</v>
      </c>
      <c r="J287" s="114"/>
      <c r="K287" s="114"/>
      <c r="L287" s="114"/>
      <c r="M287" s="114"/>
      <c r="N287" s="114"/>
      <c r="O287" s="114"/>
      <c r="P287" s="114"/>
      <c r="Q287" s="114"/>
      <c r="R287" s="114"/>
      <c r="S287" s="114"/>
      <c r="T287" s="114"/>
      <c r="U287" s="114"/>
    </row>
    <row r="288" spans="2:21" customFormat="1" ht="16">
      <c r="B288" s="102"/>
      <c r="C288" s="114"/>
      <c r="D288" s="114"/>
      <c r="E288" s="114"/>
      <c r="F288" s="114"/>
      <c r="G288" s="114"/>
      <c r="H288" s="114"/>
      <c r="I288" s="114"/>
      <c r="J288" s="114"/>
      <c r="K288" s="114"/>
      <c r="L288" s="114"/>
      <c r="M288" s="114"/>
      <c r="N288" s="114"/>
      <c r="O288" s="114"/>
      <c r="P288" s="114"/>
      <c r="Q288" s="114"/>
      <c r="R288" s="114"/>
      <c r="S288" s="114"/>
      <c r="T288" s="114"/>
      <c r="U288" s="114"/>
    </row>
    <row r="289" spans="2:25" customFormat="1" ht="16">
      <c r="B289" s="102"/>
      <c r="C289" s="114"/>
      <c r="D289" s="114"/>
      <c r="E289" s="114"/>
      <c r="F289" s="117" t="s">
        <v>160</v>
      </c>
      <c r="G289" s="117"/>
      <c r="H289" s="114"/>
      <c r="I289" s="114"/>
      <c r="J289" s="114"/>
      <c r="K289" s="114"/>
      <c r="L289" s="114"/>
      <c r="M289" s="114"/>
      <c r="N289" s="114"/>
      <c r="O289" s="114"/>
      <c r="P289" s="114"/>
      <c r="Q289" s="114"/>
      <c r="R289" s="114"/>
      <c r="S289" s="114"/>
      <c r="T289" s="114"/>
      <c r="U289" s="114"/>
    </row>
    <row r="290" spans="2:25" customFormat="1" ht="16">
      <c r="B290" s="102"/>
      <c r="C290" s="114"/>
      <c r="D290" s="114"/>
      <c r="E290" s="114"/>
      <c r="F290" s="114" t="s">
        <v>151</v>
      </c>
      <c r="G290" s="114"/>
      <c r="H290" s="114">
        <f>AVERAGE(H271,H282)</f>
        <v>16.350000000000001</v>
      </c>
      <c r="I290" s="114" t="s">
        <v>152</v>
      </c>
      <c r="J290" s="114"/>
      <c r="K290" s="114"/>
      <c r="L290" s="114"/>
      <c r="M290" s="114"/>
      <c r="N290" s="114"/>
      <c r="O290" s="114"/>
      <c r="P290" s="114"/>
      <c r="Q290" s="114"/>
      <c r="R290" s="114"/>
      <c r="S290" s="114"/>
      <c r="T290" s="114"/>
      <c r="U290" s="114"/>
    </row>
    <row r="291" spans="2:25" customFormat="1" ht="16">
      <c r="B291" s="102"/>
      <c r="C291" s="114"/>
      <c r="D291" s="114"/>
      <c r="E291" s="114"/>
      <c r="F291" s="114"/>
      <c r="G291" s="114"/>
      <c r="H291" s="114"/>
      <c r="I291" s="114"/>
      <c r="J291" s="114"/>
      <c r="K291" s="114"/>
      <c r="L291" s="114"/>
      <c r="M291" s="114"/>
      <c r="N291" s="114"/>
      <c r="O291" s="114"/>
      <c r="P291" s="114"/>
      <c r="Q291" s="114"/>
      <c r="R291" s="114"/>
      <c r="S291" s="114"/>
      <c r="T291" s="114"/>
      <c r="U291" s="114"/>
    </row>
    <row r="292" spans="2:25" customFormat="1" ht="16">
      <c r="B292" s="102"/>
      <c r="C292" s="114"/>
      <c r="D292" s="114"/>
      <c r="E292" s="114"/>
      <c r="F292" s="117" t="s">
        <v>161</v>
      </c>
      <c r="G292" s="117"/>
      <c r="H292" s="114"/>
      <c r="I292" s="114"/>
      <c r="J292" s="114"/>
      <c r="K292" s="114"/>
      <c r="L292" s="114"/>
      <c r="M292" s="114"/>
      <c r="N292" s="114"/>
      <c r="O292" s="114"/>
      <c r="P292" s="114"/>
      <c r="Q292" s="114"/>
      <c r="R292" s="114"/>
      <c r="S292" s="114"/>
      <c r="T292" s="114"/>
      <c r="U292" s="114"/>
    </row>
    <row r="293" spans="2:25" customFormat="1" ht="16">
      <c r="B293" s="102"/>
      <c r="C293" s="114"/>
      <c r="D293" s="114"/>
      <c r="E293" s="114"/>
      <c r="F293" s="114" t="s">
        <v>162</v>
      </c>
      <c r="G293" s="114"/>
      <c r="H293" s="114">
        <f>H276+H287</f>
        <v>2.4790000000000001</v>
      </c>
      <c r="I293" s="114" t="s">
        <v>154</v>
      </c>
      <c r="J293" s="114"/>
      <c r="K293" s="114"/>
      <c r="L293" s="114"/>
      <c r="M293" s="114"/>
      <c r="N293" s="114"/>
      <c r="O293" s="114"/>
      <c r="P293" s="114"/>
      <c r="Q293" s="114"/>
      <c r="R293" s="114"/>
      <c r="S293" s="114"/>
      <c r="T293" s="114"/>
      <c r="U293" s="114"/>
    </row>
    <row r="294" spans="2:25" customFormat="1" ht="16">
      <c r="B294" s="102"/>
      <c r="C294" s="114"/>
      <c r="D294" s="114"/>
      <c r="E294" s="114"/>
      <c r="F294" s="114" t="s">
        <v>163</v>
      </c>
      <c r="G294" s="114"/>
      <c r="H294" s="128">
        <f>H271*H276+H282*H287</f>
        <v>40.348599999999998</v>
      </c>
      <c r="I294" s="114" t="s">
        <v>164</v>
      </c>
      <c r="J294" s="114"/>
      <c r="K294" s="114"/>
      <c r="L294" s="114"/>
      <c r="M294" s="114"/>
      <c r="N294" s="114"/>
      <c r="O294" s="114"/>
      <c r="P294" s="114"/>
      <c r="Q294" s="114"/>
      <c r="R294" s="114"/>
      <c r="S294" s="114"/>
      <c r="T294" s="114"/>
      <c r="U294" s="114"/>
    </row>
    <row r="295" spans="2:25" customFormat="1" ht="16">
      <c r="B295" s="102"/>
      <c r="C295" s="114"/>
      <c r="D295" s="114"/>
      <c r="E295" s="114"/>
      <c r="F295" s="114"/>
      <c r="G295" s="114"/>
      <c r="H295" s="114"/>
      <c r="I295" s="114"/>
      <c r="J295" s="114"/>
      <c r="K295" s="114"/>
      <c r="L295" s="114"/>
      <c r="M295" s="114"/>
      <c r="N295" s="114"/>
      <c r="O295" s="114"/>
      <c r="P295" s="114"/>
      <c r="Q295" s="114"/>
      <c r="R295" s="114"/>
      <c r="S295" s="114"/>
      <c r="T295" s="114"/>
      <c r="U295" s="114"/>
    </row>
    <row r="296" spans="2:25" customFormat="1" ht="16">
      <c r="B296" s="102"/>
      <c r="C296" s="114"/>
      <c r="D296" s="114"/>
      <c r="E296" s="114"/>
      <c r="F296" s="114"/>
      <c r="G296" s="114"/>
      <c r="H296" s="114"/>
      <c r="I296" s="114"/>
      <c r="J296" s="114"/>
      <c r="K296" s="114"/>
      <c r="L296" s="114"/>
      <c r="M296" s="114"/>
      <c r="N296" s="114"/>
      <c r="O296" s="114"/>
      <c r="P296" s="114"/>
      <c r="Q296" s="114"/>
      <c r="R296" s="114"/>
      <c r="S296" s="114"/>
      <c r="T296" s="114"/>
      <c r="U296" s="114"/>
    </row>
    <row r="297" spans="2:25" customFormat="1" ht="16">
      <c r="B297" s="102"/>
      <c r="C297" s="114"/>
      <c r="D297" s="114"/>
      <c r="E297" s="114"/>
      <c r="F297" s="114"/>
      <c r="G297" s="114"/>
      <c r="H297" s="114"/>
      <c r="I297" s="114"/>
      <c r="J297" s="114"/>
      <c r="K297" s="114"/>
      <c r="L297" s="114"/>
      <c r="M297" s="114"/>
      <c r="N297" s="114"/>
      <c r="O297" s="114"/>
      <c r="P297" s="114"/>
      <c r="Q297" s="114"/>
      <c r="R297" s="114"/>
      <c r="S297" s="114"/>
      <c r="T297" s="114"/>
      <c r="U297" s="114"/>
    </row>
    <row r="298" spans="2:25" customFormat="1" ht="16">
      <c r="B298" s="102"/>
      <c r="C298" s="114"/>
      <c r="D298" s="114"/>
      <c r="E298" s="114"/>
      <c r="F298" s="114"/>
      <c r="G298" s="114"/>
      <c r="H298" s="114"/>
      <c r="I298" s="114"/>
      <c r="J298" s="114"/>
      <c r="K298" s="114"/>
      <c r="L298" s="114"/>
      <c r="M298" s="114"/>
      <c r="N298" s="114"/>
      <c r="O298" s="114"/>
      <c r="P298" s="114"/>
      <c r="Q298" s="114"/>
      <c r="R298" s="114"/>
      <c r="S298" s="114"/>
      <c r="T298" s="114"/>
      <c r="U298" s="114"/>
    </row>
    <row r="299" spans="2:25" customFormat="1" ht="16">
      <c r="B299" s="102"/>
      <c r="C299" s="114"/>
      <c r="D299" s="114"/>
      <c r="E299" s="114"/>
      <c r="F299" s="114"/>
      <c r="G299" s="114"/>
      <c r="H299" s="114"/>
      <c r="I299" s="114"/>
      <c r="J299" s="114"/>
      <c r="K299" s="114"/>
      <c r="L299" s="114"/>
      <c r="M299" s="114"/>
      <c r="N299" s="114"/>
      <c r="O299" s="114"/>
      <c r="P299" s="114"/>
      <c r="Q299" s="114"/>
      <c r="R299" s="114"/>
      <c r="S299" s="114"/>
      <c r="T299" s="114"/>
      <c r="U299" s="114"/>
    </row>
    <row r="300" spans="2:25" customFormat="1" ht="16">
      <c r="B300" s="102"/>
      <c r="C300" s="114"/>
      <c r="D300" s="114"/>
      <c r="E300" s="114"/>
      <c r="F300" s="114"/>
      <c r="G300" s="114"/>
      <c r="H300" s="114"/>
      <c r="I300" s="114"/>
      <c r="J300" s="114"/>
      <c r="K300" s="114"/>
      <c r="L300" s="114"/>
      <c r="M300" s="114"/>
      <c r="N300" s="114"/>
      <c r="O300" s="114"/>
      <c r="P300" s="114"/>
      <c r="Q300" s="114"/>
      <c r="R300" s="114"/>
      <c r="S300" s="114"/>
      <c r="T300" s="114"/>
      <c r="U300" s="114"/>
    </row>
    <row r="301" spans="2:25" customFormat="1" ht="16">
      <c r="B301" s="102"/>
      <c r="C301" s="114"/>
      <c r="D301" s="114"/>
      <c r="E301" s="114"/>
      <c r="F301" s="114"/>
      <c r="G301" s="114"/>
      <c r="H301" s="114"/>
      <c r="I301" s="114"/>
      <c r="J301" s="114"/>
      <c r="K301" s="114"/>
      <c r="L301" s="114"/>
      <c r="M301" s="114"/>
      <c r="N301" s="114"/>
      <c r="O301" s="114"/>
      <c r="P301" s="114"/>
      <c r="Q301" s="114"/>
      <c r="R301" s="114"/>
      <c r="S301" s="114"/>
      <c r="T301" s="114"/>
      <c r="U301" s="114"/>
    </row>
    <row r="302" spans="2:25" customFormat="1" ht="17" thickBot="1">
      <c r="B302" s="102"/>
      <c r="C302" s="114"/>
      <c r="D302" s="114"/>
      <c r="E302" s="114"/>
      <c r="F302" s="114"/>
      <c r="G302" s="114"/>
      <c r="H302" s="114"/>
      <c r="I302" s="114"/>
      <c r="J302" s="114"/>
      <c r="K302" s="114"/>
      <c r="L302" s="114"/>
      <c r="M302" s="114"/>
      <c r="N302" s="114"/>
      <c r="O302" s="114"/>
      <c r="P302" s="114"/>
      <c r="Q302" s="114"/>
      <c r="R302" s="114"/>
      <c r="S302" s="114"/>
      <c r="T302" s="114"/>
      <c r="U302" s="114"/>
    </row>
    <row r="303" spans="2:25" s="24" customFormat="1">
      <c r="B303" s="105"/>
      <c r="C303" s="105" t="s">
        <v>24</v>
      </c>
      <c r="D303" s="105" t="s">
        <v>52</v>
      </c>
      <c r="E303" s="105"/>
      <c r="F303" s="105" t="s">
        <v>31</v>
      </c>
      <c r="G303" s="105"/>
      <c r="H303" s="105"/>
      <c r="I303" s="105"/>
      <c r="J303" s="105"/>
      <c r="K303" s="105"/>
      <c r="L303" s="105"/>
      <c r="M303" s="105"/>
      <c r="N303" s="105"/>
      <c r="O303" s="105"/>
      <c r="P303" s="105"/>
      <c r="Q303" s="105"/>
      <c r="R303" s="105"/>
      <c r="S303" s="105"/>
      <c r="T303" s="105"/>
      <c r="U303" s="105"/>
    </row>
    <row r="304" spans="2:25" customFormat="1" ht="16">
      <c r="B304" s="102"/>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row>
    <row r="305" spans="2:21" customFormat="1" ht="16">
      <c r="B305" s="102"/>
      <c r="C305" s="121" t="s">
        <v>166</v>
      </c>
      <c r="D305" s="114"/>
      <c r="E305" s="114"/>
      <c r="F305" s="114"/>
      <c r="G305" s="114"/>
      <c r="H305" s="114"/>
      <c r="I305" s="114"/>
      <c r="J305" s="114"/>
      <c r="K305" s="114"/>
      <c r="L305" s="114"/>
      <c r="M305" s="114"/>
      <c r="N305" s="114"/>
      <c r="O305" s="114"/>
      <c r="P305" s="114"/>
      <c r="Q305" s="114"/>
      <c r="R305" s="114"/>
      <c r="S305" s="114"/>
      <c r="T305" s="114"/>
    </row>
    <row r="306" spans="2:21" customFormat="1" ht="16">
      <c r="B306" s="102"/>
      <c r="C306" s="114"/>
      <c r="D306" s="114"/>
      <c r="E306" s="114"/>
      <c r="F306" s="114"/>
      <c r="G306" s="114"/>
      <c r="H306" s="114"/>
      <c r="I306" s="114"/>
      <c r="J306" s="114"/>
      <c r="K306" s="114"/>
      <c r="L306" s="114"/>
      <c r="M306" s="114"/>
      <c r="N306" s="114"/>
      <c r="O306" s="114"/>
      <c r="P306" s="114"/>
      <c r="Q306" s="114"/>
      <c r="R306" s="114"/>
      <c r="S306" s="114"/>
      <c r="T306" s="114"/>
      <c r="U306" s="114"/>
    </row>
    <row r="307" spans="2:21" customFormat="1" ht="16">
      <c r="B307" s="102"/>
      <c r="C307" s="114"/>
      <c r="D307" s="114"/>
      <c r="E307" s="114"/>
      <c r="F307" s="114" t="s">
        <v>167</v>
      </c>
      <c r="G307" s="114"/>
      <c r="H307" s="114">
        <v>72703</v>
      </c>
      <c r="I307" s="114" t="s">
        <v>168</v>
      </c>
      <c r="J307" s="114"/>
      <c r="K307" s="114"/>
      <c r="L307" s="114"/>
      <c r="M307" s="114"/>
      <c r="N307" s="114"/>
      <c r="O307" s="114"/>
      <c r="P307" s="114"/>
      <c r="Q307" s="114"/>
      <c r="R307" s="114"/>
      <c r="S307" s="114"/>
      <c r="T307" s="114"/>
      <c r="U307" s="114"/>
    </row>
    <row r="308" spans="2:21" customFormat="1" ht="16">
      <c r="B308" s="102"/>
      <c r="C308" s="114"/>
      <c r="D308" s="114"/>
      <c r="E308" s="114"/>
      <c r="F308" s="114" t="s">
        <v>169</v>
      </c>
      <c r="G308" s="114"/>
      <c r="H308" s="114">
        <f>H307/1000</f>
        <v>72.703000000000003</v>
      </c>
      <c r="I308" s="114" t="s">
        <v>170</v>
      </c>
      <c r="J308" s="114"/>
      <c r="K308" s="114"/>
      <c r="L308" s="114"/>
      <c r="M308" s="114"/>
      <c r="N308" s="114"/>
      <c r="O308" s="114"/>
      <c r="P308" s="114"/>
      <c r="Q308" s="114"/>
      <c r="R308" s="114"/>
      <c r="S308" s="114"/>
      <c r="T308" s="114"/>
      <c r="U308" s="114"/>
    </row>
    <row r="309" spans="2:21" customFormat="1" ht="16">
      <c r="B309" s="102"/>
      <c r="C309" s="114"/>
      <c r="D309" s="114"/>
      <c r="E309" s="114"/>
      <c r="F309" s="114"/>
      <c r="G309" s="114"/>
      <c r="H309" s="114"/>
      <c r="I309" s="114"/>
      <c r="J309" s="114"/>
      <c r="K309" s="114"/>
      <c r="L309" s="114"/>
      <c r="M309" s="114"/>
      <c r="N309" s="114"/>
      <c r="O309" s="114"/>
      <c r="P309" s="114"/>
      <c r="Q309" s="114"/>
      <c r="R309" s="114"/>
      <c r="S309" s="114"/>
      <c r="T309" s="114"/>
      <c r="U309" s="114"/>
    </row>
    <row r="310" spans="2:21" customFormat="1" ht="16">
      <c r="B310" s="102"/>
      <c r="C310" s="114"/>
      <c r="D310" s="114"/>
      <c r="E310" s="114"/>
      <c r="F310" s="114"/>
      <c r="G310" s="114"/>
      <c r="H310" s="114"/>
      <c r="I310" s="114"/>
      <c r="J310" s="114"/>
      <c r="K310" s="114"/>
      <c r="L310" s="114"/>
      <c r="M310" s="114"/>
      <c r="N310" s="114"/>
      <c r="O310" s="114"/>
      <c r="P310" s="114"/>
      <c r="Q310" s="114"/>
      <c r="R310" s="114"/>
      <c r="S310" s="114"/>
      <c r="T310" s="114"/>
      <c r="U310" s="114"/>
    </row>
    <row r="311" spans="2:21" customFormat="1" ht="16">
      <c r="B311" s="102"/>
      <c r="C311" s="114"/>
      <c r="D311" s="114"/>
      <c r="E311" s="114"/>
      <c r="F311" s="114"/>
      <c r="G311" s="114"/>
      <c r="H311" s="114"/>
      <c r="I311" s="114"/>
      <c r="J311" s="114"/>
      <c r="K311" s="114"/>
      <c r="L311" s="114"/>
      <c r="M311" s="114"/>
      <c r="N311" s="114"/>
      <c r="O311" s="114"/>
      <c r="P311" s="114"/>
      <c r="Q311" s="114"/>
      <c r="R311" s="114"/>
      <c r="S311" s="114"/>
      <c r="T311" s="114"/>
      <c r="U311" s="114"/>
    </row>
    <row r="312" spans="2:21" customFormat="1" ht="16">
      <c r="B312" s="102"/>
      <c r="C312" s="114"/>
      <c r="D312" s="114"/>
      <c r="E312" s="114"/>
      <c r="F312" s="114"/>
      <c r="G312" s="114"/>
      <c r="H312" s="114"/>
      <c r="I312" s="114"/>
      <c r="J312" s="114"/>
      <c r="K312" s="114"/>
      <c r="L312" s="114"/>
      <c r="M312" s="114"/>
      <c r="N312" s="114"/>
      <c r="O312" s="114"/>
      <c r="P312" s="114"/>
      <c r="Q312" s="114"/>
      <c r="R312" s="114"/>
      <c r="S312" s="114"/>
      <c r="T312" s="114"/>
      <c r="U312" s="114"/>
    </row>
    <row r="313" spans="2:21" customFormat="1" ht="16">
      <c r="B313" s="102"/>
      <c r="C313" s="114"/>
      <c r="D313" s="114"/>
      <c r="E313" s="114"/>
      <c r="F313" s="114"/>
      <c r="G313" s="114"/>
      <c r="H313" s="114"/>
      <c r="I313" s="114"/>
      <c r="J313" s="114"/>
      <c r="K313" s="114"/>
      <c r="L313" s="114"/>
      <c r="M313" s="114"/>
      <c r="N313" s="114"/>
      <c r="O313" s="114"/>
      <c r="P313" s="114"/>
      <c r="Q313" s="114"/>
      <c r="R313" s="114"/>
      <c r="S313" s="114"/>
      <c r="T313" s="114"/>
      <c r="U313" s="114"/>
    </row>
    <row r="314" spans="2:21" customFormat="1" ht="16">
      <c r="B314" s="102"/>
      <c r="C314" s="114"/>
      <c r="D314" s="114"/>
      <c r="E314" s="114"/>
      <c r="F314" s="114"/>
      <c r="G314" s="114"/>
      <c r="H314" s="114"/>
      <c r="I314" s="114"/>
      <c r="J314" s="114"/>
      <c r="K314" s="114"/>
      <c r="L314" s="114"/>
      <c r="M314" s="114"/>
      <c r="N314" s="114"/>
      <c r="O314" s="114"/>
      <c r="P314" s="114"/>
      <c r="Q314" s="114"/>
      <c r="R314" s="114"/>
      <c r="S314" s="114"/>
      <c r="T314" s="114"/>
      <c r="U314" s="114"/>
    </row>
    <row r="315" spans="2:21" customFormat="1" ht="16">
      <c r="B315" s="102"/>
      <c r="C315" s="114"/>
      <c r="D315" s="114"/>
      <c r="E315" s="114"/>
      <c r="F315" s="114"/>
      <c r="G315" s="114"/>
      <c r="H315" s="114"/>
      <c r="I315" s="114"/>
      <c r="J315" s="114"/>
      <c r="K315" s="114"/>
      <c r="L315" s="114"/>
      <c r="M315" s="114"/>
      <c r="N315" s="114"/>
      <c r="O315" s="114"/>
      <c r="P315" s="114"/>
      <c r="Q315" s="114"/>
      <c r="R315" s="114"/>
      <c r="S315" s="114"/>
      <c r="T315" s="114"/>
      <c r="U315" s="114"/>
    </row>
    <row r="316" spans="2:21" customFormat="1" ht="16">
      <c r="B316" s="102"/>
      <c r="C316" s="114"/>
      <c r="D316" s="114"/>
      <c r="E316" s="114"/>
      <c r="F316" s="114"/>
      <c r="G316" s="114"/>
      <c r="H316" s="114"/>
      <c r="I316" s="114"/>
      <c r="J316" s="114"/>
      <c r="K316" s="114"/>
      <c r="L316" s="114"/>
      <c r="M316" s="114"/>
      <c r="N316" s="114"/>
      <c r="O316" s="114"/>
      <c r="P316" s="114"/>
      <c r="Q316" s="114"/>
      <c r="R316" s="114"/>
      <c r="S316" s="114"/>
      <c r="T316" s="114"/>
      <c r="U316" s="114"/>
    </row>
    <row r="317" spans="2:21" customFormat="1" ht="16">
      <c r="B317" s="102"/>
      <c r="C317" s="114"/>
      <c r="D317" s="114"/>
      <c r="E317" s="114"/>
      <c r="F317" s="114"/>
      <c r="G317" s="114"/>
      <c r="H317" s="114"/>
      <c r="I317" s="114"/>
      <c r="J317" s="114"/>
      <c r="K317" s="114"/>
      <c r="L317" s="114"/>
      <c r="M317" s="114"/>
      <c r="N317" s="114"/>
      <c r="O317" s="114"/>
      <c r="P317" s="114"/>
      <c r="Q317" s="114"/>
      <c r="R317" s="114"/>
      <c r="S317" s="114"/>
      <c r="T317" s="114"/>
      <c r="U317" s="114"/>
    </row>
    <row r="318" spans="2:21" customFormat="1" ht="16">
      <c r="B318" s="102"/>
      <c r="C318" s="114"/>
      <c r="D318" s="114"/>
      <c r="E318" s="114"/>
      <c r="F318" s="114"/>
      <c r="G318" s="114"/>
      <c r="H318" s="114"/>
      <c r="I318" s="114"/>
      <c r="J318" s="114"/>
      <c r="K318" s="114"/>
      <c r="L318" s="114"/>
      <c r="M318" s="114"/>
      <c r="N318" s="114"/>
      <c r="O318" s="114"/>
      <c r="P318" s="114"/>
      <c r="Q318" s="114"/>
      <c r="R318" s="114"/>
      <c r="S318" s="114"/>
      <c r="T318" s="114"/>
      <c r="U318" s="114"/>
    </row>
    <row r="319" spans="2:21" customFormat="1" ht="16">
      <c r="B319" s="102"/>
      <c r="C319" s="114"/>
      <c r="D319" s="114"/>
      <c r="E319" s="114"/>
      <c r="F319" s="114"/>
      <c r="G319" s="114"/>
      <c r="H319" s="114"/>
      <c r="I319" s="114"/>
      <c r="J319" s="114"/>
      <c r="K319" s="114"/>
      <c r="L319" s="114"/>
      <c r="M319" s="114"/>
      <c r="N319" s="114"/>
      <c r="O319" s="114"/>
      <c r="P319" s="114"/>
      <c r="Q319" s="114"/>
      <c r="R319" s="114"/>
      <c r="S319" s="114"/>
      <c r="T319" s="114"/>
      <c r="U319" s="114"/>
    </row>
    <row r="320" spans="2:21" customFormat="1" ht="16">
      <c r="B320" s="102"/>
      <c r="C320" s="114"/>
      <c r="D320" s="114"/>
      <c r="E320" s="114"/>
      <c r="F320" s="114"/>
      <c r="G320" s="114"/>
      <c r="H320" s="114"/>
      <c r="I320" s="114"/>
      <c r="J320" s="114"/>
      <c r="K320" s="114"/>
      <c r="L320" s="114"/>
      <c r="M320" s="114"/>
      <c r="N320" s="114"/>
      <c r="O320" s="114"/>
      <c r="P320" s="114"/>
      <c r="Q320" s="114"/>
      <c r="R320" s="114"/>
      <c r="S320" s="114"/>
      <c r="T320" s="114"/>
      <c r="U320" s="114"/>
    </row>
    <row r="321" spans="2:21" customFormat="1" ht="16">
      <c r="B321" s="102"/>
      <c r="C321" s="114"/>
      <c r="D321" s="114"/>
      <c r="E321" s="114"/>
      <c r="F321" s="114"/>
      <c r="G321" s="114"/>
      <c r="H321" s="114"/>
      <c r="I321" s="114"/>
      <c r="J321" s="114"/>
      <c r="K321" s="114"/>
      <c r="L321" s="114"/>
      <c r="M321" s="114"/>
      <c r="N321" s="114"/>
      <c r="O321" s="114"/>
      <c r="P321" s="114"/>
      <c r="Q321" s="114"/>
      <c r="R321" s="114"/>
      <c r="S321" s="114"/>
      <c r="T321" s="114"/>
      <c r="U321" s="114"/>
    </row>
    <row r="322" spans="2:21" customFormat="1" ht="16">
      <c r="B322" s="102"/>
      <c r="C322" s="114"/>
      <c r="D322" s="114"/>
      <c r="E322" s="114"/>
      <c r="F322" s="114"/>
      <c r="G322" s="114"/>
      <c r="H322" s="114"/>
      <c r="I322" s="114"/>
      <c r="J322" s="114"/>
      <c r="K322" s="114"/>
      <c r="L322" s="114"/>
      <c r="M322" s="114"/>
      <c r="N322" s="114"/>
      <c r="O322" s="114"/>
      <c r="P322" s="114"/>
      <c r="Q322" s="114"/>
      <c r="R322" s="114"/>
      <c r="S322" s="114"/>
      <c r="T322" s="114"/>
      <c r="U322" s="114"/>
    </row>
    <row r="323" spans="2:21" customFormat="1" ht="16">
      <c r="B323" s="102"/>
      <c r="C323" s="114"/>
      <c r="D323" s="114"/>
      <c r="E323" s="114"/>
      <c r="F323" s="114"/>
      <c r="G323" s="114"/>
      <c r="H323" s="114"/>
      <c r="I323" s="114"/>
      <c r="J323" s="114"/>
      <c r="K323" s="114"/>
      <c r="L323" s="114"/>
      <c r="M323" s="114"/>
      <c r="N323" s="114"/>
      <c r="O323" s="114"/>
      <c r="P323" s="114"/>
      <c r="Q323" s="114"/>
      <c r="R323" s="114"/>
      <c r="S323" s="114"/>
      <c r="T323" s="114"/>
      <c r="U323" s="114"/>
    </row>
    <row r="324" spans="2:21" customFormat="1" ht="16">
      <c r="B324" s="102"/>
      <c r="C324" s="114"/>
      <c r="D324" s="114"/>
      <c r="E324" s="114"/>
      <c r="F324" s="114"/>
      <c r="G324" s="114"/>
      <c r="H324" s="114"/>
      <c r="I324" s="114"/>
      <c r="J324" s="114"/>
      <c r="K324" s="114"/>
      <c r="L324" s="114"/>
      <c r="M324" s="114"/>
      <c r="N324" s="114"/>
      <c r="O324" s="114"/>
      <c r="P324" s="114"/>
      <c r="Q324" s="114"/>
      <c r="R324" s="114"/>
      <c r="S324" s="114"/>
      <c r="T324" s="114"/>
      <c r="U324" s="114"/>
    </row>
    <row r="325" spans="2:21" customFormat="1" ht="16">
      <c r="B325" s="102"/>
      <c r="C325" s="114"/>
      <c r="D325" s="114"/>
      <c r="E325" s="114"/>
      <c r="F325" s="114"/>
      <c r="G325" s="114"/>
      <c r="H325" s="114"/>
      <c r="I325" s="114"/>
      <c r="J325" s="114"/>
      <c r="K325" s="114"/>
      <c r="L325" s="114"/>
      <c r="M325" s="114"/>
      <c r="N325" s="114"/>
      <c r="O325" s="114"/>
      <c r="P325" s="114"/>
      <c r="Q325" s="114"/>
      <c r="R325" s="114"/>
      <c r="S325" s="114"/>
      <c r="T325" s="114"/>
      <c r="U325" s="114"/>
    </row>
    <row r="326" spans="2:21" customFormat="1" ht="16">
      <c r="B326" s="102"/>
      <c r="C326" s="114"/>
      <c r="D326" s="114"/>
      <c r="E326" s="114"/>
      <c r="F326" s="114"/>
      <c r="G326" s="114"/>
      <c r="H326" s="114"/>
      <c r="I326" s="114"/>
      <c r="J326" s="114"/>
      <c r="K326" s="114"/>
      <c r="L326" s="114"/>
      <c r="M326" s="114"/>
      <c r="N326" s="114"/>
      <c r="O326" s="114"/>
      <c r="P326" s="114"/>
      <c r="Q326" s="114"/>
      <c r="R326" s="114"/>
      <c r="S326" s="114"/>
      <c r="T326" s="114"/>
      <c r="U326" s="114"/>
    </row>
    <row r="327" spans="2:21" customFormat="1" ht="16">
      <c r="B327" s="102"/>
      <c r="C327" s="114"/>
      <c r="D327" s="114"/>
      <c r="E327" s="114"/>
      <c r="F327" s="114"/>
      <c r="G327" s="114"/>
      <c r="H327" s="114"/>
      <c r="I327" s="114"/>
      <c r="J327" s="114"/>
      <c r="K327" s="114"/>
      <c r="L327" s="114"/>
      <c r="M327" s="114"/>
      <c r="N327" s="114"/>
      <c r="O327" s="114"/>
      <c r="P327" s="114"/>
      <c r="Q327" s="114"/>
      <c r="R327" s="114"/>
      <c r="S327" s="114"/>
      <c r="T327" s="114"/>
      <c r="U327" s="114"/>
    </row>
    <row r="328" spans="2:21" customFormat="1" ht="16">
      <c r="B328" s="102"/>
      <c r="C328" s="114"/>
      <c r="D328" s="114"/>
      <c r="E328" s="114"/>
      <c r="F328" s="114"/>
      <c r="G328" s="114"/>
      <c r="H328" s="114"/>
      <c r="I328" s="114"/>
      <c r="J328" s="114"/>
      <c r="K328" s="114"/>
      <c r="L328" s="114"/>
      <c r="M328" s="114"/>
      <c r="N328" s="114"/>
      <c r="O328" s="114"/>
      <c r="P328" s="114"/>
      <c r="Q328" s="114"/>
      <c r="R328" s="114"/>
      <c r="S328" s="114"/>
      <c r="T328" s="114"/>
      <c r="U328" s="114"/>
    </row>
    <row r="329" spans="2:21" customFormat="1" ht="16">
      <c r="B329" s="102"/>
      <c r="C329" s="114"/>
      <c r="D329" s="114"/>
      <c r="E329" s="114"/>
      <c r="F329" s="114"/>
      <c r="G329" s="114"/>
      <c r="H329" s="114"/>
      <c r="I329" s="114"/>
      <c r="J329" s="114"/>
      <c r="K329" s="114"/>
      <c r="L329" s="114"/>
      <c r="M329" s="114"/>
      <c r="N329" s="114"/>
      <c r="O329" s="114"/>
      <c r="P329" s="114"/>
      <c r="Q329" s="114"/>
      <c r="R329" s="114"/>
      <c r="S329" s="114"/>
      <c r="T329" s="114"/>
      <c r="U329" s="114"/>
    </row>
    <row r="330" spans="2:21" customFormat="1" ht="16">
      <c r="B330" s="102"/>
      <c r="C330" s="114"/>
      <c r="D330" s="114"/>
      <c r="E330" s="114"/>
      <c r="F330" s="114"/>
      <c r="G330" s="114"/>
      <c r="H330" s="114"/>
      <c r="I330" s="114"/>
      <c r="J330" s="114"/>
      <c r="K330" s="114"/>
      <c r="L330" s="114"/>
      <c r="M330" s="114"/>
      <c r="N330" s="114"/>
      <c r="O330" s="114"/>
      <c r="P330" s="114"/>
      <c r="Q330" s="114"/>
      <c r="R330" s="114"/>
      <c r="S330" s="114"/>
      <c r="T330" s="114"/>
      <c r="U330" s="114"/>
    </row>
    <row r="331" spans="2:21" customFormat="1" ht="16">
      <c r="B331" s="102"/>
      <c r="C331" s="114"/>
      <c r="D331" s="114"/>
      <c r="E331" s="114"/>
      <c r="F331" s="114"/>
      <c r="G331" s="114"/>
      <c r="H331" s="114"/>
      <c r="I331" s="114"/>
      <c r="J331" s="114"/>
      <c r="K331" s="114"/>
      <c r="L331" s="114"/>
      <c r="M331" s="114"/>
      <c r="N331" s="114"/>
      <c r="O331" s="114"/>
      <c r="P331" s="114"/>
      <c r="Q331" s="114"/>
      <c r="R331" s="114"/>
      <c r="S331" s="114"/>
      <c r="T331" s="114"/>
      <c r="U331" s="114"/>
    </row>
    <row r="332" spans="2:21" customFormat="1" ht="16">
      <c r="B332" s="102"/>
      <c r="C332" s="114"/>
      <c r="D332" s="114"/>
      <c r="E332" s="114"/>
      <c r="F332" s="114"/>
      <c r="G332" s="114"/>
      <c r="H332" s="114"/>
      <c r="I332" s="114"/>
      <c r="J332" s="114"/>
      <c r="K332" s="114"/>
      <c r="L332" s="114"/>
      <c r="M332" s="114"/>
      <c r="N332" s="114"/>
      <c r="O332" s="114"/>
      <c r="P332" s="114"/>
      <c r="Q332" s="114"/>
      <c r="R332" s="114"/>
      <c r="S332" s="114"/>
      <c r="T332" s="114"/>
      <c r="U332" s="114"/>
    </row>
    <row r="333" spans="2:21" customFormat="1" ht="16">
      <c r="B333" s="102"/>
      <c r="C333" s="114"/>
      <c r="D333" s="114"/>
      <c r="E333" s="114"/>
      <c r="F333" s="114"/>
      <c r="G333" s="114"/>
      <c r="H333" s="114"/>
      <c r="I333" s="114"/>
      <c r="J333" s="114"/>
      <c r="K333" s="114"/>
      <c r="L333" s="114"/>
      <c r="M333" s="114"/>
      <c r="N333" s="114"/>
      <c r="O333" s="114"/>
      <c r="P333" s="114"/>
      <c r="Q333" s="114"/>
      <c r="R333" s="114"/>
      <c r="S333" s="114"/>
      <c r="T333" s="114"/>
      <c r="U333" s="114"/>
    </row>
    <row r="334" spans="2:21" customFormat="1" ht="16">
      <c r="B334" s="102"/>
      <c r="C334" s="114"/>
      <c r="D334" s="114"/>
      <c r="E334" s="114"/>
      <c r="F334" s="114"/>
      <c r="G334" s="114"/>
      <c r="H334" s="114"/>
      <c r="I334" s="114"/>
      <c r="J334" s="114"/>
      <c r="K334" s="114"/>
      <c r="L334" s="114"/>
      <c r="M334" s="114"/>
      <c r="N334" s="114"/>
      <c r="O334" s="114"/>
      <c r="P334" s="114"/>
      <c r="Q334" s="114"/>
      <c r="R334" s="114"/>
      <c r="S334" s="114"/>
      <c r="T334" s="114"/>
      <c r="U334" s="114"/>
    </row>
    <row r="335" spans="2:21" customFormat="1" ht="16">
      <c r="B335" s="102"/>
      <c r="C335" s="114"/>
      <c r="D335" s="114"/>
      <c r="E335" s="114"/>
      <c r="F335" s="114"/>
      <c r="G335" s="114"/>
      <c r="H335" s="114"/>
      <c r="I335" s="114"/>
      <c r="J335" s="114"/>
      <c r="K335" s="114"/>
      <c r="L335" s="114"/>
      <c r="M335" s="114"/>
      <c r="N335" s="114"/>
      <c r="O335" s="114"/>
      <c r="P335" s="114"/>
      <c r="Q335" s="114"/>
      <c r="R335" s="114"/>
      <c r="S335" s="114"/>
      <c r="T335" s="114"/>
      <c r="U335" s="114"/>
    </row>
    <row r="336" spans="2:21" customFormat="1" ht="16">
      <c r="B336" s="102"/>
      <c r="C336" s="114"/>
      <c r="D336" s="114"/>
      <c r="E336" s="114"/>
      <c r="F336" s="114"/>
      <c r="G336" s="114"/>
      <c r="H336" s="114"/>
      <c r="I336" s="114"/>
      <c r="J336" s="114"/>
      <c r="K336" s="114"/>
      <c r="L336" s="114"/>
      <c r="M336" s="114"/>
      <c r="N336" s="114"/>
      <c r="O336" s="114"/>
      <c r="P336" s="114"/>
      <c r="Q336" s="114"/>
      <c r="R336" s="114"/>
      <c r="S336" s="114"/>
      <c r="T336" s="114"/>
      <c r="U336" s="114"/>
    </row>
    <row r="337" spans="2:25" customFormat="1" ht="16">
      <c r="B337" s="102"/>
      <c r="C337" s="114"/>
      <c r="D337" s="114"/>
      <c r="E337" s="114"/>
      <c r="F337" s="114"/>
      <c r="G337" s="114"/>
      <c r="H337" s="114"/>
      <c r="I337" s="114"/>
      <c r="J337" s="114"/>
      <c r="K337" s="114"/>
      <c r="L337" s="114"/>
      <c r="M337" s="114"/>
      <c r="N337" s="114"/>
      <c r="O337" s="114"/>
      <c r="P337" s="114"/>
      <c r="Q337" s="114"/>
      <c r="R337" s="114"/>
      <c r="S337" s="114"/>
      <c r="T337" s="114"/>
      <c r="U337" s="114"/>
    </row>
    <row r="338" spans="2:25" customFormat="1" ht="17" thickBot="1">
      <c r="B338" s="102"/>
      <c r="C338" s="114"/>
      <c r="D338" s="114"/>
      <c r="E338" s="114"/>
      <c r="F338" s="114"/>
      <c r="G338" s="114"/>
      <c r="H338" s="114"/>
      <c r="I338" s="114"/>
      <c r="J338" s="114"/>
      <c r="K338" s="114"/>
      <c r="L338" s="114"/>
      <c r="M338" s="114"/>
      <c r="N338" s="114"/>
      <c r="O338" s="114"/>
      <c r="P338" s="114"/>
      <c r="Q338" s="114"/>
      <c r="R338" s="114"/>
      <c r="S338" s="114"/>
      <c r="T338" s="114"/>
      <c r="U338" s="114"/>
    </row>
    <row r="339" spans="2:25" s="24" customFormat="1">
      <c r="B339" s="105"/>
      <c r="C339" s="105" t="s">
        <v>24</v>
      </c>
      <c r="D339" s="105" t="s">
        <v>52</v>
      </c>
      <c r="E339" s="105"/>
      <c r="F339" s="105" t="s">
        <v>31</v>
      </c>
      <c r="G339" s="105"/>
      <c r="H339" s="105"/>
      <c r="I339" s="105"/>
      <c r="J339" s="105"/>
      <c r="K339" s="105"/>
      <c r="L339" s="105"/>
      <c r="M339" s="105"/>
      <c r="N339" s="105"/>
      <c r="O339" s="105"/>
      <c r="P339" s="105"/>
      <c r="Q339" s="105"/>
      <c r="R339" s="105"/>
      <c r="S339" s="105"/>
      <c r="T339" s="105"/>
      <c r="U339" s="105"/>
    </row>
    <row r="340" spans="2:25" customFormat="1" ht="16">
      <c r="B340" s="102"/>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row>
    <row r="341" spans="2:25" customFormat="1" ht="16">
      <c r="B341" s="102"/>
      <c r="C341" s="114" t="s">
        <v>57</v>
      </c>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row>
    <row r="342" spans="2:25" customFormat="1" ht="16">
      <c r="B342" s="102"/>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row>
    <row r="343" spans="2:25" customFormat="1" ht="16">
      <c r="B343" s="102"/>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row>
    <row r="344" spans="2:25" customFormat="1" ht="16">
      <c r="B344" s="102"/>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row>
    <row r="345" spans="2:25" customFormat="1" ht="16">
      <c r="B345" s="102"/>
      <c r="C345" s="114"/>
      <c r="D345" s="114">
        <v>16</v>
      </c>
      <c r="F345" s="114"/>
      <c r="G345" s="115" t="s">
        <v>58</v>
      </c>
      <c r="H345" s="116" t="s">
        <v>59</v>
      </c>
      <c r="I345" s="114"/>
      <c r="J345" s="114"/>
      <c r="K345" s="114"/>
      <c r="L345" s="114"/>
      <c r="M345" s="114"/>
      <c r="N345" s="114"/>
      <c r="O345" s="114"/>
      <c r="P345" s="114"/>
      <c r="Q345" s="114"/>
      <c r="R345" s="114"/>
      <c r="S345" s="114"/>
      <c r="T345" s="114"/>
      <c r="U345" s="114"/>
      <c r="V345" s="114"/>
      <c r="W345" s="114"/>
      <c r="X345" s="114"/>
      <c r="Y345" s="114"/>
    </row>
    <row r="346" spans="2:25" customFormat="1" ht="16">
      <c r="B346" s="102"/>
      <c r="C346" s="114"/>
      <c r="D346" s="114"/>
      <c r="F346" s="114">
        <v>50</v>
      </c>
      <c r="G346" s="114" t="s">
        <v>60</v>
      </c>
      <c r="H346" s="116" t="s">
        <v>61</v>
      </c>
      <c r="I346" s="114"/>
      <c r="J346" s="114"/>
      <c r="K346" s="114"/>
      <c r="L346" s="114"/>
      <c r="M346" s="114"/>
      <c r="N346" s="114"/>
      <c r="O346" s="114"/>
      <c r="P346" s="114"/>
      <c r="Q346" s="114"/>
      <c r="R346" s="114"/>
      <c r="S346" s="114"/>
      <c r="T346" s="114"/>
      <c r="U346" s="114"/>
      <c r="V346" s="114"/>
      <c r="W346" s="114"/>
      <c r="X346" s="114"/>
      <c r="Y346" s="114"/>
    </row>
    <row r="347" spans="2:25" customFormat="1" ht="16">
      <c r="B347" s="102"/>
      <c r="C347" s="114"/>
      <c r="D347" s="114"/>
      <c r="F347" s="114"/>
      <c r="G347" t="s">
        <v>62</v>
      </c>
      <c r="H347" s="116" t="s">
        <v>63</v>
      </c>
      <c r="I347" s="114"/>
      <c r="J347" s="114"/>
      <c r="K347" s="114"/>
      <c r="L347" s="114"/>
      <c r="M347" s="114"/>
      <c r="N347" s="114"/>
      <c r="O347" s="114"/>
      <c r="P347" s="114"/>
      <c r="Q347" s="114"/>
      <c r="R347" s="114"/>
      <c r="S347" s="114"/>
      <c r="T347" s="114"/>
      <c r="U347" s="114"/>
      <c r="V347" s="114"/>
      <c r="W347" s="114"/>
      <c r="X347" s="114"/>
      <c r="Y347" s="114"/>
    </row>
    <row r="348" spans="2:25" customFormat="1" ht="16">
      <c r="B348" s="102"/>
      <c r="C348" s="114"/>
      <c r="D348" s="114"/>
      <c r="F348" s="114"/>
      <c r="G348" s="114" t="s">
        <v>64</v>
      </c>
      <c r="H348" s="116" t="s">
        <v>61</v>
      </c>
      <c r="I348" s="114"/>
      <c r="J348" s="114"/>
      <c r="K348" s="114"/>
      <c r="L348" s="114"/>
      <c r="M348" s="114"/>
      <c r="N348" s="114"/>
      <c r="O348" s="114"/>
      <c r="P348" s="114"/>
      <c r="Q348" s="114"/>
      <c r="R348" s="114"/>
      <c r="S348" s="114"/>
      <c r="T348" s="114"/>
      <c r="U348" s="114"/>
      <c r="V348" s="114"/>
      <c r="W348" s="114"/>
      <c r="X348" s="114"/>
      <c r="Y348" s="114"/>
    </row>
    <row r="349" spans="2:25" customFormat="1" ht="16">
      <c r="B349" s="102"/>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row>
    <row r="350" spans="2:25" customFormat="1" ht="16">
      <c r="B350" s="102"/>
      <c r="C350" s="114"/>
      <c r="D350" s="114"/>
      <c r="E350" s="114"/>
      <c r="F350" s="127">
        <f>H30</f>
        <v>0.55000000000000004</v>
      </c>
      <c r="G350" s="114" t="s">
        <v>174</v>
      </c>
      <c r="H350" s="114"/>
      <c r="I350" s="114"/>
      <c r="J350" s="114"/>
      <c r="K350" s="114"/>
      <c r="L350" s="114"/>
      <c r="M350" s="114"/>
      <c r="N350" s="114"/>
      <c r="O350" s="114"/>
      <c r="P350" s="114"/>
      <c r="Q350" s="114"/>
      <c r="R350" s="114"/>
      <c r="S350" s="114"/>
      <c r="T350" s="114"/>
      <c r="U350" s="114"/>
      <c r="V350" s="114"/>
      <c r="W350" s="114"/>
      <c r="X350" s="114"/>
      <c r="Y350" s="114"/>
    </row>
    <row r="351" spans="2:25" customFormat="1" ht="16">
      <c r="B351" s="102"/>
      <c r="C351" s="114"/>
      <c r="D351" s="114"/>
      <c r="E351" s="114" t="s">
        <v>175</v>
      </c>
      <c r="F351" s="114">
        <f>F350*F346</f>
        <v>27.500000000000004</v>
      </c>
      <c r="G351" s="114" t="s">
        <v>47</v>
      </c>
      <c r="H351" s="114" t="s">
        <v>61</v>
      </c>
      <c r="I351" s="114"/>
      <c r="J351" s="114"/>
      <c r="K351" s="114"/>
      <c r="L351" s="114"/>
      <c r="M351" s="114"/>
      <c r="N351" s="114"/>
      <c r="O351" s="114"/>
      <c r="P351" s="114"/>
      <c r="Q351" s="114"/>
      <c r="R351" s="114"/>
      <c r="S351" s="114"/>
      <c r="T351" s="114"/>
      <c r="U351" s="114"/>
      <c r="V351" s="114"/>
      <c r="W351" s="114"/>
      <c r="X351" s="114"/>
      <c r="Y351" s="114"/>
    </row>
    <row r="352" spans="2:25" customFormat="1" ht="16">
      <c r="B352" s="102"/>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row>
    <row r="353" spans="2:25" customFormat="1" ht="16">
      <c r="B353" s="102"/>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row>
    <row r="354" spans="2:25" customFormat="1" ht="16">
      <c r="B354" s="102"/>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row>
    <row r="355" spans="2:25" customFormat="1" ht="16">
      <c r="B355" s="102"/>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row>
    <row r="356" spans="2:25" customFormat="1" ht="16">
      <c r="B356" s="102"/>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row>
    <row r="357" spans="2:25" customFormat="1" ht="16">
      <c r="B357" s="102"/>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row>
    <row r="358" spans="2:25" customFormat="1" ht="16">
      <c r="B358" s="102"/>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row>
    <row r="359" spans="2:25" customFormat="1" ht="16">
      <c r="B359" s="102"/>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row>
    <row r="360" spans="2:25" customFormat="1" ht="16">
      <c r="B360" s="102"/>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row>
    <row r="361" spans="2:25" customFormat="1" ht="16">
      <c r="B361" s="102"/>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row>
    <row r="362" spans="2:25" customFormat="1" ht="16">
      <c r="B362" s="102"/>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row>
    <row r="363" spans="2:25" customFormat="1" ht="16">
      <c r="B363" s="102"/>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row>
    <row r="364" spans="2:25" customFormat="1" ht="16">
      <c r="B364" s="102"/>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row>
    <row r="365" spans="2:25" customFormat="1" ht="16">
      <c r="B365" s="102"/>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row>
    <row r="366" spans="2:25" customFormat="1" ht="16">
      <c r="B366" s="102"/>
    </row>
    <row r="367" spans="2:25" customFormat="1" ht="16">
      <c r="B367" s="102"/>
    </row>
    <row r="368" spans="2:25" customFormat="1" ht="16">
      <c r="B368" s="102"/>
    </row>
    <row r="369" spans="2:2" customFormat="1" ht="16">
      <c r="B369" s="102"/>
    </row>
    <row r="370" spans="2:2" customFormat="1" ht="16">
      <c r="B370" s="102"/>
    </row>
    <row r="371" spans="2:2" customFormat="1" ht="16">
      <c r="B371" s="102"/>
    </row>
    <row r="372" spans="2:2" customFormat="1" ht="16">
      <c r="B372" s="102"/>
    </row>
    <row r="373" spans="2:2" customFormat="1" ht="16">
      <c r="B373" s="102"/>
    </row>
    <row r="374" spans="2:2" customFormat="1" ht="16">
      <c r="B374" s="102"/>
    </row>
    <row r="375" spans="2:2" customFormat="1" ht="16">
      <c r="B375" s="102"/>
    </row>
    <row r="376" spans="2:2" customFormat="1" ht="16">
      <c r="B376" s="102"/>
    </row>
    <row r="377" spans="2:2" customFormat="1" ht="16">
      <c r="B377" s="102"/>
    </row>
    <row r="378" spans="2:2" customFormat="1" ht="16">
      <c r="B378" s="102"/>
    </row>
    <row r="379" spans="2:2" customFormat="1" ht="16">
      <c r="B379" s="102"/>
    </row>
    <row r="380" spans="2:2" customFormat="1" ht="16">
      <c r="B380" s="102"/>
    </row>
    <row r="381" spans="2:2" customFormat="1" ht="16">
      <c r="B381" s="102"/>
    </row>
    <row r="382" spans="2:2" customFormat="1" ht="16">
      <c r="B382" s="102"/>
    </row>
    <row r="383" spans="2:2" customFormat="1" ht="16">
      <c r="B383" s="102"/>
    </row>
    <row r="384" spans="2:2" customFormat="1" ht="16">
      <c r="B384" s="102"/>
    </row>
    <row r="385" spans="2:25" customFormat="1" ht="16">
      <c r="B385" s="102"/>
    </row>
    <row r="386" spans="2:25" customFormat="1" ht="16">
      <c r="B386" s="102"/>
    </row>
    <row r="387" spans="2:25" customFormat="1" ht="16">
      <c r="B387" s="102"/>
    </row>
    <row r="388" spans="2:25" customFormat="1" ht="16">
      <c r="B388" s="102"/>
    </row>
    <row r="389" spans="2:25" customFormat="1" ht="16">
      <c r="B389" s="102"/>
    </row>
    <row r="390" spans="2:25" customFormat="1" ht="16">
      <c r="B390" s="102"/>
    </row>
    <row r="391" spans="2:25" customFormat="1" ht="16">
      <c r="B391" s="102"/>
    </row>
    <row r="392" spans="2:25" customFormat="1" ht="16">
      <c r="B392" s="102"/>
    </row>
    <row r="393" spans="2:25" customFormat="1" ht="16">
      <c r="B393" s="102"/>
    </row>
    <row r="394" spans="2:25" customFormat="1" ht="16">
      <c r="B394" s="102"/>
    </row>
    <row r="395" spans="2:25" customFormat="1" ht="16">
      <c r="B395" s="102"/>
    </row>
    <row r="396" spans="2:25" customFormat="1" ht="16">
      <c r="B396" s="102"/>
    </row>
    <row r="397" spans="2:25" customFormat="1" ht="16">
      <c r="B397" s="102"/>
    </row>
    <row r="398" spans="2:25" customFormat="1" ht="17" thickBot="1">
      <c r="B398" s="102"/>
    </row>
    <row r="399" spans="2:25" s="24" customFormat="1">
      <c r="B399" s="105"/>
      <c r="C399" s="105" t="s">
        <v>24</v>
      </c>
      <c r="D399" s="105" t="s">
        <v>52</v>
      </c>
      <c r="E399" s="105"/>
      <c r="F399" s="105" t="s">
        <v>31</v>
      </c>
      <c r="G399" s="105"/>
      <c r="H399" s="105"/>
      <c r="I399" s="105"/>
      <c r="J399" s="105"/>
      <c r="K399" s="105"/>
      <c r="L399" s="105"/>
      <c r="M399" s="105"/>
      <c r="N399" s="105"/>
      <c r="O399" s="105"/>
      <c r="P399" s="105"/>
      <c r="Q399" s="105"/>
      <c r="R399" s="105"/>
      <c r="S399" s="105"/>
      <c r="T399" s="105"/>
      <c r="U399" s="105"/>
    </row>
    <row r="400" spans="2:25" customFormat="1" ht="16">
      <c r="B400" s="102"/>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row>
    <row r="401" spans="2:25" customFormat="1" ht="16">
      <c r="B401" s="102"/>
      <c r="C401" s="120" t="s">
        <v>66</v>
      </c>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row>
    <row r="402" spans="2:25" customFormat="1" ht="16">
      <c r="B402" s="102"/>
      <c r="C402" s="101"/>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row>
    <row r="403" spans="2:25" customFormat="1" ht="16">
      <c r="B403" s="102"/>
      <c r="C403" s="114"/>
      <c r="D403">
        <v>111</v>
      </c>
      <c r="E403" s="114"/>
      <c r="F403" s="114"/>
      <c r="G403" s="114"/>
      <c r="H403" s="114"/>
      <c r="I403" s="114"/>
      <c r="J403" s="114"/>
      <c r="K403" s="114"/>
      <c r="L403" s="114"/>
      <c r="M403" s="114"/>
      <c r="N403" s="114"/>
      <c r="O403" s="114"/>
      <c r="P403" s="114"/>
      <c r="Q403" s="114"/>
      <c r="R403" s="114"/>
      <c r="S403" s="114"/>
      <c r="T403" s="114"/>
      <c r="U403" s="114"/>
      <c r="V403" s="114"/>
      <c r="W403" s="114"/>
      <c r="X403" s="114"/>
      <c r="Y403" s="114"/>
    </row>
    <row r="404" spans="2:25" customFormat="1" ht="16">
      <c r="B404" s="102"/>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row>
    <row r="405" spans="2:25" customFormat="1" ht="16">
      <c r="B405" s="102"/>
      <c r="C405" s="114"/>
      <c r="D405" s="114"/>
      <c r="F405" s="114"/>
      <c r="G405" s="115"/>
      <c r="H405" s="116"/>
      <c r="I405" s="114"/>
      <c r="J405" s="114"/>
      <c r="K405" s="114"/>
      <c r="L405" s="114"/>
      <c r="M405" s="114"/>
      <c r="N405" s="114"/>
      <c r="O405" s="114"/>
      <c r="P405" s="114"/>
      <c r="Q405" s="114"/>
      <c r="R405" s="114"/>
      <c r="S405" s="114"/>
      <c r="T405" s="114"/>
      <c r="U405" s="114"/>
      <c r="V405" s="114"/>
      <c r="W405" s="114"/>
      <c r="X405" s="114"/>
      <c r="Y405" s="114"/>
    </row>
    <row r="406" spans="2:25" customFormat="1" ht="16">
      <c r="B406" s="102"/>
      <c r="C406" s="114"/>
      <c r="D406" s="114"/>
      <c r="F406" s="114"/>
      <c r="G406" s="114"/>
      <c r="H406" s="116"/>
      <c r="I406" s="114"/>
      <c r="J406" s="114"/>
      <c r="K406" s="114"/>
      <c r="L406" s="114"/>
      <c r="M406" s="114"/>
      <c r="N406" s="114"/>
      <c r="O406" s="114"/>
      <c r="P406" s="114"/>
      <c r="Q406" s="114"/>
      <c r="R406" s="114"/>
      <c r="S406" s="114"/>
      <c r="T406" s="114"/>
      <c r="U406" s="114"/>
      <c r="V406" s="114"/>
      <c r="W406" s="114"/>
      <c r="X406" s="114"/>
      <c r="Y406" s="114"/>
    </row>
    <row r="407" spans="2:25" customFormat="1" ht="16">
      <c r="B407" s="102"/>
      <c r="C407" s="114"/>
      <c r="D407" s="114"/>
      <c r="F407" s="114"/>
      <c r="H407" s="116"/>
      <c r="I407" s="114"/>
      <c r="J407" s="114"/>
      <c r="K407" s="114"/>
      <c r="L407" s="114"/>
      <c r="M407" s="114"/>
      <c r="N407" s="114"/>
      <c r="O407" s="114"/>
      <c r="P407" s="114"/>
      <c r="Q407" s="114"/>
      <c r="R407" s="114"/>
      <c r="S407" s="114"/>
      <c r="T407" s="114"/>
      <c r="U407" s="114"/>
      <c r="V407" s="114"/>
      <c r="W407" s="114"/>
      <c r="X407" s="114"/>
      <c r="Y407" s="114"/>
    </row>
    <row r="408" spans="2:25" customFormat="1" ht="16">
      <c r="B408" s="102"/>
      <c r="C408" s="114"/>
      <c r="D408" s="114"/>
      <c r="F408" s="114"/>
      <c r="G408" s="114"/>
      <c r="H408" s="116"/>
      <c r="I408" s="114"/>
      <c r="J408" s="114"/>
      <c r="K408" s="114"/>
      <c r="L408" s="114"/>
      <c r="M408" s="114"/>
      <c r="N408" s="114"/>
      <c r="O408" s="114"/>
      <c r="P408" s="114"/>
      <c r="Q408" s="114"/>
      <c r="R408" s="114"/>
      <c r="S408" s="114"/>
      <c r="T408" s="114"/>
      <c r="U408" s="114"/>
      <c r="V408" s="114"/>
      <c r="W408" s="114"/>
      <c r="X408" s="114"/>
      <c r="Y408" s="114"/>
    </row>
    <row r="409" spans="2:25" customFormat="1" ht="16">
      <c r="B409" s="102"/>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row>
    <row r="410" spans="2:25" customFormat="1" ht="16">
      <c r="B410" s="102"/>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row>
    <row r="411" spans="2:25" customFormat="1" ht="16">
      <c r="B411" s="102"/>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row>
    <row r="412" spans="2:25" customFormat="1" ht="16">
      <c r="B412" s="102"/>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row>
    <row r="413" spans="2:25" customFormat="1" ht="16">
      <c r="B413" s="102"/>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row>
    <row r="414" spans="2:25" customFormat="1" ht="16">
      <c r="B414" s="102"/>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row>
    <row r="415" spans="2:25" customFormat="1" ht="16">
      <c r="B415" s="102"/>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row>
    <row r="416" spans="2:25" customFormat="1" ht="16">
      <c r="B416" s="102"/>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row>
    <row r="417" spans="2:25" customFormat="1" ht="16">
      <c r="B417" s="102"/>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row>
    <row r="418" spans="2:25" customFormat="1" ht="16">
      <c r="B418" s="102"/>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row>
    <row r="419" spans="2:25" customFormat="1" ht="16">
      <c r="B419" s="102"/>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row>
    <row r="420" spans="2:25" customFormat="1" ht="16">
      <c r="B420" s="102"/>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row>
    <row r="421" spans="2:25" customFormat="1" ht="16">
      <c r="B421" s="102"/>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row>
    <row r="422" spans="2:25" customFormat="1" ht="16">
      <c r="B422" s="102"/>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row>
    <row r="423" spans="2:25" customFormat="1" ht="16">
      <c r="B423" s="102"/>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row>
    <row r="424" spans="2:25" customFormat="1" ht="16">
      <c r="B424" s="102"/>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row>
    <row r="425" spans="2:25" customFormat="1" ht="16">
      <c r="B425" s="102"/>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row>
    <row r="426" spans="2:25" customFormat="1" ht="16">
      <c r="B426" s="102"/>
    </row>
    <row r="427" spans="2:25" customFormat="1" ht="16">
      <c r="B427" s="102"/>
    </row>
    <row r="428" spans="2:25" customFormat="1" ht="16">
      <c r="B428" s="102"/>
    </row>
    <row r="429" spans="2:25" customFormat="1" ht="16">
      <c r="B429" s="102"/>
    </row>
    <row r="430" spans="2:25" customFormat="1" ht="16">
      <c r="B430" s="102"/>
      <c r="D430">
        <v>111</v>
      </c>
    </row>
    <row r="431" spans="2:25" customFormat="1" ht="16">
      <c r="B431" s="102"/>
    </row>
    <row r="432" spans="2:25" customFormat="1" ht="16">
      <c r="B432" s="102"/>
    </row>
    <row r="433" spans="2:2" customFormat="1" ht="16">
      <c r="B433" s="102"/>
    </row>
    <row r="434" spans="2:2" customFormat="1" ht="16">
      <c r="B434" s="102"/>
    </row>
    <row r="435" spans="2:2" customFormat="1" ht="16">
      <c r="B435" s="102"/>
    </row>
    <row r="436" spans="2:2" customFormat="1" ht="16">
      <c r="B436" s="102"/>
    </row>
    <row r="437" spans="2:2" customFormat="1" ht="16">
      <c r="B437" s="102"/>
    </row>
    <row r="438" spans="2:2" customFormat="1" ht="16">
      <c r="B438" s="102"/>
    </row>
    <row r="439" spans="2:2" customFormat="1" ht="16">
      <c r="B439" s="102"/>
    </row>
    <row r="440" spans="2:2" customFormat="1" ht="16">
      <c r="B440" s="102"/>
    </row>
    <row r="441" spans="2:2" customFormat="1" ht="16">
      <c r="B441" s="102"/>
    </row>
    <row r="442" spans="2:2" customFormat="1" ht="16">
      <c r="B442" s="102"/>
    </row>
    <row r="443" spans="2:2" customFormat="1" ht="16">
      <c r="B443" s="102"/>
    </row>
    <row r="444" spans="2:2" customFormat="1" ht="16">
      <c r="B444" s="102"/>
    </row>
    <row r="445" spans="2:2" customFormat="1" ht="16">
      <c r="B445" s="102"/>
    </row>
    <row r="446" spans="2:2" customFormat="1" ht="16">
      <c r="B446" s="102"/>
    </row>
    <row r="447" spans="2:2" customFormat="1" ht="16">
      <c r="B447" s="102"/>
    </row>
    <row r="448" spans="2:2" customFormat="1" ht="16">
      <c r="B448" s="102"/>
    </row>
    <row r="449" spans="2:4" customFormat="1" ht="16">
      <c r="B449" s="102"/>
    </row>
    <row r="450" spans="2:4" customFormat="1" ht="16">
      <c r="B450" s="102"/>
    </row>
    <row r="451" spans="2:4" customFormat="1" ht="16">
      <c r="B451" s="102"/>
    </row>
    <row r="452" spans="2:4" customFormat="1" ht="16">
      <c r="B452" s="102"/>
    </row>
    <row r="453" spans="2:4" customFormat="1" ht="16">
      <c r="B453" s="102"/>
      <c r="D453">
        <v>112</v>
      </c>
    </row>
    <row r="454" spans="2:4" customFormat="1" ht="16">
      <c r="B454" s="102"/>
    </row>
    <row r="455" spans="2:4" customFormat="1" ht="16">
      <c r="B455" s="102"/>
    </row>
    <row r="456" spans="2:4" customFormat="1" ht="16">
      <c r="B456" s="102"/>
    </row>
    <row r="457" spans="2:4" customFormat="1" ht="16">
      <c r="B457" s="102"/>
    </row>
    <row r="458" spans="2:4" customFormat="1" ht="16">
      <c r="B458" s="102"/>
    </row>
    <row r="459" spans="2:4" customFormat="1" ht="16">
      <c r="B459" s="102"/>
    </row>
    <row r="460" spans="2:4" customFormat="1" ht="16">
      <c r="B460" s="102"/>
    </row>
    <row r="461" spans="2:4" customFormat="1" ht="16">
      <c r="B461" s="102"/>
    </row>
    <row r="462" spans="2:4" customFormat="1" ht="16">
      <c r="B462" s="102"/>
    </row>
    <row r="463" spans="2:4" customFormat="1" ht="16">
      <c r="B463" s="102"/>
    </row>
    <row r="464" spans="2:4" customFormat="1" ht="16">
      <c r="B464" s="102"/>
    </row>
    <row r="465" spans="2:4" customFormat="1" ht="16">
      <c r="B465" s="102"/>
    </row>
    <row r="466" spans="2:4" customFormat="1" ht="16">
      <c r="B466" s="102"/>
    </row>
    <row r="467" spans="2:4" customFormat="1" ht="16">
      <c r="B467" s="102"/>
    </row>
    <row r="468" spans="2:4" customFormat="1" ht="16">
      <c r="B468" s="102"/>
    </row>
    <row r="469" spans="2:4" customFormat="1" ht="16">
      <c r="B469" s="102"/>
    </row>
    <row r="470" spans="2:4" customFormat="1" ht="16">
      <c r="B470" s="102"/>
    </row>
    <row r="471" spans="2:4" customFormat="1" ht="16">
      <c r="B471" s="102"/>
    </row>
    <row r="472" spans="2:4" customFormat="1" ht="16">
      <c r="B472" s="102"/>
    </row>
    <row r="473" spans="2:4" customFormat="1" ht="16">
      <c r="B473" s="102"/>
    </row>
    <row r="474" spans="2:4" customFormat="1" ht="16">
      <c r="B474" s="102"/>
    </row>
    <row r="475" spans="2:4" customFormat="1" ht="16">
      <c r="B475" s="102"/>
    </row>
    <row r="476" spans="2:4" customFormat="1" ht="16">
      <c r="B476" s="102"/>
    </row>
    <row r="477" spans="2:4" customFormat="1" ht="16">
      <c r="B477" s="102"/>
      <c r="D477">
        <v>113</v>
      </c>
    </row>
    <row r="478" spans="2:4" customFormat="1" ht="16">
      <c r="B478" s="102"/>
    </row>
    <row r="479" spans="2:4" customFormat="1" ht="16">
      <c r="B479" s="102"/>
    </row>
    <row r="480" spans="2:4" customFormat="1" ht="16">
      <c r="B480" s="102"/>
    </row>
    <row r="481" spans="2:2" customFormat="1" ht="16">
      <c r="B481" s="102"/>
    </row>
    <row r="482" spans="2:2" customFormat="1" ht="16">
      <c r="B482" s="102"/>
    </row>
    <row r="483" spans="2:2" customFormat="1" ht="16">
      <c r="B483" s="102"/>
    </row>
    <row r="484" spans="2:2" customFormat="1" ht="16">
      <c r="B484" s="102"/>
    </row>
    <row r="485" spans="2:2" customFormat="1" ht="16">
      <c r="B485" s="102"/>
    </row>
    <row r="486" spans="2:2" customFormat="1" ht="16">
      <c r="B486" s="102"/>
    </row>
    <row r="487" spans="2:2" customFormat="1" ht="16">
      <c r="B487" s="102"/>
    </row>
    <row r="488" spans="2:2" customFormat="1" ht="16">
      <c r="B488" s="102"/>
    </row>
    <row r="489" spans="2:2" customFormat="1" ht="16">
      <c r="B489" s="102"/>
    </row>
    <row r="490" spans="2:2" customFormat="1" ht="16">
      <c r="B490" s="102"/>
    </row>
    <row r="491" spans="2:2" customFormat="1" ht="16">
      <c r="B491" s="102"/>
    </row>
    <row r="492" spans="2:2" customFormat="1" ht="16">
      <c r="B492" s="102"/>
    </row>
    <row r="493" spans="2:2" customFormat="1" ht="16">
      <c r="B493" s="102"/>
    </row>
    <row r="494" spans="2:2" customFormat="1" ht="16">
      <c r="B494" s="102"/>
    </row>
    <row r="495" spans="2:2" customFormat="1" ht="16">
      <c r="B495" s="102"/>
    </row>
    <row r="496" spans="2:2" customFormat="1" ht="16">
      <c r="B496" s="102"/>
    </row>
    <row r="497" spans="2:4" customFormat="1" ht="16">
      <c r="B497" s="102"/>
    </row>
    <row r="498" spans="2:4" customFormat="1" ht="16">
      <c r="B498" s="102"/>
    </row>
    <row r="499" spans="2:4" customFormat="1" ht="16">
      <c r="B499" s="102"/>
    </row>
    <row r="500" spans="2:4" customFormat="1" ht="16">
      <c r="B500" s="102"/>
    </row>
    <row r="501" spans="2:4" customFormat="1" ht="16">
      <c r="B501" s="102"/>
    </row>
    <row r="502" spans="2:4" customFormat="1" ht="16">
      <c r="B502" s="102"/>
    </row>
    <row r="503" spans="2:4" customFormat="1" ht="16">
      <c r="B503" s="102"/>
      <c r="D503">
        <v>114</v>
      </c>
    </row>
    <row r="504" spans="2:4" customFormat="1" ht="16">
      <c r="B504" s="102"/>
    </row>
    <row r="505" spans="2:4" customFormat="1" ht="16">
      <c r="B505" s="102"/>
    </row>
    <row r="506" spans="2:4" customFormat="1" ht="16">
      <c r="B506" s="102"/>
    </row>
    <row r="507" spans="2:4" customFormat="1" ht="16">
      <c r="B507" s="102"/>
    </row>
    <row r="508" spans="2:4" customFormat="1" ht="16">
      <c r="B508" s="102"/>
    </row>
    <row r="509" spans="2:4" customFormat="1" ht="16">
      <c r="B509" s="102"/>
    </row>
    <row r="510" spans="2:4" customFormat="1" ht="16">
      <c r="B510" s="102"/>
    </row>
    <row r="511" spans="2:4" customFormat="1" ht="16">
      <c r="B511" s="102"/>
    </row>
    <row r="512" spans="2:4" customFormat="1" ht="16">
      <c r="B512" s="102"/>
    </row>
    <row r="513" spans="2:7" customFormat="1" ht="16">
      <c r="B513" s="102"/>
    </row>
    <row r="514" spans="2:7" customFormat="1" ht="16">
      <c r="B514" s="102"/>
      <c r="G514" t="s">
        <v>69</v>
      </c>
    </row>
    <row r="515" spans="2:7" customFormat="1" ht="16">
      <c r="B515" s="102"/>
      <c r="G515" t="s">
        <v>70</v>
      </c>
    </row>
    <row r="516" spans="2:7" customFormat="1" ht="16">
      <c r="B516" s="102"/>
      <c r="G516" t="s">
        <v>71</v>
      </c>
    </row>
    <row r="517" spans="2:7" customFormat="1" ht="16">
      <c r="B517" s="102"/>
    </row>
    <row r="518" spans="2:7" customFormat="1" ht="16">
      <c r="B518" s="102"/>
    </row>
    <row r="519" spans="2:7" customFormat="1" ht="16">
      <c r="B519" s="102"/>
    </row>
    <row r="520" spans="2:7" customFormat="1" ht="16">
      <c r="B520" s="102"/>
    </row>
    <row r="521" spans="2:7" customFormat="1" ht="16">
      <c r="B521" s="102"/>
    </row>
    <row r="522" spans="2:7" customFormat="1" ht="16">
      <c r="B522" s="102"/>
    </row>
    <row r="523" spans="2:7" customFormat="1" ht="16">
      <c r="B523" s="102"/>
    </row>
    <row r="524" spans="2:7" customFormat="1" ht="16">
      <c r="B524" s="102"/>
    </row>
    <row r="525" spans="2:7" customFormat="1" ht="16">
      <c r="B525" s="102"/>
    </row>
    <row r="526" spans="2:7" customFormat="1" ht="16">
      <c r="B526" s="102"/>
    </row>
    <row r="527" spans="2:7" customFormat="1" ht="16">
      <c r="B527" s="102"/>
    </row>
    <row r="528" spans="2:7" customFormat="1" ht="16">
      <c r="B528" s="102"/>
    </row>
    <row r="529" spans="2:2" customFormat="1" ht="16">
      <c r="B529" s="102"/>
    </row>
    <row r="530" spans="2:2" customFormat="1" ht="16">
      <c r="B530" s="102"/>
    </row>
    <row r="531" spans="2:2" customFormat="1" ht="16">
      <c r="B531" s="102"/>
    </row>
    <row r="532" spans="2:2" customFormat="1" ht="16">
      <c r="B532" s="102"/>
    </row>
    <row r="533" spans="2:2" customFormat="1" ht="16">
      <c r="B533" s="102"/>
    </row>
  </sheetData>
  <hyperlinks>
    <hyperlink ref="C305"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2015-05-28T15:07:29Z</dcterms:modified>
</cp:coreProperties>
</file>