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19200" yWindow="-20" windowWidth="19200" windowHeight="234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Notes!#REF!</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1" i="12" l="1"/>
  <c r="H9" i="13"/>
  <c r="H8" i="13"/>
  <c r="H34" i="13"/>
  <c r="R34" i="13"/>
  <c r="E33" i="20"/>
  <c r="E32" i="20"/>
  <c r="E44" i="20"/>
  <c r="L32" i="13"/>
  <c r="N19" i="13"/>
  <c r="E16" i="20"/>
  <c r="E17" i="20"/>
  <c r="E18" i="20"/>
  <c r="E19" i="20"/>
  <c r="E117" i="20"/>
  <c r="E118" i="20"/>
  <c r="L19" i="13"/>
  <c r="H19" i="13"/>
  <c r="H26" i="13"/>
  <c r="E196" i="20"/>
  <c r="J33" i="13"/>
  <c r="H33" i="13"/>
  <c r="J11" i="13"/>
  <c r="H11" i="13"/>
  <c r="E190" i="20"/>
  <c r="N32" i="13"/>
  <c r="H32" i="13"/>
  <c r="E113" i="20"/>
  <c r="E114" i="20"/>
  <c r="N20" i="13"/>
  <c r="H20" i="13"/>
  <c r="H29" i="13"/>
  <c r="H28" i="13"/>
  <c r="H27" i="13"/>
  <c r="H25" i="13"/>
  <c r="H24" i="13"/>
  <c r="N21" i="13"/>
  <c r="H21" i="13"/>
  <c r="H23" i="13"/>
  <c r="P9" i="13"/>
  <c r="H22" i="13"/>
  <c r="N10" i="13"/>
  <c r="E90" i="20"/>
  <c r="L10" i="13"/>
  <c r="H10" i="13"/>
  <c r="N8" i="13"/>
  <c r="E70" i="20"/>
  <c r="L8" i="13"/>
  <c r="E282" i="20"/>
  <c r="E283" i="20"/>
  <c r="E21" i="20"/>
  <c r="E22" i="20"/>
  <c r="E67" i="20"/>
  <c r="E27" i="20"/>
  <c r="E28" i="20"/>
  <c r="E17" i="12"/>
  <c r="E23" i="12"/>
  <c r="E24" i="12"/>
  <c r="E312" i="20"/>
  <c r="E25" i="12"/>
  <c r="E26" i="12"/>
  <c r="E14" i="12"/>
  <c r="E12" i="12"/>
  <c r="E273" i="20"/>
  <c r="E16" i="12"/>
  <c r="E22" i="12"/>
  <c r="E20" i="12"/>
  <c r="E13" i="12"/>
  <c r="E32" i="12"/>
  <c r="E33" i="12"/>
  <c r="E31" i="12"/>
</calcChain>
</file>

<file path=xl/sharedStrings.xml><?xml version="1.0" encoding="utf-8"?>
<sst xmlns="http://schemas.openxmlformats.org/spreadsheetml/2006/main" count="376" uniqueCount="218">
  <si>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</si>
  <si>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</si>
  <si>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</si>
  <si>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</si>
  <si>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</si>
  <si>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</si>
  <si>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</si>
  <si>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</si>
  <si>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</si>
  <si>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</si>
  <si>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</si>
  <si>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</si>
  <si>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</si>
  <si>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</si>
  <si>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</si>
  <si>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</si>
  <si>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</si>
  <si>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</si>
  <si>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</si>
  <si>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</si>
  <si>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</si>
  <si>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</si>
  <si>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</si>
  <si>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</si>
  <si>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</si>
  <si>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</si>
  <si>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</si>
  <si>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</si>
  <si>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</si>
  <si>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</si>
  <si>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</si>
  <si>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</si>
  <si>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</si>
  <si>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</si>
  <si>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</si>
  <si>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</si>
  <si>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</si>
  <si>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</si>
  <si>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</si>
  <si>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</si>
  <si>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</si>
  <si>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</si>
  <si>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</si>
  <si>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</si>
  <si>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</si>
  <si>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</si>
  <si>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</si>
  <si>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</si>
  <si>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</si>
  <si>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</si>
  <si>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</si>
  <si>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</si>
  <si>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</si>
  <si>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</si>
  <si>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MJ/yr</t>
  </si>
  <si>
    <t>USD/yr</t>
  </si>
  <si>
    <t>US</t>
  </si>
  <si>
    <t>euro/MJ</t>
  </si>
  <si>
    <t>Page</t>
  </si>
  <si>
    <r>
      <t>output.</t>
    </r>
    <r>
      <rPr>
        <sz val="12"/>
        <color theme="1"/>
        <rFont val="Calibri"/>
        <family val="2"/>
        <scheme val="minor"/>
      </rPr>
      <t>hydrogen</t>
    </r>
  </si>
  <si>
    <t>input.electricity</t>
  </si>
  <si>
    <t>DOE</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</si>
  <si>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</si>
  <si>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</si>
  <si>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</si>
  <si>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</si>
  <si>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</si>
  <si>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</si>
  <si>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</si>
  <si>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</si>
  <si>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</si>
  <si>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</si>
  <si>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</si>
  <si>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</si>
  <si>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</si>
  <si>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</si>
  <si>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</si>
  <si>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</si>
  <si>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</si>
  <si>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</si>
  <si>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</si>
  <si>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</si>
  <si>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</si>
  <si>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</si>
  <si>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</si>
  <si>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</si>
  <si>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</si>
  <si>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</si>
  <si>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</si>
  <si>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</si>
  <si>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</si>
  <si>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</si>
  <si>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</si>
  <si>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</si>
  <si>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</si>
  <si>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</si>
  <si>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initial investment</t>
  </si>
  <si>
    <t>output.hydrogen</t>
  </si>
  <si>
    <t>land use per plant</t>
  </si>
  <si>
    <t>construction time</t>
  </si>
  <si>
    <t>DOE: Hydrogen and Fuel cells program</t>
  </si>
  <si>
    <t>http://www.hydrogen.energy.gov/h2a_prod_studies.html</t>
  </si>
  <si>
    <t>Scaled to output_capacity</t>
  </si>
  <si>
    <t>Hydrogen and fuel cells program</t>
  </si>
  <si>
    <t>Production case studies</t>
  </si>
  <si>
    <t>User set parameters</t>
  </si>
  <si>
    <t>No taxes</t>
  </si>
  <si>
    <t>technical lifetime</t>
  </si>
  <si>
    <t>variable operating cost</t>
  </si>
  <si>
    <t>USD</t>
  </si>
  <si>
    <t>yr</t>
  </si>
  <si>
    <t>acres</t>
  </si>
  <si>
    <t>DOE: Hydrogen and Fuel Cells Program</t>
  </si>
  <si>
    <t>Operating Capacity Factor</t>
  </si>
  <si>
    <t>yearly production</t>
  </si>
  <si>
    <t>USD-euro conversion ratio</t>
  </si>
  <si>
    <t>variable operating and maintenance costs per year</t>
  </si>
  <si>
    <t>fixed operating and maintenance costs per year</t>
  </si>
  <si>
    <t>variable operating and maintenance costs per MJ</t>
  </si>
  <si>
    <t>variable operating and maintenance costs per FLH</t>
  </si>
  <si>
    <t>euro/flh</t>
  </si>
  <si>
    <r>
      <t xml:space="preserve">Variable operation and maintenance costs per </t>
    </r>
    <r>
      <rPr>
        <sz val="12"/>
        <color theme="1"/>
        <rFont val="Calibri"/>
        <family val="2"/>
        <scheme val="minor"/>
      </rPr>
      <t>flh</t>
    </r>
  </si>
  <si>
    <t>Full load hours</t>
  </si>
  <si>
    <t>All years 2012 value</t>
  </si>
  <si>
    <t>kg/hr</t>
  </si>
  <si>
    <t>full_load_hours</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</si>
  <si>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</si>
  <si>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</si>
  <si>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</si>
  <si>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</si>
  <si>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</si>
  <si>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</si>
  <si>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</si>
  <si>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</si>
  <si>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</si>
  <si>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</si>
  <si>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total depreciable capital costs</t>
  </si>
  <si>
    <t>of depreciable capital investment</t>
  </si>
  <si>
    <t>decommissioning factor</t>
  </si>
  <si>
    <t>decommissioning costs</t>
  </si>
  <si>
    <t>does not include feedstock cost, as the ETM calculates that already</t>
  </si>
  <si>
    <t>Included in initial investment costs</t>
  </si>
  <si>
    <t>http://juser.fz-juelich.de/record/135375/files/HI3_5_Hustadt_rev0628.pdf</t>
  </si>
  <si>
    <t>Availability</t>
  </si>
  <si>
    <t>Current Forecourt hydrogen production via PEM electrolysis 3.1</t>
  </si>
  <si>
    <t>355 kg/day production</t>
  </si>
  <si>
    <t>hydrogen production capacity</t>
  </si>
  <si>
    <t>Vattenfall</t>
  </si>
  <si>
    <t>DE</t>
  </si>
  <si>
    <t>http://refman.et-model.com/publications/2018</t>
  </si>
  <si>
    <r>
      <t>http://refman.et-model.com/publications/201</t>
    </r>
    <r>
      <rPr>
        <sz val="12"/>
        <color theme="1"/>
        <rFont val="Calibri"/>
        <family val="2"/>
        <scheme val="minor"/>
      </rPr>
      <t>9</t>
    </r>
  </si>
  <si>
    <t>MJ/m3</t>
  </si>
  <si>
    <t xml:space="preserve"> kWh/m3</t>
  </si>
  <si>
    <t>NA, no CO2 emissions</t>
  </si>
  <si>
    <t>FCH</t>
  </si>
  <si>
    <t>MJ/kg</t>
  </si>
  <si>
    <t>Energetic mass density H2</t>
  </si>
  <si>
    <t>kWh/kg</t>
  </si>
  <si>
    <t>kWh_el/kg</t>
  </si>
  <si>
    <t>Electricity input</t>
  </si>
  <si>
    <t>mean</t>
  </si>
  <si>
    <t>state-of-the-art</t>
  </si>
  <si>
    <t>Note: findings not coupled to capacity</t>
  </si>
  <si>
    <t>Fuel cells and hydrogen joint undertaking</t>
  </si>
  <si>
    <t>EU</t>
  </si>
  <si>
    <t>http://www.fch.europa.eu/sites/default/files/study%20electrolyser_0-Logos_0.pdf</t>
  </si>
  <si>
    <t>euro/kW</t>
  </si>
  <si>
    <t>kW</t>
  </si>
  <si>
    <t>year: 2015</t>
  </si>
  <si>
    <t>kWh/yr</t>
  </si>
  <si>
    <t>In agreement with FCH, 2-5% of CAPEX</t>
  </si>
  <si>
    <t>hrs/yr</t>
  </si>
  <si>
    <t>lifetime</t>
  </si>
  <si>
    <t>yrs</t>
  </si>
  <si>
    <t>TBA</t>
  </si>
  <si>
    <t>http://refman.et-model.com/publications/2020</t>
  </si>
  <si>
    <t>Aalborg University</t>
  </si>
  <si>
    <t>state of the art</t>
  </si>
  <si>
    <t>%ii/yr</t>
  </si>
  <si>
    <t>fixed O&amp;M costs in percentage of initial investment/year</t>
  </si>
  <si>
    <t>initial investment average</t>
  </si>
  <si>
    <t>fixed O&amp;M</t>
  </si>
  <si>
    <t>euro/MWh</t>
  </si>
  <si>
    <t>variable O&amp;M costs (calculated by ETM)</t>
  </si>
  <si>
    <t>efficiency</t>
  </si>
  <si>
    <t>technical lifetime average</t>
  </si>
  <si>
    <t>Assumed in:</t>
  </si>
  <si>
    <t>Department of Energy</t>
  </si>
  <si>
    <t>Hydrogen and Fuel Cells Program</t>
  </si>
  <si>
    <t>of initial investment is  decommissioning costs</t>
  </si>
  <si>
    <t>10% of initial investment, assumed in DOE</t>
  </si>
  <si>
    <t>operating capacity factor</t>
  </si>
  <si>
    <t>01D_Current_Forecourt_Hydrogen_Production_from_PEM_Electrolysis_version_3.1</t>
  </si>
  <si>
    <t>input_Sheet_template</t>
  </si>
  <si>
    <t>DOE Assumptions</t>
  </si>
  <si>
    <t>Meuro/MW</t>
  </si>
  <si>
    <t>DK</t>
  </si>
  <si>
    <t>http://vbn.aau.dk/files/80222058/Technology_data_for_SOEC_alkali_and_PEM_electrolysers.pdf</t>
  </si>
  <si>
    <t>Alkaline Electrolysis</t>
  </si>
  <si>
    <t>FCH, Aalborg University</t>
  </si>
  <si>
    <t>FCH, Aalborg University, DOE: Hydrogen and Fuel Cells Program</t>
  </si>
  <si>
    <t>http://refman.et-model.com/publications/2025</t>
  </si>
  <si>
    <t>year:2013</t>
  </si>
  <si>
    <t>year: 2013</t>
  </si>
  <si>
    <t>decommissioning cost factor</t>
  </si>
  <si>
    <t>Hydrogenics</t>
  </si>
  <si>
    <t>land_use per electrolyser</t>
  </si>
  <si>
    <t>land_use (3 electrolysers)</t>
  </si>
  <si>
    <t>http://www.hydrogenics.com/hydrogen-products-solutions/industrial-hydrogen-generators-by-electrolysis/indoor-installation/hystat-trade-60</t>
  </si>
  <si>
    <t>not included in ETM since it is a website</t>
  </si>
  <si>
    <t>For reference,  the DOE model for PEM Electrolysis (note this is not alkaline electrolysis)</t>
  </si>
  <si>
    <t>These are from PEM electrolysis but should be approximately the same for alkaline electrolysis</t>
  </si>
  <si>
    <t>energy_local_electrolysis_hydrogen.converter</t>
  </si>
  <si>
    <t>Assumption</t>
  </si>
  <si>
    <t>typical_input_capacity</t>
  </si>
  <si>
    <t>Typical_input_capacity</t>
  </si>
  <si>
    <r>
      <t>decommi</t>
    </r>
    <r>
      <rPr>
        <sz val="12"/>
        <color theme="1"/>
        <rFont val="Calibri"/>
        <family val="2"/>
        <scheme val="minor"/>
      </rPr>
      <t>s</t>
    </r>
    <r>
      <rPr>
        <sz val="12"/>
        <color theme="1"/>
        <rFont val="Calibri"/>
        <family val="2"/>
        <scheme val="minor"/>
      </rPr>
      <t>sioning_costs</t>
    </r>
  </si>
  <si>
    <t>variable_operation_and_maintenance_costs_per_full_load_hour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</si>
</sst>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
    <numFmt numFmtId="167" formatCode="0.000000000"/>
    <numFmt numFmtId="168" formatCode="0.000000"/>
    <numFmt numFmtId="169" formatCode="0.00000"/>
  </numFmts>
  <fonts count="4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name val="Calibri"/>
    </font>
    <font>
      <b/>
      <sz val="12"/>
      <name val="Calibri"/>
    </font>
    <font>
      <b/>
      <u/>
      <sz val="12"/>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597">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8"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195">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5"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7" fillId="2" borderId="4" xfId="0"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9" fillId="3"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2" borderId="3" xfId="0" applyFont="1" applyFill="1" applyBorder="1"/>
    <xf numFmtId="0" fontId="23" fillId="2" borderId="15" xfId="0" applyFont="1" applyFill="1" applyBorder="1"/>
    <xf numFmtId="0" fontId="23" fillId="0" borderId="0" xfId="0" applyFont="1" applyFill="1" applyBorder="1"/>
    <xf numFmtId="0" fontId="23" fillId="2" borderId="6" xfId="0" applyFont="1" applyFill="1" applyBorder="1"/>
    <xf numFmtId="164" fontId="23" fillId="2" borderId="18" xfId="0" applyNumberFormat="1"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0" fontId="33" fillId="2" borderId="0" xfId="177" applyFont="1" applyFill="1" applyBorder="1" applyAlignment="1" applyProtection="1"/>
    <xf numFmtId="165" fontId="22" fillId="0" borderId="0" xfId="0" applyNumberFormat="1" applyFont="1" applyFill="1" applyBorder="1" applyAlignment="1" applyProtection="1">
      <alignment vertical="center"/>
    </xf>
    <xf numFmtId="0" fontId="22" fillId="0" borderId="0" xfId="0" applyFont="1" applyFill="1"/>
    <xf numFmtId="2" fontId="22" fillId="2" borderId="0" xfId="0" applyNumberFormat="1" applyFont="1" applyFill="1" applyBorder="1" applyAlignment="1" applyProtection="1">
      <alignment horizontal="right" vertical="center"/>
    </xf>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2" fontId="22" fillId="2" borderId="18" xfId="0" applyNumberFormat="1" applyFont="1" applyFill="1" applyBorder="1"/>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18" fillId="2" borderId="0" xfId="0" applyFont="1" applyFill="1" applyBorder="1" applyAlignment="1">
      <alignment vertical="top"/>
    </xf>
    <xf numFmtId="0" fontId="33" fillId="2" borderId="0" xfId="0" applyFont="1" applyFill="1"/>
    <xf numFmtId="0" fontId="33" fillId="2" borderId="3" xfId="0" applyFont="1" applyFill="1" applyBorder="1"/>
    <xf numFmtId="0" fontId="33" fillId="2" borderId="4" xfId="0" applyFont="1" applyFill="1" applyBorder="1"/>
    <xf numFmtId="0" fontId="33" fillId="2" borderId="15" xfId="0" applyFont="1" applyFill="1" applyBorder="1"/>
    <xf numFmtId="0" fontId="34" fillId="2" borderId="0" xfId="0" applyFont="1" applyFill="1"/>
    <xf numFmtId="0" fontId="33" fillId="2" borderId="9" xfId="0" applyFont="1" applyFill="1" applyBorder="1"/>
    <xf numFmtId="0" fontId="33" fillId="2" borderId="6" xfId="0" applyFont="1" applyFill="1" applyBorder="1"/>
    <xf numFmtId="0" fontId="33" fillId="2" borderId="0" xfId="0" applyFont="1" applyFill="1" applyBorder="1"/>
    <xf numFmtId="0" fontId="34" fillId="2" borderId="9" xfId="0" applyFont="1" applyFill="1" applyBorder="1"/>
    <xf numFmtId="0" fontId="27" fillId="2" borderId="17" xfId="0" applyFont="1" applyFill="1" applyBorder="1"/>
    <xf numFmtId="0" fontId="17" fillId="2" borderId="2" xfId="0" applyFont="1" applyFill="1" applyBorder="1"/>
    <xf numFmtId="0" fontId="27" fillId="2" borderId="7" xfId="0" applyFont="1" applyFill="1" applyBorder="1"/>
    <xf numFmtId="0" fontId="17" fillId="2" borderId="0" xfId="0" applyFont="1" applyFill="1" applyBorder="1"/>
    <xf numFmtId="0" fontId="35"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27" fillId="2" borderId="19" xfId="0" applyFont="1" applyFill="1" applyBorder="1"/>
    <xf numFmtId="0" fontId="23" fillId="2" borderId="5" xfId="0" applyFont="1" applyFill="1" applyBorder="1"/>
    <xf numFmtId="0" fontId="28" fillId="2" borderId="0" xfId="0" applyFont="1" applyFill="1" applyBorder="1"/>
    <xf numFmtId="0" fontId="34" fillId="2" borderId="16" xfId="0" applyFont="1" applyFill="1" applyBorder="1"/>
    <xf numFmtId="0" fontId="33"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17" fontId="18"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166" fontId="22" fillId="2" borderId="18" xfId="0" applyNumberFormat="1" applyFont="1" applyFill="1" applyBorder="1" applyAlignment="1" applyProtection="1">
      <alignment horizontal="right" vertical="center"/>
    </xf>
    <xf numFmtId="166" fontId="23" fillId="2" borderId="18" xfId="0" applyNumberFormat="1" applyFont="1" applyFill="1" applyBorder="1"/>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164" fontId="10" fillId="2" borderId="18"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169" fontId="10" fillId="2" borderId="18" xfId="0" applyNumberFormat="1" applyFont="1" applyFill="1" applyBorder="1"/>
    <xf numFmtId="9" fontId="33" fillId="2" borderId="0" xfId="0" applyNumberFormat="1" applyFont="1" applyFill="1"/>
    <xf numFmtId="1" fontId="33" fillId="2" borderId="0" xfId="0" applyNumberFormat="1" applyFont="1" applyFill="1"/>
    <xf numFmtId="166" fontId="23" fillId="2" borderId="6" xfId="0" applyNumberFormat="1" applyFont="1" applyFill="1" applyBorder="1"/>
    <xf numFmtId="166" fontId="10"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166" fontId="23" fillId="2" borderId="5" xfId="0" applyNumberFormat="1" applyFont="1" applyFill="1" applyBorder="1"/>
    <xf numFmtId="0" fontId="9" fillId="2" borderId="0" xfId="0" applyFont="1" applyFill="1"/>
    <xf numFmtId="0" fontId="9" fillId="0" borderId="0" xfId="0" applyFont="1" applyFill="1" applyBorder="1"/>
    <xf numFmtId="166" fontId="9" fillId="2" borderId="6" xfId="0" applyNumberFormat="1" applyFont="1" applyFill="1" applyBorder="1"/>
    <xf numFmtId="166" fontId="9" fillId="0" borderId="0" xfId="0" applyNumberFormat="1" applyFont="1" applyFill="1" applyBorder="1"/>
    <xf numFmtId="166" fontId="9" fillId="2" borderId="5" xfId="0" applyNumberFormat="1" applyFont="1" applyFill="1" applyBorder="1"/>
    <xf numFmtId="0" fontId="8" fillId="0" borderId="0" xfId="0" applyFont="1" applyFill="1"/>
    <xf numFmtId="0" fontId="8" fillId="0" borderId="0" xfId="0" applyFont="1" applyFill="1" applyBorder="1"/>
    <xf numFmtId="0" fontId="7" fillId="0" borderId="0" xfId="0" applyFont="1" applyFill="1" applyBorder="1" applyAlignment="1">
      <alignment vertical="top"/>
    </xf>
    <xf numFmtId="0" fontId="7" fillId="0" borderId="0" xfId="0" applyFont="1" applyFill="1"/>
    <xf numFmtId="0" fontId="36" fillId="0" borderId="0" xfId="0" applyFont="1"/>
    <xf numFmtId="0" fontId="39" fillId="12" borderId="0" xfId="0" applyFont="1" applyFill="1"/>
    <xf numFmtId="0" fontId="39" fillId="12" borderId="6" xfId="0" applyFont="1" applyFill="1" applyBorder="1"/>
    <xf numFmtId="49" fontId="7" fillId="2" borderId="0" xfId="0" applyNumberFormat="1" applyFont="1" applyFill="1"/>
    <xf numFmtId="0" fontId="7" fillId="2" borderId="0" xfId="0" applyFont="1" applyFill="1"/>
    <xf numFmtId="0" fontId="7" fillId="2" borderId="18" xfId="0" applyFont="1" applyFill="1" applyBorder="1"/>
    <xf numFmtId="0" fontId="6" fillId="0" borderId="0" xfId="0" applyFont="1" applyFill="1"/>
    <xf numFmtId="2" fontId="36" fillId="12" borderId="0" xfId="0" applyNumberFormat="1" applyFont="1" applyFill="1"/>
    <xf numFmtId="166" fontId="36" fillId="12" borderId="18" xfId="0" applyNumberFormat="1" applyFont="1" applyFill="1" applyBorder="1" applyAlignment="1">
      <alignment horizontal="right" vertical="center"/>
    </xf>
    <xf numFmtId="165" fontId="10" fillId="2" borderId="18" xfId="0" applyNumberFormat="1" applyFont="1" applyFill="1" applyBorder="1"/>
    <xf numFmtId="0" fontId="6" fillId="2" borderId="0" xfId="0" applyFont="1" applyFill="1"/>
    <xf numFmtId="0" fontId="40" fillId="12" borderId="0" xfId="0" applyFont="1" applyFill="1"/>
    <xf numFmtId="2" fontId="6" fillId="2" borderId="18" xfId="0" applyNumberFormat="1" applyFont="1" applyFill="1" applyBorder="1" applyAlignment="1" applyProtection="1">
      <alignment horizontal="right" vertical="center"/>
    </xf>
    <xf numFmtId="167" fontId="10" fillId="2" borderId="18" xfId="0" applyNumberFormat="1" applyFont="1" applyFill="1" applyBorder="1" applyAlignment="1" applyProtection="1">
      <alignment horizontal="right" vertical="center"/>
    </xf>
    <xf numFmtId="0" fontId="41" fillId="2" borderId="0" xfId="0" applyFont="1" applyFill="1"/>
    <xf numFmtId="2" fontId="10" fillId="2" borderId="20" xfId="0" applyNumberFormat="1" applyFont="1" applyFill="1" applyBorder="1" applyAlignment="1" applyProtection="1">
      <alignment horizontal="right" vertical="center"/>
    </xf>
    <xf numFmtId="0" fontId="6" fillId="5" borderId="0" xfId="0" applyFont="1" applyFill="1"/>
    <xf numFmtId="164" fontId="10" fillId="0" borderId="18" xfId="0" applyNumberFormat="1" applyFont="1" applyFill="1" applyBorder="1" applyAlignment="1" applyProtection="1">
      <alignment horizontal="right" vertical="center"/>
    </xf>
    <xf numFmtId="0" fontId="6" fillId="2" borderId="18" xfId="0" applyFont="1" applyFill="1" applyBorder="1"/>
    <xf numFmtId="0" fontId="36" fillId="12" borderId="18" xfId="0" applyFont="1" applyFill="1" applyBorder="1"/>
    <xf numFmtId="0" fontId="36" fillId="5" borderId="0" xfId="0" applyFont="1" applyFill="1"/>
    <xf numFmtId="0" fontId="34" fillId="2" borderId="0" xfId="0" applyFont="1" applyFill="1" applyBorder="1"/>
    <xf numFmtId="166" fontId="22" fillId="2" borderId="0" xfId="0" applyNumberFormat="1" applyFont="1" applyFill="1" applyBorder="1" applyAlignment="1" applyProtection="1">
      <alignment horizontal="right" vertical="center"/>
    </xf>
    <xf numFmtId="49" fontId="6" fillId="2" borderId="0" xfId="0" applyNumberFormat="1" applyFont="1" applyFill="1"/>
    <xf numFmtId="168" fontId="10" fillId="0" borderId="18" xfId="0" applyNumberFormat="1" applyFont="1" applyFill="1" applyBorder="1" applyAlignment="1" applyProtection="1">
      <alignment horizontal="right" vertical="center"/>
    </xf>
    <xf numFmtId="168" fontId="36" fillId="12" borderId="18" xfId="0" applyNumberFormat="1" applyFont="1" applyFill="1" applyBorder="1" applyAlignment="1">
      <alignment horizontal="right" vertical="center"/>
    </xf>
    <xf numFmtId="0" fontId="5" fillId="2" borderId="18" xfId="0" applyFont="1" applyFill="1" applyBorder="1"/>
    <xf numFmtId="166" fontId="5" fillId="2" borderId="18" xfId="0" applyNumberFormat="1" applyFont="1" applyFill="1" applyBorder="1"/>
    <xf numFmtId="2" fontId="10" fillId="0" borderId="18" xfId="0" applyNumberFormat="1" applyFont="1" applyFill="1" applyBorder="1" applyAlignment="1" applyProtection="1">
      <alignment horizontal="right" vertical="center"/>
    </xf>
    <xf numFmtId="0" fontId="4" fillId="2" borderId="18" xfId="0" applyFont="1" applyFill="1" applyBorder="1"/>
    <xf numFmtId="0" fontId="3" fillId="0" borderId="0" xfId="0" applyNumberFormat="1" applyFont="1" applyFill="1" applyBorder="1" applyAlignment="1" applyProtection="1">
      <alignment horizontal="left" vertical="center" indent="2"/>
    </xf>
    <xf numFmtId="0" fontId="3" fillId="0" borderId="0" xfId="0" applyFont="1" applyFill="1" applyBorder="1"/>
    <xf numFmtId="166" fontId="2" fillId="0" borderId="0" xfId="0" applyNumberFormat="1" applyFont="1" applyFill="1" applyBorder="1"/>
    <xf numFmtId="0" fontId="36" fillId="12" borderId="17" xfId="0" applyFont="1" applyFill="1" applyBorder="1" applyAlignment="1">
      <alignment horizontal="left" vertical="top" wrapText="1"/>
    </xf>
    <xf numFmtId="0" fontId="36" fillId="12" borderId="2" xfId="0" applyFont="1" applyFill="1" applyBorder="1" applyAlignment="1">
      <alignment horizontal="left" vertical="top" wrapText="1"/>
    </xf>
    <xf numFmtId="0" fontId="36" fillId="12" borderId="13" xfId="0" applyFont="1" applyFill="1" applyBorder="1" applyAlignment="1">
      <alignment horizontal="left" vertical="top" wrapText="1"/>
    </xf>
    <xf numFmtId="0" fontId="36" fillId="12" borderId="7" xfId="0" applyFont="1" applyFill="1" applyBorder="1" applyAlignment="1">
      <alignment horizontal="left" vertical="top" wrapText="1"/>
    </xf>
    <xf numFmtId="0" fontId="36" fillId="12" borderId="0" xfId="0" applyFont="1" applyFill="1" applyBorder="1" applyAlignment="1">
      <alignment horizontal="left" vertical="top" wrapText="1"/>
    </xf>
    <xf numFmtId="0" fontId="36" fillId="12" borderId="8" xfId="0" applyFont="1" applyFill="1" applyBorder="1" applyAlignment="1">
      <alignment horizontal="left" vertical="top" wrapText="1"/>
    </xf>
    <xf numFmtId="0" fontId="36" fillId="12" borderId="1" xfId="0" applyFont="1" applyFill="1" applyBorder="1" applyAlignment="1">
      <alignment horizontal="left" vertical="top" wrapText="1"/>
    </xf>
    <xf numFmtId="0" fontId="36" fillId="12" borderId="9" xfId="0" applyFont="1" applyFill="1" applyBorder="1" applyAlignment="1">
      <alignment horizontal="left" vertical="top" wrapText="1"/>
    </xf>
    <xf numFmtId="0" fontId="36" fillId="12" borderId="14" xfId="0" applyFont="1" applyFill="1" applyBorder="1" applyAlignment="1">
      <alignment horizontal="left" vertical="top" wrapText="1"/>
    </xf>
  </cellXfs>
  <cellStyles count="5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9</xdr:col>
      <xdr:colOff>88900</xdr:colOff>
      <xdr:row>268</xdr:row>
      <xdr:rowOff>101600</xdr:rowOff>
    </xdr:from>
    <xdr:to>
      <xdr:col>22</xdr:col>
      <xdr:colOff>304800</xdr:colOff>
      <xdr:row>326</xdr:row>
      <xdr:rowOff>114300</xdr:rowOff>
    </xdr:to>
    <xdr:pic>
      <xdr:nvPicPr>
        <xdr:cNvPr id="8" name="Picture 7"/>
        <xdr:cNvPicPr>
          <a:picLocks noChangeAspect="1"/>
        </xdr:cNvPicPr>
      </xdr:nvPicPr>
      <xdr:blipFill>
        <a:blip xmlns:r="http://schemas.openxmlformats.org/officeDocument/2006/relationships" r:embed="rId1"/>
        <a:stretch>
          <a:fillRect/>
        </a:stretch>
      </xdr:blipFill>
      <xdr:spPr>
        <a:xfrm>
          <a:off x="7366000" y="51193700"/>
          <a:ext cx="13893800" cy="11061700"/>
        </a:xfrm>
        <a:prstGeom prst="rect">
          <a:avLst/>
        </a:prstGeom>
      </xdr:spPr>
    </xdr:pic>
    <xdr:clientData/>
  </xdr:twoCellAnchor>
  <xdr:twoCellAnchor editAs="oneCell">
    <xdr:from>
      <xdr:col>9</xdr:col>
      <xdr:colOff>177800</xdr:colOff>
      <xdr:row>327</xdr:row>
      <xdr:rowOff>139700</xdr:rowOff>
    </xdr:from>
    <xdr:to>
      <xdr:col>22</xdr:col>
      <xdr:colOff>355600</xdr:colOff>
      <xdr:row>362</xdr:row>
      <xdr:rowOff>50800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54900" y="62471300"/>
          <a:ext cx="13855700" cy="6578600"/>
        </a:xfrm>
        <a:prstGeom prst="rect">
          <a:avLst/>
        </a:prstGeom>
      </xdr:spPr>
    </xdr:pic>
    <xdr:clientData/>
  </xdr:twoCellAnchor>
  <xdr:twoCellAnchor editAs="oneCell">
    <xdr:from>
      <xdr:col>9</xdr:col>
      <xdr:colOff>254000</xdr:colOff>
      <xdr:row>366</xdr:row>
      <xdr:rowOff>0</xdr:rowOff>
    </xdr:from>
    <xdr:to>
      <xdr:col>22</xdr:col>
      <xdr:colOff>469900</xdr:colOff>
      <xdr:row>392</xdr:row>
      <xdr:rowOff>38100</xdr:rowOff>
    </xdr:to>
    <xdr:pic>
      <xdr:nvPicPr>
        <xdr:cNvPr id="10" name="Picture 9"/>
        <xdr:cNvPicPr>
          <a:picLocks noChangeAspect="1"/>
        </xdr:cNvPicPr>
      </xdr:nvPicPr>
      <xdr:blipFill>
        <a:blip xmlns:r="http://schemas.openxmlformats.org/officeDocument/2006/relationships" r:embed="rId3"/>
        <a:stretch>
          <a:fillRect/>
        </a:stretch>
      </xdr:blipFill>
      <xdr:spPr>
        <a:xfrm>
          <a:off x="7531100" y="69761100"/>
          <a:ext cx="13893800" cy="4991100"/>
        </a:xfrm>
        <a:prstGeom prst="rect">
          <a:avLst/>
        </a:prstGeom>
      </xdr:spPr>
    </xdr:pic>
    <xdr:clientData/>
  </xdr:twoCellAnchor>
  <xdr:twoCellAnchor editAs="oneCell">
    <xdr:from>
      <xdr:col>9</xdr:col>
      <xdr:colOff>927100</xdr:colOff>
      <xdr:row>393</xdr:row>
      <xdr:rowOff>88900</xdr:rowOff>
    </xdr:from>
    <xdr:to>
      <xdr:col>23</xdr:col>
      <xdr:colOff>63500</xdr:colOff>
      <xdr:row>431</xdr:row>
      <xdr:rowOff>12700</xdr:rowOff>
    </xdr:to>
    <xdr:pic>
      <xdr:nvPicPr>
        <xdr:cNvPr id="11" name="Picture 10"/>
        <xdr:cNvPicPr>
          <a:picLocks noChangeAspect="1"/>
        </xdr:cNvPicPr>
      </xdr:nvPicPr>
      <xdr:blipFill>
        <a:blip xmlns:r="http://schemas.openxmlformats.org/officeDocument/2006/relationships" r:embed="rId4"/>
        <a:stretch>
          <a:fillRect/>
        </a:stretch>
      </xdr:blipFill>
      <xdr:spPr>
        <a:xfrm>
          <a:off x="8204200" y="74993500"/>
          <a:ext cx="13893800" cy="7162800"/>
        </a:xfrm>
        <a:prstGeom prst="rect">
          <a:avLst/>
        </a:prstGeom>
      </xdr:spPr>
    </xdr:pic>
    <xdr:clientData/>
  </xdr:twoCellAnchor>
  <xdr:twoCellAnchor editAs="oneCell">
    <xdr:from>
      <xdr:col>8</xdr:col>
      <xdr:colOff>825500</xdr:colOff>
      <xdr:row>4</xdr:row>
      <xdr:rowOff>177800</xdr:rowOff>
    </xdr:from>
    <xdr:to>
      <xdr:col>16</xdr:col>
      <xdr:colOff>431800</xdr:colOff>
      <xdr:row>28</xdr:row>
      <xdr:rowOff>165100</xdr:rowOff>
    </xdr:to>
    <xdr:pic>
      <xdr:nvPicPr>
        <xdr:cNvPr id="12" name="Picture 11"/>
        <xdr:cNvPicPr>
          <a:picLocks noChangeAspect="1"/>
        </xdr:cNvPicPr>
      </xdr:nvPicPr>
      <xdr:blipFill>
        <a:blip xmlns:r="http://schemas.openxmlformats.org/officeDocument/2006/relationships" r:embed="rId5"/>
        <a:stretch>
          <a:fillRect/>
        </a:stretch>
      </xdr:blipFill>
      <xdr:spPr>
        <a:xfrm>
          <a:off x="7188200" y="952500"/>
          <a:ext cx="7886700" cy="4559300"/>
        </a:xfrm>
        <a:prstGeom prst="rect">
          <a:avLst/>
        </a:prstGeom>
      </xdr:spPr>
    </xdr:pic>
    <xdr:clientData/>
  </xdr:twoCellAnchor>
  <xdr:oneCellAnchor>
    <xdr:from>
      <xdr:col>2</xdr:col>
      <xdr:colOff>850900</xdr:colOff>
      <xdr:row>4</xdr:row>
      <xdr:rowOff>76200</xdr:rowOff>
    </xdr:from>
    <xdr:ext cx="3632200" cy="938719"/>
    <xdr:sp macro="" textlink="">
      <xdr:nvSpPr>
        <xdr:cNvPr id="13" name="TextBox 12"/>
        <xdr:cNvSpPr txBox="1"/>
      </xdr:nvSpPr>
      <xdr:spPr>
        <a:xfrm>
          <a:off x="1574800" y="850900"/>
          <a:ext cx="3632200" cy="93871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100"/>
            <a:t>This Local</a:t>
          </a:r>
          <a:r>
            <a:rPr lang="en-US" sz="1100" baseline="0"/>
            <a:t> Electrolysis is based on the electrolysis system incorporated in the Hamburg Vattenfall Hafencity hydrogen refuelling station (HRS). This 2012 HRS is one of the largest in Europe and produces half of its hydrogen locally through alkaline electrolyzers from Hydrogenics (Hy-Stat-60).</a:t>
          </a:r>
          <a:endParaRPr lang="en-US" sz="1100"/>
        </a:p>
      </xdr:txBody>
    </xdr:sp>
    <xdr:clientData/>
  </xdr:oneCellAnchor>
  <xdr:twoCellAnchor editAs="oneCell">
    <xdr:from>
      <xdr:col>9</xdr:col>
      <xdr:colOff>0</xdr:colOff>
      <xdr:row>49</xdr:row>
      <xdr:rowOff>0</xdr:rowOff>
    </xdr:from>
    <xdr:to>
      <xdr:col>16</xdr:col>
      <xdr:colOff>812800</xdr:colOff>
      <xdr:row>75</xdr:row>
      <xdr:rowOff>152400</xdr:rowOff>
    </xdr:to>
    <xdr:pic>
      <xdr:nvPicPr>
        <xdr:cNvPr id="14" name="Picture 13"/>
        <xdr:cNvPicPr>
          <a:picLocks noChangeAspect="1"/>
        </xdr:cNvPicPr>
      </xdr:nvPicPr>
      <xdr:blipFill>
        <a:blip xmlns:r="http://schemas.openxmlformats.org/officeDocument/2006/relationships" r:embed="rId6"/>
        <a:stretch>
          <a:fillRect/>
        </a:stretch>
      </xdr:blipFill>
      <xdr:spPr>
        <a:xfrm>
          <a:off x="7277100" y="9359900"/>
          <a:ext cx="8013700" cy="5118100"/>
        </a:xfrm>
        <a:prstGeom prst="rect">
          <a:avLst/>
        </a:prstGeom>
      </xdr:spPr>
    </xdr:pic>
    <xdr:clientData/>
  </xdr:twoCellAnchor>
  <xdr:oneCellAnchor>
    <xdr:from>
      <xdr:col>4</xdr:col>
      <xdr:colOff>304800</xdr:colOff>
      <xdr:row>35</xdr:row>
      <xdr:rowOff>139700</xdr:rowOff>
    </xdr:from>
    <xdr:ext cx="3632200" cy="938719"/>
    <xdr:sp macro="" textlink="">
      <xdr:nvSpPr>
        <xdr:cNvPr id="15" name="TextBox 14"/>
        <xdr:cNvSpPr txBox="1"/>
      </xdr:nvSpPr>
      <xdr:spPr>
        <a:xfrm>
          <a:off x="2387600" y="6438900"/>
          <a:ext cx="3632200" cy="93871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100"/>
            <a:t>Alkaline electrolysis as of now has larger capacities,</a:t>
          </a:r>
          <a:r>
            <a:rPr lang="en-US" sz="1100" baseline="0"/>
            <a:t> higher efficiencies and is cheaper than PEM electrolysis. In the future, however, since it is easier to upscale and more progress is to be made, PEM electrolysis will probably be the preferred option. We model an alkaline electrolyzer.</a:t>
          </a:r>
          <a:endParaRPr lang="en-US" sz="1100"/>
        </a:p>
      </xdr:txBody>
    </xdr:sp>
    <xdr:clientData/>
  </xdr:oneCellAnchor>
  <xdr:twoCellAnchor editAs="oneCell">
    <xdr:from>
      <xdr:col>9</xdr:col>
      <xdr:colOff>203200</xdr:colOff>
      <xdr:row>95</xdr:row>
      <xdr:rowOff>63500</xdr:rowOff>
    </xdr:from>
    <xdr:to>
      <xdr:col>16</xdr:col>
      <xdr:colOff>977900</xdr:colOff>
      <xdr:row>120</xdr:row>
      <xdr:rowOff>101600</xdr:rowOff>
    </xdr:to>
    <xdr:pic>
      <xdr:nvPicPr>
        <xdr:cNvPr id="17" name="Picture 16"/>
        <xdr:cNvPicPr>
          <a:picLocks noChangeAspect="1"/>
        </xdr:cNvPicPr>
      </xdr:nvPicPr>
      <xdr:blipFill>
        <a:blip xmlns:r="http://schemas.openxmlformats.org/officeDocument/2006/relationships" r:embed="rId7"/>
        <a:stretch>
          <a:fillRect/>
        </a:stretch>
      </xdr:blipFill>
      <xdr:spPr>
        <a:xfrm>
          <a:off x="7480300" y="18199100"/>
          <a:ext cx="7975600" cy="4800600"/>
        </a:xfrm>
        <a:prstGeom prst="rect">
          <a:avLst/>
        </a:prstGeom>
      </xdr:spPr>
    </xdr:pic>
    <xdr:clientData/>
  </xdr:twoCellAnchor>
  <xdr:twoCellAnchor editAs="oneCell">
    <xdr:from>
      <xdr:col>9</xdr:col>
      <xdr:colOff>152400</xdr:colOff>
      <xdr:row>87</xdr:row>
      <xdr:rowOff>88900</xdr:rowOff>
    </xdr:from>
    <xdr:to>
      <xdr:col>16</xdr:col>
      <xdr:colOff>647700</xdr:colOff>
      <xdr:row>94</xdr:row>
      <xdr:rowOff>152400</xdr:rowOff>
    </xdr:to>
    <xdr:pic>
      <xdr:nvPicPr>
        <xdr:cNvPr id="2" name="Picture 1"/>
        <xdr:cNvPicPr>
          <a:picLocks noChangeAspect="1"/>
        </xdr:cNvPicPr>
      </xdr:nvPicPr>
      <xdr:blipFill>
        <a:blip xmlns:r="http://schemas.openxmlformats.org/officeDocument/2006/relationships" r:embed="rId8"/>
        <a:stretch>
          <a:fillRect/>
        </a:stretch>
      </xdr:blipFill>
      <xdr:spPr>
        <a:xfrm>
          <a:off x="7429500" y="16700500"/>
          <a:ext cx="7696200" cy="1397000"/>
        </a:xfrm>
        <a:prstGeom prst="rect">
          <a:avLst/>
        </a:prstGeom>
      </xdr:spPr>
    </xdr:pic>
    <xdr:clientData/>
  </xdr:twoCellAnchor>
  <xdr:twoCellAnchor editAs="oneCell">
    <xdr:from>
      <xdr:col>9</xdr:col>
      <xdr:colOff>139700</xdr:colOff>
      <xdr:row>77</xdr:row>
      <xdr:rowOff>0</xdr:rowOff>
    </xdr:from>
    <xdr:to>
      <xdr:col>16</xdr:col>
      <xdr:colOff>571500</xdr:colOff>
      <xdr:row>86</xdr:row>
      <xdr:rowOff>114300</xdr:rowOff>
    </xdr:to>
    <xdr:pic>
      <xdr:nvPicPr>
        <xdr:cNvPr id="3" name="Picture 2"/>
        <xdr:cNvPicPr>
          <a:picLocks noChangeAspect="1"/>
        </xdr:cNvPicPr>
      </xdr:nvPicPr>
      <xdr:blipFill>
        <a:blip xmlns:r="http://schemas.openxmlformats.org/officeDocument/2006/relationships" r:embed="rId9"/>
        <a:stretch>
          <a:fillRect/>
        </a:stretch>
      </xdr:blipFill>
      <xdr:spPr>
        <a:xfrm>
          <a:off x="7416800" y="14706600"/>
          <a:ext cx="7632700" cy="1828800"/>
        </a:xfrm>
        <a:prstGeom prst="rect">
          <a:avLst/>
        </a:prstGeom>
      </xdr:spPr>
    </xdr:pic>
    <xdr:clientData/>
  </xdr:twoCellAnchor>
  <xdr:twoCellAnchor editAs="oneCell">
    <xdr:from>
      <xdr:col>9</xdr:col>
      <xdr:colOff>114300</xdr:colOff>
      <xdr:row>130</xdr:row>
      <xdr:rowOff>38100</xdr:rowOff>
    </xdr:from>
    <xdr:to>
      <xdr:col>16</xdr:col>
      <xdr:colOff>355600</xdr:colOff>
      <xdr:row>159</xdr:row>
      <xdr:rowOff>38100</xdr:rowOff>
    </xdr:to>
    <xdr:pic>
      <xdr:nvPicPr>
        <xdr:cNvPr id="6" name="Picture 5"/>
        <xdr:cNvPicPr>
          <a:picLocks noChangeAspect="1"/>
        </xdr:cNvPicPr>
      </xdr:nvPicPr>
      <xdr:blipFill>
        <a:blip xmlns:r="http://schemas.openxmlformats.org/officeDocument/2006/relationships" r:embed="rId10"/>
        <a:stretch>
          <a:fillRect/>
        </a:stretch>
      </xdr:blipFill>
      <xdr:spPr>
        <a:xfrm>
          <a:off x="7391400" y="24841200"/>
          <a:ext cx="7442200" cy="5524500"/>
        </a:xfrm>
        <a:prstGeom prst="rect">
          <a:avLst/>
        </a:prstGeom>
      </xdr:spPr>
    </xdr:pic>
    <xdr:clientData/>
  </xdr:twoCellAnchor>
  <xdr:twoCellAnchor editAs="oneCell">
    <xdr:from>
      <xdr:col>9</xdr:col>
      <xdr:colOff>203200</xdr:colOff>
      <xdr:row>159</xdr:row>
      <xdr:rowOff>127000</xdr:rowOff>
    </xdr:from>
    <xdr:to>
      <xdr:col>17</xdr:col>
      <xdr:colOff>63500</xdr:colOff>
      <xdr:row>168</xdr:row>
      <xdr:rowOff>114300</xdr:rowOff>
    </xdr:to>
    <xdr:pic>
      <xdr:nvPicPr>
        <xdr:cNvPr id="7" name="Picture 6"/>
        <xdr:cNvPicPr>
          <a:picLocks noChangeAspect="1"/>
        </xdr:cNvPicPr>
      </xdr:nvPicPr>
      <xdr:blipFill>
        <a:blip xmlns:r="http://schemas.openxmlformats.org/officeDocument/2006/relationships" r:embed="rId11"/>
        <a:stretch>
          <a:fillRect/>
        </a:stretch>
      </xdr:blipFill>
      <xdr:spPr>
        <a:xfrm>
          <a:off x="7480300" y="30454600"/>
          <a:ext cx="8140700" cy="1701800"/>
        </a:xfrm>
        <a:prstGeom prst="rect">
          <a:avLst/>
        </a:prstGeom>
      </xdr:spPr>
    </xdr:pic>
    <xdr:clientData/>
  </xdr:twoCellAnchor>
  <xdr:twoCellAnchor editAs="oneCell">
    <xdr:from>
      <xdr:col>8</xdr:col>
      <xdr:colOff>889000</xdr:colOff>
      <xdr:row>30</xdr:row>
      <xdr:rowOff>165100</xdr:rowOff>
    </xdr:from>
    <xdr:to>
      <xdr:col>15</xdr:col>
      <xdr:colOff>482600</xdr:colOff>
      <xdr:row>35</xdr:row>
      <xdr:rowOff>101600</xdr:rowOff>
    </xdr:to>
    <xdr:pic>
      <xdr:nvPicPr>
        <xdr:cNvPr id="16" name="Picture 15"/>
        <xdr:cNvPicPr>
          <a:picLocks noChangeAspect="1"/>
        </xdr:cNvPicPr>
      </xdr:nvPicPr>
      <xdr:blipFill>
        <a:blip xmlns:r="http://schemas.openxmlformats.org/officeDocument/2006/relationships" r:embed="rId12"/>
        <a:stretch>
          <a:fillRect/>
        </a:stretch>
      </xdr:blipFill>
      <xdr:spPr>
        <a:xfrm>
          <a:off x="7251700" y="5892800"/>
          <a:ext cx="6794500" cy="889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212</v>
      </c>
    </row>
    <row r="5" spans="1:3">
      <c r="A5" s="1"/>
      <c r="B5" s="4" t="s">
        <v>42</v>
      </c>
      <c r="C5" s="5" t="s">
        <v>50</v>
      </c>
    </row>
    <row r="6" spans="1:3">
      <c r="A6" s="1"/>
      <c r="B6" s="6" t="s">
        <v>13</v>
      </c>
      <c r="C6" s="7" t="s">
        <v>14</v>
      </c>
    </row>
    <row r="7" spans="1:3">
      <c r="A7" s="1"/>
      <c r="B7" s="8"/>
      <c r="C7" s="8"/>
    </row>
    <row r="8" spans="1:3">
      <c r="A8" s="1"/>
      <c r="B8" s="8"/>
      <c r="C8" s="8"/>
    </row>
    <row r="9" spans="1:3">
      <c r="A9" s="1"/>
      <c r="B9" s="78" t="s">
        <v>27</v>
      </c>
      <c r="C9" s="79"/>
    </row>
    <row r="10" spans="1:3">
      <c r="A10" s="1"/>
      <c r="B10" s="80"/>
      <c r="C10" s="81"/>
    </row>
    <row r="11" spans="1:3">
      <c r="A11" s="1"/>
      <c r="B11" s="80" t="s">
        <v>28</v>
      </c>
      <c r="C11" s="82" t="s">
        <v>29</v>
      </c>
    </row>
    <row r="12" spans="1:3" ht="16" thickBot="1">
      <c r="A12" s="1"/>
      <c r="B12" s="80"/>
      <c r="C12" s="13" t="s">
        <v>30</v>
      </c>
    </row>
    <row r="13" spans="1:3" ht="16" thickBot="1">
      <c r="A13" s="1"/>
      <c r="B13" s="80"/>
      <c r="C13" s="83" t="s">
        <v>31</v>
      </c>
    </row>
    <row r="14" spans="1:3">
      <c r="A14" s="1"/>
      <c r="B14" s="80"/>
      <c r="C14" s="81" t="s">
        <v>32</v>
      </c>
    </row>
    <row r="15" spans="1:3">
      <c r="A15" s="1"/>
      <c r="B15" s="80"/>
      <c r="C15" s="81"/>
    </row>
    <row r="16" spans="1:3">
      <c r="A16" s="1"/>
      <c r="B16" s="80" t="s">
        <v>33</v>
      </c>
      <c r="C16" s="84" t="s">
        <v>34</v>
      </c>
    </row>
    <row r="17" spans="1:3">
      <c r="A17" s="1"/>
      <c r="B17" s="80"/>
      <c r="C17" s="85" t="s">
        <v>35</v>
      </c>
    </row>
    <row r="18" spans="1:3">
      <c r="A18" s="1"/>
      <c r="B18" s="80"/>
      <c r="C18" s="86" t="s">
        <v>36</v>
      </c>
    </row>
    <row r="19" spans="1:3">
      <c r="A19" s="1"/>
      <c r="B19" s="80"/>
      <c r="C19" s="87" t="s">
        <v>37</v>
      </c>
    </row>
    <row r="20" spans="1:3">
      <c r="A20" s="1"/>
      <c r="B20" s="88"/>
      <c r="C20" s="89" t="s">
        <v>38</v>
      </c>
    </row>
    <row r="21" spans="1:3">
      <c r="A21" s="1"/>
      <c r="B21" s="88"/>
      <c r="C21" s="90" t="s">
        <v>39</v>
      </c>
    </row>
    <row r="22" spans="1:3">
      <c r="A22" s="1"/>
      <c r="B22" s="88"/>
      <c r="C22" s="91" t="s">
        <v>40</v>
      </c>
    </row>
    <row r="23" spans="1:3">
      <c r="B23" s="88"/>
      <c r="C23" s="92" t="s">
        <v>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L45"/>
  <sheetViews>
    <sheetView tabSelected="1" workbookViewId="0">
      <selection activeCell="E22" sqref="E22"/>
    </sheetView>
  </sheetViews>
  <sheetFormatPr baseColWidth="10" defaultRowHeight="15" x14ac:dyDescent="0"/>
  <cols>
    <col min="1" max="1" width="3.375" style="35" customWidth="1"/>
    <col min="2" max="2" width="3.625" style="35" customWidth="1"/>
    <col min="3" max="3" width="36" style="35" customWidth="1"/>
    <col min="4" max="4" width="9.375" style="35" customWidth="1"/>
    <col min="5" max="5" width="15.375" style="35" customWidth="1"/>
    <col min="6" max="6" width="4.625" style="35" customWidth="1"/>
    <col min="7" max="7" width="34" style="35" customWidth="1"/>
    <col min="8" max="8" width="5.125" style="35" customWidth="1"/>
    <col min="9" max="9" width="42.5" style="35" customWidth="1"/>
    <col min="10" max="10" width="5.375" style="35" customWidth="1"/>
    <col min="11" max="16384" width="10.625" style="35"/>
  </cols>
  <sheetData>
    <row r="1" spans="1:12">
      <c r="D1" s="36"/>
    </row>
    <row r="2" spans="1:12">
      <c r="B2" s="186" t="s">
        <v>46</v>
      </c>
      <c r="C2" s="187"/>
      <c r="D2" s="187"/>
      <c r="E2" s="188"/>
      <c r="F2" s="36"/>
      <c r="G2" s="36"/>
    </row>
    <row r="3" spans="1:12">
      <c r="B3" s="189"/>
      <c r="C3" s="190"/>
      <c r="D3" s="190"/>
      <c r="E3" s="191"/>
      <c r="F3" s="36"/>
      <c r="G3" s="36"/>
    </row>
    <row r="4" spans="1:12">
      <c r="B4" s="189"/>
      <c r="C4" s="190"/>
      <c r="D4" s="190"/>
      <c r="E4" s="191"/>
      <c r="F4" s="36"/>
      <c r="G4" s="36"/>
    </row>
    <row r="5" spans="1:12">
      <c r="B5" s="192"/>
      <c r="C5" s="193"/>
      <c r="D5" s="193"/>
      <c r="E5" s="194"/>
      <c r="F5" s="36"/>
      <c r="G5" s="36"/>
    </row>
    <row r="6" spans="1:12">
      <c r="C6" s="36"/>
      <c r="D6" s="36"/>
      <c r="E6" s="36"/>
      <c r="F6" s="36"/>
      <c r="G6" s="36"/>
    </row>
    <row r="7" spans="1:12" ht="16" thickBot="1">
      <c r="D7" s="36"/>
    </row>
    <row r="8" spans="1:12">
      <c r="B8" s="37"/>
      <c r="C8" s="20"/>
      <c r="D8" s="20"/>
      <c r="E8" s="20"/>
      <c r="F8" s="20"/>
      <c r="G8" s="20"/>
      <c r="H8" s="20"/>
      <c r="I8" s="20"/>
      <c r="J8" s="38"/>
    </row>
    <row r="9" spans="1:12" s="26" customFormat="1">
      <c r="B9" s="24"/>
      <c r="C9" s="16" t="s">
        <v>19</v>
      </c>
      <c r="D9" s="17" t="s">
        <v>8</v>
      </c>
      <c r="E9" s="15" t="s">
        <v>4</v>
      </c>
      <c r="F9" s="16"/>
      <c r="G9" s="16" t="s">
        <v>7</v>
      </c>
      <c r="H9" s="16"/>
      <c r="I9" s="16" t="s">
        <v>0</v>
      </c>
      <c r="J9" s="95"/>
    </row>
    <row r="10" spans="1:12" s="26" customFormat="1">
      <c r="B10" s="25"/>
      <c r="C10" s="13"/>
      <c r="D10" s="33"/>
      <c r="E10" s="13"/>
      <c r="F10" s="13"/>
      <c r="G10" s="13"/>
      <c r="H10" s="13"/>
      <c r="I10" s="13"/>
      <c r="J10" s="14"/>
    </row>
    <row r="11" spans="1:12" s="26" customFormat="1" ht="16" thickBot="1">
      <c r="B11" s="25"/>
      <c r="C11" s="13" t="s">
        <v>45</v>
      </c>
      <c r="D11" s="33"/>
      <c r="E11" s="13"/>
      <c r="F11" s="13"/>
      <c r="G11" s="13"/>
      <c r="H11" s="13"/>
      <c r="I11" s="13"/>
      <c r="J11" s="14"/>
    </row>
    <row r="12" spans="1:12" s="26" customFormat="1" ht="16" thickBot="1">
      <c r="B12" s="25"/>
      <c r="C12" s="110" t="s">
        <v>60</v>
      </c>
      <c r="D12" s="21"/>
      <c r="E12" s="107">
        <f>'Research data'!H7</f>
        <v>1</v>
      </c>
      <c r="F12" s="39"/>
      <c r="G12" s="110"/>
      <c r="H12" s="32"/>
      <c r="I12" s="171" t="s">
        <v>7</v>
      </c>
      <c r="J12" s="14"/>
      <c r="L12" s="35"/>
    </row>
    <row r="13" spans="1:12" s="26" customFormat="1" ht="16" thickBot="1">
      <c r="B13" s="25"/>
      <c r="C13" s="110" t="s">
        <v>59</v>
      </c>
      <c r="D13" s="21" t="s">
        <v>2</v>
      </c>
      <c r="E13" s="107">
        <f>'Research data'!H8</f>
        <v>0.66722222222222216</v>
      </c>
      <c r="F13" s="39"/>
      <c r="G13" s="110" t="s">
        <v>51</v>
      </c>
      <c r="H13" s="32"/>
      <c r="I13" s="171" t="s">
        <v>199</v>
      </c>
      <c r="J13" s="14"/>
      <c r="L13" s="35"/>
    </row>
    <row r="14" spans="1:12" ht="16" thickBot="1">
      <c r="A14" s="113"/>
      <c r="B14" s="114"/>
      <c r="C14" s="184" t="s">
        <v>214</v>
      </c>
      <c r="D14" s="23" t="s">
        <v>63</v>
      </c>
      <c r="E14" s="107">
        <f>'Research data'!H9</f>
        <v>0.73958333333333337</v>
      </c>
      <c r="F14" s="110"/>
      <c r="G14" s="184" t="s">
        <v>215</v>
      </c>
      <c r="H14" s="110"/>
      <c r="I14" s="158" t="s">
        <v>147</v>
      </c>
      <c r="J14" s="116"/>
      <c r="K14" s="26"/>
    </row>
    <row r="15" spans="1:12" ht="16" thickBot="1">
      <c r="A15" s="113"/>
      <c r="B15" s="114"/>
      <c r="C15" s="110" t="s">
        <v>69</v>
      </c>
      <c r="D15" s="23" t="s">
        <v>2</v>
      </c>
      <c r="E15" s="117">
        <v>0</v>
      </c>
      <c r="F15" s="110"/>
      <c r="G15" s="110"/>
      <c r="H15" s="110"/>
      <c r="I15" s="182"/>
      <c r="J15" s="116"/>
      <c r="K15" s="36"/>
    </row>
    <row r="16" spans="1:12" ht="16" thickBot="1">
      <c r="B16" s="114"/>
      <c r="C16" s="110" t="s">
        <v>68</v>
      </c>
      <c r="D16" s="23" t="s">
        <v>2</v>
      </c>
      <c r="E16" s="107">
        <f>'Research data'!H10</f>
        <v>0.98001141552511417</v>
      </c>
      <c r="F16" s="110"/>
      <c r="G16" s="110"/>
      <c r="H16" s="110"/>
      <c r="I16" s="171" t="s">
        <v>199</v>
      </c>
      <c r="J16" s="116"/>
      <c r="K16" s="36"/>
    </row>
    <row r="17" spans="1:11" ht="16" thickBot="1">
      <c r="B17" s="114"/>
      <c r="C17" s="150" t="s">
        <v>125</v>
      </c>
      <c r="D17" s="23"/>
      <c r="E17" s="107">
        <f>'Research data'!H11</f>
        <v>7533.5999999999995</v>
      </c>
      <c r="F17" s="110"/>
      <c r="G17" s="150" t="s">
        <v>122</v>
      </c>
      <c r="H17" s="110"/>
      <c r="I17" s="112" t="s">
        <v>112</v>
      </c>
      <c r="J17" s="116"/>
    </row>
    <row r="18" spans="1:11">
      <c r="B18" s="40"/>
      <c r="D18" s="36"/>
      <c r="E18" s="36"/>
      <c r="F18" s="36"/>
      <c r="G18" s="36"/>
      <c r="H18" s="36"/>
      <c r="I18" s="36"/>
      <c r="J18" s="96"/>
    </row>
    <row r="19" spans="1:11" ht="16" thickBot="1">
      <c r="B19" s="40"/>
      <c r="C19" s="13" t="s">
        <v>44</v>
      </c>
      <c r="D19" s="36"/>
      <c r="E19" s="36"/>
      <c r="F19" s="36"/>
      <c r="G19" s="36"/>
      <c r="H19" s="36"/>
      <c r="I19" s="36"/>
      <c r="J19" s="96"/>
    </row>
    <row r="20" spans="1:11" ht="16" thickBot="1">
      <c r="B20" s="40"/>
      <c r="C20" s="39" t="s">
        <v>22</v>
      </c>
      <c r="D20" s="23" t="s">
        <v>20</v>
      </c>
      <c r="E20" s="41">
        <f>'Research data'!H19</f>
        <v>493466.43516111106</v>
      </c>
      <c r="F20" s="39"/>
      <c r="G20" s="39" t="s">
        <v>6</v>
      </c>
      <c r="H20" s="39"/>
      <c r="I20" s="171" t="s">
        <v>199</v>
      </c>
      <c r="J20" s="96"/>
    </row>
    <row r="21" spans="1:11" ht="16" thickBot="1">
      <c r="B21" s="40"/>
      <c r="C21" s="39" t="s">
        <v>23</v>
      </c>
      <c r="D21" s="23" t="s">
        <v>53</v>
      </c>
      <c r="E21" s="41">
        <f>'Research data'!H20</f>
        <v>20396.612649999999</v>
      </c>
      <c r="F21" s="39"/>
      <c r="G21" s="39" t="s">
        <v>25</v>
      </c>
      <c r="H21" s="39"/>
      <c r="I21" s="171" t="s">
        <v>176</v>
      </c>
      <c r="J21" s="96"/>
    </row>
    <row r="22" spans="1:11" ht="16" thickBot="1">
      <c r="B22" s="139"/>
      <c r="C22" s="185" t="s">
        <v>217</v>
      </c>
      <c r="D22" s="141" t="s">
        <v>120</v>
      </c>
      <c r="E22" s="107">
        <f>'Research data'!H23</f>
        <v>0</v>
      </c>
      <c r="F22" s="142"/>
      <c r="G22" s="140" t="s">
        <v>121</v>
      </c>
      <c r="H22" s="142"/>
      <c r="I22" s="171" t="s">
        <v>176</v>
      </c>
      <c r="J22" s="143"/>
    </row>
    <row r="23" spans="1:11" ht="15" customHeight="1" thickBot="1">
      <c r="A23" s="144"/>
      <c r="B23" s="146"/>
      <c r="C23" s="147" t="s">
        <v>126</v>
      </c>
      <c r="D23" s="141"/>
      <c r="E23" s="107">
        <f>'Research data'!H24</f>
        <v>0</v>
      </c>
      <c r="F23" s="147"/>
      <c r="G23" s="147" t="s">
        <v>127</v>
      </c>
      <c r="H23" s="147"/>
      <c r="I23" s="180" t="s">
        <v>7</v>
      </c>
      <c r="J23" s="148"/>
    </row>
    <row r="24" spans="1:11" ht="16" thickBot="1">
      <c r="A24" s="144"/>
      <c r="B24" s="146"/>
      <c r="C24" s="147" t="s">
        <v>128</v>
      </c>
      <c r="D24" s="141"/>
      <c r="E24" s="107">
        <f>'Research data'!H25</f>
        <v>0</v>
      </c>
      <c r="F24" s="147"/>
      <c r="G24" s="147" t="s">
        <v>129</v>
      </c>
      <c r="H24" s="147"/>
      <c r="I24" s="180" t="s">
        <v>7</v>
      </c>
      <c r="J24" s="148"/>
      <c r="K24" s="144"/>
    </row>
    <row r="25" spans="1:11" ht="16" thickBot="1">
      <c r="A25" s="144"/>
      <c r="B25" s="146"/>
      <c r="C25" s="185" t="s">
        <v>216</v>
      </c>
      <c r="D25" s="141"/>
      <c r="E25" s="107">
        <f>'Research data'!H26</f>
        <v>49346.643516111108</v>
      </c>
      <c r="F25" s="147"/>
      <c r="G25" s="147" t="s">
        <v>130</v>
      </c>
      <c r="H25" s="147"/>
      <c r="I25" s="171" t="s">
        <v>200</v>
      </c>
      <c r="J25" s="148"/>
      <c r="K25" s="144"/>
    </row>
    <row r="26" spans="1:11" ht="16" thickBot="1">
      <c r="A26" s="144"/>
      <c r="B26" s="146"/>
      <c r="C26" s="147" t="s">
        <v>131</v>
      </c>
      <c r="D26" s="141"/>
      <c r="E26" s="107">
        <f>'Research data'!H27</f>
        <v>0</v>
      </c>
      <c r="F26" s="147"/>
      <c r="G26" s="145" t="s">
        <v>132</v>
      </c>
      <c r="H26" s="147"/>
      <c r="I26" s="180" t="s">
        <v>7</v>
      </c>
      <c r="J26" s="148"/>
      <c r="K26" s="144"/>
    </row>
    <row r="27" spans="1:11" ht="16" thickBot="1">
      <c r="A27" s="113"/>
      <c r="B27" s="114"/>
      <c r="C27" s="110" t="s">
        <v>74</v>
      </c>
      <c r="D27" s="23" t="s">
        <v>75</v>
      </c>
      <c r="E27" s="117">
        <v>0.1</v>
      </c>
      <c r="F27" s="110"/>
      <c r="G27" s="110" t="s">
        <v>76</v>
      </c>
      <c r="H27" s="110"/>
      <c r="I27" s="179" t="s">
        <v>213</v>
      </c>
      <c r="J27" s="116"/>
      <c r="K27" s="144"/>
    </row>
    <row r="28" spans="1:11" ht="16" thickBot="1">
      <c r="A28" s="113"/>
      <c r="B28" s="114"/>
      <c r="C28" s="110" t="s">
        <v>77</v>
      </c>
      <c r="D28" s="23" t="s">
        <v>78</v>
      </c>
      <c r="E28" s="117">
        <v>0</v>
      </c>
      <c r="F28" s="110"/>
      <c r="G28" s="110"/>
      <c r="H28" s="110"/>
      <c r="I28" s="179" t="s">
        <v>7</v>
      </c>
      <c r="J28" s="116"/>
    </row>
    <row r="29" spans="1:11">
      <c r="A29" s="113"/>
      <c r="B29" s="114"/>
      <c r="C29" s="110"/>
      <c r="D29" s="23"/>
      <c r="E29" s="120"/>
      <c r="F29" s="110"/>
      <c r="G29" s="110"/>
      <c r="H29" s="110"/>
      <c r="I29" s="118"/>
      <c r="J29" s="116"/>
    </row>
    <row r="30" spans="1:11" ht="16" thickBot="1">
      <c r="A30" s="113"/>
      <c r="B30" s="114"/>
      <c r="C30" s="13" t="s">
        <v>5</v>
      </c>
      <c r="D30" s="97"/>
      <c r="E30" s="120"/>
      <c r="F30" s="118"/>
      <c r="H30" s="118"/>
      <c r="I30" s="118"/>
      <c r="J30" s="116"/>
    </row>
    <row r="31" spans="1:11" ht="16" thickBot="1">
      <c r="A31" s="113"/>
      <c r="B31" s="114"/>
      <c r="C31" s="110" t="s">
        <v>24</v>
      </c>
      <c r="D31" s="23" t="s">
        <v>1</v>
      </c>
      <c r="E31" s="117">
        <f>'Research data'!H32</f>
        <v>25.5</v>
      </c>
      <c r="F31" s="110"/>
      <c r="G31" s="110" t="s">
        <v>83</v>
      </c>
      <c r="H31" s="110"/>
      <c r="I31" s="172" t="s">
        <v>199</v>
      </c>
      <c r="J31" s="116"/>
    </row>
    <row r="32" spans="1:11" ht="16" thickBot="1">
      <c r="A32" s="113"/>
      <c r="B32" s="114"/>
      <c r="C32" s="110" t="s">
        <v>81</v>
      </c>
      <c r="D32" s="23" t="s">
        <v>1</v>
      </c>
      <c r="E32" s="117">
        <f>'Research data'!H33</f>
        <v>1</v>
      </c>
      <c r="F32" s="110"/>
      <c r="G32" s="110" t="s">
        <v>82</v>
      </c>
      <c r="H32" s="110"/>
      <c r="I32" s="172" t="s">
        <v>112</v>
      </c>
      <c r="J32" s="116"/>
    </row>
    <row r="33" spans="1:10" ht="16" thickBot="1">
      <c r="A33" s="113"/>
      <c r="B33" s="114"/>
      <c r="C33" s="110" t="s">
        <v>79</v>
      </c>
      <c r="D33" s="23" t="s">
        <v>80</v>
      </c>
      <c r="E33" s="136">
        <f>'Research data'!H34</f>
        <v>2.1306000000000002E-5</v>
      </c>
      <c r="F33" s="110"/>
      <c r="G33" s="110" t="s">
        <v>89</v>
      </c>
      <c r="H33" s="110"/>
      <c r="I33" s="179" t="s">
        <v>205</v>
      </c>
      <c r="J33" s="116"/>
    </row>
    <row r="34" spans="1:10" ht="16" thickBot="1">
      <c r="A34" s="113"/>
      <c r="B34" s="114"/>
      <c r="C34" s="110" t="s">
        <v>21</v>
      </c>
      <c r="D34" s="23" t="s">
        <v>2</v>
      </c>
      <c r="E34" s="117">
        <v>0</v>
      </c>
      <c r="F34" s="110"/>
      <c r="G34" s="110"/>
      <c r="H34" s="110"/>
      <c r="I34" s="182" t="s">
        <v>7</v>
      </c>
      <c r="J34" s="116"/>
    </row>
    <row r="35" spans="1:10" ht="16" thickBot="1">
      <c r="A35" s="113"/>
      <c r="B35" s="121"/>
      <c r="C35" s="122"/>
      <c r="D35" s="122"/>
      <c r="E35" s="122"/>
      <c r="F35" s="122"/>
      <c r="G35" s="122"/>
      <c r="H35" s="122"/>
      <c r="I35" s="122"/>
      <c r="J35" s="123"/>
    </row>
    <row r="36" spans="1:10">
      <c r="A36" s="113"/>
      <c r="B36" s="113"/>
      <c r="C36" s="113"/>
      <c r="D36" s="113"/>
      <c r="E36" s="113"/>
      <c r="F36" s="113"/>
      <c r="G36" s="113"/>
      <c r="H36" s="113"/>
      <c r="I36" s="113"/>
      <c r="J36" s="113"/>
    </row>
    <row r="37" spans="1:10">
      <c r="A37" s="113"/>
      <c r="B37" s="113"/>
      <c r="C37" s="113"/>
      <c r="D37" s="113"/>
      <c r="E37" s="113"/>
      <c r="F37" s="113"/>
      <c r="G37" s="113"/>
      <c r="H37" s="113"/>
      <c r="I37" s="113"/>
      <c r="J37" s="113"/>
    </row>
    <row r="38" spans="1:10">
      <c r="A38" s="113"/>
      <c r="B38" s="113"/>
      <c r="C38" s="113"/>
      <c r="D38" s="113"/>
      <c r="E38" s="113"/>
      <c r="F38" s="113"/>
      <c r="G38" s="113"/>
      <c r="H38" s="113"/>
      <c r="I38" s="113"/>
      <c r="J38" s="113"/>
    </row>
    <row r="39" spans="1:10">
      <c r="A39" s="113"/>
      <c r="B39" s="113"/>
      <c r="E39" s="113"/>
      <c r="F39" s="113"/>
      <c r="G39" s="113"/>
      <c r="H39" s="113"/>
      <c r="I39" s="113"/>
      <c r="J39" s="113"/>
    </row>
    <row r="40" spans="1:10">
      <c r="A40" s="113"/>
      <c r="B40" s="113"/>
      <c r="C40" s="113"/>
      <c r="D40" s="113"/>
      <c r="E40" s="113"/>
      <c r="F40" s="113"/>
      <c r="G40" s="113"/>
      <c r="H40" s="113"/>
      <c r="I40" s="113"/>
      <c r="J40" s="113"/>
    </row>
    <row r="41" spans="1:10">
      <c r="A41" s="113"/>
      <c r="B41" s="113"/>
      <c r="C41" s="113"/>
      <c r="D41" s="113"/>
      <c r="E41" s="113"/>
      <c r="F41" s="113"/>
      <c r="G41" s="113"/>
      <c r="H41" s="113"/>
      <c r="I41" s="113"/>
      <c r="J41" s="113"/>
    </row>
    <row r="42" spans="1:10">
      <c r="A42" s="113"/>
      <c r="B42" s="113"/>
      <c r="C42" s="113"/>
      <c r="D42" s="113"/>
      <c r="E42" s="113"/>
      <c r="F42" s="113"/>
      <c r="G42" s="113"/>
      <c r="H42" s="113"/>
      <c r="I42" s="113"/>
      <c r="J42" s="113"/>
    </row>
    <row r="43" spans="1:10">
      <c r="A43" s="113"/>
      <c r="B43" s="113"/>
      <c r="C43" s="113"/>
      <c r="D43" s="113"/>
      <c r="E43" s="113"/>
      <c r="F43" s="113"/>
      <c r="G43" s="113"/>
      <c r="H43" s="113"/>
      <c r="I43" s="113"/>
      <c r="J43" s="113"/>
    </row>
    <row r="44" spans="1:10">
      <c r="A44" s="113"/>
    </row>
    <row r="45" spans="1:10">
      <c r="A45" s="113"/>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W42"/>
  <sheetViews>
    <sheetView workbookViewId="0">
      <selection activeCell="H20" sqref="H20"/>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625" style="42" customWidth="1"/>
    <col min="10" max="10" width="10.5" style="42" customWidth="1"/>
    <col min="11" max="11" width="2.5" style="42" customWidth="1"/>
    <col min="12" max="12" width="11.375" style="42" customWidth="1"/>
    <col min="13" max="13" width="2.375" style="42" customWidth="1"/>
    <col min="14" max="14" width="10.125" style="42" customWidth="1"/>
    <col min="15" max="15" width="2.125" style="42" customWidth="1"/>
    <col min="16" max="16" width="7.875" style="42" customWidth="1"/>
    <col min="17" max="17" width="2.125" style="42" customWidth="1"/>
    <col min="18" max="18" width="7.875" style="42" customWidth="1"/>
    <col min="19" max="19" width="2.125" style="42" customWidth="1"/>
    <col min="20" max="20" width="33.125" style="42" customWidth="1"/>
    <col min="21" max="21" width="11" style="42" customWidth="1"/>
    <col min="22" max="22" width="2.5" style="42" customWidth="1"/>
    <col min="23" max="23" width="22.375" style="42" customWidth="1"/>
    <col min="24" max="16384" width="10.625" style="42"/>
  </cols>
  <sheetData>
    <row r="2" spans="1:23" ht="16" thickBot="1"/>
    <row r="3" spans="1:23">
      <c r="B3" s="43"/>
      <c r="C3" s="44"/>
      <c r="D3" s="44"/>
      <c r="E3" s="44"/>
      <c r="F3" s="44"/>
      <c r="G3" s="44"/>
      <c r="H3" s="44"/>
      <c r="I3" s="44"/>
      <c r="J3" s="44"/>
      <c r="K3" s="44"/>
      <c r="L3" s="44"/>
      <c r="M3" s="44"/>
      <c r="N3" s="44"/>
      <c r="O3" s="44"/>
      <c r="P3" s="44"/>
      <c r="Q3" s="44"/>
      <c r="R3" s="44"/>
      <c r="S3" s="44"/>
      <c r="T3" s="44"/>
      <c r="U3" s="44"/>
      <c r="V3" s="44"/>
      <c r="W3" s="44"/>
    </row>
    <row r="4" spans="1:23" s="26" customFormat="1">
      <c r="B4" s="25"/>
      <c r="C4" s="93" t="s">
        <v>19</v>
      </c>
      <c r="D4" s="9"/>
      <c r="E4" s="9"/>
      <c r="F4" s="93" t="s">
        <v>8</v>
      </c>
      <c r="G4" s="93"/>
      <c r="H4" s="93" t="s">
        <v>52</v>
      </c>
      <c r="I4" s="93"/>
      <c r="J4" s="93" t="s">
        <v>61</v>
      </c>
      <c r="K4" s="93"/>
      <c r="L4" s="93" t="s">
        <v>154</v>
      </c>
      <c r="M4" s="93"/>
      <c r="N4" s="93" t="s">
        <v>176</v>
      </c>
      <c r="O4" s="93"/>
      <c r="P4" s="93" t="s">
        <v>147</v>
      </c>
      <c r="Q4" s="93"/>
      <c r="R4" s="93" t="s">
        <v>205</v>
      </c>
      <c r="S4" s="93"/>
      <c r="T4" s="93" t="s">
        <v>47</v>
      </c>
    </row>
    <row r="5" spans="1:23" ht="18" customHeight="1">
      <c r="B5" s="45"/>
      <c r="C5" s="51"/>
      <c r="D5" s="51"/>
      <c r="E5" s="51"/>
      <c r="F5" s="46"/>
      <c r="G5" s="46"/>
      <c r="H5" s="50"/>
      <c r="I5" s="50"/>
      <c r="J5" s="50"/>
      <c r="K5" s="50"/>
      <c r="L5" s="50"/>
      <c r="M5" s="50"/>
      <c r="T5" s="56"/>
    </row>
    <row r="6" spans="1:23" ht="18" customHeight="1" thickBot="1">
      <c r="B6" s="45"/>
      <c r="C6" s="12" t="s">
        <v>45</v>
      </c>
      <c r="D6" s="12"/>
      <c r="E6" s="12"/>
      <c r="F6" s="12"/>
      <c r="G6" s="34"/>
      <c r="H6" s="10"/>
      <c r="I6" s="10"/>
      <c r="J6" s="10"/>
      <c r="K6" s="10"/>
      <c r="L6" s="10"/>
      <c r="M6" s="10"/>
      <c r="N6" s="46"/>
      <c r="O6" s="46"/>
      <c r="P6" s="46"/>
      <c r="Q6" s="46"/>
      <c r="R6" s="46"/>
      <c r="S6" s="46"/>
      <c r="T6" s="54"/>
    </row>
    <row r="7" spans="1:23" ht="16" thickBot="1">
      <c r="B7" s="45"/>
      <c r="C7" s="111" t="s">
        <v>60</v>
      </c>
      <c r="D7" s="52"/>
      <c r="E7" s="52"/>
      <c r="F7" s="105"/>
      <c r="G7" s="94"/>
      <c r="H7" s="106">
        <v>1</v>
      </c>
      <c r="I7" s="50"/>
      <c r="J7" s="128"/>
      <c r="K7" s="50"/>
      <c r="L7" s="55"/>
      <c r="M7" s="50"/>
      <c r="N7" s="46"/>
      <c r="O7" s="46"/>
      <c r="P7" s="46"/>
      <c r="Q7" s="46"/>
      <c r="R7" s="46"/>
      <c r="S7" s="46"/>
      <c r="T7" s="109"/>
    </row>
    <row r="8" spans="1:23" ht="16" thickBot="1">
      <c r="B8" s="45"/>
      <c r="C8" s="111" t="s">
        <v>59</v>
      </c>
      <c r="D8" s="52"/>
      <c r="E8" s="52"/>
      <c r="F8" s="105" t="s">
        <v>2</v>
      </c>
      <c r="G8" s="94"/>
      <c r="H8" s="106">
        <f>AVERAGE(J8, L8)</f>
        <v>0.66722222222222216</v>
      </c>
      <c r="I8" s="50"/>
      <c r="J8" s="128"/>
      <c r="K8" s="50"/>
      <c r="L8" s="106">
        <f>Notes!E70</f>
        <v>0.66722222222222216</v>
      </c>
      <c r="M8" s="50"/>
      <c r="N8" s="106">
        <f>Notes!E144</f>
        <v>0.67</v>
      </c>
      <c r="O8" s="46"/>
      <c r="P8" s="46"/>
      <c r="Q8" s="46"/>
      <c r="R8" s="46"/>
      <c r="S8" s="46"/>
      <c r="T8" s="54"/>
    </row>
    <row r="9" spans="1:23" ht="16" thickBot="1">
      <c r="B9" s="45"/>
      <c r="C9" s="183" t="s">
        <v>214</v>
      </c>
      <c r="D9" s="52"/>
      <c r="E9" s="52"/>
      <c r="F9" s="125" t="s">
        <v>63</v>
      </c>
      <c r="G9" s="94"/>
      <c r="H9" s="106">
        <f>P9/H8</f>
        <v>0.73958333333333337</v>
      </c>
      <c r="I9" s="50"/>
      <c r="K9" s="50"/>
      <c r="M9" s="50"/>
      <c r="N9" s="46"/>
      <c r="P9" s="106">
        <f>Notes!E18</f>
        <v>0.49346643518518518</v>
      </c>
      <c r="Q9" s="175"/>
      <c r="R9" s="175"/>
      <c r="S9" s="46"/>
      <c r="T9" s="109"/>
    </row>
    <row r="10" spans="1:23" ht="16" thickBot="1">
      <c r="A10" s="113"/>
      <c r="B10" s="114"/>
      <c r="C10" s="110" t="s">
        <v>68</v>
      </c>
      <c r="D10" s="52"/>
      <c r="E10" s="52"/>
      <c r="F10" s="23" t="s">
        <v>2</v>
      </c>
      <c r="G10" s="94"/>
      <c r="H10" s="162">
        <f>AVERAGE(N10, L10)</f>
        <v>0.98001141552511417</v>
      </c>
      <c r="I10" s="110"/>
      <c r="J10" s="113"/>
      <c r="K10" s="113"/>
      <c r="L10" s="106">
        <f>Notes!E90</f>
        <v>0.98002283105022836</v>
      </c>
      <c r="M10" s="113"/>
      <c r="N10" s="106">
        <f>Notes!E166</f>
        <v>0.98</v>
      </c>
      <c r="O10" s="113"/>
      <c r="P10" s="113"/>
      <c r="Q10" s="113"/>
      <c r="R10" s="113"/>
      <c r="S10" s="113"/>
      <c r="T10" s="153"/>
      <c r="U10" s="113"/>
    </row>
    <row r="11" spans="1:23" ht="16" thickBot="1">
      <c r="A11" s="113"/>
      <c r="B11" s="114"/>
      <c r="C11" s="110" t="s">
        <v>94</v>
      </c>
      <c r="F11" s="110" t="s">
        <v>95</v>
      </c>
      <c r="H11" s="181">
        <f>J11</f>
        <v>7533.5999999999995</v>
      </c>
      <c r="I11" s="119"/>
      <c r="J11" s="106">
        <f>Notes!E190</f>
        <v>7533.5999999999995</v>
      </c>
      <c r="K11" s="119"/>
      <c r="L11" s="119"/>
      <c r="M11" s="119"/>
      <c r="T11" s="153"/>
    </row>
    <row r="12" spans="1:23" ht="16" thickBot="1">
      <c r="A12" s="113"/>
      <c r="B12" s="114"/>
      <c r="C12" s="110" t="s">
        <v>69</v>
      </c>
      <c r="D12" s="12"/>
      <c r="E12" s="12"/>
      <c r="F12" s="23" t="s">
        <v>2</v>
      </c>
      <c r="G12" s="11"/>
      <c r="H12" s="117">
        <v>0</v>
      </c>
      <c r="I12" s="110"/>
      <c r="J12" s="113"/>
      <c r="K12" s="113"/>
      <c r="L12" s="113"/>
      <c r="M12" s="113"/>
      <c r="N12" s="113"/>
      <c r="O12" s="113"/>
      <c r="P12" s="113"/>
      <c r="Q12" s="113"/>
      <c r="R12" s="113"/>
      <c r="S12" s="113"/>
      <c r="T12" s="153"/>
      <c r="U12" s="113"/>
    </row>
    <row r="13" spans="1:23" ht="16" thickBot="1">
      <c r="A13" s="113"/>
      <c r="B13" s="114"/>
      <c r="C13" s="110" t="s">
        <v>70</v>
      </c>
      <c r="D13" s="34"/>
      <c r="E13" s="34"/>
      <c r="F13" s="23" t="s">
        <v>2</v>
      </c>
      <c r="H13" s="112">
        <v>0</v>
      </c>
      <c r="I13" s="128"/>
      <c r="J13" s="113"/>
      <c r="K13" s="113"/>
      <c r="L13" s="113"/>
      <c r="M13" s="113"/>
      <c r="N13" s="113"/>
      <c r="O13" s="113"/>
      <c r="P13" s="113"/>
      <c r="Q13" s="113"/>
      <c r="R13" s="113"/>
      <c r="S13" s="113"/>
      <c r="T13" s="173" t="s">
        <v>174</v>
      </c>
      <c r="U13" s="113"/>
    </row>
    <row r="14" spans="1:23" ht="16" thickBot="1">
      <c r="A14" s="113"/>
      <c r="B14" s="114"/>
      <c r="C14" s="110" t="s">
        <v>71</v>
      </c>
      <c r="D14" s="34"/>
      <c r="E14" s="34"/>
      <c r="F14" s="23" t="s">
        <v>2</v>
      </c>
      <c r="H14" s="112">
        <v>0</v>
      </c>
      <c r="I14" s="128"/>
      <c r="J14" s="113"/>
      <c r="K14" s="113"/>
      <c r="L14" s="113"/>
      <c r="M14" s="113"/>
      <c r="N14" s="113"/>
      <c r="O14" s="113"/>
      <c r="P14" s="113"/>
      <c r="Q14" s="113"/>
      <c r="R14" s="113"/>
      <c r="S14" s="113"/>
      <c r="T14" s="173" t="s">
        <v>174</v>
      </c>
      <c r="U14" s="113"/>
    </row>
    <row r="15" spans="1:23" ht="16" thickBot="1">
      <c r="A15" s="113"/>
      <c r="B15" s="114"/>
      <c r="C15" s="110" t="s">
        <v>72</v>
      </c>
      <c r="D15" s="111"/>
      <c r="E15" s="111"/>
      <c r="F15" s="23" t="s">
        <v>2</v>
      </c>
      <c r="H15" s="115">
        <v>0</v>
      </c>
      <c r="I15" s="110"/>
      <c r="J15" s="113"/>
      <c r="K15" s="113"/>
      <c r="L15" s="113"/>
      <c r="M15" s="113"/>
      <c r="N15" s="113"/>
      <c r="O15" s="113"/>
      <c r="P15" s="113"/>
      <c r="Q15" s="113"/>
      <c r="R15" s="113"/>
      <c r="S15" s="113"/>
      <c r="T15" s="173" t="s">
        <v>174</v>
      </c>
      <c r="U15" s="113"/>
    </row>
    <row r="16" spans="1:23">
      <c r="B16" s="45"/>
      <c r="C16" s="52"/>
      <c r="D16" s="111"/>
      <c r="E16" s="111"/>
      <c r="F16" s="48"/>
      <c r="H16" s="55"/>
      <c r="I16" s="50"/>
      <c r="J16" s="50"/>
      <c r="K16" s="50"/>
      <c r="L16" s="55"/>
      <c r="M16" s="50"/>
      <c r="N16" s="46"/>
      <c r="O16" s="46"/>
      <c r="P16" s="46"/>
      <c r="Q16" s="46"/>
      <c r="R16" s="46"/>
      <c r="S16" s="46"/>
      <c r="T16" s="57"/>
    </row>
    <row r="17" spans="1:20">
      <c r="A17" s="113"/>
      <c r="B17" s="114"/>
      <c r="C17" s="34"/>
      <c r="F17" s="34"/>
      <c r="H17" s="11"/>
      <c r="I17" s="128"/>
      <c r="J17" s="128"/>
      <c r="K17" s="128"/>
      <c r="L17" s="128"/>
      <c r="M17" s="127"/>
      <c r="T17" s="56"/>
    </row>
    <row r="18" spans="1:20" ht="16" thickBot="1">
      <c r="A18" s="113"/>
      <c r="B18" s="114"/>
      <c r="C18" s="12" t="s">
        <v>43</v>
      </c>
      <c r="F18" s="12"/>
      <c r="H18" s="11"/>
      <c r="I18" s="11"/>
      <c r="J18" s="11"/>
      <c r="K18" s="11"/>
      <c r="L18" s="11"/>
      <c r="M18" s="127"/>
      <c r="T18" s="109"/>
    </row>
    <row r="19" spans="1:20" ht="16" thickBot="1">
      <c r="A19" s="113"/>
      <c r="B19" s="114"/>
      <c r="C19" s="130" t="s">
        <v>91</v>
      </c>
      <c r="D19" s="124"/>
      <c r="E19" s="124"/>
      <c r="F19" s="130" t="s">
        <v>20</v>
      </c>
      <c r="H19" s="126">
        <f>AVERAGE(N19, L19)</f>
        <v>493466.43516111106</v>
      </c>
      <c r="I19" s="127"/>
      <c r="J19" s="127"/>
      <c r="K19" s="127"/>
      <c r="L19" s="106">
        <f>Notes!E118</f>
        <v>458923.78472222219</v>
      </c>
      <c r="M19" s="127"/>
      <c r="N19" s="161">
        <f>Notes!E153</f>
        <v>528009.08559999999</v>
      </c>
      <c r="T19" s="109"/>
    </row>
    <row r="20" spans="1:20" ht="16" thickBot="1">
      <c r="A20" s="113"/>
      <c r="B20" s="114"/>
      <c r="C20" s="130" t="s">
        <v>92</v>
      </c>
      <c r="F20" s="132" t="s">
        <v>53</v>
      </c>
      <c r="H20" s="126">
        <f>N20</f>
        <v>20396.612649999999</v>
      </c>
      <c r="J20" s="127"/>
      <c r="L20" s="127"/>
      <c r="M20" s="127"/>
      <c r="N20" s="161">
        <f>Notes!E159</f>
        <v>20396.612649999999</v>
      </c>
      <c r="T20" s="159" t="s">
        <v>170</v>
      </c>
    </row>
    <row r="21" spans="1:20" ht="16" thickBot="1">
      <c r="A21" s="113"/>
      <c r="B21" s="114"/>
      <c r="C21" s="130" t="s">
        <v>93</v>
      </c>
      <c r="F21" s="132" t="s">
        <v>20</v>
      </c>
      <c r="H21" s="168">
        <f>N21</f>
        <v>0</v>
      </c>
      <c r="J21" s="127"/>
      <c r="L21" s="127"/>
      <c r="M21" s="127"/>
      <c r="N21" s="161">
        <f>Notes!E161</f>
        <v>0</v>
      </c>
      <c r="T21" s="135" t="s">
        <v>102</v>
      </c>
    </row>
    <row r="22" spans="1:20" ht="16" thickBot="1">
      <c r="A22" s="113"/>
      <c r="B22" s="114"/>
      <c r="C22" s="130" t="s">
        <v>93</v>
      </c>
      <c r="F22" s="125" t="s">
        <v>57</v>
      </c>
      <c r="H22" s="168">
        <f>H21/(H9*H11*3600)</f>
        <v>0</v>
      </c>
      <c r="J22" s="127"/>
      <c r="L22" s="127"/>
      <c r="M22" s="119"/>
      <c r="T22" s="135" t="s">
        <v>102</v>
      </c>
    </row>
    <row r="23" spans="1:20" ht="16" thickBot="1">
      <c r="A23" s="113"/>
      <c r="B23" s="114"/>
      <c r="C23" s="130" t="s">
        <v>93</v>
      </c>
      <c r="F23" s="125" t="s">
        <v>73</v>
      </c>
      <c r="H23" s="168">
        <f>H21/H11</f>
        <v>0</v>
      </c>
      <c r="J23" s="128"/>
      <c r="L23" s="128"/>
      <c r="M23" s="119"/>
      <c r="T23" s="135" t="s">
        <v>102</v>
      </c>
    </row>
    <row r="24" spans="1:20" ht="16" thickBot="1">
      <c r="A24" s="113"/>
      <c r="B24" s="114"/>
      <c r="C24" s="145" t="s">
        <v>126</v>
      </c>
      <c r="F24" s="145" t="s">
        <v>20</v>
      </c>
      <c r="H24" s="131">
        <f>0</f>
        <v>0</v>
      </c>
      <c r="I24" s="119"/>
      <c r="J24" s="119"/>
      <c r="K24" s="119"/>
      <c r="L24" s="119"/>
      <c r="M24" s="119"/>
      <c r="T24" s="152" t="s">
        <v>153</v>
      </c>
    </row>
    <row r="25" spans="1:20" ht="16" thickBot="1">
      <c r="A25" s="113"/>
      <c r="B25" s="114"/>
      <c r="C25" s="145" t="s">
        <v>128</v>
      </c>
      <c r="F25" s="145" t="s">
        <v>20</v>
      </c>
      <c r="H25" s="131">
        <f>0</f>
        <v>0</v>
      </c>
      <c r="I25" s="119"/>
      <c r="J25" s="119"/>
      <c r="K25" s="119"/>
      <c r="L25" s="119"/>
      <c r="M25" s="119"/>
      <c r="T25" s="152" t="s">
        <v>141</v>
      </c>
    </row>
    <row r="26" spans="1:20" ht="16" thickBot="1">
      <c r="A26" s="113"/>
      <c r="B26" s="114"/>
      <c r="C26" s="145" t="s">
        <v>133</v>
      </c>
      <c r="F26" s="145" t="s">
        <v>20</v>
      </c>
      <c r="H26" s="165">
        <f>H19*Notes!E196</f>
        <v>49346.643516111108</v>
      </c>
      <c r="I26" s="119"/>
      <c r="J26" s="119"/>
      <c r="K26" s="119"/>
      <c r="L26" s="119"/>
      <c r="M26" s="119"/>
      <c r="T26" s="159" t="s">
        <v>190</v>
      </c>
    </row>
    <row r="27" spans="1:20" ht="16" thickBot="1">
      <c r="A27" s="113"/>
      <c r="B27" s="114"/>
      <c r="C27" s="147" t="s">
        <v>131</v>
      </c>
      <c r="F27" s="145" t="s">
        <v>120</v>
      </c>
      <c r="H27" s="131">
        <f>0</f>
        <v>0</v>
      </c>
      <c r="I27" s="119"/>
      <c r="J27" s="119"/>
      <c r="K27" s="119"/>
      <c r="L27" s="119"/>
      <c r="M27" s="119"/>
      <c r="T27" s="152" t="s">
        <v>153</v>
      </c>
    </row>
    <row r="28" spans="1:20" ht="16" thickBot="1">
      <c r="A28" s="113"/>
      <c r="B28" s="114"/>
      <c r="C28" s="145" t="s">
        <v>134</v>
      </c>
      <c r="F28" s="145" t="s">
        <v>53</v>
      </c>
      <c r="H28" s="131">
        <f>0</f>
        <v>0</v>
      </c>
      <c r="I28" s="119"/>
      <c r="J28" s="119"/>
      <c r="K28" s="119"/>
      <c r="L28" s="119"/>
      <c r="M28" s="119"/>
      <c r="T28" s="152" t="s">
        <v>153</v>
      </c>
    </row>
    <row r="29" spans="1:20" ht="16" thickBot="1">
      <c r="A29" s="113"/>
      <c r="B29" s="114"/>
      <c r="C29" s="145" t="s">
        <v>135</v>
      </c>
      <c r="F29" s="145" t="s">
        <v>53</v>
      </c>
      <c r="H29" s="166">
        <f>H20+H28</f>
        <v>20396.612649999999</v>
      </c>
      <c r="I29" s="119"/>
      <c r="J29" s="119"/>
      <c r="K29" s="119"/>
      <c r="L29" s="119"/>
      <c r="M29" s="119"/>
      <c r="T29" s="149"/>
    </row>
    <row r="30" spans="1:20">
      <c r="B30" s="45"/>
      <c r="T30" s="49"/>
    </row>
    <row r="31" spans="1:20" ht="16" thickBot="1">
      <c r="A31" s="113"/>
      <c r="B31" s="114"/>
      <c r="C31" s="34" t="s">
        <v>5</v>
      </c>
      <c r="F31" s="34"/>
      <c r="H31" s="10"/>
      <c r="I31" s="11"/>
      <c r="J31" s="11"/>
      <c r="K31" s="11"/>
      <c r="L31" s="11"/>
      <c r="M31" s="11"/>
      <c r="N31" s="46"/>
      <c r="O31" s="46"/>
      <c r="P31" s="46"/>
      <c r="Q31" s="46"/>
      <c r="R31" s="46"/>
      <c r="S31" s="46"/>
      <c r="T31" s="57"/>
    </row>
    <row r="32" spans="1:20" ht="16" thickBot="1">
      <c r="A32" s="113"/>
      <c r="B32" s="114"/>
      <c r="C32" s="129" t="s">
        <v>3</v>
      </c>
      <c r="F32" s="125" t="s">
        <v>1</v>
      </c>
      <c r="H32" s="126">
        <f>AVERAGE(N32, L32)</f>
        <v>25.5</v>
      </c>
      <c r="I32" s="127"/>
      <c r="J32" s="127"/>
      <c r="K32" s="127"/>
      <c r="L32" s="106">
        <f>Notes!E81</f>
        <v>26</v>
      </c>
      <c r="M32" s="128"/>
      <c r="N32" s="161">
        <f>Notes!E163</f>
        <v>25</v>
      </c>
      <c r="O32" s="46"/>
      <c r="P32" s="46"/>
      <c r="Q32" s="46"/>
      <c r="R32" s="46"/>
      <c r="S32" s="46"/>
      <c r="T32" s="135"/>
    </row>
    <row r="33" spans="1:20" ht="16" thickBot="1">
      <c r="A33" s="113"/>
      <c r="B33" s="114"/>
      <c r="C33" s="111" t="s">
        <v>90</v>
      </c>
      <c r="F33" s="125" t="s">
        <v>1</v>
      </c>
      <c r="H33" s="170">
        <f>J33</f>
        <v>1</v>
      </c>
      <c r="I33" s="128"/>
      <c r="J33" s="106">
        <f>Notes!E183</f>
        <v>1</v>
      </c>
      <c r="K33" s="128"/>
      <c r="L33" s="128"/>
      <c r="M33" s="128"/>
      <c r="N33" s="46"/>
      <c r="O33" s="46"/>
      <c r="P33" s="46"/>
      <c r="Q33" s="46"/>
      <c r="S33" s="46"/>
      <c r="T33" s="135"/>
    </row>
    <row r="34" spans="1:20" ht="16" thickBot="1">
      <c r="A34" s="113"/>
      <c r="B34" s="114"/>
      <c r="C34" s="124" t="s">
        <v>89</v>
      </c>
      <c r="F34" s="125" t="s">
        <v>80</v>
      </c>
      <c r="H34" s="177">
        <f>R34</f>
        <v>2.1306000000000002E-5</v>
      </c>
      <c r="I34" s="128"/>
      <c r="J34" s="128"/>
      <c r="K34" s="128"/>
      <c r="L34" s="128"/>
      <c r="M34" s="11"/>
      <c r="N34" s="46"/>
      <c r="O34" s="46"/>
      <c r="P34" s="46"/>
      <c r="Q34" s="46"/>
      <c r="R34" s="178">
        <f>Notes!E33</f>
        <v>2.1306000000000002E-5</v>
      </c>
      <c r="S34" s="46"/>
      <c r="T34" s="57"/>
    </row>
    <row r="35" spans="1:20" ht="16" thickBot="1">
      <c r="A35" s="113"/>
      <c r="B35" s="114"/>
      <c r="C35" s="104" t="s">
        <v>21</v>
      </c>
      <c r="F35" s="12"/>
      <c r="H35" s="53">
        <v>0</v>
      </c>
      <c r="T35" s="149"/>
    </row>
    <row r="36" spans="1:20" ht="16" thickBot="1">
      <c r="A36" s="113"/>
      <c r="B36" s="114"/>
      <c r="C36" s="110" t="s">
        <v>84</v>
      </c>
      <c r="H36" s="117">
        <v>0</v>
      </c>
      <c r="T36" s="169" t="s">
        <v>174</v>
      </c>
    </row>
    <row r="37" spans="1:20" ht="16" thickBot="1">
      <c r="A37" s="113"/>
      <c r="B37" s="114"/>
      <c r="C37" s="110" t="s">
        <v>85</v>
      </c>
      <c r="H37" s="117">
        <v>0</v>
      </c>
      <c r="T37" s="169" t="s">
        <v>174</v>
      </c>
    </row>
    <row r="38" spans="1:20" ht="16" thickBot="1">
      <c r="A38" s="113"/>
      <c r="B38" s="114"/>
      <c r="C38" s="110" t="s">
        <v>86</v>
      </c>
      <c r="H38" s="117">
        <v>0</v>
      </c>
      <c r="T38" s="169" t="s">
        <v>174</v>
      </c>
    </row>
    <row r="39" spans="1:20" ht="16" thickBot="1">
      <c r="A39" s="113"/>
      <c r="B39" s="114"/>
      <c r="C39" s="110" t="s">
        <v>87</v>
      </c>
      <c r="H39" s="117">
        <v>0</v>
      </c>
      <c r="T39" s="169" t="s">
        <v>174</v>
      </c>
    </row>
    <row r="40" spans="1:20" ht="16" thickBot="1">
      <c r="A40" s="113"/>
      <c r="B40" s="114"/>
      <c r="C40" s="110" t="s">
        <v>88</v>
      </c>
      <c r="H40" s="117">
        <v>0</v>
      </c>
      <c r="T40" s="169" t="s">
        <v>174</v>
      </c>
    </row>
    <row r="41" spans="1:20">
      <c r="A41" s="113"/>
      <c r="B41" s="114"/>
      <c r="T41" s="135"/>
    </row>
    <row r="42" spans="1:20">
      <c r="A42" s="113"/>
      <c r="B42" s="114"/>
    </row>
  </sheetData>
  <phoneticPr fontId="3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topLeftCell="B2" workbookViewId="0">
      <selection activeCell="C29" sqref="C29"/>
    </sheetView>
  </sheetViews>
  <sheetFormatPr baseColWidth="10" defaultColWidth="33.125" defaultRowHeight="15" x14ac:dyDescent="0"/>
  <cols>
    <col min="1" max="1" width="3.5" style="59" customWidth="1"/>
    <col min="2" max="2" width="6.375" style="59" customWidth="1"/>
    <col min="3" max="3" width="27.875" style="59" customWidth="1"/>
    <col min="4" max="4" width="16.125" style="59" customWidth="1"/>
    <col min="5" max="5" width="10.125" style="59" customWidth="1"/>
    <col min="6" max="7" width="13.125" style="59" customWidth="1"/>
    <col min="8" max="8" width="12.625" style="64" customWidth="1"/>
    <col min="9" max="9" width="31.5" style="64" customWidth="1"/>
    <col min="10" max="10" width="98.375" style="59" customWidth="1"/>
    <col min="11" max="16384" width="33.125" style="59"/>
  </cols>
  <sheetData>
    <row r="1" spans="2:10" ht="16" thickBot="1"/>
    <row r="2" spans="2:10">
      <c r="B2" s="60"/>
      <c r="C2" s="61"/>
      <c r="D2" s="61"/>
      <c r="E2" s="61"/>
      <c r="F2" s="61"/>
      <c r="G2" s="61"/>
      <c r="H2" s="65"/>
      <c r="I2" s="65"/>
      <c r="J2" s="61"/>
    </row>
    <row r="3" spans="2:10">
      <c r="B3" s="62"/>
      <c r="C3" s="13" t="s">
        <v>15</v>
      </c>
      <c r="D3" s="13"/>
      <c r="E3" s="13"/>
      <c r="F3" s="13"/>
      <c r="G3" s="13"/>
      <c r="H3" s="18"/>
      <c r="I3" s="18"/>
      <c r="J3" s="58"/>
    </row>
    <row r="4" spans="2:10">
      <c r="B4" s="62"/>
      <c r="C4" s="58"/>
      <c r="D4" s="58"/>
      <c r="E4" s="58"/>
      <c r="F4" s="58"/>
      <c r="G4" s="58"/>
      <c r="H4" s="66"/>
      <c r="I4" s="66"/>
      <c r="J4" s="58"/>
    </row>
    <row r="5" spans="2:10">
      <c r="B5" s="67"/>
      <c r="C5" s="15" t="s">
        <v>16</v>
      </c>
      <c r="D5" s="15" t="s">
        <v>0</v>
      </c>
      <c r="E5" s="15" t="s">
        <v>12</v>
      </c>
      <c r="F5" s="15" t="s">
        <v>17</v>
      </c>
      <c r="G5" s="15" t="s">
        <v>48</v>
      </c>
      <c r="H5" s="19" t="s">
        <v>18</v>
      </c>
      <c r="I5" s="19" t="s">
        <v>49</v>
      </c>
      <c r="J5" s="15" t="s">
        <v>9</v>
      </c>
    </row>
    <row r="6" spans="2:10">
      <c r="B6" s="62"/>
      <c r="C6" s="13"/>
      <c r="D6" s="13"/>
      <c r="E6" s="13"/>
      <c r="F6" s="13"/>
      <c r="G6" s="13"/>
      <c r="H6" s="18"/>
      <c r="I6" s="18"/>
      <c r="J6" s="13"/>
    </row>
    <row r="7" spans="2:10">
      <c r="B7" s="62"/>
      <c r="C7" s="151"/>
      <c r="D7" s="118"/>
      <c r="E7" s="118"/>
      <c r="F7" s="58"/>
      <c r="G7" s="58"/>
      <c r="H7" s="103"/>
      <c r="I7" s="102"/>
      <c r="J7" s="47"/>
    </row>
    <row r="8" spans="2:10">
      <c r="B8" s="62"/>
      <c r="C8" s="113"/>
      <c r="D8" s="58"/>
      <c r="E8" s="58"/>
      <c r="F8" s="58"/>
      <c r="G8" s="58"/>
      <c r="H8" s="58"/>
      <c r="I8" s="58"/>
      <c r="J8" s="58"/>
    </row>
    <row r="9" spans="2:10">
      <c r="B9" s="62"/>
      <c r="C9" s="144" t="s">
        <v>64</v>
      </c>
      <c r="D9" s="157" t="s">
        <v>147</v>
      </c>
      <c r="E9" s="157" t="s">
        <v>148</v>
      </c>
      <c r="F9" s="59">
        <v>2010</v>
      </c>
      <c r="G9" s="59">
        <v>2010</v>
      </c>
      <c r="H9" s="103">
        <v>42349</v>
      </c>
      <c r="I9" s="64" t="s">
        <v>149</v>
      </c>
      <c r="J9" s="76" t="s">
        <v>142</v>
      </c>
    </row>
    <row r="10" spans="2:10">
      <c r="B10" s="62"/>
      <c r="C10" s="68"/>
      <c r="D10" s="58"/>
      <c r="E10" s="58"/>
      <c r="F10" s="58"/>
      <c r="G10" s="58"/>
      <c r="H10" s="63"/>
      <c r="I10" s="102"/>
      <c r="J10" s="101"/>
    </row>
    <row r="11" spans="2:10">
      <c r="B11" s="62"/>
      <c r="E11" s="108"/>
      <c r="F11" s="58"/>
      <c r="G11" s="58"/>
      <c r="H11" s="103"/>
      <c r="I11" s="118"/>
      <c r="J11" s="100"/>
    </row>
    <row r="12" spans="2:10">
      <c r="B12" s="62"/>
      <c r="C12" s="157" t="s">
        <v>97</v>
      </c>
      <c r="D12" s="154" t="s">
        <v>163</v>
      </c>
      <c r="E12" s="157" t="s">
        <v>164</v>
      </c>
      <c r="F12" s="59">
        <v>2015</v>
      </c>
      <c r="G12" s="59">
        <v>2015</v>
      </c>
      <c r="H12" s="103">
        <v>42360</v>
      </c>
      <c r="I12" s="64" t="s">
        <v>175</v>
      </c>
      <c r="J12" s="59" t="s">
        <v>165</v>
      </c>
    </row>
    <row r="13" spans="2:10">
      <c r="B13" s="62"/>
      <c r="C13" s="163" t="s">
        <v>68</v>
      </c>
    </row>
    <row r="14" spans="2:10">
      <c r="B14" s="62"/>
      <c r="C14" s="163" t="s">
        <v>22</v>
      </c>
    </row>
    <row r="15" spans="2:10">
      <c r="B15" s="62"/>
      <c r="C15" s="163" t="s">
        <v>107</v>
      </c>
    </row>
    <row r="16" spans="2:10">
      <c r="B16" s="62"/>
    </row>
    <row r="17" spans="2:10">
      <c r="B17" s="62"/>
      <c r="C17" s="113" t="s">
        <v>24</v>
      </c>
      <c r="D17" s="163" t="s">
        <v>176</v>
      </c>
      <c r="E17" s="163" t="s">
        <v>196</v>
      </c>
      <c r="F17" s="59">
        <v>2013</v>
      </c>
      <c r="G17" s="59">
        <v>2013</v>
      </c>
      <c r="H17" s="103">
        <v>42373</v>
      </c>
      <c r="I17" s="64" t="s">
        <v>201</v>
      </c>
      <c r="J17" s="59" t="s">
        <v>197</v>
      </c>
    </row>
    <row r="18" spans="2:10">
      <c r="B18" s="62"/>
      <c r="C18" s="133" t="s">
        <v>96</v>
      </c>
    </row>
    <row r="19" spans="2:10">
      <c r="B19" s="62"/>
      <c r="C19" s="134" t="s">
        <v>66</v>
      </c>
    </row>
    <row r="20" spans="2:10">
      <c r="B20" s="62"/>
      <c r="C20" s="163" t="s">
        <v>108</v>
      </c>
    </row>
    <row r="21" spans="2:10">
      <c r="B21" s="62"/>
      <c r="C21" s="133" t="s">
        <v>97</v>
      </c>
    </row>
    <row r="22" spans="2:10">
      <c r="B22" s="62"/>
      <c r="C22" s="163" t="s">
        <v>68</v>
      </c>
    </row>
    <row r="23" spans="2:10">
      <c r="B23" s="62"/>
    </row>
    <row r="24" spans="2:10">
      <c r="B24" s="62"/>
      <c r="C24" s="133" t="s">
        <v>98</v>
      </c>
      <c r="D24" s="113" t="s">
        <v>100</v>
      </c>
      <c r="E24" s="118" t="s">
        <v>56</v>
      </c>
      <c r="F24" s="58">
        <v>2015</v>
      </c>
      <c r="G24" s="58">
        <v>2010</v>
      </c>
      <c r="H24" s="103">
        <v>42349</v>
      </c>
      <c r="I24" s="156" t="s">
        <v>150</v>
      </c>
      <c r="J24" s="58" t="s">
        <v>101</v>
      </c>
    </row>
    <row r="25" spans="2:10">
      <c r="B25" s="62"/>
      <c r="C25" s="113" t="s">
        <v>99</v>
      </c>
    </row>
    <row r="26" spans="2:10">
      <c r="B26" s="62"/>
      <c r="C26" s="144" t="s">
        <v>125</v>
      </c>
    </row>
    <row r="27" spans="2:10">
      <c r="B27" s="62"/>
    </row>
    <row r="28" spans="2:10">
      <c r="C28" s="163" t="s">
        <v>79</v>
      </c>
      <c r="D28" s="163" t="s">
        <v>205</v>
      </c>
      <c r="F28" s="59">
        <v>2016</v>
      </c>
      <c r="G28" s="59">
        <v>2015</v>
      </c>
      <c r="H28" s="103">
        <v>42373</v>
      </c>
      <c r="J28" s="59" t="s">
        <v>208</v>
      </c>
    </row>
    <row r="30" spans="2:10">
      <c r="I30" s="176" t="s">
        <v>209</v>
      </c>
    </row>
  </sheetData>
  <phoneticPr fontId="3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409"/>
  <sheetViews>
    <sheetView topLeftCell="D8" workbookViewId="0">
      <selection activeCell="E19" sqref="E19"/>
    </sheetView>
  </sheetViews>
  <sheetFormatPr baseColWidth="10" defaultRowHeight="15" x14ac:dyDescent="0"/>
  <cols>
    <col min="1" max="1" width="3.625" style="69" customWidth="1"/>
    <col min="2" max="2" width="3.5" style="69" customWidth="1"/>
    <col min="3" max="3" width="9.375" style="69" customWidth="1"/>
    <col min="4" max="4" width="4" style="69" customWidth="1"/>
    <col min="5" max="5" width="13.125" style="69" customWidth="1"/>
    <col min="6" max="6" width="7.75" style="69" customWidth="1"/>
    <col min="7" max="13" width="10.625" style="69"/>
    <col min="14" max="14" width="7.125" style="69" customWidth="1"/>
    <col min="15" max="16384" width="10.625" style="69"/>
  </cols>
  <sheetData>
    <row r="1" spans="1:15" ht="16" thickBot="1"/>
    <row r="2" spans="1:15">
      <c r="B2" s="70"/>
      <c r="C2" s="71"/>
      <c r="D2" s="71"/>
      <c r="E2" s="71"/>
      <c r="F2" s="71"/>
      <c r="G2" s="71"/>
      <c r="H2" s="71"/>
      <c r="I2" s="71"/>
      <c r="J2" s="71"/>
      <c r="K2" s="71"/>
      <c r="L2" s="71"/>
      <c r="M2" s="71"/>
      <c r="N2" s="72"/>
    </row>
    <row r="3" spans="1:15">
      <c r="A3" s="73"/>
      <c r="B3" s="98"/>
      <c r="C3" s="77" t="s">
        <v>0</v>
      </c>
      <c r="D3" s="77" t="s">
        <v>58</v>
      </c>
      <c r="E3" s="77" t="s">
        <v>26</v>
      </c>
      <c r="F3" s="77"/>
      <c r="G3" s="77"/>
      <c r="H3" s="74"/>
      <c r="I3" s="74"/>
      <c r="J3" s="74"/>
      <c r="K3" s="74"/>
      <c r="L3" s="74"/>
      <c r="M3" s="74"/>
      <c r="N3" s="99"/>
    </row>
    <row r="4" spans="1:15">
      <c r="B4" s="75"/>
      <c r="C4" s="76"/>
      <c r="D4" s="76"/>
      <c r="E4" s="76"/>
      <c r="F4" s="76"/>
      <c r="G4" s="76"/>
      <c r="H4" s="76"/>
      <c r="I4" s="76"/>
      <c r="J4" s="76"/>
      <c r="K4" s="76"/>
      <c r="L4" s="76"/>
      <c r="M4" s="76"/>
      <c r="N4" s="76"/>
      <c r="O4" s="76"/>
    </row>
    <row r="5" spans="1:15">
      <c r="B5" s="75"/>
      <c r="D5" s="76"/>
      <c r="E5" s="76"/>
      <c r="F5" s="76"/>
      <c r="G5" s="76"/>
      <c r="H5" s="76"/>
      <c r="I5" s="76"/>
      <c r="J5" s="76"/>
      <c r="K5" s="76"/>
      <c r="L5" s="76"/>
      <c r="M5" s="76"/>
      <c r="N5" s="76"/>
      <c r="O5" s="76"/>
    </row>
    <row r="6" spans="1:15">
      <c r="B6" s="75"/>
      <c r="C6" s="76"/>
      <c r="D6" s="76"/>
      <c r="G6" s="76"/>
      <c r="H6" s="76"/>
      <c r="I6" s="76"/>
      <c r="J6" s="76"/>
      <c r="K6" s="76"/>
      <c r="L6" s="76"/>
      <c r="M6" s="76"/>
      <c r="N6" s="76"/>
      <c r="O6" s="76"/>
    </row>
    <row r="7" spans="1:15">
      <c r="B7" s="75"/>
      <c r="C7" s="76"/>
      <c r="D7" s="76"/>
      <c r="E7" s="76"/>
      <c r="F7" s="76"/>
      <c r="G7" s="76"/>
      <c r="H7" s="76"/>
      <c r="I7" s="76"/>
      <c r="J7" s="76"/>
      <c r="K7" s="76"/>
      <c r="L7" s="76"/>
      <c r="M7" s="76"/>
    </row>
    <row r="8" spans="1:15">
      <c r="B8" s="75"/>
      <c r="C8" s="76"/>
      <c r="D8" s="76"/>
      <c r="E8" s="76"/>
      <c r="F8" s="76"/>
      <c r="G8" s="76"/>
      <c r="H8" s="76"/>
      <c r="I8" s="76"/>
      <c r="J8" s="76"/>
      <c r="K8" s="76"/>
      <c r="L8" s="76"/>
      <c r="M8" s="76"/>
    </row>
    <row r="9" spans="1:15">
      <c r="B9" s="75"/>
      <c r="C9" s="76"/>
      <c r="D9" s="76"/>
      <c r="E9" s="76"/>
      <c r="F9" s="76"/>
      <c r="G9" s="76"/>
      <c r="H9" s="76"/>
      <c r="I9" s="76"/>
      <c r="J9" s="76"/>
      <c r="K9" s="76"/>
      <c r="L9" s="76"/>
      <c r="M9" s="76"/>
    </row>
    <row r="10" spans="1:15">
      <c r="B10" s="75"/>
      <c r="C10" s="76"/>
      <c r="D10" s="76"/>
      <c r="E10" s="76"/>
      <c r="F10" s="76"/>
      <c r="G10" s="76"/>
      <c r="H10" s="76"/>
      <c r="I10" s="76"/>
      <c r="J10" s="76"/>
      <c r="K10" s="76"/>
      <c r="L10" s="76"/>
      <c r="M10" s="76"/>
      <c r="N10" s="76"/>
      <c r="O10" s="76"/>
    </row>
    <row r="11" spans="1:15">
      <c r="B11" s="75"/>
      <c r="C11" s="76"/>
      <c r="D11" s="76"/>
      <c r="H11" s="76"/>
      <c r="K11" s="76"/>
      <c r="L11" s="76"/>
      <c r="M11" s="76"/>
      <c r="N11" s="76"/>
      <c r="O11" s="76"/>
    </row>
    <row r="12" spans="1:15">
      <c r="B12" s="75"/>
      <c r="C12" s="164" t="s">
        <v>147</v>
      </c>
      <c r="D12" s="76"/>
      <c r="K12" s="76"/>
      <c r="L12" s="76"/>
      <c r="M12" s="76"/>
      <c r="N12" s="76"/>
      <c r="O12" s="76"/>
    </row>
    <row r="13" spans="1:15">
      <c r="B13" s="75"/>
      <c r="C13" s="76"/>
      <c r="D13" s="76"/>
      <c r="E13" s="76">
        <v>355</v>
      </c>
      <c r="F13" s="76" t="s">
        <v>65</v>
      </c>
      <c r="G13" s="76" t="s">
        <v>146</v>
      </c>
      <c r="H13" s="76"/>
      <c r="K13" s="76"/>
      <c r="L13" s="76"/>
      <c r="M13" s="76"/>
      <c r="N13" s="76"/>
      <c r="O13" s="76"/>
    </row>
    <row r="14" spans="1:15">
      <c r="B14" s="75"/>
      <c r="C14" s="76"/>
      <c r="D14" s="76"/>
      <c r="E14" s="76"/>
      <c r="F14" s="76"/>
      <c r="G14" s="76"/>
      <c r="H14" s="76"/>
      <c r="I14" s="76"/>
      <c r="J14" s="76"/>
      <c r="K14" s="76"/>
      <c r="L14" s="76"/>
      <c r="M14" s="76"/>
      <c r="N14" s="76"/>
      <c r="O14" s="76"/>
    </row>
    <row r="15" spans="1:15">
      <c r="B15" s="75"/>
      <c r="C15" s="76"/>
      <c r="D15" s="76"/>
      <c r="E15" s="69">
        <v>355</v>
      </c>
      <c r="F15" s="69" t="s">
        <v>65</v>
      </c>
      <c r="H15" s="76"/>
      <c r="I15" s="76"/>
      <c r="J15" s="76"/>
      <c r="K15" s="76"/>
      <c r="L15" s="76"/>
      <c r="M15" s="76"/>
      <c r="N15" s="76"/>
      <c r="O15" s="76"/>
    </row>
    <row r="16" spans="1:15">
      <c r="B16" s="75"/>
      <c r="C16" s="76"/>
      <c r="D16" s="76"/>
      <c r="E16" s="69">
        <f>E15/24</f>
        <v>14.791666666666666</v>
      </c>
      <c r="F16" s="69" t="s">
        <v>124</v>
      </c>
      <c r="I16" s="76"/>
      <c r="J16" s="76"/>
      <c r="K16" s="76"/>
      <c r="L16" s="76"/>
      <c r="M16" s="76"/>
      <c r="N16" s="76"/>
      <c r="O16" s="76"/>
    </row>
    <row r="17" spans="2:15">
      <c r="B17" s="75"/>
      <c r="C17" s="76"/>
      <c r="D17" s="76"/>
      <c r="E17" s="69">
        <f>E16*120.1</f>
        <v>1776.4791666666665</v>
      </c>
      <c r="F17" s="69" t="s">
        <v>62</v>
      </c>
      <c r="I17" s="76"/>
      <c r="J17" s="76"/>
      <c r="K17" s="76"/>
      <c r="L17" s="76"/>
      <c r="M17" s="76"/>
      <c r="N17" s="76"/>
      <c r="O17" s="76"/>
    </row>
    <row r="18" spans="2:15">
      <c r="B18" s="75"/>
      <c r="C18" s="76"/>
      <c r="D18" s="76"/>
      <c r="E18" s="69">
        <f>E17/60/60</f>
        <v>0.49346643518518518</v>
      </c>
      <c r="F18" s="69" t="s">
        <v>63</v>
      </c>
      <c r="H18" s="76"/>
      <c r="I18" s="76"/>
      <c r="J18" s="76"/>
      <c r="K18" s="76"/>
      <c r="L18" s="76"/>
      <c r="M18" s="76"/>
      <c r="N18" s="76"/>
      <c r="O18" s="76"/>
    </row>
    <row r="19" spans="2:15">
      <c r="B19" s="75"/>
      <c r="C19" s="76"/>
      <c r="D19" s="76"/>
      <c r="E19" s="69">
        <f>E18*1000</f>
        <v>493.46643518518516</v>
      </c>
      <c r="F19" s="69" t="s">
        <v>167</v>
      </c>
      <c r="G19" s="69" t="s">
        <v>64</v>
      </c>
      <c r="H19" s="76"/>
      <c r="I19" s="76"/>
      <c r="J19" s="76"/>
      <c r="K19" s="76"/>
      <c r="L19" s="76"/>
      <c r="M19" s="76"/>
      <c r="N19" s="76"/>
      <c r="O19" s="76"/>
    </row>
    <row r="20" spans="2:15">
      <c r="B20" s="75"/>
      <c r="C20" s="76"/>
      <c r="D20" s="76"/>
      <c r="H20" s="76"/>
      <c r="I20" s="76"/>
      <c r="J20" s="76"/>
      <c r="K20" s="76"/>
      <c r="L20" s="76"/>
      <c r="M20" s="76"/>
      <c r="N20" s="76"/>
      <c r="O20" s="76"/>
    </row>
    <row r="21" spans="2:15">
      <c r="B21" s="75"/>
      <c r="C21" s="76"/>
      <c r="D21" s="76"/>
      <c r="E21" s="69">
        <f>E17*E283</f>
        <v>13383283.449999997</v>
      </c>
      <c r="F21" s="69" t="s">
        <v>54</v>
      </c>
      <c r="G21" s="69" t="s">
        <v>114</v>
      </c>
      <c r="H21" s="76"/>
      <c r="I21" s="76"/>
      <c r="J21" s="76"/>
      <c r="K21" s="76"/>
      <c r="L21" s="76"/>
      <c r="M21" s="76"/>
      <c r="N21" s="76"/>
      <c r="O21" s="76"/>
    </row>
    <row r="22" spans="2:15">
      <c r="B22" s="75"/>
      <c r="C22" s="76"/>
      <c r="D22" s="76"/>
      <c r="E22" s="76">
        <f>E21/3.6</f>
        <v>3717578.7361111101</v>
      </c>
      <c r="F22" s="76" t="s">
        <v>169</v>
      </c>
      <c r="G22" s="69" t="s">
        <v>114</v>
      </c>
      <c r="H22" s="76"/>
      <c r="I22" s="76"/>
      <c r="J22" s="76"/>
      <c r="K22" s="76"/>
      <c r="L22" s="76"/>
      <c r="M22" s="76"/>
      <c r="N22" s="76"/>
      <c r="O22" s="76"/>
    </row>
    <row r="23" spans="2:15">
      <c r="B23" s="75"/>
      <c r="C23" s="76"/>
      <c r="D23" s="76"/>
      <c r="E23" s="76"/>
      <c r="F23" s="76"/>
      <c r="G23" s="76"/>
      <c r="H23" s="76"/>
      <c r="I23" s="76"/>
      <c r="J23" s="76"/>
      <c r="K23" s="76"/>
      <c r="L23" s="76"/>
      <c r="M23" s="76"/>
      <c r="N23" s="76"/>
      <c r="O23" s="76"/>
    </row>
    <row r="24" spans="2:15">
      <c r="B24" s="75"/>
      <c r="C24" s="76"/>
      <c r="D24" s="76"/>
      <c r="E24" s="76"/>
      <c r="F24" s="76"/>
      <c r="G24" s="76"/>
      <c r="H24" s="76"/>
      <c r="I24" s="76"/>
      <c r="J24" s="76"/>
      <c r="K24" s="76"/>
      <c r="L24" s="76"/>
      <c r="M24" s="76"/>
      <c r="N24" s="76"/>
      <c r="O24" s="76"/>
    </row>
    <row r="25" spans="2:15">
      <c r="B25" s="75"/>
      <c r="C25" s="76"/>
      <c r="D25" s="76"/>
      <c r="E25" s="76"/>
      <c r="F25" s="76"/>
      <c r="G25" s="76"/>
      <c r="H25" s="76"/>
      <c r="I25" s="76"/>
      <c r="J25" s="76"/>
      <c r="K25" s="76"/>
      <c r="L25" s="76"/>
      <c r="M25" s="76"/>
      <c r="N25" s="76"/>
      <c r="O25" s="76"/>
    </row>
    <row r="26" spans="2:15">
      <c r="B26" s="75"/>
      <c r="C26" s="76"/>
      <c r="D26" s="76"/>
      <c r="E26" s="76">
        <v>4.4000000000000004</v>
      </c>
      <c r="F26" s="76" t="s">
        <v>152</v>
      </c>
      <c r="G26" s="76"/>
      <c r="H26" s="76"/>
      <c r="I26" s="76"/>
      <c r="J26" s="76"/>
      <c r="K26" s="76"/>
      <c r="L26" s="76"/>
      <c r="M26" s="76"/>
      <c r="N26" s="76"/>
      <c r="O26" s="76"/>
    </row>
    <row r="27" spans="2:15">
      <c r="B27" s="75"/>
      <c r="C27" s="76"/>
      <c r="D27" s="76"/>
      <c r="E27" s="76">
        <f>120.1*0.08988/3.6</f>
        <v>2.9984966666666666</v>
      </c>
      <c r="F27" s="76" t="s">
        <v>151</v>
      </c>
      <c r="G27" s="76"/>
      <c r="H27" s="76"/>
      <c r="I27" s="76"/>
      <c r="J27" s="76"/>
      <c r="K27" s="76"/>
      <c r="L27" s="76"/>
      <c r="M27" s="76"/>
      <c r="N27" s="76"/>
      <c r="O27" s="76"/>
    </row>
    <row r="28" spans="2:15">
      <c r="B28" s="75"/>
      <c r="C28" s="76"/>
      <c r="D28" s="76"/>
      <c r="E28" s="76">
        <f>E27/E26</f>
        <v>0.68147651515151508</v>
      </c>
      <c r="F28" s="76"/>
      <c r="H28" s="76"/>
      <c r="I28" s="76"/>
      <c r="J28" s="76"/>
      <c r="K28" s="76"/>
      <c r="L28" s="76"/>
      <c r="M28" s="76"/>
      <c r="N28" s="76"/>
      <c r="O28" s="76"/>
    </row>
    <row r="29" spans="2:15">
      <c r="B29" s="75"/>
      <c r="I29" s="76"/>
      <c r="J29" s="76"/>
      <c r="K29" s="76"/>
      <c r="L29" s="76"/>
      <c r="M29" s="76"/>
      <c r="N29" s="76"/>
      <c r="O29" s="76"/>
    </row>
    <row r="30" spans="2:15">
      <c r="B30" s="75"/>
      <c r="C30" s="76"/>
      <c r="D30" s="76"/>
      <c r="H30" s="76"/>
      <c r="I30" s="76"/>
      <c r="J30" s="76"/>
      <c r="K30" s="76"/>
      <c r="L30" s="76"/>
      <c r="M30" s="76"/>
      <c r="N30" s="76"/>
      <c r="O30" s="76"/>
    </row>
    <row r="31" spans="2:15">
      <c r="B31" s="75"/>
      <c r="H31" s="76"/>
      <c r="I31" s="76"/>
      <c r="J31" s="76"/>
      <c r="K31" s="76"/>
      <c r="L31" s="76"/>
      <c r="M31" s="76"/>
      <c r="N31" s="76"/>
      <c r="O31" s="76"/>
    </row>
    <row r="32" spans="2:15">
      <c r="B32" s="75"/>
      <c r="C32" s="174" t="s">
        <v>205</v>
      </c>
      <c r="D32" s="76"/>
      <c r="E32" s="69">
        <f>3.2*10^-3*1.81*10^-3+1*10^-3*0.5*10^-3+0.9*10^-3*0.9*10^-3</f>
        <v>7.1020000000000008E-6</v>
      </c>
      <c r="F32" s="69" t="s">
        <v>80</v>
      </c>
      <c r="G32" s="69" t="s">
        <v>206</v>
      </c>
      <c r="H32" s="76"/>
      <c r="I32" s="76"/>
      <c r="J32" s="76"/>
      <c r="K32" s="76"/>
      <c r="L32" s="76"/>
      <c r="M32" s="76"/>
      <c r="N32" s="76"/>
      <c r="O32" s="76"/>
    </row>
    <row r="33" spans="2:15">
      <c r="B33" s="75"/>
      <c r="C33" s="76"/>
      <c r="D33" s="76"/>
      <c r="E33" s="69">
        <f>E32*3</f>
        <v>2.1306000000000002E-5</v>
      </c>
      <c r="F33" s="69" t="s">
        <v>80</v>
      </c>
      <c r="G33" s="69" t="s">
        <v>207</v>
      </c>
      <c r="H33" s="76"/>
      <c r="I33" s="76"/>
      <c r="J33" s="76"/>
      <c r="K33" s="76"/>
      <c r="L33" s="76"/>
      <c r="M33" s="76"/>
      <c r="N33" s="76"/>
      <c r="O33" s="76"/>
    </row>
    <row r="34" spans="2:15">
      <c r="B34" s="75"/>
      <c r="C34" s="76"/>
      <c r="H34" s="76"/>
      <c r="I34" s="76"/>
      <c r="J34" s="76"/>
      <c r="K34" s="76"/>
      <c r="L34" s="76"/>
      <c r="M34" s="76"/>
      <c r="N34" s="76"/>
      <c r="O34" s="76"/>
    </row>
    <row r="35" spans="2:15">
      <c r="B35" s="75"/>
      <c r="I35" s="76"/>
      <c r="J35" s="76"/>
      <c r="K35" s="76"/>
      <c r="L35" s="76"/>
      <c r="M35" s="76"/>
      <c r="N35" s="76"/>
      <c r="O35" s="76"/>
    </row>
    <row r="36" spans="2:15">
      <c r="B36" s="75"/>
      <c r="I36" s="76"/>
      <c r="J36" s="76"/>
      <c r="K36" s="76"/>
      <c r="L36" s="76"/>
      <c r="M36" s="76"/>
      <c r="N36" s="76"/>
      <c r="O36" s="76"/>
    </row>
    <row r="37" spans="2:15">
      <c r="B37" s="75"/>
      <c r="C37" s="69" t="s">
        <v>198</v>
      </c>
      <c r="J37" s="76"/>
      <c r="K37" s="76"/>
      <c r="L37" s="76"/>
      <c r="M37" s="76"/>
      <c r="N37" s="76"/>
      <c r="O37" s="76"/>
    </row>
    <row r="38" spans="2:15">
      <c r="B38" s="75"/>
      <c r="J38" s="76"/>
      <c r="K38" s="76"/>
      <c r="L38" s="76"/>
      <c r="M38" s="76"/>
      <c r="N38" s="76"/>
      <c r="O38" s="76"/>
    </row>
    <row r="39" spans="2:15">
      <c r="B39" s="75"/>
      <c r="J39" s="76"/>
      <c r="K39" s="76"/>
      <c r="L39" s="76"/>
      <c r="M39" s="76"/>
      <c r="N39" s="76"/>
      <c r="O39" s="76"/>
    </row>
    <row r="40" spans="2:15">
      <c r="B40" s="75"/>
      <c r="J40" s="76"/>
      <c r="K40" s="76"/>
      <c r="L40" s="76"/>
      <c r="M40" s="76"/>
      <c r="N40" s="76"/>
      <c r="O40" s="76"/>
    </row>
    <row r="41" spans="2:15">
      <c r="B41" s="75"/>
      <c r="J41" s="76"/>
      <c r="K41" s="76"/>
      <c r="L41" s="76"/>
      <c r="M41" s="76"/>
      <c r="N41" s="76"/>
      <c r="O41" s="76"/>
    </row>
    <row r="42" spans="2:15">
      <c r="B42" s="75"/>
      <c r="K42" s="76"/>
      <c r="L42" s="76"/>
      <c r="M42" s="76"/>
      <c r="N42" s="76"/>
      <c r="O42" s="76"/>
    </row>
    <row r="43" spans="2:15">
      <c r="B43" s="75"/>
      <c r="E43" s="69">
        <v>120.1</v>
      </c>
      <c r="F43" s="69" t="s">
        <v>155</v>
      </c>
      <c r="G43" s="69" t="s">
        <v>156</v>
      </c>
      <c r="K43" s="76"/>
      <c r="L43" s="76"/>
      <c r="M43" s="76"/>
      <c r="N43" s="76"/>
      <c r="O43" s="76"/>
    </row>
    <row r="44" spans="2:15">
      <c r="B44" s="75"/>
      <c r="E44" s="69">
        <f>E43/3.6</f>
        <v>33.361111111111107</v>
      </c>
      <c r="F44" s="69" t="s">
        <v>157</v>
      </c>
      <c r="G44" s="69" t="s">
        <v>156</v>
      </c>
      <c r="K44" s="76"/>
      <c r="L44" s="76"/>
      <c r="M44" s="76"/>
      <c r="N44" s="76"/>
      <c r="O44" s="76"/>
    </row>
    <row r="45" spans="2:15">
      <c r="B45" s="75"/>
      <c r="K45" s="76"/>
      <c r="L45" s="76"/>
      <c r="M45" s="76"/>
      <c r="N45" s="76"/>
      <c r="O45" s="76"/>
    </row>
    <row r="46" spans="2:15">
      <c r="B46" s="75"/>
      <c r="K46" s="76"/>
      <c r="L46" s="76"/>
      <c r="M46" s="76"/>
      <c r="N46" s="76"/>
      <c r="O46" s="76"/>
    </row>
    <row r="47" spans="2:15">
      <c r="B47" s="75"/>
      <c r="K47" s="76"/>
      <c r="L47" s="76"/>
      <c r="M47" s="76"/>
      <c r="N47" s="76"/>
      <c r="O47" s="76"/>
    </row>
    <row r="48" spans="2:15">
      <c r="B48" s="75"/>
      <c r="C48" s="164" t="s">
        <v>163</v>
      </c>
      <c r="K48" s="76"/>
      <c r="L48" s="76"/>
      <c r="M48" s="76"/>
      <c r="N48" s="76"/>
      <c r="O48" s="76"/>
    </row>
    <row r="49" spans="2:15">
      <c r="B49" s="75"/>
      <c r="K49" s="76"/>
      <c r="L49" s="76"/>
      <c r="M49" s="76"/>
      <c r="N49" s="76"/>
      <c r="O49" s="76"/>
    </row>
    <row r="50" spans="2:15" ht="16">
      <c r="B50" s="75"/>
      <c r="J50"/>
      <c r="K50" s="76"/>
      <c r="L50" s="76"/>
      <c r="M50" s="76"/>
      <c r="N50" s="76"/>
      <c r="O50" s="76"/>
    </row>
    <row r="51" spans="2:15">
      <c r="B51" s="75"/>
      <c r="K51" s="76"/>
      <c r="L51" s="76"/>
      <c r="M51" s="76"/>
      <c r="N51" s="76"/>
      <c r="O51" s="76"/>
    </row>
    <row r="52" spans="2:15">
      <c r="B52" s="75"/>
      <c r="K52" s="76"/>
      <c r="L52" s="76"/>
      <c r="M52" s="76"/>
      <c r="N52" s="76"/>
      <c r="O52" s="76"/>
    </row>
    <row r="53" spans="2:15">
      <c r="B53" s="75"/>
      <c r="K53" s="76"/>
      <c r="L53" s="76"/>
      <c r="M53" s="76"/>
      <c r="N53" s="76"/>
      <c r="O53" s="76"/>
    </row>
    <row r="54" spans="2:15">
      <c r="B54" s="75"/>
      <c r="K54" s="76"/>
      <c r="L54" s="76"/>
      <c r="M54" s="76"/>
      <c r="N54" s="76"/>
      <c r="O54" s="76"/>
    </row>
    <row r="55" spans="2:15">
      <c r="B55" s="75"/>
      <c r="K55" s="76"/>
      <c r="L55" s="76"/>
      <c r="M55" s="76"/>
      <c r="N55" s="76"/>
      <c r="O55" s="76"/>
    </row>
    <row r="56" spans="2:15">
      <c r="B56" s="75"/>
      <c r="K56" s="76"/>
      <c r="L56" s="76"/>
      <c r="M56" s="76"/>
      <c r="N56" s="76"/>
      <c r="O56" s="76"/>
    </row>
    <row r="57" spans="2:15">
      <c r="B57" s="75"/>
      <c r="K57" s="76"/>
      <c r="L57" s="76"/>
      <c r="N57" s="76"/>
      <c r="O57" s="76"/>
    </row>
    <row r="58" spans="2:15">
      <c r="B58" s="75"/>
      <c r="K58" s="76"/>
      <c r="L58" s="76"/>
      <c r="M58" s="76"/>
      <c r="N58" s="76"/>
      <c r="O58" s="76"/>
    </row>
    <row r="59" spans="2:15">
      <c r="B59" s="75"/>
      <c r="K59" s="76"/>
      <c r="L59" s="76"/>
      <c r="M59" s="76"/>
      <c r="N59" s="76"/>
      <c r="O59" s="76"/>
    </row>
    <row r="60" spans="2:15">
      <c r="B60" s="75"/>
      <c r="K60" s="76"/>
      <c r="L60" s="76"/>
      <c r="M60" s="76"/>
      <c r="N60" s="76"/>
      <c r="O60" s="76"/>
    </row>
    <row r="61" spans="2:15">
      <c r="B61" s="75"/>
      <c r="K61" s="76"/>
      <c r="L61" s="76"/>
      <c r="M61" s="76"/>
      <c r="N61" s="76"/>
      <c r="O61" s="76"/>
    </row>
    <row r="62" spans="2:15">
      <c r="B62" s="75"/>
      <c r="K62" s="76"/>
      <c r="L62" s="76"/>
      <c r="M62" s="76"/>
      <c r="N62" s="76"/>
      <c r="O62" s="76"/>
    </row>
    <row r="63" spans="2:15">
      <c r="B63" s="75"/>
      <c r="K63" s="76"/>
      <c r="L63" s="76"/>
      <c r="M63" s="76"/>
      <c r="N63" s="76"/>
      <c r="O63" s="76"/>
    </row>
    <row r="64" spans="2:15">
      <c r="B64" s="75"/>
      <c r="K64" s="76"/>
      <c r="L64" s="76"/>
      <c r="M64" s="76"/>
      <c r="N64" s="76"/>
      <c r="O64" s="76"/>
    </row>
    <row r="65" spans="2:15">
      <c r="B65" s="75"/>
      <c r="K65" s="76"/>
      <c r="L65" s="76"/>
      <c r="M65" s="76"/>
      <c r="N65" s="76"/>
      <c r="O65" s="76"/>
    </row>
    <row r="66" spans="2:15">
      <c r="B66" s="75"/>
      <c r="E66" s="69">
        <v>54</v>
      </c>
      <c r="F66" s="69" t="s">
        <v>158</v>
      </c>
      <c r="G66" s="69" t="s">
        <v>159</v>
      </c>
      <c r="H66" s="69" t="s">
        <v>160</v>
      </c>
      <c r="K66" s="76"/>
      <c r="L66" s="76"/>
      <c r="M66" s="76"/>
      <c r="N66" s="76"/>
      <c r="O66" s="76"/>
    </row>
    <row r="67" spans="2:15">
      <c r="B67" s="75"/>
      <c r="E67" s="69">
        <f>$E$44/E66</f>
        <v>0.61779835390946491</v>
      </c>
      <c r="G67" s="69" t="s">
        <v>97</v>
      </c>
      <c r="K67" s="76"/>
      <c r="L67" s="76"/>
      <c r="M67" s="76"/>
      <c r="N67" s="76"/>
      <c r="O67" s="76"/>
    </row>
    <row r="68" spans="2:15">
      <c r="B68" s="75"/>
      <c r="K68" s="76"/>
      <c r="L68" s="76"/>
      <c r="M68" s="76"/>
      <c r="N68" s="76"/>
      <c r="O68" s="76"/>
    </row>
    <row r="69" spans="2:15">
      <c r="B69" s="75"/>
      <c r="E69" s="69">
        <v>50</v>
      </c>
      <c r="F69" s="69" t="s">
        <v>158</v>
      </c>
      <c r="G69" s="69" t="s">
        <v>159</v>
      </c>
      <c r="H69" s="69" t="s">
        <v>161</v>
      </c>
      <c r="K69" s="76"/>
      <c r="L69" s="76"/>
      <c r="M69" s="76"/>
      <c r="N69" s="76"/>
      <c r="O69" s="76"/>
    </row>
    <row r="70" spans="2:15">
      <c r="B70" s="75"/>
      <c r="E70" s="69">
        <f>$E$44/E69</f>
        <v>0.66722222222222216</v>
      </c>
      <c r="G70" s="69" t="s">
        <v>97</v>
      </c>
      <c r="L70" s="76"/>
      <c r="M70" s="76"/>
      <c r="N70" s="76"/>
      <c r="O70" s="76"/>
    </row>
    <row r="71" spans="2:15">
      <c r="B71" s="75"/>
      <c r="L71" s="76"/>
      <c r="M71" s="76"/>
      <c r="N71" s="76"/>
      <c r="O71" s="76"/>
    </row>
    <row r="72" spans="2:15">
      <c r="B72" s="75"/>
      <c r="L72" s="76"/>
      <c r="M72" s="76"/>
      <c r="N72" s="76"/>
      <c r="O72" s="76"/>
    </row>
    <row r="73" spans="2:15">
      <c r="B73" s="75"/>
      <c r="F73" s="69" t="s">
        <v>162</v>
      </c>
      <c r="K73" s="76"/>
      <c r="L73" s="76"/>
      <c r="M73" s="76"/>
      <c r="N73" s="76"/>
      <c r="O73" s="76"/>
    </row>
    <row r="74" spans="2:15">
      <c r="B74" s="75"/>
      <c r="K74" s="76"/>
      <c r="L74" s="76"/>
      <c r="M74" s="76"/>
      <c r="N74" s="76"/>
      <c r="O74" s="76"/>
    </row>
    <row r="75" spans="2:15">
      <c r="B75" s="75"/>
      <c r="K75" s="76"/>
      <c r="L75" s="76"/>
      <c r="M75" s="76"/>
      <c r="N75" s="76"/>
      <c r="O75" s="76"/>
    </row>
    <row r="76" spans="2:15">
      <c r="B76" s="75"/>
      <c r="L76" s="76"/>
      <c r="M76" s="76"/>
      <c r="N76" s="76"/>
      <c r="O76" s="76"/>
    </row>
    <row r="77" spans="2:15">
      <c r="B77" s="75"/>
      <c r="N77" s="76"/>
      <c r="O77" s="76"/>
    </row>
    <row r="78" spans="2:15">
      <c r="B78" s="75"/>
      <c r="N78" s="76"/>
      <c r="O78" s="76"/>
    </row>
    <row r="79" spans="2:15">
      <c r="B79" s="75"/>
      <c r="N79" s="76"/>
      <c r="O79" s="76"/>
    </row>
    <row r="80" spans="2:15">
      <c r="B80" s="75"/>
      <c r="C80" s="69" t="s">
        <v>203</v>
      </c>
      <c r="E80" s="69">
        <v>25</v>
      </c>
      <c r="F80" s="69" t="s">
        <v>173</v>
      </c>
      <c r="G80" s="69" t="s">
        <v>172</v>
      </c>
      <c r="N80" s="76"/>
      <c r="O80" s="76"/>
    </row>
    <row r="81" spans="2:15">
      <c r="B81" s="75"/>
      <c r="C81" s="69" t="s">
        <v>168</v>
      </c>
      <c r="E81" s="69">
        <v>26</v>
      </c>
      <c r="F81" s="69" t="s">
        <v>173</v>
      </c>
      <c r="G81" s="69" t="s">
        <v>172</v>
      </c>
      <c r="N81" s="76"/>
      <c r="O81" s="76"/>
    </row>
    <row r="82" spans="2:15">
      <c r="B82" s="75"/>
      <c r="N82" s="76"/>
      <c r="O82" s="76"/>
    </row>
    <row r="83" spans="2:15">
      <c r="B83" s="75"/>
      <c r="N83" s="76"/>
      <c r="O83" s="76"/>
    </row>
    <row r="84" spans="2:15">
      <c r="B84" s="75"/>
      <c r="N84" s="76"/>
      <c r="O84" s="76"/>
    </row>
    <row r="85" spans="2:15">
      <c r="B85" s="75"/>
      <c r="N85" s="76"/>
      <c r="O85" s="76"/>
    </row>
    <row r="86" spans="2:15">
      <c r="B86" s="75"/>
      <c r="N86" s="76"/>
      <c r="O86" s="76"/>
    </row>
    <row r="87" spans="2:15">
      <c r="B87" s="75"/>
      <c r="N87" s="76"/>
      <c r="O87" s="76"/>
    </row>
    <row r="88" spans="2:15">
      <c r="B88" s="75"/>
      <c r="N88" s="76"/>
      <c r="O88" s="76"/>
    </row>
    <row r="89" spans="2:15">
      <c r="B89" s="75"/>
      <c r="E89" s="69">
        <v>8585</v>
      </c>
      <c r="F89" s="69" t="s">
        <v>171</v>
      </c>
      <c r="N89" s="76"/>
      <c r="O89" s="76"/>
    </row>
    <row r="90" spans="2:15">
      <c r="B90" s="75"/>
      <c r="E90" s="69">
        <f>E89/(365*24)</f>
        <v>0.98002283105022836</v>
      </c>
      <c r="G90" s="69" t="s">
        <v>68</v>
      </c>
      <c r="N90" s="76"/>
      <c r="O90" s="76"/>
    </row>
    <row r="91" spans="2:15">
      <c r="B91" s="75"/>
      <c r="N91" s="76"/>
      <c r="O91" s="76"/>
    </row>
    <row r="92" spans="2:15">
      <c r="B92" s="75"/>
      <c r="N92" s="76"/>
      <c r="O92" s="76"/>
    </row>
    <row r="93" spans="2:15">
      <c r="B93" s="75"/>
      <c r="N93" s="76"/>
      <c r="O93" s="76"/>
    </row>
    <row r="94" spans="2:15">
      <c r="B94" s="75"/>
      <c r="N94" s="76"/>
      <c r="O94" s="76"/>
    </row>
    <row r="95" spans="2:15">
      <c r="B95" s="75"/>
      <c r="N95" s="76"/>
      <c r="O95" s="76"/>
    </row>
    <row r="96" spans="2:15">
      <c r="B96" s="75"/>
      <c r="N96" s="76"/>
      <c r="O96" s="76"/>
    </row>
    <row r="97" spans="2:15">
      <c r="B97" s="75"/>
      <c r="N97" s="76"/>
      <c r="O97" s="76"/>
    </row>
    <row r="98" spans="2:15">
      <c r="B98" s="75"/>
      <c r="N98" s="76"/>
      <c r="O98" s="76"/>
    </row>
    <row r="99" spans="2:15">
      <c r="B99" s="75"/>
      <c r="N99" s="76"/>
      <c r="O99" s="76"/>
    </row>
    <row r="100" spans="2:15">
      <c r="B100" s="75"/>
      <c r="N100" s="76"/>
      <c r="O100" s="76"/>
    </row>
    <row r="101" spans="2:15">
      <c r="B101" s="75"/>
      <c r="N101" s="76"/>
      <c r="O101" s="76"/>
    </row>
    <row r="102" spans="2:15">
      <c r="B102" s="75"/>
      <c r="N102" s="76"/>
      <c r="O102" s="76"/>
    </row>
    <row r="103" spans="2:15">
      <c r="B103" s="75"/>
      <c r="N103" s="76"/>
      <c r="O103" s="76"/>
    </row>
    <row r="104" spans="2:15">
      <c r="B104" s="75"/>
      <c r="N104" s="76"/>
      <c r="O104" s="76"/>
    </row>
    <row r="105" spans="2:15">
      <c r="B105" s="75"/>
      <c r="N105" s="76"/>
      <c r="O105" s="76"/>
    </row>
    <row r="106" spans="2:15">
      <c r="B106" s="75"/>
      <c r="N106" s="76"/>
      <c r="O106" s="76"/>
    </row>
    <row r="107" spans="2:15">
      <c r="B107" s="75"/>
      <c r="N107" s="76"/>
      <c r="O107" s="76"/>
    </row>
    <row r="108" spans="2:15">
      <c r="B108" s="75"/>
      <c r="N108" s="76"/>
      <c r="O108" s="76"/>
    </row>
    <row r="109" spans="2:15">
      <c r="B109" s="75"/>
      <c r="N109" s="76"/>
      <c r="O109" s="76"/>
    </row>
    <row r="110" spans="2:15">
      <c r="B110" s="75"/>
      <c r="N110" s="76"/>
      <c r="O110" s="76"/>
    </row>
    <row r="111" spans="2:15">
      <c r="B111" s="75"/>
      <c r="N111" s="76"/>
      <c r="O111" s="76"/>
    </row>
    <row r="112" spans="2:15">
      <c r="B112" s="75"/>
      <c r="E112" s="69">
        <v>1100</v>
      </c>
      <c r="F112" s="69" t="s">
        <v>166</v>
      </c>
      <c r="N112" s="76"/>
      <c r="O112" s="76"/>
    </row>
    <row r="113" spans="2:15">
      <c r="B113" s="75"/>
      <c r="C113" s="69" t="s">
        <v>202</v>
      </c>
      <c r="E113" s="69">
        <f>$E$19</f>
        <v>493.46643518518516</v>
      </c>
      <c r="F113" s="69" t="s">
        <v>167</v>
      </c>
      <c r="G113" s="69" t="s">
        <v>64</v>
      </c>
      <c r="N113" s="76"/>
      <c r="O113" s="76"/>
    </row>
    <row r="114" spans="2:15">
      <c r="B114" s="75"/>
      <c r="E114" s="69">
        <f>E113*E112</f>
        <v>542813.07870370371</v>
      </c>
      <c r="F114" s="69" t="s">
        <v>20</v>
      </c>
      <c r="G114" s="69" t="s">
        <v>22</v>
      </c>
      <c r="N114" s="76"/>
      <c r="O114" s="76"/>
    </row>
    <row r="115" spans="2:15">
      <c r="B115" s="75"/>
      <c r="N115" s="76"/>
      <c r="O115" s="76"/>
    </row>
    <row r="116" spans="2:15">
      <c r="B116" s="75"/>
      <c r="E116" s="69">
        <v>930</v>
      </c>
      <c r="F116" s="69" t="s">
        <v>166</v>
      </c>
      <c r="N116" s="76"/>
      <c r="O116" s="76"/>
    </row>
    <row r="117" spans="2:15">
      <c r="B117" s="75"/>
      <c r="C117" s="69" t="s">
        <v>168</v>
      </c>
      <c r="E117" s="69">
        <f>$E$19</f>
        <v>493.46643518518516</v>
      </c>
      <c r="F117" s="69" t="s">
        <v>167</v>
      </c>
      <c r="G117" s="69" t="s">
        <v>64</v>
      </c>
      <c r="N117" s="76"/>
      <c r="O117" s="76"/>
    </row>
    <row r="118" spans="2:15">
      <c r="B118" s="75"/>
      <c r="E118" s="69">
        <f>E117*E116</f>
        <v>458923.78472222219</v>
      </c>
      <c r="F118" s="69" t="s">
        <v>20</v>
      </c>
      <c r="G118" s="69" t="s">
        <v>22</v>
      </c>
      <c r="N118" s="76"/>
      <c r="O118" s="76"/>
    </row>
    <row r="119" spans="2:15">
      <c r="B119" s="75"/>
      <c r="N119" s="76"/>
      <c r="O119" s="76"/>
    </row>
    <row r="120" spans="2:15">
      <c r="B120" s="75"/>
      <c r="N120" s="76"/>
      <c r="O120" s="76"/>
    </row>
    <row r="121" spans="2:15">
      <c r="B121" s="75"/>
      <c r="N121" s="76"/>
      <c r="O121" s="76"/>
    </row>
    <row r="122" spans="2:15">
      <c r="B122" s="75"/>
      <c r="N122" s="76"/>
      <c r="O122" s="76"/>
    </row>
    <row r="123" spans="2:15">
      <c r="B123" s="75"/>
      <c r="N123" s="76"/>
      <c r="O123" s="76"/>
    </row>
    <row r="124" spans="2:15">
      <c r="B124" s="75"/>
    </row>
    <row r="125" spans="2:15">
      <c r="B125" s="75"/>
    </row>
    <row r="126" spans="2:15">
      <c r="B126" s="75"/>
    </row>
    <row r="127" spans="2:15">
      <c r="B127" s="75"/>
    </row>
    <row r="128" spans="2:15">
      <c r="B128" s="75"/>
    </row>
    <row r="129" spans="2:8">
      <c r="B129" s="75"/>
    </row>
    <row r="130" spans="2:8">
      <c r="B130" s="75"/>
    </row>
    <row r="131" spans="2:8">
      <c r="B131" s="75"/>
    </row>
    <row r="132" spans="2:8">
      <c r="B132" s="75"/>
    </row>
    <row r="133" spans="2:8">
      <c r="B133" s="75"/>
      <c r="C133" s="164" t="s">
        <v>176</v>
      </c>
      <c r="D133" s="164"/>
      <c r="E133" s="154"/>
      <c r="F133" s="154"/>
      <c r="G133" s="154"/>
      <c r="H133" s="154"/>
    </row>
    <row r="134" spans="2:8">
      <c r="B134" s="75"/>
      <c r="C134" s="154"/>
      <c r="D134" s="154"/>
      <c r="E134" s="154"/>
      <c r="F134" s="154"/>
      <c r="G134" s="154"/>
      <c r="H134" s="154"/>
    </row>
    <row r="135" spans="2:8">
      <c r="B135" s="75"/>
      <c r="C135" s="154" t="s">
        <v>22</v>
      </c>
      <c r="D135" s="154"/>
      <c r="E135" s="154"/>
      <c r="F135" s="154"/>
      <c r="G135" s="154"/>
      <c r="H135" s="154"/>
    </row>
    <row r="136" spans="2:8">
      <c r="B136" s="75"/>
      <c r="C136" s="154" t="s">
        <v>177</v>
      </c>
      <c r="D136" s="154"/>
      <c r="E136" s="154"/>
      <c r="F136" s="154"/>
      <c r="G136" s="154"/>
      <c r="H136" s="154"/>
    </row>
    <row r="137" spans="2:8">
      <c r="B137" s="75"/>
      <c r="C137" s="154"/>
      <c r="D137" s="154"/>
    </row>
    <row r="138" spans="2:8">
      <c r="B138" s="75"/>
      <c r="C138" s="154"/>
      <c r="D138" s="154"/>
    </row>
    <row r="139" spans="2:8">
      <c r="B139" s="75"/>
      <c r="C139" s="154"/>
      <c r="D139" s="154"/>
    </row>
    <row r="140" spans="2:8">
      <c r="B140" s="75"/>
      <c r="C140" s="154"/>
      <c r="D140" s="154"/>
    </row>
    <row r="141" spans="2:8">
      <c r="B141" s="75"/>
      <c r="C141" s="154"/>
      <c r="D141" s="154"/>
      <c r="E141" s="154"/>
      <c r="F141" s="154"/>
      <c r="G141" s="154"/>
      <c r="H141" s="154"/>
    </row>
    <row r="142" spans="2:8">
      <c r="B142" s="75"/>
      <c r="C142" s="154"/>
      <c r="D142" s="154"/>
      <c r="E142" s="154"/>
      <c r="F142" s="154"/>
      <c r="G142" s="154"/>
      <c r="H142" s="154"/>
    </row>
    <row r="143" spans="2:8">
      <c r="B143" s="75"/>
      <c r="C143" s="154"/>
      <c r="D143" s="154"/>
      <c r="E143" s="154">
        <v>67</v>
      </c>
      <c r="F143" s="154" t="s">
        <v>75</v>
      </c>
      <c r="G143" s="154" t="s">
        <v>184</v>
      </c>
      <c r="H143" s="154"/>
    </row>
    <row r="144" spans="2:8">
      <c r="B144" s="75"/>
      <c r="C144" s="154"/>
      <c r="D144" s="154"/>
      <c r="E144" s="154">
        <v>0.67</v>
      </c>
      <c r="F144" s="154"/>
      <c r="G144" s="154" t="s">
        <v>97</v>
      </c>
      <c r="H144" s="154"/>
    </row>
    <row r="145" spans="2:8">
      <c r="B145" s="75"/>
      <c r="C145" s="154"/>
      <c r="D145" s="154"/>
      <c r="E145" s="154"/>
      <c r="F145" s="154"/>
      <c r="G145" s="154"/>
      <c r="H145" s="154"/>
    </row>
    <row r="146" spans="2:8">
      <c r="B146" s="75"/>
      <c r="C146" s="154"/>
      <c r="D146" s="154"/>
      <c r="E146" s="154"/>
      <c r="F146" s="154"/>
      <c r="G146" s="154"/>
      <c r="H146" s="154"/>
    </row>
    <row r="147" spans="2:8">
      <c r="B147" s="75"/>
      <c r="C147" s="154"/>
      <c r="D147" s="154"/>
      <c r="E147" s="154"/>
      <c r="F147" s="154"/>
      <c r="G147" s="154"/>
      <c r="H147" s="154"/>
    </row>
    <row r="148" spans="2:8">
      <c r="B148" s="75"/>
      <c r="C148" s="154"/>
      <c r="D148" s="154"/>
      <c r="E148" s="154"/>
      <c r="F148" s="154"/>
      <c r="G148" s="154"/>
      <c r="H148" s="154"/>
    </row>
    <row r="149" spans="2:8">
      <c r="B149" s="75"/>
      <c r="C149" s="154"/>
      <c r="D149" s="154"/>
      <c r="E149" s="154"/>
      <c r="F149" s="154"/>
      <c r="G149" s="154"/>
      <c r="H149" s="154"/>
    </row>
    <row r="150" spans="2:8">
      <c r="B150" s="75"/>
      <c r="C150" s="154"/>
      <c r="D150" s="154"/>
      <c r="E150" s="154">
        <v>1.07</v>
      </c>
      <c r="F150" s="154" t="s">
        <v>195</v>
      </c>
      <c r="G150" s="154" t="s">
        <v>22</v>
      </c>
      <c r="H150" s="154"/>
    </row>
    <row r="151" spans="2:8">
      <c r="B151" s="75"/>
      <c r="C151" s="154"/>
      <c r="D151" s="154"/>
      <c r="E151" s="154">
        <v>1070</v>
      </c>
      <c r="F151" s="154" t="s">
        <v>166</v>
      </c>
      <c r="G151" s="154" t="s">
        <v>22</v>
      </c>
      <c r="H151" s="154"/>
    </row>
    <row r="152" spans="2:8">
      <c r="B152" s="75"/>
      <c r="C152" s="154"/>
      <c r="D152" s="154"/>
      <c r="E152" s="154">
        <v>493.46643519999998</v>
      </c>
      <c r="F152" s="154" t="s">
        <v>167</v>
      </c>
      <c r="G152" s="154" t="s">
        <v>64</v>
      </c>
      <c r="H152" s="154"/>
    </row>
    <row r="153" spans="2:8">
      <c r="B153" s="75"/>
      <c r="C153" s="154"/>
      <c r="D153" s="154"/>
      <c r="E153" s="154">
        <v>528009.08559999999</v>
      </c>
      <c r="F153" s="154" t="s">
        <v>20</v>
      </c>
      <c r="G153" s="154" t="s">
        <v>22</v>
      </c>
      <c r="H153" s="154"/>
    </row>
    <row r="154" spans="2:8">
      <c r="B154" s="75"/>
      <c r="C154" s="154"/>
      <c r="D154" s="154"/>
      <c r="E154" s="154"/>
      <c r="F154" s="154"/>
      <c r="G154" s="154"/>
      <c r="H154" s="154"/>
    </row>
    <row r="155" spans="2:8">
      <c r="B155" s="75"/>
      <c r="C155" s="154"/>
      <c r="D155" s="154"/>
      <c r="E155" s="154"/>
      <c r="F155" s="154"/>
      <c r="G155" s="154"/>
      <c r="H155" s="154"/>
    </row>
    <row r="156" spans="2:8">
      <c r="B156" s="75"/>
      <c r="C156" s="154"/>
      <c r="D156" s="154"/>
      <c r="E156" s="154"/>
      <c r="F156" s="154"/>
      <c r="G156" s="154"/>
      <c r="H156" s="154"/>
    </row>
    <row r="157" spans="2:8">
      <c r="B157" s="75"/>
      <c r="C157" s="154"/>
      <c r="D157" s="154"/>
      <c r="E157" s="154">
        <v>4</v>
      </c>
      <c r="F157" s="154" t="s">
        <v>178</v>
      </c>
      <c r="G157" s="154" t="s">
        <v>179</v>
      </c>
      <c r="H157" s="154"/>
    </row>
    <row r="158" spans="2:8">
      <c r="B158" s="75"/>
      <c r="C158" s="154"/>
      <c r="D158" s="154"/>
      <c r="E158" s="154">
        <v>509915.31640000001</v>
      </c>
      <c r="F158" s="154" t="s">
        <v>20</v>
      </c>
      <c r="G158" s="154" t="s">
        <v>180</v>
      </c>
      <c r="H158" s="154"/>
    </row>
    <row r="159" spans="2:8">
      <c r="B159" s="75"/>
      <c r="C159" s="154"/>
      <c r="D159" s="154"/>
      <c r="E159" s="154">
        <v>20396.612649999999</v>
      </c>
      <c r="F159" s="154" t="s">
        <v>53</v>
      </c>
      <c r="G159" s="154" t="s">
        <v>181</v>
      </c>
      <c r="H159" s="154"/>
    </row>
    <row r="160" spans="2:8">
      <c r="B160" s="75"/>
      <c r="C160" s="154"/>
      <c r="D160" s="154"/>
      <c r="E160" s="154"/>
      <c r="F160" s="154"/>
      <c r="G160" s="154"/>
      <c r="H160" s="154"/>
    </row>
    <row r="161" spans="1:8">
      <c r="B161" s="75"/>
      <c r="C161" s="154"/>
      <c r="D161" s="154"/>
      <c r="E161" s="154">
        <v>0</v>
      </c>
      <c r="F161" s="154" t="s">
        <v>182</v>
      </c>
      <c r="G161" s="154" t="s">
        <v>183</v>
      </c>
      <c r="H161" s="154"/>
    </row>
    <row r="162" spans="1:8">
      <c r="B162" s="75"/>
      <c r="C162" s="154"/>
      <c r="D162" s="154"/>
      <c r="E162" s="154"/>
      <c r="F162" s="154"/>
      <c r="G162" s="154"/>
      <c r="H162" s="154"/>
    </row>
    <row r="163" spans="1:8">
      <c r="B163" s="75"/>
      <c r="C163" s="154"/>
      <c r="D163" s="154"/>
      <c r="E163" s="154">
        <v>25</v>
      </c>
      <c r="F163" s="154" t="s">
        <v>173</v>
      </c>
      <c r="G163" s="154" t="s">
        <v>185</v>
      </c>
      <c r="H163" s="154"/>
    </row>
    <row r="164" spans="1:8">
      <c r="B164" s="75"/>
      <c r="C164" s="154"/>
      <c r="D164" s="154"/>
      <c r="E164" s="154"/>
      <c r="F164" s="154"/>
      <c r="G164" s="154"/>
      <c r="H164" s="154"/>
    </row>
    <row r="165" spans="1:8">
      <c r="B165" s="75"/>
      <c r="C165" s="154"/>
      <c r="D165" s="154"/>
      <c r="E165" s="154"/>
      <c r="F165" s="154"/>
      <c r="G165" s="154"/>
      <c r="H165" s="154"/>
    </row>
    <row r="166" spans="1:8">
      <c r="B166" s="75"/>
      <c r="C166" s="154"/>
      <c r="D166" s="154"/>
      <c r="E166" s="154">
        <v>0.98</v>
      </c>
      <c r="F166" s="154"/>
      <c r="G166" s="154" t="s">
        <v>68</v>
      </c>
      <c r="H166" s="154"/>
    </row>
    <row r="167" spans="1:8">
      <c r="A167" s="154"/>
      <c r="B167" s="155"/>
    </row>
    <row r="168" spans="1:8">
      <c r="A168" s="154"/>
      <c r="B168" s="155"/>
    </row>
    <row r="169" spans="1:8">
      <c r="A169" s="154"/>
      <c r="B169" s="155"/>
    </row>
    <row r="170" spans="1:8">
      <c r="A170" s="154"/>
      <c r="B170" s="155"/>
    </row>
    <row r="171" spans="1:8">
      <c r="A171" s="154"/>
      <c r="B171" s="155"/>
    </row>
    <row r="172" spans="1:8">
      <c r="A172" s="154"/>
      <c r="B172" s="155"/>
    </row>
    <row r="173" spans="1:8">
      <c r="A173" s="154"/>
      <c r="B173" s="155"/>
    </row>
    <row r="174" spans="1:8">
      <c r="A174" s="154"/>
      <c r="B174" s="155"/>
    </row>
    <row r="175" spans="1:8">
      <c r="A175" s="154"/>
      <c r="B175" s="155"/>
    </row>
    <row r="176" spans="1:8">
      <c r="A176" s="154"/>
      <c r="B176" s="155"/>
    </row>
    <row r="177" spans="1:12">
      <c r="A177" s="154"/>
      <c r="B177" s="155"/>
    </row>
    <row r="178" spans="1:12">
      <c r="A178" s="154"/>
      <c r="B178" s="155"/>
      <c r="C178" s="73" t="s">
        <v>194</v>
      </c>
    </row>
    <row r="179" spans="1:12">
      <c r="A179" s="154"/>
      <c r="B179" s="155"/>
    </row>
    <row r="180" spans="1:12">
      <c r="A180" s="154"/>
      <c r="B180" s="155"/>
      <c r="C180" s="69" t="s">
        <v>211</v>
      </c>
    </row>
    <row r="181" spans="1:12">
      <c r="A181" s="154"/>
      <c r="B181" s="155"/>
    </row>
    <row r="182" spans="1:12">
      <c r="A182" s="154"/>
      <c r="B182" s="155"/>
    </row>
    <row r="183" spans="1:12">
      <c r="A183" s="154"/>
      <c r="B183" s="155"/>
      <c r="E183" s="69">
        <v>1</v>
      </c>
      <c r="F183" s="69" t="s">
        <v>110</v>
      </c>
      <c r="G183" s="69" t="s">
        <v>99</v>
      </c>
      <c r="K183" s="69" t="s">
        <v>186</v>
      </c>
      <c r="L183" s="76" t="s">
        <v>187</v>
      </c>
    </row>
    <row r="184" spans="1:12">
      <c r="A184" s="154"/>
      <c r="B184" s="155"/>
      <c r="L184" s="76" t="s">
        <v>188</v>
      </c>
    </row>
    <row r="185" spans="1:12">
      <c r="A185" s="154"/>
      <c r="B185" s="155"/>
      <c r="L185" s="76" t="s">
        <v>192</v>
      </c>
    </row>
    <row r="186" spans="1:12">
      <c r="A186" s="154"/>
      <c r="B186" s="155"/>
      <c r="L186" s="76" t="s">
        <v>193</v>
      </c>
    </row>
    <row r="187" spans="1:12">
      <c r="A187" s="154"/>
      <c r="B187" s="155"/>
    </row>
    <row r="188" spans="1:12">
      <c r="A188" s="154"/>
      <c r="B188" s="155"/>
    </row>
    <row r="189" spans="1:12">
      <c r="A189" s="154"/>
      <c r="B189" s="155"/>
      <c r="E189" s="69">
        <v>0.86</v>
      </c>
      <c r="G189" s="69" t="s">
        <v>191</v>
      </c>
      <c r="K189" s="69" t="s">
        <v>186</v>
      </c>
      <c r="L189" s="76" t="s">
        <v>187</v>
      </c>
    </row>
    <row r="190" spans="1:12">
      <c r="A190" s="154"/>
      <c r="B190" s="155"/>
      <c r="E190" s="69">
        <f>E189*8760</f>
        <v>7533.5999999999995</v>
      </c>
      <c r="G190" s="69" t="s">
        <v>95</v>
      </c>
      <c r="L190" s="76" t="s">
        <v>188</v>
      </c>
    </row>
    <row r="191" spans="1:12">
      <c r="A191" s="154"/>
      <c r="B191" s="155"/>
      <c r="L191" s="76" t="s">
        <v>192</v>
      </c>
    </row>
    <row r="192" spans="1:12">
      <c r="A192" s="154"/>
      <c r="B192" s="155"/>
      <c r="L192" s="76" t="s">
        <v>193</v>
      </c>
    </row>
    <row r="193" spans="1:12">
      <c r="A193" s="154"/>
      <c r="B193" s="155"/>
    </row>
    <row r="194" spans="1:12">
      <c r="A194" s="154"/>
      <c r="B194" s="155"/>
    </row>
    <row r="195" spans="1:12">
      <c r="A195" s="154"/>
      <c r="B195" s="155"/>
      <c r="E195" s="69">
        <v>10</v>
      </c>
      <c r="F195" s="69" t="s">
        <v>75</v>
      </c>
      <c r="G195" s="69" t="s">
        <v>189</v>
      </c>
      <c r="K195" s="69" t="s">
        <v>186</v>
      </c>
      <c r="L195" s="76" t="s">
        <v>187</v>
      </c>
    </row>
    <row r="196" spans="1:12">
      <c r="A196" s="154"/>
      <c r="B196" s="155"/>
      <c r="E196" s="76">
        <f>E195/100</f>
        <v>0.1</v>
      </c>
      <c r="F196" s="76"/>
      <c r="G196" s="76" t="s">
        <v>204</v>
      </c>
      <c r="H196" s="76"/>
      <c r="L196" s="76" t="s">
        <v>188</v>
      </c>
    </row>
    <row r="197" spans="1:12">
      <c r="A197" s="154"/>
      <c r="B197" s="155"/>
      <c r="L197" s="76" t="s">
        <v>192</v>
      </c>
    </row>
    <row r="198" spans="1:12">
      <c r="A198" s="154"/>
      <c r="B198" s="155"/>
      <c r="L198" s="76" t="s">
        <v>193</v>
      </c>
    </row>
    <row r="199" spans="1:12">
      <c r="A199" s="154"/>
      <c r="B199" s="155"/>
    </row>
    <row r="200" spans="1:12">
      <c r="A200" s="154"/>
      <c r="B200" s="155"/>
    </row>
    <row r="201" spans="1:12">
      <c r="A201" s="154"/>
      <c r="B201" s="155"/>
    </row>
    <row r="202" spans="1:12">
      <c r="A202" s="154"/>
      <c r="B202" s="155"/>
    </row>
    <row r="203" spans="1:12">
      <c r="A203" s="154"/>
      <c r="B203" s="155"/>
    </row>
    <row r="204" spans="1:12">
      <c r="A204" s="154"/>
      <c r="B204" s="155"/>
    </row>
    <row r="205" spans="1:12">
      <c r="A205" s="154"/>
      <c r="B205" s="155"/>
    </row>
    <row r="206" spans="1:12">
      <c r="A206" s="154"/>
      <c r="B206" s="155"/>
    </row>
    <row r="207" spans="1:12">
      <c r="A207" s="154"/>
      <c r="B207" s="155"/>
    </row>
    <row r="208" spans="1:12">
      <c r="A208" s="154"/>
      <c r="B208" s="155"/>
    </row>
    <row r="209" spans="1:11">
      <c r="A209" s="154"/>
      <c r="B209" s="155"/>
    </row>
    <row r="210" spans="1:11">
      <c r="A210" s="154"/>
      <c r="B210" s="155"/>
      <c r="K210" s="160"/>
    </row>
    <row r="211" spans="1:11">
      <c r="A211" s="154"/>
      <c r="B211" s="155"/>
    </row>
    <row r="212" spans="1:11">
      <c r="A212" s="154"/>
      <c r="B212" s="155"/>
    </row>
    <row r="213" spans="1:11">
      <c r="A213" s="154"/>
      <c r="B213" s="155"/>
    </row>
    <row r="214" spans="1:11">
      <c r="A214" s="154"/>
      <c r="B214" s="155"/>
    </row>
    <row r="215" spans="1:11">
      <c r="A215" s="154"/>
      <c r="B215" s="155"/>
    </row>
    <row r="216" spans="1:11">
      <c r="A216" s="154"/>
      <c r="B216" s="155"/>
    </row>
    <row r="217" spans="1:11">
      <c r="A217" s="154"/>
      <c r="B217" s="155"/>
    </row>
    <row r="218" spans="1:11">
      <c r="A218" s="154"/>
      <c r="B218" s="155"/>
    </row>
    <row r="219" spans="1:11">
      <c r="A219" s="154"/>
      <c r="B219" s="155"/>
    </row>
    <row r="220" spans="1:11">
      <c r="A220" s="154"/>
      <c r="B220" s="155"/>
    </row>
    <row r="221" spans="1:11">
      <c r="A221" s="154"/>
      <c r="B221" s="155"/>
    </row>
    <row r="222" spans="1:11">
      <c r="A222" s="154"/>
      <c r="B222" s="155"/>
    </row>
    <row r="223" spans="1:11">
      <c r="A223" s="154"/>
      <c r="B223" s="155"/>
    </row>
    <row r="224" spans="1:11">
      <c r="A224" s="154"/>
      <c r="B224" s="155"/>
    </row>
    <row r="225" spans="1:4">
      <c r="A225" s="154"/>
      <c r="B225" s="155"/>
    </row>
    <row r="226" spans="1:4">
      <c r="A226" s="154"/>
      <c r="B226" s="155"/>
    </row>
    <row r="227" spans="1:4">
      <c r="A227" s="154"/>
      <c r="B227" s="155"/>
    </row>
    <row r="228" spans="1:4">
      <c r="A228" s="154"/>
      <c r="B228" s="155"/>
    </row>
    <row r="229" spans="1:4">
      <c r="A229" s="154"/>
      <c r="B229" s="155"/>
    </row>
    <row r="230" spans="1:4">
      <c r="A230" s="154"/>
      <c r="B230" s="155"/>
    </row>
    <row r="231" spans="1:4">
      <c r="A231" s="154"/>
      <c r="B231" s="155"/>
    </row>
    <row r="232" spans="1:4">
      <c r="A232" s="154"/>
      <c r="B232" s="155"/>
    </row>
    <row r="233" spans="1:4">
      <c r="A233" s="154"/>
      <c r="B233" s="155"/>
    </row>
    <row r="234" spans="1:4">
      <c r="A234" s="154"/>
      <c r="B234" s="155"/>
    </row>
    <row r="235" spans="1:4">
      <c r="A235" s="154"/>
      <c r="B235" s="155"/>
    </row>
    <row r="236" spans="1:4">
      <c r="A236" s="154"/>
      <c r="B236" s="155"/>
    </row>
    <row r="237" spans="1:4">
      <c r="A237" s="154"/>
      <c r="B237" s="155"/>
      <c r="D237" s="76"/>
    </row>
    <row r="238" spans="1:4">
      <c r="A238" s="154"/>
      <c r="B238" s="155"/>
      <c r="D238" s="76"/>
    </row>
    <row r="239" spans="1:4">
      <c r="A239" s="154"/>
      <c r="B239" s="155"/>
      <c r="D239" s="76"/>
    </row>
    <row r="240" spans="1:4">
      <c r="A240" s="154"/>
      <c r="B240" s="155"/>
    </row>
    <row r="241" spans="1:7">
      <c r="A241" s="154"/>
      <c r="B241" s="155"/>
    </row>
    <row r="242" spans="1:7">
      <c r="A242" s="154"/>
      <c r="B242" s="155"/>
    </row>
    <row r="243" spans="1:7">
      <c r="A243" s="154"/>
      <c r="B243" s="155"/>
    </row>
    <row r="244" spans="1:7">
      <c r="A244" s="154"/>
      <c r="B244" s="155"/>
    </row>
    <row r="245" spans="1:7">
      <c r="A245" s="154"/>
      <c r="B245" s="155"/>
    </row>
    <row r="246" spans="1:7">
      <c r="A246" s="154"/>
      <c r="B246" s="155"/>
    </row>
    <row r="247" spans="1:7">
      <c r="A247" s="154"/>
      <c r="B247" s="155"/>
    </row>
    <row r="248" spans="1:7">
      <c r="A248" s="154"/>
      <c r="B248" s="155"/>
    </row>
    <row r="249" spans="1:7">
      <c r="A249" s="154"/>
      <c r="B249" s="155"/>
    </row>
    <row r="250" spans="1:7">
      <c r="A250" s="154"/>
      <c r="B250" s="155"/>
    </row>
    <row r="251" spans="1:7">
      <c r="A251" s="154"/>
      <c r="B251" s="155"/>
    </row>
    <row r="252" spans="1:7">
      <c r="A252" s="154"/>
      <c r="B252" s="155"/>
      <c r="C252" s="167" t="s">
        <v>210</v>
      </c>
      <c r="E252" s="76"/>
      <c r="F252" s="76"/>
      <c r="G252" s="76"/>
    </row>
    <row r="253" spans="1:7">
      <c r="A253" s="154"/>
      <c r="B253" s="155"/>
      <c r="E253" s="76"/>
      <c r="F253" s="76"/>
      <c r="G253" s="76"/>
    </row>
    <row r="254" spans="1:7">
      <c r="A254" s="154"/>
      <c r="B254" s="155"/>
      <c r="E254" s="76"/>
      <c r="F254" s="76"/>
      <c r="G254" s="76"/>
    </row>
    <row r="255" spans="1:7">
      <c r="A255" s="154"/>
      <c r="B255" s="155"/>
    </row>
    <row r="256" spans="1:7">
      <c r="A256" s="154"/>
      <c r="B256" s="155"/>
      <c r="E256" s="76"/>
    </row>
    <row r="257" spans="1:7">
      <c r="A257" s="154"/>
      <c r="B257" s="155"/>
    </row>
    <row r="258" spans="1:7">
      <c r="A258" s="154"/>
      <c r="B258" s="155"/>
      <c r="C258" s="73" t="s">
        <v>61</v>
      </c>
    </row>
    <row r="259" spans="1:7">
      <c r="A259" s="154"/>
      <c r="B259" s="155"/>
      <c r="C259" s="69" t="s">
        <v>103</v>
      </c>
      <c r="E259" s="76"/>
      <c r="F259" s="76"/>
      <c r="G259" s="76"/>
    </row>
    <row r="260" spans="1:7">
      <c r="A260" s="154"/>
      <c r="B260" s="155"/>
      <c r="C260" s="76" t="s">
        <v>104</v>
      </c>
    </row>
    <row r="261" spans="1:7">
      <c r="A261" s="154"/>
      <c r="B261" s="155"/>
      <c r="C261" s="76" t="s">
        <v>144</v>
      </c>
    </row>
    <row r="262" spans="1:7">
      <c r="A262" s="154"/>
      <c r="B262" s="155"/>
      <c r="C262" s="76"/>
    </row>
    <row r="263" spans="1:7">
      <c r="A263" s="154"/>
      <c r="B263" s="155"/>
      <c r="C263" s="69" t="s">
        <v>105</v>
      </c>
    </row>
    <row r="264" spans="1:7">
      <c r="A264" s="154"/>
      <c r="B264" s="155"/>
      <c r="C264" s="69" t="s">
        <v>123</v>
      </c>
    </row>
    <row r="265" spans="1:7">
      <c r="A265" s="154"/>
      <c r="B265" s="155"/>
      <c r="C265" s="69" t="s">
        <v>145</v>
      </c>
    </row>
    <row r="266" spans="1:7">
      <c r="A266" s="154"/>
      <c r="B266" s="155"/>
      <c r="C266" s="69" t="s">
        <v>106</v>
      </c>
    </row>
    <row r="267" spans="1:7">
      <c r="A267" s="154"/>
      <c r="B267" s="155"/>
    </row>
    <row r="268" spans="1:7">
      <c r="A268" s="154"/>
      <c r="B268" s="155"/>
    </row>
    <row r="269" spans="1:7">
      <c r="A269" s="154"/>
      <c r="B269" s="155"/>
    </row>
    <row r="270" spans="1:7">
      <c r="A270" s="154"/>
      <c r="B270" s="155"/>
    </row>
    <row r="271" spans="1:7">
      <c r="A271" s="154"/>
      <c r="B271" s="155"/>
    </row>
    <row r="272" spans="1:7">
      <c r="A272" s="154"/>
      <c r="B272" s="155"/>
    </row>
    <row r="273" spans="1:7">
      <c r="A273" s="154"/>
      <c r="B273" s="155"/>
      <c r="D273" s="76"/>
      <c r="E273" s="69" t="e">
        <f>#REF!</f>
        <v>#REF!</v>
      </c>
      <c r="F273" s="69" t="s">
        <v>67</v>
      </c>
      <c r="G273" s="69" t="s">
        <v>115</v>
      </c>
    </row>
    <row r="274" spans="1:7">
      <c r="A274" s="154"/>
      <c r="B274" s="155"/>
    </row>
    <row r="275" spans="1:7">
      <c r="A275" s="154"/>
      <c r="B275" s="155"/>
    </row>
    <row r="276" spans="1:7">
      <c r="A276" s="154"/>
      <c r="B276" s="155"/>
    </row>
    <row r="277" spans="1:7">
      <c r="A277" s="154"/>
      <c r="B277" s="155"/>
    </row>
    <row r="278" spans="1:7">
      <c r="A278" s="154"/>
      <c r="B278" s="155"/>
      <c r="F278" s="137"/>
    </row>
    <row r="279" spans="1:7">
      <c r="A279" s="154"/>
      <c r="B279" s="155"/>
    </row>
    <row r="280" spans="1:7">
      <c r="A280" s="154"/>
      <c r="B280" s="155"/>
      <c r="E280" s="69">
        <v>0.97</v>
      </c>
      <c r="G280" s="69" t="s">
        <v>143</v>
      </c>
    </row>
    <row r="281" spans="1:7">
      <c r="A281" s="154"/>
      <c r="B281" s="155"/>
      <c r="E281" s="138">
        <v>86</v>
      </c>
      <c r="F281" s="69" t="s">
        <v>75</v>
      </c>
      <c r="G281" s="69" t="s">
        <v>113</v>
      </c>
    </row>
    <row r="282" spans="1:7">
      <c r="A282" s="154"/>
      <c r="B282" s="155"/>
      <c r="E282" s="69">
        <f>E281/100</f>
        <v>0.86</v>
      </c>
      <c r="G282" s="69" t="s">
        <v>113</v>
      </c>
    </row>
    <row r="283" spans="1:7">
      <c r="A283" s="154"/>
      <c r="B283" s="155"/>
      <c r="E283" s="69">
        <f>E282*8760</f>
        <v>7533.5999999999995</v>
      </c>
      <c r="F283" s="69" t="s">
        <v>95</v>
      </c>
      <c r="G283" s="69" t="s">
        <v>122</v>
      </c>
    </row>
    <row r="284" spans="1:7">
      <c r="A284" s="154"/>
      <c r="B284" s="155"/>
    </row>
    <row r="285" spans="1:7">
      <c r="A285" s="154"/>
      <c r="B285" s="155"/>
      <c r="C285" s="76"/>
    </row>
    <row r="286" spans="1:7">
      <c r="A286" s="154"/>
      <c r="B286" s="155"/>
      <c r="C286" s="76"/>
    </row>
    <row r="287" spans="1:7">
      <c r="A287" s="154"/>
      <c r="B287" s="155"/>
      <c r="C287" s="76"/>
    </row>
    <row r="288" spans="1:7">
      <c r="A288" s="154"/>
      <c r="B288" s="155"/>
      <c r="C288" s="76"/>
    </row>
    <row r="289" spans="1:3">
      <c r="A289" s="154"/>
      <c r="B289" s="155"/>
      <c r="C289" s="76"/>
    </row>
    <row r="290" spans="1:3">
      <c r="A290" s="154"/>
      <c r="B290" s="155"/>
      <c r="C290" s="76"/>
    </row>
    <row r="291" spans="1:3">
      <c r="A291" s="154"/>
      <c r="B291" s="155"/>
    </row>
    <row r="292" spans="1:3">
      <c r="A292" s="154"/>
      <c r="B292" s="155"/>
    </row>
    <row r="293" spans="1:3">
      <c r="A293" s="154"/>
      <c r="B293" s="155"/>
    </row>
    <row r="294" spans="1:3">
      <c r="A294" s="154"/>
      <c r="B294" s="155"/>
    </row>
    <row r="295" spans="1:3">
      <c r="A295" s="154"/>
      <c r="B295" s="155"/>
    </row>
    <row r="296" spans="1:3">
      <c r="A296" s="154"/>
      <c r="B296" s="155"/>
    </row>
    <row r="297" spans="1:3">
      <c r="A297" s="154"/>
      <c r="B297" s="155"/>
    </row>
    <row r="298" spans="1:3">
      <c r="A298" s="154"/>
      <c r="B298" s="155"/>
    </row>
    <row r="299" spans="1:3">
      <c r="A299" s="154"/>
      <c r="B299" s="155"/>
    </row>
    <row r="300" spans="1:3">
      <c r="A300" s="154"/>
      <c r="B300" s="155"/>
    </row>
    <row r="301" spans="1:3">
      <c r="A301" s="154"/>
      <c r="B301" s="155"/>
    </row>
    <row r="302" spans="1:3">
      <c r="A302" s="154"/>
      <c r="B302" s="155"/>
    </row>
    <row r="303" spans="1:3">
      <c r="A303" s="154"/>
      <c r="B303" s="155"/>
    </row>
    <row r="304" spans="1:3">
      <c r="A304" s="154"/>
      <c r="B304" s="155"/>
    </row>
    <row r="305" spans="1:7">
      <c r="A305" s="154"/>
      <c r="B305" s="155"/>
    </row>
    <row r="306" spans="1:7">
      <c r="A306" s="154"/>
      <c r="B306" s="155"/>
    </row>
    <row r="307" spans="1:7">
      <c r="A307" s="154"/>
      <c r="B307" s="155"/>
      <c r="E307" s="69">
        <v>1</v>
      </c>
      <c r="F307" s="69" t="s">
        <v>110</v>
      </c>
      <c r="G307" s="69" t="s">
        <v>99</v>
      </c>
    </row>
    <row r="308" spans="1:7">
      <c r="A308" s="154"/>
      <c r="B308" s="155"/>
    </row>
    <row r="309" spans="1:7">
      <c r="A309" s="154"/>
      <c r="B309" s="155"/>
    </row>
    <row r="310" spans="1:7">
      <c r="A310" s="154"/>
      <c r="B310" s="155"/>
      <c r="E310" s="69">
        <v>20</v>
      </c>
      <c r="F310" s="69" t="s">
        <v>110</v>
      </c>
      <c r="G310" s="69" t="s">
        <v>107</v>
      </c>
    </row>
    <row r="311" spans="1:7">
      <c r="A311" s="154"/>
      <c r="B311" s="155"/>
      <c r="E311" s="69">
        <v>10</v>
      </c>
      <c r="F311" s="69" t="s">
        <v>75</v>
      </c>
      <c r="G311" s="69" t="s">
        <v>137</v>
      </c>
    </row>
    <row r="312" spans="1:7">
      <c r="A312" s="154"/>
      <c r="B312" s="155"/>
      <c r="E312" s="69">
        <f>E311/100</f>
        <v>0.1</v>
      </c>
      <c r="G312" s="69" t="s">
        <v>138</v>
      </c>
    </row>
    <row r="313" spans="1:7">
      <c r="A313" s="154"/>
      <c r="B313" s="155"/>
    </row>
    <row r="314" spans="1:7">
      <c r="A314" s="154"/>
      <c r="B314" s="155"/>
    </row>
    <row r="315" spans="1:7">
      <c r="A315" s="154"/>
      <c r="B315" s="155"/>
    </row>
    <row r="316" spans="1:7">
      <c r="A316" s="154"/>
      <c r="B316" s="155"/>
    </row>
    <row r="317" spans="1:7">
      <c r="A317" s="154"/>
      <c r="B317" s="155"/>
    </row>
    <row r="318" spans="1:7">
      <c r="A318" s="154"/>
      <c r="B318" s="155"/>
    </row>
    <row r="319" spans="1:7">
      <c r="A319" s="154"/>
      <c r="B319" s="155"/>
    </row>
    <row r="320" spans="1:7">
      <c r="A320" s="154"/>
      <c r="B320" s="155"/>
    </row>
    <row r="321" spans="1:2">
      <c r="A321" s="154"/>
      <c r="B321" s="155"/>
    </row>
    <row r="322" spans="1:2">
      <c r="A322" s="154"/>
      <c r="B322" s="155"/>
    </row>
    <row r="323" spans="1:2">
      <c r="A323" s="154"/>
      <c r="B323" s="155"/>
    </row>
    <row r="324" spans="1:2">
      <c r="A324" s="154"/>
      <c r="B324" s="155"/>
    </row>
    <row r="325" spans="1:2">
      <c r="A325" s="154"/>
      <c r="B325" s="155"/>
    </row>
    <row r="326" spans="1:2">
      <c r="A326" s="154"/>
      <c r="B326" s="155"/>
    </row>
    <row r="327" spans="1:2">
      <c r="A327" s="154"/>
      <c r="B327" s="155"/>
    </row>
    <row r="328" spans="1:2">
      <c r="A328" s="154"/>
      <c r="B328" s="155"/>
    </row>
    <row r="329" spans="1:2">
      <c r="A329" s="154"/>
      <c r="B329" s="155"/>
    </row>
    <row r="330" spans="1:2">
      <c r="A330" s="154"/>
      <c r="B330" s="155"/>
    </row>
    <row r="331" spans="1:2">
      <c r="A331" s="154"/>
      <c r="B331" s="155"/>
    </row>
    <row r="332" spans="1:2">
      <c r="A332" s="154"/>
      <c r="B332" s="155"/>
    </row>
    <row r="333" spans="1:2">
      <c r="A333" s="154"/>
      <c r="B333" s="155"/>
    </row>
    <row r="334" spans="1:2">
      <c r="A334" s="154"/>
      <c r="B334" s="155"/>
    </row>
    <row r="335" spans="1:2">
      <c r="A335" s="154"/>
      <c r="B335" s="155"/>
    </row>
    <row r="336" spans="1:2">
      <c r="A336" s="154"/>
      <c r="B336" s="155"/>
    </row>
    <row r="337" spans="1:9">
      <c r="A337" s="154"/>
      <c r="B337" s="155"/>
    </row>
    <row r="338" spans="1:9">
      <c r="A338" s="154"/>
      <c r="B338" s="155"/>
    </row>
    <row r="339" spans="1:9">
      <c r="A339" s="154"/>
      <c r="B339" s="155"/>
    </row>
    <row r="340" spans="1:9">
      <c r="A340" s="154"/>
      <c r="B340" s="155"/>
    </row>
    <row r="341" spans="1:9">
      <c r="A341" s="154"/>
      <c r="B341" s="155"/>
    </row>
    <row r="342" spans="1:9">
      <c r="A342" s="154"/>
      <c r="B342" s="155"/>
    </row>
    <row r="343" spans="1:9">
      <c r="A343" s="154"/>
      <c r="B343" s="155"/>
    </row>
    <row r="344" spans="1:9">
      <c r="A344" s="154"/>
      <c r="B344" s="155"/>
    </row>
    <row r="345" spans="1:9">
      <c r="A345" s="154"/>
      <c r="B345" s="155"/>
    </row>
    <row r="346" spans="1:9">
      <c r="A346" s="154"/>
      <c r="B346" s="155"/>
    </row>
    <row r="347" spans="1:9">
      <c r="A347" s="154"/>
      <c r="B347" s="155"/>
    </row>
    <row r="348" spans="1:9">
      <c r="A348" s="154"/>
      <c r="B348" s="155"/>
      <c r="E348" s="154">
        <v>473976</v>
      </c>
      <c r="F348" s="154" t="s">
        <v>109</v>
      </c>
      <c r="G348" s="154" t="s">
        <v>136</v>
      </c>
      <c r="H348" s="154"/>
      <c r="I348" s="154"/>
    </row>
    <row r="349" spans="1:9">
      <c r="A349" s="154"/>
      <c r="B349" s="155"/>
      <c r="E349" s="154">
        <v>431672.1311</v>
      </c>
      <c r="F349" s="154" t="s">
        <v>20</v>
      </c>
      <c r="G349" s="154" t="s">
        <v>136</v>
      </c>
      <c r="H349" s="154"/>
      <c r="I349" s="154"/>
    </row>
    <row r="350" spans="1:9">
      <c r="A350" s="154"/>
      <c r="B350" s="155"/>
      <c r="E350" s="154">
        <v>43167.213109999997</v>
      </c>
      <c r="F350" s="154" t="s">
        <v>20</v>
      </c>
      <c r="G350" s="154" t="s">
        <v>139</v>
      </c>
      <c r="H350" s="154"/>
      <c r="I350" s="154"/>
    </row>
    <row r="351" spans="1:9">
      <c r="A351" s="154"/>
      <c r="B351" s="155"/>
      <c r="E351" s="154"/>
      <c r="F351" s="154"/>
      <c r="G351" s="154"/>
      <c r="H351" s="154"/>
      <c r="I351" s="154"/>
    </row>
    <row r="352" spans="1:9">
      <c r="A352" s="154"/>
      <c r="B352" s="155"/>
      <c r="E352" s="154"/>
      <c r="F352" s="154"/>
      <c r="G352" s="154"/>
      <c r="H352" s="154"/>
      <c r="I352" s="154"/>
    </row>
    <row r="353" spans="1:9">
      <c r="A353" s="154"/>
      <c r="B353" s="155"/>
      <c r="E353" s="154"/>
      <c r="F353" s="154"/>
      <c r="G353" s="154"/>
      <c r="H353" s="154"/>
      <c r="I353" s="154"/>
    </row>
    <row r="354" spans="1:9">
      <c r="A354" s="154"/>
      <c r="B354" s="155"/>
      <c r="E354" s="154">
        <v>0</v>
      </c>
      <c r="F354" s="154" t="s">
        <v>111</v>
      </c>
      <c r="G354" s="154" t="s">
        <v>98</v>
      </c>
      <c r="H354" s="154"/>
      <c r="I354" s="154"/>
    </row>
    <row r="355" spans="1:9">
      <c r="A355" s="154"/>
      <c r="B355" s="155"/>
      <c r="E355" s="154">
        <v>0</v>
      </c>
      <c r="F355" s="154" t="s">
        <v>80</v>
      </c>
      <c r="G355" s="154" t="s">
        <v>98</v>
      </c>
      <c r="H355" s="154"/>
      <c r="I355" s="154"/>
    </row>
    <row r="356" spans="1:9">
      <c r="A356" s="154"/>
      <c r="B356" s="155"/>
      <c r="E356" s="154"/>
      <c r="F356" s="154"/>
      <c r="G356" s="154"/>
      <c r="H356" s="154"/>
      <c r="I356" s="154"/>
    </row>
    <row r="357" spans="1:9">
      <c r="A357" s="154"/>
      <c r="B357" s="155"/>
      <c r="E357" s="154"/>
      <c r="F357" s="154"/>
      <c r="G357" s="154"/>
      <c r="H357" s="154"/>
      <c r="I357" s="154"/>
    </row>
    <row r="358" spans="1:9">
      <c r="A358" s="154"/>
      <c r="B358" s="155"/>
      <c r="E358" s="154"/>
      <c r="F358" s="154"/>
      <c r="G358" s="154"/>
      <c r="H358" s="154"/>
      <c r="I358" s="154"/>
    </row>
    <row r="359" spans="1:9">
      <c r="A359" s="154"/>
      <c r="B359" s="155"/>
      <c r="E359" s="154"/>
      <c r="F359" s="154"/>
      <c r="G359" s="154"/>
      <c r="H359" s="154"/>
      <c r="I359" s="154"/>
    </row>
    <row r="360" spans="1:9">
      <c r="A360" s="154"/>
      <c r="B360" s="155"/>
      <c r="E360" s="154">
        <v>473976</v>
      </c>
      <c r="F360" s="154" t="s">
        <v>109</v>
      </c>
      <c r="G360" s="154" t="s">
        <v>96</v>
      </c>
      <c r="H360" s="154"/>
      <c r="I360" s="154"/>
    </row>
    <row r="361" spans="1:9">
      <c r="A361" s="154"/>
      <c r="B361" s="155"/>
      <c r="E361" s="154">
        <v>431672.1311</v>
      </c>
      <c r="F361" s="154" t="s">
        <v>20</v>
      </c>
      <c r="G361" s="154" t="s">
        <v>96</v>
      </c>
      <c r="H361" s="154"/>
      <c r="I361" s="154"/>
    </row>
    <row r="362" spans="1:9">
      <c r="A362" s="154"/>
      <c r="B362" s="155"/>
      <c r="E362" s="154"/>
      <c r="F362" s="154"/>
      <c r="G362" s="154"/>
      <c r="H362" s="154"/>
      <c r="I362" s="154"/>
    </row>
    <row r="363" spans="1:9">
      <c r="A363" s="154"/>
      <c r="B363" s="155"/>
      <c r="E363" s="154"/>
      <c r="F363" s="154"/>
      <c r="G363" s="154"/>
      <c r="H363" s="154"/>
      <c r="I363" s="154"/>
    </row>
    <row r="364" spans="1:9">
      <c r="A364" s="154"/>
      <c r="B364" s="155"/>
      <c r="E364" s="154"/>
      <c r="F364" s="154"/>
      <c r="G364" s="154"/>
      <c r="H364" s="154"/>
      <c r="I364" s="154"/>
    </row>
    <row r="365" spans="1:9">
      <c r="A365" s="154"/>
      <c r="B365" s="155"/>
      <c r="E365" s="154"/>
      <c r="F365" s="154"/>
      <c r="G365" s="154"/>
      <c r="H365" s="154"/>
      <c r="I365" s="154"/>
    </row>
    <row r="366" spans="1:9">
      <c r="A366" s="154"/>
      <c r="B366" s="155"/>
      <c r="E366" s="154"/>
      <c r="F366" s="154"/>
      <c r="G366" s="154"/>
      <c r="H366" s="154"/>
      <c r="I366" s="154"/>
    </row>
    <row r="367" spans="1:9">
      <c r="A367" s="154"/>
      <c r="B367" s="155"/>
      <c r="E367" s="154"/>
      <c r="F367" s="154"/>
      <c r="G367" s="154"/>
      <c r="H367" s="154"/>
      <c r="I367" s="154"/>
    </row>
    <row r="368" spans="1:9">
      <c r="A368" s="154"/>
      <c r="B368" s="155"/>
      <c r="E368" s="154"/>
      <c r="F368" s="154"/>
      <c r="G368" s="154"/>
      <c r="H368" s="154"/>
      <c r="I368" s="154"/>
    </row>
    <row r="369" spans="1:9">
      <c r="A369" s="154"/>
      <c r="B369" s="155"/>
      <c r="E369" s="154"/>
      <c r="F369" s="154"/>
      <c r="G369" s="154"/>
      <c r="H369" s="154"/>
      <c r="I369" s="154"/>
    </row>
    <row r="370" spans="1:9">
      <c r="A370" s="154"/>
      <c r="B370" s="155"/>
      <c r="E370" s="154"/>
      <c r="F370" s="154"/>
      <c r="G370" s="154"/>
      <c r="H370" s="154"/>
      <c r="I370" s="154"/>
    </row>
    <row r="371" spans="1:9">
      <c r="A371" s="154"/>
      <c r="B371" s="155"/>
      <c r="E371" s="154"/>
      <c r="F371" s="154"/>
      <c r="G371" s="154"/>
      <c r="H371" s="154"/>
      <c r="I371" s="154"/>
    </row>
    <row r="372" spans="1:9">
      <c r="A372" s="154"/>
      <c r="B372" s="155"/>
      <c r="E372" s="154"/>
      <c r="F372" s="154"/>
      <c r="G372" s="154"/>
      <c r="H372" s="154"/>
      <c r="I372" s="154"/>
    </row>
    <row r="373" spans="1:9">
      <c r="A373" s="154"/>
      <c r="B373" s="155"/>
      <c r="E373" s="154"/>
      <c r="F373" s="154"/>
      <c r="G373" s="154"/>
      <c r="H373" s="154"/>
      <c r="I373" s="154"/>
    </row>
    <row r="374" spans="1:9">
      <c r="A374" s="154"/>
      <c r="B374" s="155"/>
      <c r="E374" s="154"/>
      <c r="F374" s="154"/>
      <c r="G374" s="154"/>
      <c r="H374" s="154"/>
      <c r="I374" s="154"/>
    </row>
    <row r="375" spans="1:9">
      <c r="A375" s="154"/>
      <c r="B375" s="155"/>
      <c r="E375" s="154"/>
      <c r="F375" s="154"/>
      <c r="G375" s="154"/>
      <c r="H375" s="154"/>
      <c r="I375" s="154"/>
    </row>
    <row r="376" spans="1:9">
      <c r="A376" s="154"/>
      <c r="B376" s="155"/>
      <c r="E376" s="154"/>
      <c r="F376" s="154"/>
      <c r="G376" s="154"/>
      <c r="H376" s="154"/>
      <c r="I376" s="154"/>
    </row>
    <row r="377" spans="1:9">
      <c r="A377" s="154"/>
      <c r="B377" s="155"/>
      <c r="E377" s="154">
        <v>12705</v>
      </c>
      <c r="F377" s="154" t="s">
        <v>55</v>
      </c>
      <c r="G377" s="154" t="s">
        <v>117</v>
      </c>
      <c r="H377" s="154"/>
      <c r="I377" s="154"/>
    </row>
    <row r="378" spans="1:9">
      <c r="A378" s="154"/>
      <c r="B378" s="155"/>
      <c r="E378" s="154">
        <v>11571.03825</v>
      </c>
      <c r="F378" s="154" t="s">
        <v>53</v>
      </c>
      <c r="G378" s="154" t="s">
        <v>117</v>
      </c>
      <c r="H378" s="154"/>
      <c r="I378" s="154"/>
    </row>
    <row r="379" spans="1:9">
      <c r="A379" s="154"/>
      <c r="B379" s="155"/>
      <c r="E379" s="154"/>
      <c r="F379" s="154"/>
      <c r="G379" s="154"/>
      <c r="H379" s="154"/>
      <c r="I379" s="154"/>
    </row>
    <row r="380" spans="1:9">
      <c r="A380" s="154"/>
      <c r="B380" s="155"/>
      <c r="E380" s="154"/>
      <c r="F380" s="154"/>
      <c r="G380" s="154"/>
      <c r="H380" s="154"/>
      <c r="I380" s="154"/>
    </row>
    <row r="381" spans="1:9">
      <c r="A381" s="154"/>
      <c r="B381" s="155"/>
      <c r="E381" s="154"/>
      <c r="F381" s="154"/>
      <c r="G381" s="154"/>
      <c r="H381" s="154"/>
      <c r="I381" s="154"/>
    </row>
    <row r="382" spans="1:9">
      <c r="A382" s="154"/>
      <c r="B382" s="155"/>
      <c r="E382" s="154"/>
      <c r="F382" s="154"/>
      <c r="G382" s="154"/>
      <c r="H382" s="154"/>
      <c r="I382" s="154"/>
    </row>
    <row r="383" spans="1:9">
      <c r="A383" s="154"/>
      <c r="B383" s="155"/>
      <c r="E383" s="154"/>
      <c r="F383" s="154"/>
      <c r="G383" s="154"/>
      <c r="H383" s="154"/>
      <c r="I383" s="154"/>
    </row>
    <row r="384" spans="1:9">
      <c r="A384" s="154"/>
      <c r="B384" s="155"/>
      <c r="E384" s="154"/>
      <c r="F384" s="154"/>
      <c r="G384" s="154"/>
      <c r="H384" s="154"/>
      <c r="I384" s="154"/>
    </row>
    <row r="385" spans="1:9">
      <c r="A385" s="154"/>
      <c r="B385" s="155"/>
      <c r="E385" s="154"/>
      <c r="F385" s="154"/>
      <c r="G385" s="154"/>
      <c r="H385" s="154"/>
      <c r="I385" s="154"/>
    </row>
    <row r="386" spans="1:9">
      <c r="A386" s="154"/>
      <c r="B386" s="155"/>
      <c r="E386" s="154"/>
      <c r="F386" s="154"/>
      <c r="G386" s="154"/>
      <c r="H386" s="154"/>
      <c r="I386" s="154"/>
    </row>
    <row r="387" spans="1:9">
      <c r="A387" s="154"/>
      <c r="B387" s="155"/>
      <c r="E387" s="154"/>
      <c r="F387" s="154"/>
      <c r="G387" s="154"/>
      <c r="H387" s="154"/>
      <c r="I387" s="154"/>
    </row>
    <row r="388" spans="1:9">
      <c r="A388" s="154"/>
      <c r="B388" s="155"/>
      <c r="E388" s="154"/>
      <c r="F388" s="154"/>
      <c r="G388" s="154"/>
      <c r="H388" s="154"/>
      <c r="I388" s="154"/>
    </row>
    <row r="389" spans="1:9">
      <c r="A389" s="154"/>
      <c r="B389" s="155"/>
      <c r="E389" s="154"/>
      <c r="F389" s="154"/>
      <c r="G389" s="154"/>
      <c r="H389" s="154"/>
      <c r="I389" s="154"/>
    </row>
    <row r="390" spans="1:9">
      <c r="A390" s="154"/>
      <c r="B390" s="155"/>
      <c r="E390" s="154"/>
      <c r="F390" s="154"/>
      <c r="G390" s="154"/>
      <c r="H390" s="154"/>
      <c r="I390" s="154"/>
    </row>
    <row r="391" spans="1:9">
      <c r="A391" s="154"/>
      <c r="B391" s="155"/>
      <c r="E391" s="154"/>
      <c r="F391" s="154"/>
      <c r="G391" s="154"/>
      <c r="H391" s="154"/>
      <c r="I391" s="154"/>
    </row>
    <row r="392" spans="1:9">
      <c r="A392" s="154"/>
      <c r="B392" s="155"/>
      <c r="E392" s="154"/>
      <c r="F392" s="154"/>
      <c r="G392" s="154"/>
      <c r="H392" s="154"/>
      <c r="I392" s="154"/>
    </row>
    <row r="393" spans="1:9">
      <c r="E393" s="154"/>
      <c r="F393" s="154"/>
      <c r="G393" s="154"/>
      <c r="H393" s="154"/>
      <c r="I393" s="154"/>
    </row>
    <row r="394" spans="1:9">
      <c r="E394" s="154"/>
      <c r="F394" s="154"/>
      <c r="G394" s="154"/>
      <c r="H394" s="154"/>
      <c r="I394" s="154"/>
    </row>
    <row r="395" spans="1:9">
      <c r="E395" s="154"/>
      <c r="F395" s="154"/>
      <c r="G395" s="154"/>
      <c r="H395" s="154"/>
      <c r="I395" s="154"/>
    </row>
    <row r="396" spans="1:9">
      <c r="E396" s="154"/>
      <c r="F396" s="154"/>
      <c r="G396" s="154"/>
      <c r="H396" s="154"/>
      <c r="I396" s="154"/>
    </row>
    <row r="397" spans="1:9">
      <c r="E397" s="154"/>
      <c r="F397" s="154"/>
      <c r="G397" s="154"/>
      <c r="H397" s="154"/>
      <c r="I397" s="154"/>
    </row>
    <row r="398" spans="1:9">
      <c r="E398" s="154"/>
      <c r="F398" s="154"/>
      <c r="G398" s="154"/>
      <c r="H398" s="154"/>
      <c r="I398" s="154"/>
    </row>
    <row r="399" spans="1:9">
      <c r="E399" s="154"/>
      <c r="F399" s="154"/>
      <c r="G399" s="154"/>
      <c r="H399" s="154"/>
      <c r="I399" s="154"/>
    </row>
    <row r="400" spans="1:9">
      <c r="E400" s="154"/>
      <c r="F400" s="154"/>
      <c r="G400" s="154"/>
      <c r="H400" s="154"/>
      <c r="I400" s="154"/>
    </row>
    <row r="401" spans="5:9">
      <c r="E401" s="154"/>
      <c r="F401" s="154"/>
      <c r="G401" s="154"/>
      <c r="H401" s="154"/>
      <c r="I401" s="154"/>
    </row>
    <row r="402" spans="5:9">
      <c r="E402" s="154"/>
      <c r="F402" s="154"/>
      <c r="G402" s="154"/>
      <c r="H402" s="154"/>
      <c r="I402" s="154"/>
    </row>
    <row r="403" spans="5:9">
      <c r="E403" s="154"/>
      <c r="F403" s="154"/>
      <c r="G403" s="154"/>
      <c r="H403" s="154"/>
      <c r="I403" s="154"/>
    </row>
    <row r="404" spans="5:9">
      <c r="E404" s="154">
        <v>4502</v>
      </c>
      <c r="F404" s="154" t="s">
        <v>55</v>
      </c>
      <c r="G404" s="154" t="s">
        <v>116</v>
      </c>
      <c r="H404" s="154"/>
      <c r="I404" s="154"/>
    </row>
    <row r="405" spans="5:9">
      <c r="E405" s="154">
        <v>4100.1821490000002</v>
      </c>
      <c r="F405" s="154" t="s">
        <v>53</v>
      </c>
      <c r="G405" s="154" t="s">
        <v>116</v>
      </c>
      <c r="H405" s="154"/>
      <c r="I405" s="154"/>
    </row>
    <row r="406" spans="5:9">
      <c r="E406" s="154"/>
      <c r="F406" s="154"/>
      <c r="G406" s="154" t="s">
        <v>140</v>
      </c>
      <c r="H406" s="154"/>
      <c r="I406" s="154"/>
    </row>
    <row r="407" spans="5:9">
      <c r="E407" s="154"/>
      <c r="F407" s="154"/>
      <c r="G407" s="154"/>
      <c r="H407" s="154"/>
      <c r="I407" s="154"/>
    </row>
    <row r="408" spans="5:9">
      <c r="E408" s="154">
        <v>3.0636599999999997E-4</v>
      </c>
      <c r="F408" s="154" t="s">
        <v>57</v>
      </c>
      <c r="G408" s="154" t="s">
        <v>118</v>
      </c>
      <c r="H408" s="154"/>
      <c r="I408" s="154"/>
    </row>
    <row r="409" spans="5:9">
      <c r="E409" s="154">
        <v>0.54425270100000001</v>
      </c>
      <c r="F409" s="154" t="s">
        <v>73</v>
      </c>
      <c r="G409" s="154" t="s">
        <v>119</v>
      </c>
      <c r="H409" s="154"/>
      <c r="I409" s="154"/>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2016-01-04T14:22:04Z</cp:lastPrinted>
  <dcterms:created xsi:type="dcterms:W3CDTF">2011-10-26T09:05:09Z</dcterms:created>
  <dcterms:modified xsi:type="dcterms:W3CDTF">2016-01-27T08:39:19Z</dcterms:modified>
</cp:coreProperties>
</file>