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38400" windowHeight="23460" tabRatio="762" activeTab="4"/>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Notes!$E$101</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Notes!$E$108</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15" i="20" l="1"/>
  <c r="E164" i="20"/>
  <c r="E142" i="20"/>
  <c r="E130" i="20"/>
  <c r="E54" i="20"/>
  <c r="E19" i="12"/>
  <c r="E25" i="12"/>
  <c r="E26" i="12"/>
  <c r="E131" i="20"/>
  <c r="N28" i="13"/>
  <c r="H28" i="13"/>
  <c r="E27" i="12"/>
  <c r="E28" i="12"/>
  <c r="N13" i="13"/>
  <c r="H13" i="13"/>
  <c r="N26" i="13"/>
  <c r="H26" i="13"/>
  <c r="E96" i="20"/>
  <c r="N31" i="13"/>
  <c r="N30" i="13"/>
  <c r="N29" i="13"/>
  <c r="N27" i="13"/>
  <c r="E70" i="20"/>
  <c r="H27" i="13"/>
  <c r="H29" i="13"/>
  <c r="H30" i="13"/>
  <c r="H31" i="13"/>
  <c r="E71" i="20"/>
  <c r="E72" i="20"/>
  <c r="J11" i="13"/>
  <c r="H11" i="13"/>
  <c r="E16" i="12"/>
  <c r="E34" i="20"/>
  <c r="J8" i="13"/>
  <c r="H8" i="13"/>
  <c r="E13" i="12"/>
  <c r="E32" i="20"/>
  <c r="J9" i="13"/>
  <c r="H9" i="13"/>
  <c r="E14" i="12"/>
  <c r="E33" i="20"/>
  <c r="J7" i="13"/>
  <c r="H7" i="13"/>
  <c r="E12" i="12"/>
  <c r="E66" i="20"/>
  <c r="E67" i="20"/>
  <c r="N21" i="13"/>
  <c r="H21" i="13"/>
  <c r="E214" i="20"/>
  <c r="E219" i="20"/>
  <c r="E74" i="20"/>
  <c r="C30" i="20"/>
  <c r="C32" i="20"/>
  <c r="E136" i="20"/>
  <c r="N36" i="13"/>
  <c r="H36" i="13"/>
  <c r="N12" i="13"/>
  <c r="H12" i="13"/>
  <c r="E18" i="12"/>
  <c r="E218" i="20"/>
  <c r="N24" i="13"/>
  <c r="H24" i="13"/>
  <c r="H25" i="13"/>
  <c r="E24" i="12"/>
  <c r="N23" i="13"/>
  <c r="H23" i="13"/>
  <c r="E23" i="12"/>
  <c r="N25" i="13"/>
  <c r="N22" i="13"/>
  <c r="H22" i="13"/>
  <c r="E22" i="12"/>
  <c r="J10" i="13"/>
  <c r="H10" i="13"/>
  <c r="E15" i="12"/>
  <c r="N35" i="13"/>
  <c r="H35" i="13"/>
  <c r="E34" i="12"/>
  <c r="E35" i="12"/>
  <c r="N34" i="13"/>
  <c r="H34" i="13"/>
  <c r="E33" i="12"/>
</calcChain>
</file>

<file path=xl/sharedStrings.xml><?xml version="1.0" encoding="utf-8"?>
<sst xmlns="http://schemas.openxmlformats.org/spreadsheetml/2006/main" count="278" uniqueCount="174">
  <si>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</si>
  <si>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</si>
  <si>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</si>
  <si>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</si>
  <si>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</si>
  <si>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</si>
  <si>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</si>
  <si>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</si>
  <si>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</si>
  <si>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</si>
  <si>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</si>
  <si>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</si>
  <si>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</si>
  <si>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</si>
  <si>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</si>
  <si>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</si>
  <si>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</si>
  <si>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</si>
  <si>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</si>
  <si>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</si>
  <si>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</si>
  <si>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</si>
  <si>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</si>
  <si>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</si>
  <si>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</si>
  <si>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</si>
  <si>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</si>
  <si>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</si>
  <si>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</si>
  <si>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</si>
  <si>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</si>
  <si>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</si>
  <si>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</si>
  <si>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</si>
  <si>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</si>
  <si>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</si>
  <si>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</si>
  <si>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</si>
  <si>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</si>
  <si>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</si>
  <si>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</si>
  <si>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</si>
  <si>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</si>
  <si>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</si>
  <si>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</si>
  <si>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</si>
  <si>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</si>
  <si>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</si>
  <si>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</si>
  <si>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</si>
  <si>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</si>
  <si>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</si>
  <si>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</si>
  <si>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</si>
  <si>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</si>
  <si>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</si>
  <si>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</si>
  <si>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</si>
  <si>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</si>
  <si>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</si>
  <si>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</si>
  <si>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</si>
  <si>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</si>
  <si>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</si>
  <si>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</si>
  <si>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</si>
  <si>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</si>
  <si>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</si>
  <si>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</si>
  <si>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DOE:hydrogen_analysis_center</t>
  </si>
  <si>
    <t>BTU</t>
  </si>
  <si>
    <t>inputs</t>
  </si>
  <si>
    <t>electricity</t>
  </si>
  <si>
    <t>MJ/hr</t>
  </si>
  <si>
    <t>MW</t>
  </si>
  <si>
    <t>hydrogen_output_capacity</t>
  </si>
  <si>
    <t>kg/day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</si>
  <si>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</si>
  <si>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</si>
  <si>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</si>
  <si>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</si>
  <si>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</si>
  <si>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</si>
  <si>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</si>
  <si>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</si>
  <si>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</si>
  <si>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</si>
  <si>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</si>
  <si>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</si>
  <si>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</si>
  <si>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</si>
  <si>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</si>
  <si>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</si>
  <si>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</si>
  <si>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</si>
  <si>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</si>
  <si>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</si>
  <si>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</si>
  <si>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</si>
  <si>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</si>
  <si>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</si>
  <si>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</si>
  <si>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</si>
  <si>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</si>
  <si>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</si>
  <si>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</si>
  <si>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</si>
  <si>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Rotterdam Climate Iniative</t>
  </si>
  <si>
    <t>initial investment</t>
  </si>
  <si>
    <t>output.hydrogen</t>
  </si>
  <si>
    <t>land use per plant</t>
  </si>
  <si>
    <t>construction time</t>
  </si>
  <si>
    <t>DOE: Hydrogen Analysis Center</t>
  </si>
  <si>
    <t>Hydrogen output capacity</t>
  </si>
  <si>
    <t>input share of electricity</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</si>
  <si>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</si>
  <si>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</si>
  <si>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</si>
  <si>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</si>
  <si>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</si>
  <si>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</si>
  <si>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</si>
  <si>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User set parameters</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</si>
  <si>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</si>
  <si>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</si>
  <si>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</si>
  <si>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</si>
  <si>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</si>
  <si>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</si>
  <si>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</si>
  <si>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</si>
  <si>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</si>
  <si>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</si>
  <si>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</si>
  <si>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http://refman.et-model.com/publications/2010</t>
  </si>
  <si>
    <t>variable operating and maintenance costs per year</t>
  </si>
  <si>
    <t>fixed operating and maintenance costs per year</t>
  </si>
  <si>
    <t>variable operating and maintenance costs per MJ</t>
  </si>
  <si>
    <t>variable operating and maintenance costs per FLH</t>
  </si>
  <si>
    <r>
      <t>variable_operation_and_maintenance_costs_per_</t>
    </r>
    <r>
      <rPr>
        <sz val="12"/>
        <color theme="1"/>
        <rFont val="Calibri"/>
        <family val="2"/>
        <scheme val="minor"/>
      </rPr>
      <t>flh</t>
    </r>
  </si>
  <si>
    <t>euro/flh</t>
  </si>
  <si>
    <r>
      <t xml:space="preserve">Variable operation and maintenance costs per </t>
    </r>
    <r>
      <rPr>
        <sz val="12"/>
        <color theme="1"/>
        <rFont val="Calibri"/>
        <family val="2"/>
        <scheme val="minor"/>
      </rPr>
      <t>flh</t>
    </r>
  </si>
  <si>
    <t>kWh</t>
  </si>
  <si>
    <t>energy_biomass_gasification_hydrogen.converter</t>
  </si>
  <si>
    <t>input.woody_biomass</t>
  </si>
  <si>
    <t>network gas</t>
  </si>
  <si>
    <t>woody biomass</t>
  </si>
  <si>
    <t>Current central hydrogen production via biomass gasification 3.1</t>
  </si>
  <si>
    <t>Full load hours</t>
  </si>
  <si>
    <t>All years 2012 value</t>
  </si>
  <si>
    <t>155236 kg/day production</t>
  </si>
  <si>
    <t>kg/hr</t>
  </si>
  <si>
    <t>full_load_hours</t>
  </si>
  <si>
    <r>
      <t xml:space="preserve">DOE: Hydrogen </t>
    </r>
    <r>
      <rPr>
        <sz val="12"/>
        <color theme="1"/>
        <rFont val="Calibri"/>
        <family val="2"/>
        <scheme val="minor"/>
      </rPr>
      <t>Analysis Center</t>
    </r>
  </si>
  <si>
    <t>overall efficiency</t>
  </si>
  <si>
    <t>http://refman.et-model.com/publications/2013</t>
  </si>
  <si>
    <t>ccs_investment</t>
  </si>
  <si>
    <t>CCS investment costs</t>
  </si>
  <si>
    <t>cost_of_installing</t>
  </si>
  <si>
    <t>Installation costs</t>
  </si>
  <si>
    <t>decommisioning_costs</t>
  </si>
  <si>
    <t>Decommissioning costs</t>
  </si>
  <si>
    <t>variable_operation_and_maintenance_costs_for_ccs_per_full_load_hour</t>
  </si>
  <si>
    <t>Variable operational and maintenance costs for ccs per flh</t>
  </si>
  <si>
    <t>decommissioning_costs</t>
  </si>
  <si>
    <t>fixed operational and maintenance costs for ccs</t>
  </si>
  <si>
    <t>total fixed operational and maintenance costs</t>
  </si>
  <si>
    <t>without ccs</t>
  </si>
  <si>
    <t>total depreciable capital costs</t>
  </si>
  <si>
    <t>of depreciable capital investment</t>
  </si>
  <si>
    <t>decommissioning factor</t>
  </si>
  <si>
    <t>decommissioning costs</t>
  </si>
  <si>
    <r>
      <t>input.</t>
    </r>
    <r>
      <rPr>
        <sz val="12"/>
        <color theme="1"/>
        <rFont val="Calibri"/>
        <family val="2"/>
        <scheme val="minor"/>
      </rPr>
      <t>torrified_biomass_pellets</t>
    </r>
  </si>
  <si>
    <r>
      <t>input</t>
    </r>
    <r>
      <rPr>
        <sz val="12"/>
        <color theme="1"/>
        <rFont val="Calibri"/>
        <family val="2"/>
        <scheme val="minor"/>
      </rPr>
      <t>.torrified_biomass_pellets</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</si>
</sst>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3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b/>
      <sz val="12"/>
      <color rgb="FF000000"/>
      <name val="Calibri"/>
      <family val="2"/>
    </font>
    <font>
      <b/>
      <sz val="14"/>
      <color rgb="FF000000"/>
      <name val="Calibri"/>
    </font>
    <font>
      <sz val="12"/>
      <color rgb="FF000000"/>
      <name val="Lettertype hoofdtekst"/>
      <family val="2"/>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6">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3"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86">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9" xfId="0" applyFont="1" applyFill="1" applyBorder="1"/>
    <xf numFmtId="0" fontId="22" fillId="0" borderId="9" xfId="0" applyFont="1" applyFill="1" applyBorder="1"/>
    <xf numFmtId="0" fontId="24" fillId="0"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24" fillId="0" borderId="0" xfId="0" applyFont="1" applyFill="1" applyBorder="1"/>
    <xf numFmtId="0" fontId="19" fillId="2" borderId="0" xfId="0" applyFont="1" applyFill="1" applyBorder="1"/>
    <xf numFmtId="0" fontId="23" fillId="0" borderId="0" xfId="0" applyFont="1" applyFill="1" applyBorder="1"/>
    <xf numFmtId="0" fontId="22" fillId="0" borderId="16"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0" fontId="28" fillId="2" borderId="0" xfId="177" applyFont="1" applyFill="1" applyBorder="1" applyAlignment="1" applyProtection="1"/>
    <xf numFmtId="165" fontId="17" fillId="0" borderId="0" xfId="0" applyNumberFormat="1" applyFont="1" applyFill="1" applyBorder="1" applyAlignment="1" applyProtection="1">
      <alignment vertical="center"/>
    </xf>
    <xf numFmtId="0" fontId="17" fillId="0" borderId="0" xfId="0" applyFont="1" applyFill="1"/>
    <xf numFmtId="2" fontId="17" fillId="2" borderId="0" xfId="0" applyNumberFormat="1" applyFont="1" applyFill="1" applyBorder="1" applyAlignment="1" applyProtection="1">
      <alignment horizontal="right" vertical="center"/>
    </xf>
    <xf numFmtId="2" fontId="17" fillId="2" borderId="0" xfId="0" applyNumberFormat="1" applyFont="1" applyFill="1"/>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2" fontId="17" fillId="2" borderId="18" xfId="0" applyNumberFormat="1" applyFont="1" applyFill="1" applyBorder="1"/>
    <xf numFmtId="0" fontId="16" fillId="0" borderId="0" xfId="0" applyFont="1" applyFill="1"/>
    <xf numFmtId="1" fontId="17" fillId="2" borderId="0" xfId="0" applyNumberFormat="1" applyFont="1" applyFill="1" applyBorder="1" applyAlignment="1" applyProtection="1">
      <alignment horizontal="right" vertical="center"/>
    </xf>
    <xf numFmtId="0" fontId="15" fillId="0" borderId="0" xfId="0" applyFont="1" applyFill="1"/>
    <xf numFmtId="0" fontId="14" fillId="0" borderId="0" xfId="0" applyFont="1" applyFill="1"/>
    <xf numFmtId="0" fontId="13" fillId="2" borderId="0" xfId="0"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6" xfId="0" applyFont="1" applyFill="1" applyBorder="1"/>
    <xf numFmtId="0" fontId="13" fillId="2" borderId="0" xfId="0" applyFont="1" applyFill="1" applyBorder="1" applyAlignment="1">
      <alignment horizontal="right"/>
    </xf>
    <xf numFmtId="49" fontId="13" fillId="2" borderId="0" xfId="0" applyNumberFormat="1" applyFont="1" applyFill="1"/>
    <xf numFmtId="49" fontId="13" fillId="2" borderId="4" xfId="0" applyNumberFormat="1" applyFont="1" applyFill="1" applyBorder="1"/>
    <xf numFmtId="49" fontId="13" fillId="2" borderId="0" xfId="0" applyNumberFormat="1" applyFont="1" applyFill="1" applyBorder="1"/>
    <xf numFmtId="0" fontId="13" fillId="2" borderId="16" xfId="0" applyFont="1" applyFill="1" applyBorder="1"/>
    <xf numFmtId="0" fontId="13" fillId="2" borderId="0" xfId="0" applyFont="1" applyFill="1" applyBorder="1" applyAlignment="1">
      <alignment vertical="top"/>
    </xf>
    <xf numFmtId="0" fontId="28" fillId="2" borderId="0" xfId="0" applyFont="1" applyFill="1"/>
    <xf numFmtId="0" fontId="28" fillId="2" borderId="3" xfId="0" applyFont="1" applyFill="1" applyBorder="1"/>
    <xf numFmtId="0" fontId="28" fillId="2" borderId="4" xfId="0" applyFont="1" applyFill="1" applyBorder="1"/>
    <xf numFmtId="0" fontId="28" fillId="2" borderId="15" xfId="0" applyFont="1" applyFill="1" applyBorder="1"/>
    <xf numFmtId="0" fontId="29" fillId="2" borderId="0" xfId="0" applyFont="1" applyFill="1"/>
    <xf numFmtId="0" fontId="28" fillId="2" borderId="9" xfId="0" applyFont="1" applyFill="1" applyBorder="1"/>
    <xf numFmtId="0" fontId="28" fillId="2" borderId="6" xfId="0" applyFont="1" applyFill="1" applyBorder="1"/>
    <xf numFmtId="0" fontId="28" fillId="2" borderId="0" xfId="0" applyFont="1" applyFill="1" applyBorder="1"/>
    <xf numFmtId="0" fontId="29" fillId="2" borderId="9" xfId="0" applyFont="1" applyFill="1" applyBorder="1"/>
    <xf numFmtId="0" fontId="22" fillId="2" borderId="17" xfId="0" applyFont="1" applyFill="1" applyBorder="1"/>
    <xf numFmtId="0" fontId="12" fillId="2" borderId="2" xfId="0" applyFont="1" applyFill="1" applyBorder="1"/>
    <xf numFmtId="0" fontId="22"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22" fillId="2" borderId="19" xfId="0" applyFont="1" applyFill="1" applyBorder="1"/>
    <xf numFmtId="0" fontId="18" fillId="2" borderId="5" xfId="0" applyFont="1" applyFill="1" applyBorder="1"/>
    <xf numFmtId="0" fontId="23" fillId="2" borderId="0" xfId="0" applyFont="1" applyFill="1" applyBorder="1"/>
    <xf numFmtId="0" fontId="29" fillId="2" borderId="16" xfId="0" applyFont="1" applyFill="1" applyBorder="1"/>
    <xf numFmtId="0" fontId="28" fillId="2" borderId="19" xfId="0" applyFont="1" applyFill="1" applyBorder="1"/>
    <xf numFmtId="0" fontId="11" fillId="2" borderId="0" xfId="0" applyFont="1" applyFill="1" applyBorder="1"/>
    <xf numFmtId="0" fontId="10" fillId="2" borderId="0" xfId="0" applyFont="1" applyFill="1"/>
    <xf numFmtId="0" fontId="9" fillId="2" borderId="0" xfId="0" applyFont="1" applyFill="1" applyBorder="1"/>
    <xf numFmtId="10" fontId="28" fillId="2" borderId="0" xfId="0" applyNumberFormat="1" applyFont="1" applyFill="1" applyBorder="1"/>
    <xf numFmtId="17" fontId="13" fillId="2" borderId="0" xfId="0" applyNumberFormat="1" applyFont="1" applyFill="1" applyBorder="1" applyAlignment="1">
      <alignment horizontal="right"/>
    </xf>
    <xf numFmtId="0" fontId="8" fillId="0" borderId="0" xfId="0" applyNumberFormat="1" applyFont="1" applyFill="1" applyBorder="1" applyAlignment="1" applyProtection="1">
      <alignment horizontal="left" vertical="center" indent="2"/>
    </xf>
    <xf numFmtId="165" fontId="8" fillId="0" borderId="0" xfId="0" applyNumberFormat="1" applyFont="1" applyFill="1" applyBorder="1" applyAlignment="1" applyProtection="1">
      <alignment vertical="center"/>
    </xf>
    <xf numFmtId="166" fontId="17" fillId="2" borderId="18" xfId="0" applyNumberFormat="1" applyFont="1" applyFill="1" applyBorder="1" applyAlignment="1" applyProtection="1">
      <alignment horizontal="right" vertical="center"/>
    </xf>
    <xf numFmtId="166" fontId="18" fillId="2" borderId="18" xfId="0" applyNumberFormat="1" applyFont="1" applyFill="1" applyBorder="1"/>
    <xf numFmtId="0" fontId="7" fillId="2" borderId="0" xfId="0" applyFont="1" applyFill="1" applyBorder="1"/>
    <xf numFmtId="0" fontId="6" fillId="0" borderId="0" xfId="0" applyFont="1" applyFill="1"/>
    <xf numFmtId="0" fontId="5" fillId="0" borderId="0" xfId="0" applyFont="1" applyFill="1" applyBorder="1"/>
    <xf numFmtId="0" fontId="5" fillId="0" borderId="0" xfId="0" applyNumberFormat="1" applyFont="1" applyFill="1" applyBorder="1" applyAlignment="1" applyProtection="1">
      <alignment horizontal="left" vertical="center" indent="2"/>
    </xf>
    <xf numFmtId="0" fontId="5" fillId="2" borderId="18" xfId="0" applyFont="1" applyFill="1" applyBorder="1"/>
    <xf numFmtId="0" fontId="5" fillId="2" borderId="0" xfId="0" applyFont="1" applyFill="1"/>
    <xf numFmtId="0" fontId="5" fillId="2" borderId="6" xfId="0" applyFont="1" applyFill="1" applyBorder="1"/>
    <xf numFmtId="2" fontId="5" fillId="2" borderId="18" xfId="0" applyNumberFormat="1" applyFont="1" applyFill="1" applyBorder="1"/>
    <xf numFmtId="0" fontId="5" fillId="2" borderId="5" xfId="0" applyFont="1" applyFill="1" applyBorder="1"/>
    <xf numFmtId="164" fontId="5" fillId="2" borderId="18" xfId="0" applyNumberFormat="1" applyFont="1" applyFill="1" applyBorder="1"/>
    <xf numFmtId="0" fontId="5" fillId="2" borderId="0" xfId="0" applyFont="1" applyFill="1" applyBorder="1"/>
    <xf numFmtId="2" fontId="5" fillId="2" borderId="0" xfId="0" applyNumberFormat="1" applyFont="1" applyFill="1" applyBorder="1"/>
    <xf numFmtId="164" fontId="5" fillId="2" borderId="0" xfId="0" applyNumberFormat="1" applyFont="1" applyFill="1" applyBorder="1"/>
    <xf numFmtId="0" fontId="5" fillId="2" borderId="10" xfId="0" applyFont="1" applyFill="1" applyBorder="1"/>
    <xf numFmtId="0" fontId="5" fillId="2" borderId="11" xfId="0" applyFont="1" applyFill="1" applyBorder="1"/>
    <xf numFmtId="0" fontId="5" fillId="2" borderId="12" xfId="0" applyFont="1" applyFill="1" applyBorder="1"/>
    <xf numFmtId="10" fontId="5" fillId="0" borderId="0" xfId="0" applyNumberFormat="1" applyFont="1" applyFill="1" applyBorder="1" applyAlignment="1" applyProtection="1">
      <alignment horizontal="left" vertical="center" indent="2"/>
    </xf>
    <xf numFmtId="165" fontId="5" fillId="0" borderId="0" xfId="0" applyNumberFormat="1" applyFont="1" applyFill="1" applyBorder="1" applyAlignment="1" applyProtection="1">
      <alignment vertical="center"/>
    </xf>
    <xf numFmtId="164" fontId="5" fillId="2" borderId="18" xfId="0" applyNumberFormat="1" applyFont="1" applyFill="1" applyBorder="1" applyAlignment="1" applyProtection="1">
      <alignment horizontal="right" vertical="center"/>
    </xf>
    <xf numFmtId="2" fontId="5" fillId="2" borderId="0" xfId="0" applyNumberFormat="1" applyFont="1" applyFill="1" applyBorder="1" applyAlignment="1" applyProtection="1">
      <alignment horizontal="right" vertical="center"/>
    </xf>
    <xf numFmtId="1" fontId="5" fillId="2" borderId="0" xfId="0" applyNumberFormat="1" applyFont="1" applyFill="1" applyBorder="1" applyAlignment="1" applyProtection="1">
      <alignment horizontal="right" vertical="center"/>
    </xf>
    <xf numFmtId="164" fontId="5" fillId="0" borderId="0" xfId="0" applyNumberFormat="1" applyFont="1" applyFill="1" applyBorder="1" applyAlignment="1" applyProtection="1">
      <alignment horizontal="left" vertical="center" indent="2"/>
    </xf>
    <xf numFmtId="0" fontId="5" fillId="0" borderId="0" xfId="0" applyNumberFormat="1" applyFont="1" applyFill="1" applyBorder="1" applyAlignment="1" applyProtection="1">
      <alignment horizontal="left" vertical="center"/>
    </xf>
    <xf numFmtId="2" fontId="5" fillId="2" borderId="18" xfId="0" applyNumberFormat="1" applyFont="1" applyFill="1" applyBorder="1" applyAlignment="1" applyProtection="1">
      <alignment horizontal="right" vertical="center"/>
    </xf>
    <xf numFmtId="0" fontId="5" fillId="2" borderId="0" xfId="0" applyNumberFormat="1" applyFont="1" applyFill="1" applyBorder="1" applyAlignment="1" applyProtection="1">
      <alignment horizontal="left" vertical="center"/>
    </xf>
    <xf numFmtId="0" fontId="5" fillId="0" borderId="0" xfId="0" applyFont="1" applyFill="1" applyBorder="1" applyAlignment="1">
      <alignment vertical="top"/>
    </xf>
    <xf numFmtId="0" fontId="5" fillId="2" borderId="0" xfId="0" applyFont="1" applyFill="1" applyBorder="1" applyAlignment="1">
      <alignment vertical="top"/>
    </xf>
    <xf numFmtId="0" fontId="5" fillId="0" borderId="0" xfId="0" applyFont="1" applyFill="1"/>
    <xf numFmtId="168" fontId="5" fillId="2" borderId="18" xfId="0" applyNumberFormat="1" applyFont="1" applyFill="1" applyBorder="1" applyAlignment="1" applyProtection="1">
      <alignment horizontal="right" vertical="center"/>
    </xf>
    <xf numFmtId="169" fontId="5" fillId="2" borderId="18" xfId="0" applyNumberFormat="1" applyFont="1" applyFill="1" applyBorder="1"/>
    <xf numFmtId="9" fontId="28" fillId="2" borderId="0" xfId="0" applyNumberFormat="1" applyFont="1" applyFill="1"/>
    <xf numFmtId="1" fontId="28" fillId="2" borderId="0" xfId="0" applyNumberFormat="1" applyFont="1" applyFill="1"/>
    <xf numFmtId="0" fontId="5" fillId="5" borderId="0" xfId="0" applyFont="1" applyFill="1" applyBorder="1"/>
    <xf numFmtId="170" fontId="5" fillId="2" borderId="20" xfId="0" applyNumberFormat="1" applyFont="1" applyFill="1" applyBorder="1" applyAlignment="1" applyProtection="1">
      <alignment horizontal="right" vertical="center"/>
    </xf>
    <xf numFmtId="167" fontId="5" fillId="2" borderId="20" xfId="0" applyNumberFormat="1" applyFont="1" applyFill="1" applyBorder="1" applyAlignment="1" applyProtection="1">
      <alignment horizontal="right" vertical="center"/>
    </xf>
    <xf numFmtId="166" fontId="18" fillId="2" borderId="6" xfId="0" applyNumberFormat="1" applyFont="1" applyFill="1" applyBorder="1"/>
    <xf numFmtId="166" fontId="5" fillId="0" borderId="0" xfId="0" applyNumberFormat="1" applyFont="1" applyFill="1" applyBorder="1"/>
    <xf numFmtId="166" fontId="23" fillId="0" borderId="0" xfId="0" applyNumberFormat="1" applyFont="1" applyFill="1" applyBorder="1"/>
    <xf numFmtId="166" fontId="18" fillId="0" borderId="0" xfId="0" applyNumberFormat="1" applyFont="1" applyFill="1" applyBorder="1"/>
    <xf numFmtId="166" fontId="18" fillId="2" borderId="5" xfId="0" applyNumberFormat="1" applyFont="1" applyFill="1" applyBorder="1"/>
    <xf numFmtId="0" fontId="4" fillId="2" borderId="0" xfId="0" applyFont="1" applyFill="1"/>
    <xf numFmtId="0" fontId="4" fillId="0" borderId="0" xfId="0" applyFont="1" applyFill="1" applyBorder="1"/>
    <xf numFmtId="0" fontId="4" fillId="2" borderId="18" xfId="0" applyFont="1" applyFill="1" applyBorder="1"/>
    <xf numFmtId="166" fontId="4" fillId="2" borderId="6" xfId="0" applyNumberFormat="1" applyFont="1" applyFill="1" applyBorder="1"/>
    <xf numFmtId="166" fontId="4" fillId="0" borderId="0" xfId="0" applyNumberFormat="1" applyFont="1" applyFill="1" applyBorder="1"/>
    <xf numFmtId="166" fontId="4" fillId="2" borderId="18" xfId="0" applyNumberFormat="1" applyFont="1" applyFill="1" applyBorder="1"/>
    <xf numFmtId="166" fontId="4" fillId="2" borderId="5" xfId="0" applyNumberFormat="1" applyFont="1" applyFill="1" applyBorder="1"/>
    <xf numFmtId="0" fontId="3" fillId="0" borderId="0" xfId="0" applyFont="1" applyFill="1"/>
    <xf numFmtId="0" fontId="3" fillId="0" borderId="0" xfId="0" applyFont="1" applyFill="1" applyBorder="1"/>
    <xf numFmtId="0" fontId="2" fillId="0" borderId="0" xfId="0" applyNumberFormat="1" applyFont="1" applyFill="1" applyBorder="1" applyAlignment="1" applyProtection="1">
      <alignment horizontal="left" vertical="center" indent="2"/>
    </xf>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xf numFmtId="0" fontId="31" fillId="0" borderId="0" xfId="0" applyFont="1"/>
    <xf numFmtId="0" fontId="31" fillId="12" borderId="3" xfId="0" applyFont="1" applyFill="1" applyBorder="1"/>
    <xf numFmtId="0" fontId="34" fillId="12" borderId="4" xfId="0" applyFont="1" applyFill="1" applyBorder="1"/>
    <xf numFmtId="0" fontId="31" fillId="12" borderId="15" xfId="0" applyFont="1" applyFill="1" applyBorder="1"/>
    <xf numFmtId="0" fontId="34" fillId="12" borderId="16" xfId="0" applyFont="1" applyFill="1" applyBorder="1"/>
    <xf numFmtId="0" fontId="34" fillId="12" borderId="9" xfId="0" applyFont="1" applyFill="1" applyBorder="1"/>
    <xf numFmtId="0" fontId="35" fillId="12" borderId="19" xfId="0" applyFont="1" applyFill="1" applyBorder="1"/>
    <xf numFmtId="0" fontId="34" fillId="12" borderId="6" xfId="0" applyFont="1" applyFill="1" applyBorder="1"/>
    <xf numFmtId="0" fontId="36" fillId="0" borderId="0" xfId="0" applyFont="1"/>
    <xf numFmtId="0" fontId="35" fillId="12" borderId="5" xfId="0" applyFont="1" applyFill="1" applyBorder="1"/>
    <xf numFmtId="165" fontId="31" fillId="12" borderId="18" xfId="0" applyNumberFormat="1" applyFont="1" applyFill="1" applyBorder="1"/>
    <xf numFmtId="14" fontId="31" fillId="0" borderId="0" xfId="0" applyNumberFormat="1" applyFont="1"/>
    <xf numFmtId="0" fontId="31" fillId="12" borderId="18" xfId="0" applyFont="1" applyFill="1" applyBorder="1"/>
    <xf numFmtId="0" fontId="37" fillId="12" borderId="10" xfId="0" applyFont="1" applyFill="1" applyBorder="1"/>
    <xf numFmtId="0" fontId="37" fillId="12" borderId="11" xfId="0" applyFont="1" applyFill="1" applyBorder="1"/>
    <xf numFmtId="0" fontId="37" fillId="12" borderId="12" xfId="0" applyFont="1" applyFill="1" applyBorder="1"/>
    <xf numFmtId="165" fontId="28" fillId="2" borderId="0" xfId="0" applyNumberFormat="1" applyFont="1" applyFill="1"/>
  </cellXfs>
  <cellStyles count="44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419100</xdr:colOff>
          <xdr:row>2</xdr:row>
          <xdr:rowOff>50800</xdr:rowOff>
        </xdr:from>
        <xdr:to>
          <xdr:col>7</xdr:col>
          <xdr:colOff>139700</xdr:colOff>
          <xdr:row>3</xdr:row>
          <xdr:rowOff>63500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8</xdr:col>
      <xdr:colOff>647700</xdr:colOff>
      <xdr:row>6</xdr:row>
      <xdr:rowOff>88900</xdr:rowOff>
    </xdr:from>
    <xdr:to>
      <xdr:col>15</xdr:col>
      <xdr:colOff>1930400</xdr:colOff>
      <xdr:row>46</xdr:row>
      <xdr:rowOff>38100</xdr:rowOff>
    </xdr:to>
    <xdr:pic>
      <xdr:nvPicPr>
        <xdr:cNvPr id="6" name="Picture 5"/>
        <xdr:cNvPicPr>
          <a:picLocks noChangeAspect="1"/>
        </xdr:cNvPicPr>
      </xdr:nvPicPr>
      <xdr:blipFill>
        <a:blip xmlns:r="http://schemas.openxmlformats.org/officeDocument/2006/relationships" r:embed="rId1"/>
        <a:stretch>
          <a:fillRect/>
        </a:stretch>
      </xdr:blipFill>
      <xdr:spPr>
        <a:xfrm>
          <a:off x="6845300" y="1244600"/>
          <a:ext cx="9423400" cy="7569200"/>
        </a:xfrm>
        <a:prstGeom prst="rect">
          <a:avLst/>
        </a:prstGeom>
      </xdr:spPr>
    </xdr:pic>
    <xdr:clientData/>
  </xdr:twoCellAnchor>
  <xdr:twoCellAnchor editAs="oneCell">
    <xdr:from>
      <xdr:col>10</xdr:col>
      <xdr:colOff>596900</xdr:colOff>
      <xdr:row>177</xdr:row>
      <xdr:rowOff>139700</xdr:rowOff>
    </xdr:from>
    <xdr:to>
      <xdr:col>17</xdr:col>
      <xdr:colOff>901700</xdr:colOff>
      <xdr:row>232</xdr:row>
      <xdr:rowOff>127000</xdr:rowOff>
    </xdr:to>
    <xdr:pic>
      <xdr:nvPicPr>
        <xdr:cNvPr id="2" name="Picture 1"/>
        <xdr:cNvPicPr>
          <a:picLocks noChangeAspect="1"/>
        </xdr:cNvPicPr>
      </xdr:nvPicPr>
      <xdr:blipFill rotWithShape="1">
        <a:blip xmlns:r="http://schemas.openxmlformats.org/officeDocument/2006/relationships" r:embed="rId2"/>
        <a:srcRect l="-1694" t="11871" r="1"/>
        <a:stretch/>
      </xdr:blipFill>
      <xdr:spPr>
        <a:xfrm>
          <a:off x="8953500" y="33883600"/>
          <a:ext cx="12966700" cy="10464800"/>
        </a:xfrm>
        <a:prstGeom prst="rect">
          <a:avLst/>
        </a:prstGeom>
      </xdr:spPr>
    </xdr:pic>
    <xdr:clientData/>
  </xdr:twoCellAnchor>
  <xdr:twoCellAnchor editAs="oneCell">
    <xdr:from>
      <xdr:col>8</xdr:col>
      <xdr:colOff>698500</xdr:colOff>
      <xdr:row>115</xdr:row>
      <xdr:rowOff>12700</xdr:rowOff>
    </xdr:from>
    <xdr:to>
      <xdr:col>16</xdr:col>
      <xdr:colOff>25400</xdr:colOff>
      <xdr:row>165</xdr:row>
      <xdr:rowOff>0</xdr:rowOff>
    </xdr:to>
    <xdr:pic>
      <xdr:nvPicPr>
        <xdr:cNvPr id="3" name="Picture 2"/>
        <xdr:cNvPicPr>
          <a:picLocks noChangeAspect="1"/>
        </xdr:cNvPicPr>
      </xdr:nvPicPr>
      <xdr:blipFill rotWithShape="1">
        <a:blip xmlns:r="http://schemas.openxmlformats.org/officeDocument/2006/relationships" r:embed="rId3"/>
        <a:srcRect l="-1480" t="17912" b="-220"/>
        <a:stretch/>
      </xdr:blipFill>
      <xdr:spPr>
        <a:xfrm>
          <a:off x="6896100" y="21945600"/>
          <a:ext cx="13068300" cy="9512300"/>
        </a:xfrm>
        <a:prstGeom prst="rect">
          <a:avLst/>
        </a:prstGeom>
      </xdr:spPr>
    </xdr:pic>
    <xdr:clientData/>
  </xdr:twoCellAnchor>
  <xdr:twoCellAnchor editAs="oneCell">
    <xdr:from>
      <xdr:col>8</xdr:col>
      <xdr:colOff>1066800</xdr:colOff>
      <xdr:row>64</xdr:row>
      <xdr:rowOff>177800</xdr:rowOff>
    </xdr:from>
    <xdr:to>
      <xdr:col>15</xdr:col>
      <xdr:colOff>825500</xdr:colOff>
      <xdr:row>107</xdr:row>
      <xdr:rowOff>165100</xdr:rowOff>
    </xdr:to>
    <xdr:pic>
      <xdr:nvPicPr>
        <xdr:cNvPr id="4" name="Picture 3"/>
        <xdr:cNvPicPr>
          <a:picLocks noChangeAspect="1"/>
        </xdr:cNvPicPr>
      </xdr:nvPicPr>
      <xdr:blipFill>
        <a:blip xmlns:r="http://schemas.openxmlformats.org/officeDocument/2006/relationships" r:embed="rId4"/>
        <a:stretch>
          <a:fillRect/>
        </a:stretch>
      </xdr:blipFill>
      <xdr:spPr>
        <a:xfrm>
          <a:off x="7264400" y="12395200"/>
          <a:ext cx="7899400" cy="8178800"/>
        </a:xfrm>
        <a:prstGeom prst="rect">
          <a:avLst/>
        </a:prstGeom>
      </xdr:spPr>
    </xdr:pic>
    <xdr:clientData/>
  </xdr:twoCellAnchor>
  <xdr:twoCellAnchor editAs="oneCell">
    <xdr:from>
      <xdr:col>8</xdr:col>
      <xdr:colOff>990600</xdr:colOff>
      <xdr:row>58</xdr:row>
      <xdr:rowOff>12700</xdr:rowOff>
    </xdr:from>
    <xdr:to>
      <xdr:col>13</xdr:col>
      <xdr:colOff>1625600</xdr:colOff>
      <xdr:row>64</xdr:row>
      <xdr:rowOff>177800</xdr:rowOff>
    </xdr:to>
    <xdr:pic>
      <xdr:nvPicPr>
        <xdr:cNvPr id="7" name="Picture 6"/>
        <xdr:cNvPicPr>
          <a:picLocks noChangeAspect="1"/>
        </xdr:cNvPicPr>
      </xdr:nvPicPr>
      <xdr:blipFill>
        <a:blip xmlns:r="http://schemas.openxmlformats.org/officeDocument/2006/relationships" r:embed="rId5"/>
        <a:stretch>
          <a:fillRect/>
        </a:stretch>
      </xdr:blipFill>
      <xdr:spPr>
        <a:xfrm>
          <a:off x="7188200" y="11087100"/>
          <a:ext cx="6032500" cy="1308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H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5" x14ac:dyDescent="0"/>
  <cols>
    <col min="1" max="1" width="3.375" style="31" customWidth="1"/>
    <col min="2" max="2" width="11.625" style="22" customWidth="1"/>
    <col min="3" max="3" width="38.5" style="22" customWidth="1"/>
    <col min="4" max="16384" width="10.625" style="22"/>
  </cols>
  <sheetData>
    <row r="1" spans="1:3" s="29" customFormat="1">
      <c r="A1" s="27"/>
      <c r="B1" s="28"/>
      <c r="C1" s="28"/>
    </row>
    <row r="2" spans="1:3" ht="20">
      <c r="A2" s="1"/>
      <c r="B2" s="30" t="s">
        <v>10</v>
      </c>
      <c r="C2" s="30"/>
    </row>
    <row r="3" spans="1:3">
      <c r="A3" s="1"/>
      <c r="B3" s="8"/>
      <c r="C3" s="8"/>
    </row>
    <row r="4" spans="1:3">
      <c r="A4" s="1"/>
      <c r="B4" s="2" t="s">
        <v>11</v>
      </c>
      <c r="C4" s="3" t="s">
        <v>143</v>
      </c>
    </row>
    <row r="5" spans="1:3">
      <c r="A5" s="1"/>
      <c r="B5" s="4" t="s">
        <v>42</v>
      </c>
      <c r="C5" s="5" t="s">
        <v>50</v>
      </c>
    </row>
    <row r="6" spans="1:3">
      <c r="A6" s="1"/>
      <c r="B6" s="6" t="s">
        <v>13</v>
      </c>
      <c r="C6" s="7" t="s">
        <v>14</v>
      </c>
    </row>
    <row r="7" spans="1:3">
      <c r="A7" s="1"/>
      <c r="B7" s="8"/>
      <c r="C7" s="8"/>
    </row>
    <row r="8" spans="1:3">
      <c r="A8" s="1"/>
      <c r="B8" s="8"/>
      <c r="C8" s="8"/>
    </row>
    <row r="9" spans="1:3">
      <c r="A9" s="1"/>
      <c r="B9" s="79" t="s">
        <v>27</v>
      </c>
      <c r="C9" s="80"/>
    </row>
    <row r="10" spans="1:3">
      <c r="A10" s="1"/>
      <c r="B10" s="81"/>
      <c r="C10" s="82"/>
    </row>
    <row r="11" spans="1:3">
      <c r="A11" s="1"/>
      <c r="B11" s="81" t="s">
        <v>28</v>
      </c>
      <c r="C11" s="83" t="s">
        <v>29</v>
      </c>
    </row>
    <row r="12" spans="1:3" ht="16" thickBot="1">
      <c r="A12" s="1"/>
      <c r="B12" s="81"/>
      <c r="C12" s="13" t="s">
        <v>30</v>
      </c>
    </row>
    <row r="13" spans="1:3" ht="16" thickBot="1">
      <c r="A13" s="1"/>
      <c r="B13" s="81"/>
      <c r="C13" s="84" t="s">
        <v>31</v>
      </c>
    </row>
    <row r="14" spans="1:3">
      <c r="A14" s="1"/>
      <c r="B14" s="81"/>
      <c r="C14" s="82" t="s">
        <v>32</v>
      </c>
    </row>
    <row r="15" spans="1:3">
      <c r="A15" s="1"/>
      <c r="B15" s="81"/>
      <c r="C15" s="82"/>
    </row>
    <row r="16" spans="1:3">
      <c r="A16" s="1"/>
      <c r="B16" s="81" t="s">
        <v>33</v>
      </c>
      <c r="C16" s="85" t="s">
        <v>34</v>
      </c>
    </row>
    <row r="17" spans="1:3">
      <c r="A17" s="1"/>
      <c r="B17" s="81"/>
      <c r="C17" s="86" t="s">
        <v>35</v>
      </c>
    </row>
    <row r="18" spans="1:3">
      <c r="A18" s="1"/>
      <c r="B18" s="81"/>
      <c r="C18" s="87" t="s">
        <v>36</v>
      </c>
    </row>
    <row r="19" spans="1:3">
      <c r="A19" s="1"/>
      <c r="B19" s="81"/>
      <c r="C19" s="88" t="s">
        <v>37</v>
      </c>
    </row>
    <row r="20" spans="1:3">
      <c r="A20" s="1"/>
      <c r="B20" s="89"/>
      <c r="C20" s="90" t="s">
        <v>38</v>
      </c>
    </row>
    <row r="21" spans="1:3">
      <c r="A21" s="1"/>
      <c r="B21" s="89"/>
      <c r="C21" s="91" t="s">
        <v>39</v>
      </c>
    </row>
    <row r="22" spans="1:3">
      <c r="A22" s="1"/>
      <c r="B22" s="89"/>
      <c r="C22" s="92" t="s">
        <v>40</v>
      </c>
    </row>
    <row r="23" spans="1:3">
      <c r="B23" s="89"/>
      <c r="C23" s="93" t="s">
        <v>41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L47"/>
  <sheetViews>
    <sheetView workbookViewId="0">
      <selection activeCell="C15" sqref="C15"/>
    </sheetView>
  </sheetViews>
  <sheetFormatPr baseColWidth="10" defaultRowHeight="15" x14ac:dyDescent="0"/>
  <cols>
    <col min="1" max="1" width="3.375" style="35" customWidth="1"/>
    <col min="2" max="2" width="3.625" style="35" customWidth="1"/>
    <col min="3" max="3" width="36" style="35" customWidth="1"/>
    <col min="4" max="4" width="9.375" style="35" customWidth="1"/>
    <col min="5" max="5" width="15.375" style="35" customWidth="1"/>
    <col min="6" max="6" width="4.625" style="35" customWidth="1"/>
    <col min="7" max="7" width="34" style="35" customWidth="1"/>
    <col min="8" max="8" width="5.125" style="35" customWidth="1"/>
    <col min="9" max="9" width="42.5" style="35" customWidth="1"/>
    <col min="10" max="10" width="5.375" style="35" customWidth="1"/>
    <col min="11" max="16384" width="10.625" style="35"/>
  </cols>
  <sheetData>
    <row r="1" spans="1:12">
      <c r="D1" s="36"/>
    </row>
    <row r="2" spans="1:12">
      <c r="B2" s="160" t="s">
        <v>46</v>
      </c>
      <c r="C2" s="161"/>
      <c r="D2" s="161"/>
      <c r="E2" s="162"/>
      <c r="F2" s="36"/>
      <c r="G2" s="36"/>
    </row>
    <row r="3" spans="1:12">
      <c r="B3" s="163"/>
      <c r="C3" s="164"/>
      <c r="D3" s="164"/>
      <c r="E3" s="165"/>
      <c r="F3" s="36"/>
      <c r="G3" s="36"/>
    </row>
    <row r="4" spans="1:12">
      <c r="B4" s="163"/>
      <c r="C4" s="164"/>
      <c r="D4" s="164"/>
      <c r="E4" s="165"/>
      <c r="F4" s="36"/>
      <c r="G4" s="36"/>
    </row>
    <row r="5" spans="1:12">
      <c r="B5" s="166"/>
      <c r="C5" s="167"/>
      <c r="D5" s="167"/>
      <c r="E5" s="168"/>
      <c r="F5" s="36"/>
      <c r="G5" s="36"/>
    </row>
    <row r="6" spans="1:12">
      <c r="C6" s="36"/>
      <c r="D6" s="36"/>
      <c r="E6" s="36"/>
      <c r="F6" s="36"/>
      <c r="G6" s="36"/>
    </row>
    <row r="7" spans="1:12" ht="16" thickBot="1">
      <c r="D7" s="36"/>
    </row>
    <row r="8" spans="1:12">
      <c r="B8" s="37"/>
      <c r="C8" s="20"/>
      <c r="D8" s="20"/>
      <c r="E8" s="20"/>
      <c r="F8" s="20"/>
      <c r="G8" s="20"/>
      <c r="H8" s="20"/>
      <c r="I8" s="20"/>
      <c r="J8" s="38"/>
    </row>
    <row r="9" spans="1:12" s="26" customFormat="1">
      <c r="B9" s="24"/>
      <c r="C9" s="16" t="s">
        <v>19</v>
      </c>
      <c r="D9" s="17" t="s">
        <v>8</v>
      </c>
      <c r="E9" s="15" t="s">
        <v>4</v>
      </c>
      <c r="F9" s="16"/>
      <c r="G9" s="16" t="s">
        <v>7</v>
      </c>
      <c r="H9" s="16"/>
      <c r="I9" s="16" t="s">
        <v>0</v>
      </c>
      <c r="J9" s="96"/>
    </row>
    <row r="10" spans="1:12" s="26" customFormat="1">
      <c r="B10" s="25"/>
      <c r="C10" s="13"/>
      <c r="D10" s="33"/>
      <c r="E10" s="13"/>
      <c r="F10" s="13"/>
      <c r="G10" s="13"/>
      <c r="H10" s="13"/>
      <c r="I10" s="13"/>
      <c r="J10" s="14"/>
    </row>
    <row r="11" spans="1:12" s="26" customFormat="1" ht="16" thickBot="1">
      <c r="B11" s="25"/>
      <c r="C11" s="13" t="s">
        <v>45</v>
      </c>
      <c r="D11" s="33"/>
      <c r="E11" s="13"/>
      <c r="F11" s="13"/>
      <c r="G11" s="13"/>
      <c r="H11" s="13"/>
      <c r="I11" s="13"/>
      <c r="J11" s="14"/>
    </row>
    <row r="12" spans="1:12" s="26" customFormat="1" ht="16" thickBot="1">
      <c r="B12" s="25"/>
      <c r="C12" s="151" t="s">
        <v>67</v>
      </c>
      <c r="D12" s="21"/>
      <c r="E12" s="109">
        <f>'Research data'!H7</f>
        <v>2.2759974848298982E-2</v>
      </c>
      <c r="F12" s="39"/>
      <c r="G12" s="112" t="s">
        <v>114</v>
      </c>
      <c r="H12" s="32"/>
      <c r="I12" s="152" t="s">
        <v>153</v>
      </c>
      <c r="J12" s="14"/>
      <c r="L12" s="35"/>
    </row>
    <row r="13" spans="1:12" s="26" customFormat="1" ht="16" thickBot="1">
      <c r="B13" s="25"/>
      <c r="C13" s="112" t="s">
        <v>66</v>
      </c>
      <c r="D13" s="21"/>
      <c r="E13" s="109">
        <f>'Research data'!H8</f>
        <v>1.2899890829273186E-2</v>
      </c>
      <c r="F13" s="39"/>
      <c r="G13" s="112"/>
      <c r="H13" s="32"/>
      <c r="I13" s="152" t="s">
        <v>153</v>
      </c>
      <c r="J13" s="14"/>
      <c r="L13" s="35"/>
    </row>
    <row r="14" spans="1:12" ht="16" thickBot="1">
      <c r="A14" s="26"/>
      <c r="B14" s="25"/>
      <c r="C14" s="158" t="s">
        <v>172</v>
      </c>
      <c r="D14" s="21"/>
      <c r="E14" s="109">
        <f>'Research data'!H9</f>
        <v>0.96434013432242782</v>
      </c>
      <c r="F14" s="39"/>
      <c r="G14" s="112"/>
      <c r="H14" s="32"/>
      <c r="I14" s="152" t="s">
        <v>153</v>
      </c>
      <c r="J14" s="14"/>
      <c r="K14" s="26"/>
    </row>
    <row r="15" spans="1:12" ht="16" thickBot="1">
      <c r="A15" s="26"/>
      <c r="B15" s="25"/>
      <c r="C15" s="112" t="s">
        <v>65</v>
      </c>
      <c r="D15" s="21" t="s">
        <v>2</v>
      </c>
      <c r="E15" s="109">
        <f>'Research data'!H10</f>
        <v>0.46100000000000002</v>
      </c>
      <c r="F15" s="39"/>
      <c r="G15" s="112" t="s">
        <v>51</v>
      </c>
      <c r="H15" s="32"/>
      <c r="I15" s="114" t="s">
        <v>130</v>
      </c>
      <c r="J15" s="14"/>
      <c r="K15" s="26"/>
    </row>
    <row r="16" spans="1:12" ht="16" thickBot="1">
      <c r="A16" s="115"/>
      <c r="B16" s="116"/>
      <c r="C16" s="112" t="s">
        <v>75</v>
      </c>
      <c r="D16" s="23" t="s">
        <v>74</v>
      </c>
      <c r="E16" s="109">
        <f>'Research data'!H11</f>
        <v>215.78522685185183</v>
      </c>
      <c r="F16" s="112"/>
      <c r="G16" s="112" t="s">
        <v>113</v>
      </c>
      <c r="H16" s="112"/>
      <c r="I16" s="114" t="s">
        <v>130</v>
      </c>
      <c r="J16" s="118"/>
      <c r="K16" s="36"/>
    </row>
    <row r="17" spans="1:11" ht="16" thickBot="1">
      <c r="A17" s="115"/>
      <c r="B17" s="116"/>
      <c r="C17" s="112" t="s">
        <v>80</v>
      </c>
      <c r="D17" s="23" t="s">
        <v>2</v>
      </c>
      <c r="E17" s="119">
        <v>0</v>
      </c>
      <c r="F17" s="112"/>
      <c r="G17" s="112"/>
      <c r="H17" s="112"/>
      <c r="I17" s="114"/>
      <c r="J17" s="118"/>
      <c r="K17" s="36"/>
    </row>
    <row r="18" spans="1:11" ht="16" thickBot="1">
      <c r="B18" s="116"/>
      <c r="C18" s="112" t="s">
        <v>79</v>
      </c>
      <c r="D18" s="23" t="s">
        <v>2</v>
      </c>
      <c r="E18" s="109">
        <f>'Research data'!H12</f>
        <v>0.9</v>
      </c>
      <c r="F18" s="112"/>
      <c r="G18" s="112"/>
      <c r="H18" s="112"/>
      <c r="I18" s="114" t="s">
        <v>130</v>
      </c>
      <c r="J18" s="118"/>
    </row>
    <row r="19" spans="1:11" ht="16" thickBot="1">
      <c r="B19" s="116"/>
      <c r="C19" s="158" t="s">
        <v>152</v>
      </c>
      <c r="D19" s="23"/>
      <c r="E19" s="109">
        <f>'Research data'!H13</f>
        <v>7884</v>
      </c>
      <c r="F19" s="112"/>
      <c r="G19" s="158" t="s">
        <v>148</v>
      </c>
      <c r="H19" s="112"/>
      <c r="I19" s="114" t="s">
        <v>130</v>
      </c>
      <c r="J19" s="118"/>
    </row>
    <row r="20" spans="1:11">
      <c r="B20" s="40"/>
      <c r="D20" s="36"/>
      <c r="E20" s="36"/>
      <c r="F20" s="36"/>
      <c r="G20" s="36"/>
      <c r="H20" s="36"/>
      <c r="I20" s="36"/>
      <c r="J20" s="97"/>
    </row>
    <row r="21" spans="1:11" ht="16" thickBot="1">
      <c r="B21" s="40"/>
      <c r="C21" s="13" t="s">
        <v>44</v>
      </c>
      <c r="D21" s="36"/>
      <c r="E21" s="36"/>
      <c r="F21" s="36"/>
      <c r="G21" s="36"/>
      <c r="H21" s="36"/>
      <c r="I21" s="36"/>
      <c r="J21" s="97"/>
    </row>
    <row r="22" spans="1:11" ht="16" thickBot="1">
      <c r="B22" s="40"/>
      <c r="C22" s="39" t="s">
        <v>22</v>
      </c>
      <c r="D22" s="23" t="s">
        <v>20</v>
      </c>
      <c r="E22" s="41">
        <f>'Research data'!H21</f>
        <v>144005991.80327868</v>
      </c>
      <c r="F22" s="39"/>
      <c r="G22" s="39" t="s">
        <v>6</v>
      </c>
      <c r="H22" s="39"/>
      <c r="I22" s="114" t="s">
        <v>130</v>
      </c>
      <c r="J22" s="97"/>
    </row>
    <row r="23" spans="1:11" ht="15" customHeight="1" thickBot="1">
      <c r="B23" s="40"/>
      <c r="C23" s="39" t="s">
        <v>23</v>
      </c>
      <c r="D23" s="23" t="s">
        <v>53</v>
      </c>
      <c r="E23" s="41">
        <f>'Research data'!H23</f>
        <v>8758652.0947176684</v>
      </c>
      <c r="F23" s="39"/>
      <c r="G23" s="39" t="s">
        <v>25</v>
      </c>
      <c r="H23" s="39"/>
      <c r="I23" s="114" t="s">
        <v>130</v>
      </c>
      <c r="J23" s="97"/>
    </row>
    <row r="24" spans="1:11" ht="16" thickBot="1">
      <c r="B24" s="145"/>
      <c r="C24" s="146" t="s">
        <v>139</v>
      </c>
      <c r="D24" s="147" t="s">
        <v>140</v>
      </c>
      <c r="E24" s="109">
        <f>'Research data'!H25</f>
        <v>1110.9401439266449</v>
      </c>
      <c r="F24" s="148"/>
      <c r="G24" s="146" t="s">
        <v>141</v>
      </c>
      <c r="H24" s="148"/>
      <c r="I24" s="114" t="s">
        <v>130</v>
      </c>
      <c r="J24" s="149"/>
    </row>
    <row r="25" spans="1:11" ht="16" thickBot="1">
      <c r="A25" s="150"/>
      <c r="B25" s="153"/>
      <c r="C25" s="154" t="s">
        <v>156</v>
      </c>
      <c r="D25" s="147"/>
      <c r="E25" s="109">
        <f>'Research data'!H26</f>
        <v>0</v>
      </c>
      <c r="F25" s="154"/>
      <c r="G25" s="154" t="s">
        <v>157</v>
      </c>
      <c r="H25" s="154"/>
      <c r="I25" s="155"/>
      <c r="J25" s="156"/>
      <c r="K25" s="150"/>
    </row>
    <row r="26" spans="1:11" ht="16" thickBot="1">
      <c r="A26" s="150"/>
      <c r="B26" s="153"/>
      <c r="C26" s="154" t="s">
        <v>158</v>
      </c>
      <c r="D26" s="147"/>
      <c r="E26" s="109">
        <f>'Research data'!H27</f>
        <v>0</v>
      </c>
      <c r="F26" s="154"/>
      <c r="G26" s="154" t="s">
        <v>159</v>
      </c>
      <c r="H26" s="154"/>
      <c r="I26" s="155"/>
      <c r="J26" s="156"/>
      <c r="K26" s="150"/>
    </row>
    <row r="27" spans="1:11" ht="16" thickBot="1">
      <c r="A27" s="150"/>
      <c r="B27" s="153"/>
      <c r="C27" s="154" t="s">
        <v>160</v>
      </c>
      <c r="D27" s="147"/>
      <c r="E27" s="109">
        <f>'Research data'!H28</f>
        <v>14164033.788706739</v>
      </c>
      <c r="F27" s="154"/>
      <c r="G27" s="154" t="s">
        <v>161</v>
      </c>
      <c r="H27" s="154"/>
      <c r="I27" s="155"/>
      <c r="J27" s="156"/>
      <c r="K27" s="150"/>
    </row>
    <row r="28" spans="1:11" ht="16" thickBot="1">
      <c r="A28" s="150"/>
      <c r="B28" s="153"/>
      <c r="C28" s="154" t="s">
        <v>162</v>
      </c>
      <c r="D28" s="147"/>
      <c r="E28" s="109">
        <f>'Research data'!H29</f>
        <v>0</v>
      </c>
      <c r="F28" s="154"/>
      <c r="G28" s="151" t="s">
        <v>163</v>
      </c>
      <c r="H28" s="154"/>
      <c r="I28" s="155"/>
      <c r="J28" s="156"/>
      <c r="K28" s="150"/>
    </row>
    <row r="29" spans="1:11" ht="16" thickBot="1">
      <c r="A29" s="115"/>
      <c r="B29" s="116"/>
      <c r="C29" s="112" t="s">
        <v>85</v>
      </c>
      <c r="D29" s="23" t="s">
        <v>86</v>
      </c>
      <c r="E29" s="119">
        <v>0.1</v>
      </c>
      <c r="F29" s="112"/>
      <c r="G29" s="112" t="s">
        <v>87</v>
      </c>
      <c r="H29" s="112"/>
      <c r="I29" s="114"/>
      <c r="J29" s="118"/>
    </row>
    <row r="30" spans="1:11" ht="16" thickBot="1">
      <c r="A30" s="115"/>
      <c r="B30" s="116"/>
      <c r="C30" s="112" t="s">
        <v>88</v>
      </c>
      <c r="D30" s="23" t="s">
        <v>89</v>
      </c>
      <c r="E30" s="119">
        <v>1</v>
      </c>
      <c r="F30" s="112"/>
      <c r="G30" s="112"/>
      <c r="H30" s="112"/>
      <c r="I30" s="114"/>
      <c r="J30" s="118"/>
    </row>
    <row r="31" spans="1:11">
      <c r="A31" s="115"/>
      <c r="B31" s="116"/>
      <c r="C31" s="112"/>
      <c r="D31" s="23"/>
      <c r="E31" s="122"/>
      <c r="F31" s="112"/>
      <c r="G31" s="112"/>
      <c r="H31" s="112"/>
      <c r="I31" s="120"/>
      <c r="J31" s="118"/>
    </row>
    <row r="32" spans="1:11" ht="16" thickBot="1">
      <c r="A32" s="115"/>
      <c r="B32" s="116"/>
      <c r="C32" s="13" t="s">
        <v>5</v>
      </c>
      <c r="D32" s="98"/>
      <c r="E32" s="122"/>
      <c r="F32" s="120"/>
      <c r="H32" s="120"/>
      <c r="I32" s="120"/>
      <c r="J32" s="118"/>
    </row>
    <row r="33" spans="1:10" ht="16" thickBot="1">
      <c r="A33" s="115"/>
      <c r="B33" s="116"/>
      <c r="C33" s="112" t="s">
        <v>24</v>
      </c>
      <c r="D33" s="23" t="s">
        <v>1</v>
      </c>
      <c r="E33" s="119">
        <f>'Research data'!H34</f>
        <v>40</v>
      </c>
      <c r="F33" s="112"/>
      <c r="G33" s="112" t="s">
        <v>94</v>
      </c>
      <c r="H33" s="112"/>
      <c r="I33" s="114" t="s">
        <v>130</v>
      </c>
      <c r="J33" s="118"/>
    </row>
    <row r="34" spans="1:10" ht="16" thickBot="1">
      <c r="A34" s="115"/>
      <c r="B34" s="116"/>
      <c r="C34" s="112" t="s">
        <v>92</v>
      </c>
      <c r="D34" s="23" t="s">
        <v>1</v>
      </c>
      <c r="E34" s="119">
        <f>'Research data'!H35</f>
        <v>3</v>
      </c>
      <c r="F34" s="112"/>
      <c r="G34" s="112" t="s">
        <v>93</v>
      </c>
      <c r="H34" s="112"/>
      <c r="I34" s="114" t="s">
        <v>130</v>
      </c>
      <c r="J34" s="118"/>
    </row>
    <row r="35" spans="1:10" ht="16" thickBot="1">
      <c r="A35" s="115"/>
      <c r="B35" s="116"/>
      <c r="C35" s="112" t="s">
        <v>90</v>
      </c>
      <c r="D35" s="23" t="s">
        <v>91</v>
      </c>
      <c r="E35" s="139">
        <f>'Research data'!H36</f>
        <v>0.20234300000000002</v>
      </c>
      <c r="F35" s="112"/>
      <c r="G35" s="112" t="s">
        <v>100</v>
      </c>
      <c r="H35" s="112"/>
      <c r="I35" s="114" t="s">
        <v>130</v>
      </c>
      <c r="J35" s="118"/>
    </row>
    <row r="36" spans="1:10" ht="16" thickBot="1">
      <c r="A36" s="115"/>
      <c r="B36" s="116"/>
      <c r="C36" s="112" t="s">
        <v>21</v>
      </c>
      <c r="D36" s="23" t="s">
        <v>2</v>
      </c>
      <c r="E36" s="119">
        <v>0</v>
      </c>
      <c r="F36" s="112"/>
      <c r="G36" s="112"/>
      <c r="H36" s="112"/>
      <c r="I36" s="114"/>
      <c r="J36" s="118"/>
    </row>
    <row r="37" spans="1:10" ht="16" thickBot="1">
      <c r="A37" s="115"/>
      <c r="B37" s="123"/>
      <c r="C37" s="124"/>
      <c r="D37" s="124"/>
      <c r="E37" s="124"/>
      <c r="F37" s="124"/>
      <c r="G37" s="124"/>
      <c r="H37" s="124"/>
      <c r="I37" s="124"/>
      <c r="J37" s="125"/>
    </row>
    <row r="38" spans="1:10">
      <c r="A38" s="115"/>
      <c r="B38" s="115"/>
      <c r="C38" s="115"/>
      <c r="D38" s="115"/>
      <c r="E38" s="115"/>
      <c r="F38" s="115"/>
      <c r="G38" s="115"/>
      <c r="H38" s="115"/>
      <c r="I38" s="115"/>
      <c r="J38" s="115"/>
    </row>
    <row r="39" spans="1:10">
      <c r="A39" s="115"/>
      <c r="B39" s="115"/>
      <c r="C39" s="115"/>
      <c r="D39" s="115"/>
      <c r="E39" s="115"/>
      <c r="F39" s="115"/>
      <c r="G39" s="115"/>
      <c r="H39" s="115"/>
      <c r="I39" s="115"/>
      <c r="J39" s="115"/>
    </row>
    <row r="40" spans="1:10">
      <c r="A40" s="115"/>
      <c r="B40" s="115"/>
      <c r="C40" s="115"/>
      <c r="D40" s="115"/>
      <c r="E40" s="115"/>
      <c r="F40" s="115"/>
      <c r="G40" s="115"/>
      <c r="H40" s="115"/>
      <c r="I40" s="115"/>
      <c r="J40" s="115"/>
    </row>
    <row r="41" spans="1:10">
      <c r="A41" s="115"/>
      <c r="B41" s="115"/>
      <c r="E41" s="115"/>
      <c r="F41" s="115"/>
      <c r="G41" s="115"/>
      <c r="H41" s="115"/>
      <c r="I41" s="115"/>
      <c r="J41" s="115"/>
    </row>
    <row r="42" spans="1:10">
      <c r="A42" s="115"/>
      <c r="B42" s="115"/>
      <c r="C42" s="115"/>
      <c r="D42" s="115"/>
      <c r="E42" s="115"/>
      <c r="F42" s="115"/>
      <c r="G42" s="115"/>
      <c r="H42" s="115"/>
      <c r="I42" s="115"/>
      <c r="J42" s="115"/>
    </row>
    <row r="43" spans="1:10">
      <c r="A43" s="115"/>
      <c r="B43" s="115"/>
      <c r="C43" s="115"/>
      <c r="D43" s="115"/>
      <c r="E43" s="115"/>
      <c r="F43" s="115"/>
      <c r="G43" s="115"/>
      <c r="H43" s="115"/>
      <c r="I43" s="115"/>
      <c r="J43" s="115"/>
    </row>
    <row r="44" spans="1:10">
      <c r="A44" s="115"/>
      <c r="B44" s="115"/>
      <c r="C44" s="115"/>
      <c r="D44" s="115"/>
      <c r="E44" s="115"/>
      <c r="F44" s="115"/>
      <c r="G44" s="115"/>
      <c r="H44" s="115"/>
      <c r="I44" s="115"/>
      <c r="J44" s="115"/>
    </row>
    <row r="45" spans="1:10">
      <c r="A45" s="115"/>
      <c r="B45" s="115"/>
      <c r="C45" s="115"/>
      <c r="D45" s="115"/>
      <c r="E45" s="115"/>
      <c r="F45" s="115"/>
      <c r="G45" s="115"/>
      <c r="H45" s="115"/>
      <c r="I45" s="115"/>
      <c r="J45" s="115"/>
    </row>
    <row r="46" spans="1:10">
      <c r="A46" s="115"/>
    </row>
    <row r="47" spans="1:10">
      <c r="A47" s="115"/>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419100</xdr:colOff>
                    <xdr:row>2</xdr:row>
                    <xdr:rowOff>50800</xdr:rowOff>
                  </from>
                  <to>
                    <xdr:col>7</xdr:col>
                    <xdr:colOff>139700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T42"/>
  <sheetViews>
    <sheetView workbookViewId="0">
      <selection activeCell="C10" sqref="C10"/>
    </sheetView>
  </sheetViews>
  <sheetFormatPr baseColWidth="10" defaultRowHeight="15" x14ac:dyDescent="0"/>
  <cols>
    <col min="1" max="1" width="3.625" style="42" customWidth="1"/>
    <col min="2" max="2" width="3" style="42" customWidth="1"/>
    <col min="3" max="3" width="34.375" style="42" customWidth="1"/>
    <col min="4" max="4" width="16.625" style="42" hidden="1" customWidth="1"/>
    <col min="5" max="5" width="13.875" style="42" hidden="1" customWidth="1"/>
    <col min="6" max="6" width="10" style="42" customWidth="1"/>
    <col min="7" max="7" width="3" style="42" customWidth="1"/>
    <col min="8" max="8" width="14.875" style="42" customWidth="1"/>
    <col min="9" max="9" width="2.625" style="42" customWidth="1"/>
    <col min="10" max="10" width="10.5" style="42" customWidth="1"/>
    <col min="11" max="11" width="2.5" style="42" customWidth="1"/>
    <col min="12" max="12" width="15.875" style="42" customWidth="1"/>
    <col min="13" max="13" width="2.375" style="42" customWidth="1"/>
    <col min="14" max="14" width="14.875" style="42" customWidth="1"/>
    <col min="15" max="15" width="2.125" style="42" customWidth="1"/>
    <col min="16" max="16" width="9.125" style="42" customWidth="1"/>
    <col min="17" max="17" width="23.375" style="42" customWidth="1"/>
    <col min="18" max="18" width="11" style="42" customWidth="1"/>
    <col min="19" max="19" width="2.5" style="42" customWidth="1"/>
    <col min="20" max="20" width="22.375" style="42" customWidth="1"/>
    <col min="21" max="16384" width="10.625" style="42"/>
  </cols>
  <sheetData>
    <row r="2" spans="1:20" ht="16" thickBot="1"/>
    <row r="3" spans="1:20">
      <c r="B3" s="43"/>
      <c r="C3" s="44"/>
      <c r="D3" s="44"/>
      <c r="E3" s="44"/>
      <c r="F3" s="44"/>
      <c r="G3" s="44"/>
      <c r="H3" s="44"/>
      <c r="I3" s="44"/>
      <c r="J3" s="44"/>
      <c r="K3" s="44"/>
      <c r="L3" s="44"/>
      <c r="M3" s="44"/>
      <c r="N3" s="44"/>
      <c r="O3" s="44"/>
      <c r="P3" s="44"/>
      <c r="Q3" s="44"/>
      <c r="R3" s="44"/>
      <c r="S3" s="44"/>
      <c r="T3" s="44"/>
    </row>
    <row r="4" spans="1:20" s="26" customFormat="1">
      <c r="B4" s="25"/>
      <c r="C4" s="94" t="s">
        <v>19</v>
      </c>
      <c r="D4" s="9"/>
      <c r="E4" s="9"/>
      <c r="F4" s="94" t="s">
        <v>8</v>
      </c>
      <c r="G4" s="94"/>
      <c r="H4" s="94" t="s">
        <v>52</v>
      </c>
      <c r="I4" s="94"/>
      <c r="J4" s="94" t="s">
        <v>68</v>
      </c>
      <c r="K4" s="94"/>
      <c r="L4" s="94" t="s">
        <v>107</v>
      </c>
      <c r="M4" s="94"/>
      <c r="N4" s="94" t="s">
        <v>118</v>
      </c>
      <c r="O4" s="94"/>
      <c r="P4" s="94"/>
      <c r="Q4" s="94" t="s">
        <v>47</v>
      </c>
    </row>
    <row r="5" spans="1:20" ht="18" customHeight="1">
      <c r="B5" s="45"/>
      <c r="C5" s="52"/>
      <c r="D5" s="52"/>
      <c r="E5" s="52"/>
      <c r="F5" s="46"/>
      <c r="G5" s="46"/>
      <c r="H5" s="50"/>
      <c r="I5" s="50"/>
      <c r="J5" s="50"/>
      <c r="K5" s="50"/>
      <c r="L5" s="50"/>
      <c r="M5" s="50"/>
      <c r="N5" s="51"/>
      <c r="Q5" s="57"/>
    </row>
    <row r="6" spans="1:20" ht="18" customHeight="1" thickBot="1">
      <c r="B6" s="45"/>
      <c r="C6" s="12" t="s">
        <v>45</v>
      </c>
      <c r="D6" s="12"/>
      <c r="E6" s="12"/>
      <c r="F6" s="12"/>
      <c r="G6" s="34"/>
      <c r="H6" s="10"/>
      <c r="I6" s="10"/>
      <c r="J6" s="10"/>
      <c r="K6" s="10"/>
      <c r="L6" s="10"/>
      <c r="M6" s="10"/>
      <c r="N6" s="46"/>
      <c r="O6" s="46"/>
      <c r="P6" s="46"/>
      <c r="Q6" s="55"/>
    </row>
    <row r="7" spans="1:20" ht="16" thickBot="1">
      <c r="B7" s="45"/>
      <c r="C7" s="113" t="s">
        <v>67</v>
      </c>
      <c r="D7" s="53"/>
      <c r="E7" s="53"/>
      <c r="F7" s="107"/>
      <c r="G7" s="95"/>
      <c r="H7" s="108">
        <f>J7</f>
        <v>2.2759974848298982E-2</v>
      </c>
      <c r="I7" s="50"/>
      <c r="J7" s="108">
        <f>Notes!E33</f>
        <v>2.2759974848298982E-2</v>
      </c>
      <c r="K7" s="50"/>
      <c r="L7" s="56"/>
      <c r="M7" s="50"/>
      <c r="N7" s="56"/>
      <c r="O7" s="46"/>
      <c r="P7" s="46"/>
      <c r="Q7" s="111"/>
    </row>
    <row r="8" spans="1:20" ht="16" thickBot="1">
      <c r="B8" s="45"/>
      <c r="C8" s="113" t="s">
        <v>66</v>
      </c>
      <c r="D8" s="53"/>
      <c r="E8" s="53"/>
      <c r="F8" s="107"/>
      <c r="G8" s="95"/>
      <c r="H8" s="108">
        <f>J8</f>
        <v>1.2899890829273186E-2</v>
      </c>
      <c r="I8" s="50"/>
      <c r="J8" s="108">
        <f>Notes!E34</f>
        <v>1.2899890829273186E-2</v>
      </c>
      <c r="K8" s="50"/>
      <c r="L8" s="56"/>
      <c r="M8" s="50"/>
      <c r="N8" s="56"/>
      <c r="O8" s="46"/>
      <c r="P8" s="46"/>
      <c r="Q8" s="111"/>
    </row>
    <row r="9" spans="1:20" ht="16" thickBot="1">
      <c r="B9" s="45"/>
      <c r="C9" s="159" t="s">
        <v>173</v>
      </c>
      <c r="D9" s="53"/>
      <c r="E9" s="53"/>
      <c r="F9" s="107"/>
      <c r="G9" s="95"/>
      <c r="H9" s="108">
        <f>J9</f>
        <v>0.96434013432242782</v>
      </c>
      <c r="I9" s="50"/>
      <c r="J9" s="108">
        <f>Notes!E32</f>
        <v>0.96434013432242782</v>
      </c>
      <c r="K9" s="50"/>
      <c r="L9" s="56"/>
      <c r="M9" s="50"/>
      <c r="N9" s="56"/>
      <c r="O9" s="46"/>
      <c r="P9" s="46"/>
      <c r="Q9" s="111"/>
    </row>
    <row r="10" spans="1:20" ht="16" thickBot="1">
      <c r="B10" s="45"/>
      <c r="C10" s="113" t="s">
        <v>65</v>
      </c>
      <c r="D10" s="53"/>
      <c r="E10" s="53"/>
      <c r="F10" s="107" t="s">
        <v>2</v>
      </c>
      <c r="G10" s="95"/>
      <c r="H10" s="108">
        <f>J10</f>
        <v>0.46100000000000002</v>
      </c>
      <c r="I10" s="50"/>
      <c r="J10" s="108">
        <f>Notes!E61</f>
        <v>0.46100000000000002</v>
      </c>
      <c r="K10" s="50"/>
      <c r="L10" s="56"/>
      <c r="M10" s="50"/>
      <c r="N10" s="56"/>
      <c r="O10" s="46"/>
      <c r="P10" s="46"/>
      <c r="Q10" s="111"/>
    </row>
    <row r="11" spans="1:20" ht="16" thickBot="1">
      <c r="B11" s="45"/>
      <c r="C11" s="113" t="s">
        <v>75</v>
      </c>
      <c r="D11" s="53"/>
      <c r="E11" s="53"/>
      <c r="F11" s="127" t="s">
        <v>74</v>
      </c>
      <c r="G11" s="95"/>
      <c r="H11" s="108">
        <f>J11</f>
        <v>215.78522685185183</v>
      </c>
      <c r="I11" s="50"/>
      <c r="J11" s="108">
        <f>Notes!E72</f>
        <v>215.78522685185183</v>
      </c>
      <c r="K11" s="50"/>
      <c r="M11" s="50"/>
      <c r="N11" s="56"/>
      <c r="O11" s="46"/>
      <c r="P11" s="46"/>
      <c r="Q11" s="111"/>
    </row>
    <row r="12" spans="1:20" ht="16" thickBot="1">
      <c r="A12" s="115"/>
      <c r="B12" s="116"/>
      <c r="C12" s="112" t="s">
        <v>79</v>
      </c>
      <c r="D12" s="53"/>
      <c r="E12" s="53"/>
      <c r="F12" s="23" t="s">
        <v>2</v>
      </c>
      <c r="G12" s="95"/>
      <c r="H12" s="117">
        <f>N12</f>
        <v>0.9</v>
      </c>
      <c r="I12" s="112"/>
      <c r="J12" s="115"/>
      <c r="K12" s="115"/>
      <c r="L12" s="115"/>
      <c r="M12" s="115"/>
      <c r="N12" s="133">
        <f>Notes!E66</f>
        <v>0.9</v>
      </c>
      <c r="O12" s="115"/>
      <c r="P12" s="115"/>
      <c r="Q12" s="115"/>
      <c r="R12" s="115"/>
    </row>
    <row r="13" spans="1:20" ht="16" thickBot="1">
      <c r="A13" s="115"/>
      <c r="B13" s="116"/>
      <c r="C13" s="112" t="s">
        <v>105</v>
      </c>
      <c r="F13" s="112" t="s">
        <v>106</v>
      </c>
      <c r="H13" s="133">
        <f>N13</f>
        <v>7884</v>
      </c>
      <c r="I13" s="121"/>
      <c r="J13" s="121"/>
      <c r="K13" s="121"/>
      <c r="L13" s="121"/>
      <c r="M13" s="121"/>
      <c r="N13" s="133">
        <f>Notes!E67</f>
        <v>7884</v>
      </c>
      <c r="Q13" s="58"/>
    </row>
    <row r="14" spans="1:20" ht="16" thickBot="1">
      <c r="A14" s="115"/>
      <c r="B14" s="116"/>
      <c r="C14" s="142" t="s">
        <v>80</v>
      </c>
      <c r="D14" s="12"/>
      <c r="E14" s="12"/>
      <c r="F14" s="23" t="s">
        <v>2</v>
      </c>
      <c r="G14" s="11"/>
      <c r="H14" s="119">
        <v>0</v>
      </c>
      <c r="I14" s="112"/>
      <c r="J14" s="115"/>
      <c r="K14" s="115"/>
      <c r="L14" s="115"/>
      <c r="M14" s="115"/>
      <c r="N14" s="115"/>
      <c r="O14" s="115"/>
      <c r="P14" s="115"/>
      <c r="Q14" s="115"/>
      <c r="R14" s="115"/>
    </row>
    <row r="15" spans="1:20" ht="16" thickBot="1">
      <c r="A15" s="115"/>
      <c r="B15" s="116"/>
      <c r="C15" s="142" t="s">
        <v>81</v>
      </c>
      <c r="D15" s="34"/>
      <c r="E15" s="34"/>
      <c r="F15" s="23" t="s">
        <v>2</v>
      </c>
      <c r="H15" s="114">
        <v>0.1</v>
      </c>
      <c r="I15" s="112"/>
      <c r="J15" s="115"/>
      <c r="K15" s="115"/>
      <c r="L15" s="115"/>
      <c r="M15" s="115"/>
      <c r="N15" s="115"/>
      <c r="O15" s="115"/>
      <c r="P15" s="115"/>
      <c r="Q15" s="115"/>
      <c r="R15" s="115"/>
    </row>
    <row r="16" spans="1:20" ht="16" thickBot="1">
      <c r="A16" s="115"/>
      <c r="B16" s="116"/>
      <c r="C16" s="142" t="s">
        <v>82</v>
      </c>
      <c r="D16" s="34"/>
      <c r="E16" s="34"/>
      <c r="F16" s="23" t="s">
        <v>2</v>
      </c>
      <c r="H16" s="114">
        <v>0.7</v>
      </c>
      <c r="I16" s="112"/>
      <c r="J16" s="115"/>
      <c r="K16" s="115"/>
      <c r="L16" s="115"/>
      <c r="M16" s="115"/>
      <c r="N16" s="115"/>
      <c r="O16" s="115"/>
      <c r="P16" s="115"/>
      <c r="Q16" s="115"/>
      <c r="R16" s="115"/>
    </row>
    <row r="17" spans="1:18" ht="16" thickBot="1">
      <c r="A17" s="115"/>
      <c r="B17" s="116"/>
      <c r="C17" s="142" t="s">
        <v>83</v>
      </c>
      <c r="D17" s="113"/>
      <c r="E17" s="113"/>
      <c r="F17" s="23" t="s">
        <v>2</v>
      </c>
      <c r="H17" s="117">
        <v>65.369349100926101</v>
      </c>
      <c r="I17" s="112"/>
      <c r="J17" s="115"/>
      <c r="K17" s="115"/>
      <c r="L17" s="115"/>
      <c r="M17" s="115"/>
      <c r="N17" s="115"/>
      <c r="O17" s="115"/>
      <c r="P17" s="115"/>
      <c r="Q17" s="115"/>
      <c r="R17" s="115"/>
    </row>
    <row r="18" spans="1:18">
      <c r="B18" s="45"/>
      <c r="C18" s="53"/>
      <c r="D18" s="113"/>
      <c r="E18" s="113"/>
      <c r="F18" s="48"/>
      <c r="H18" s="56"/>
      <c r="I18" s="50"/>
      <c r="J18" s="50"/>
      <c r="K18" s="50"/>
      <c r="L18" s="56"/>
      <c r="M18" s="50"/>
      <c r="N18" s="56"/>
      <c r="O18" s="46"/>
      <c r="P18" s="46"/>
      <c r="Q18" s="58"/>
    </row>
    <row r="19" spans="1:18">
      <c r="A19" s="115"/>
      <c r="B19" s="116"/>
      <c r="C19" s="34"/>
      <c r="F19" s="34"/>
      <c r="H19" s="11"/>
      <c r="I19" s="130"/>
      <c r="J19" s="130"/>
      <c r="K19" s="130"/>
      <c r="L19" s="130"/>
      <c r="M19" s="129"/>
      <c r="P19" s="46"/>
      <c r="Q19" s="57"/>
    </row>
    <row r="20" spans="1:18" ht="16" thickBot="1">
      <c r="A20" s="115"/>
      <c r="B20" s="116"/>
      <c r="C20" s="12" t="s">
        <v>43</v>
      </c>
      <c r="F20" s="12"/>
      <c r="H20" s="11"/>
      <c r="I20" s="11"/>
      <c r="J20" s="11"/>
      <c r="K20" s="11"/>
      <c r="L20" s="11"/>
      <c r="M20" s="129"/>
      <c r="P20" s="50"/>
      <c r="Q20" s="111"/>
    </row>
    <row r="21" spans="1:18" ht="16" thickBot="1">
      <c r="A21" s="115"/>
      <c r="B21" s="116"/>
      <c r="C21" s="132" t="s">
        <v>102</v>
      </c>
      <c r="D21" s="126"/>
      <c r="E21" s="126"/>
      <c r="F21" s="132" t="s">
        <v>20</v>
      </c>
      <c r="H21" s="128">
        <f>N21</f>
        <v>144005991.80327868</v>
      </c>
      <c r="I21" s="129"/>
      <c r="J21" s="129"/>
      <c r="K21" s="129"/>
      <c r="L21" s="130"/>
      <c r="M21" s="129"/>
      <c r="N21" s="133">
        <f>Notes!E142</f>
        <v>144005991.80327868</v>
      </c>
      <c r="P21" s="50"/>
      <c r="Q21" s="111"/>
    </row>
    <row r="22" spans="1:18" ht="16" thickBot="1">
      <c r="A22" s="115"/>
      <c r="B22" s="116"/>
      <c r="C22" s="132" t="s">
        <v>103</v>
      </c>
      <c r="F22" s="134" t="s">
        <v>53</v>
      </c>
      <c r="H22" s="128">
        <f>N22</f>
        <v>9516558.2877959926</v>
      </c>
      <c r="J22" s="129"/>
      <c r="L22" s="129"/>
      <c r="M22" s="129"/>
      <c r="N22" s="133">
        <f>Notes!E164</f>
        <v>9516558.2877959926</v>
      </c>
      <c r="Q22" s="137" t="s">
        <v>119</v>
      </c>
    </row>
    <row r="23" spans="1:18" ht="16" thickBot="1">
      <c r="A23" s="115"/>
      <c r="B23" s="116"/>
      <c r="C23" s="132" t="s">
        <v>104</v>
      </c>
      <c r="F23" s="134" t="s">
        <v>20</v>
      </c>
      <c r="H23" s="143">
        <f>N23</f>
        <v>8758652.0947176684</v>
      </c>
      <c r="J23" s="129"/>
      <c r="L23" s="129"/>
      <c r="M23" s="129"/>
      <c r="N23" s="133">
        <f>Notes!E215</f>
        <v>8758652.0947176684</v>
      </c>
      <c r="Q23" s="137" t="s">
        <v>119</v>
      </c>
    </row>
    <row r="24" spans="1:18" ht="16" thickBot="1">
      <c r="A24" s="115"/>
      <c r="B24" s="116"/>
      <c r="C24" s="132" t="s">
        <v>104</v>
      </c>
      <c r="F24" s="127" t="s">
        <v>63</v>
      </c>
      <c r="H24" s="144">
        <f>N24</f>
        <v>1.4301001459934731E-3</v>
      </c>
      <c r="J24" s="129"/>
      <c r="L24" s="129"/>
      <c r="M24" s="121"/>
      <c r="N24" s="143">
        <f>Notes!E218</f>
        <v>1.4301001459934731E-3</v>
      </c>
      <c r="Q24" s="137" t="s">
        <v>119</v>
      </c>
    </row>
    <row r="25" spans="1:18" ht="16" thickBot="1">
      <c r="A25" s="115"/>
      <c r="B25" s="116"/>
      <c r="C25" s="132" t="s">
        <v>104</v>
      </c>
      <c r="F25" s="127" t="s">
        <v>84</v>
      </c>
      <c r="H25" s="143">
        <f>Notes!E219</f>
        <v>1110.9401439266449</v>
      </c>
      <c r="J25" s="130"/>
      <c r="L25" s="130"/>
      <c r="M25" s="121"/>
      <c r="N25" s="143">
        <f>Notes!E219</f>
        <v>1110.9401439266449</v>
      </c>
      <c r="Q25" s="137" t="s">
        <v>119</v>
      </c>
    </row>
    <row r="26" spans="1:18" ht="16" thickBot="1">
      <c r="A26" s="115"/>
      <c r="B26" s="116"/>
      <c r="C26" s="151" t="s">
        <v>156</v>
      </c>
      <c r="F26" s="151" t="s">
        <v>20</v>
      </c>
      <c r="H26" s="133">
        <f t="shared" ref="H26:H31" si="0">N26</f>
        <v>0</v>
      </c>
      <c r="I26" s="121"/>
      <c r="J26" s="121"/>
      <c r="K26" s="121"/>
      <c r="L26" s="121"/>
      <c r="M26" s="121"/>
      <c r="N26" s="133">
        <f>0</f>
        <v>0</v>
      </c>
      <c r="Q26" s="157" t="s">
        <v>167</v>
      </c>
    </row>
    <row r="27" spans="1:18" ht="16" thickBot="1">
      <c r="A27" s="115"/>
      <c r="B27" s="116"/>
      <c r="C27" s="151" t="s">
        <v>158</v>
      </c>
      <c r="F27" s="151" t="s">
        <v>20</v>
      </c>
      <c r="H27" s="133">
        <f t="shared" si="0"/>
        <v>0</v>
      </c>
      <c r="I27" s="121"/>
      <c r="J27" s="121"/>
      <c r="K27" s="121"/>
      <c r="L27" s="121"/>
      <c r="M27" s="121"/>
      <c r="N27" s="133">
        <f>0</f>
        <v>0</v>
      </c>
      <c r="Q27" s="157" t="s">
        <v>167</v>
      </c>
    </row>
    <row r="28" spans="1:18" ht="16" thickBot="1">
      <c r="A28" s="115"/>
      <c r="B28" s="116"/>
      <c r="C28" s="151" t="s">
        <v>164</v>
      </c>
      <c r="F28" s="151" t="s">
        <v>20</v>
      </c>
      <c r="H28" s="133">
        <f t="shared" si="0"/>
        <v>14164033.788706739</v>
      </c>
      <c r="I28" s="121"/>
      <c r="J28" s="121"/>
      <c r="K28" s="121"/>
      <c r="L28" s="121"/>
      <c r="M28" s="121"/>
      <c r="N28" s="133">
        <f>Notes!E131</f>
        <v>14164033.788706739</v>
      </c>
      <c r="Q28" s="58"/>
    </row>
    <row r="29" spans="1:18" ht="16" thickBot="1">
      <c r="A29" s="115"/>
      <c r="B29" s="116"/>
      <c r="C29" s="154" t="s">
        <v>162</v>
      </c>
      <c r="F29" s="151" t="s">
        <v>140</v>
      </c>
      <c r="H29" s="133">
        <f t="shared" si="0"/>
        <v>0</v>
      </c>
      <c r="I29" s="121"/>
      <c r="J29" s="121"/>
      <c r="K29" s="121"/>
      <c r="L29" s="121"/>
      <c r="M29" s="121"/>
      <c r="N29" s="133">
        <f>0</f>
        <v>0</v>
      </c>
      <c r="Q29" s="157" t="s">
        <v>167</v>
      </c>
    </row>
    <row r="30" spans="1:18" ht="16" thickBot="1">
      <c r="A30" s="115"/>
      <c r="B30" s="116"/>
      <c r="C30" s="151" t="s">
        <v>165</v>
      </c>
      <c r="F30" s="151" t="s">
        <v>53</v>
      </c>
      <c r="H30" s="133">
        <f t="shared" si="0"/>
        <v>0</v>
      </c>
      <c r="I30" s="121"/>
      <c r="J30" s="121"/>
      <c r="K30" s="121"/>
      <c r="L30" s="121"/>
      <c r="M30" s="121"/>
      <c r="N30" s="133">
        <f>0</f>
        <v>0</v>
      </c>
      <c r="Q30" s="157" t="s">
        <v>167</v>
      </c>
    </row>
    <row r="31" spans="1:18" ht="16" thickBot="1">
      <c r="A31" s="115"/>
      <c r="B31" s="116"/>
      <c r="C31" s="151" t="s">
        <v>166</v>
      </c>
      <c r="F31" s="151" t="s">
        <v>53</v>
      </c>
      <c r="H31" s="133">
        <f t="shared" si="0"/>
        <v>0</v>
      </c>
      <c r="I31" s="121"/>
      <c r="J31" s="121"/>
      <c r="K31" s="121"/>
      <c r="L31" s="121"/>
      <c r="M31" s="121"/>
      <c r="N31" s="133">
        <f>0</f>
        <v>0</v>
      </c>
      <c r="Q31" s="157" t="s">
        <v>167</v>
      </c>
    </row>
    <row r="32" spans="1:18">
      <c r="B32" s="45"/>
      <c r="Q32" s="49"/>
    </row>
    <row r="33" spans="1:17" ht="16" thickBot="1">
      <c r="A33" s="115"/>
      <c r="B33" s="116"/>
      <c r="C33" s="34" t="s">
        <v>5</v>
      </c>
      <c r="F33" s="34"/>
      <c r="H33" s="10"/>
      <c r="I33" s="11"/>
      <c r="J33" s="11"/>
      <c r="K33" s="11"/>
      <c r="L33" s="11"/>
      <c r="M33" s="11"/>
      <c r="N33" s="46"/>
      <c r="O33" s="46"/>
      <c r="P33" s="46"/>
      <c r="Q33" s="58"/>
    </row>
    <row r="34" spans="1:17" ht="16" thickBot="1">
      <c r="A34" s="115"/>
      <c r="B34" s="116"/>
      <c r="C34" s="131" t="s">
        <v>3</v>
      </c>
      <c r="F34" s="127" t="s">
        <v>1</v>
      </c>
      <c r="H34" s="128">
        <f>N34</f>
        <v>40</v>
      </c>
      <c r="I34" s="129"/>
      <c r="J34" s="129"/>
      <c r="K34" s="129"/>
      <c r="L34" s="129"/>
      <c r="M34" s="130"/>
      <c r="N34" s="133">
        <f>Notes!E80</f>
        <v>40</v>
      </c>
      <c r="O34" s="46"/>
      <c r="P34" s="46"/>
      <c r="Q34" s="137"/>
    </row>
    <row r="35" spans="1:17" ht="16" thickBot="1">
      <c r="A35" s="115"/>
      <c r="B35" s="116"/>
      <c r="C35" s="113" t="s">
        <v>101</v>
      </c>
      <c r="F35" s="127" t="s">
        <v>1</v>
      </c>
      <c r="H35" s="128">
        <f t="shared" ref="H35" si="1">N35</f>
        <v>3</v>
      </c>
      <c r="I35" s="130"/>
      <c r="J35" s="130"/>
      <c r="K35" s="130"/>
      <c r="L35" s="130"/>
      <c r="M35" s="130"/>
      <c r="N35" s="133">
        <f>Notes!E81</f>
        <v>3</v>
      </c>
      <c r="O35" s="46"/>
      <c r="P35" s="46"/>
      <c r="Q35" s="137"/>
    </row>
    <row r="36" spans="1:17" ht="16" thickBot="1">
      <c r="A36" s="115"/>
      <c r="B36" s="116"/>
      <c r="C36" s="126" t="s">
        <v>100</v>
      </c>
      <c r="F36" s="127" t="s">
        <v>91</v>
      </c>
      <c r="H36" s="138">
        <f>N36</f>
        <v>0.20234300000000002</v>
      </c>
      <c r="I36" s="130"/>
      <c r="J36" s="130"/>
      <c r="K36" s="130"/>
      <c r="L36" s="130"/>
      <c r="M36" s="11"/>
      <c r="N36" s="133">
        <f>Notes!E136</f>
        <v>0.20234300000000002</v>
      </c>
      <c r="O36" s="46"/>
      <c r="P36" s="46"/>
      <c r="Q36" s="137" t="s">
        <v>119</v>
      </c>
    </row>
    <row r="37" spans="1:17" ht="16" thickBot="1">
      <c r="A37" s="115"/>
      <c r="B37" s="116"/>
      <c r="C37" s="106" t="s">
        <v>21</v>
      </c>
      <c r="F37" s="12"/>
      <c r="H37" s="54">
        <v>0</v>
      </c>
    </row>
    <row r="38" spans="1:17" ht="16" thickBot="1">
      <c r="A38" s="115"/>
      <c r="B38" s="116"/>
      <c r="C38" s="142" t="s">
        <v>95</v>
      </c>
      <c r="H38" s="119">
        <v>442800</v>
      </c>
    </row>
    <row r="39" spans="1:17" ht="16" thickBot="1">
      <c r="A39" s="115"/>
      <c r="B39" s="116"/>
      <c r="C39" s="142" t="s">
        <v>96</v>
      </c>
      <c r="H39" s="119">
        <v>0</v>
      </c>
    </row>
    <row r="40" spans="1:17" ht="16" thickBot="1">
      <c r="A40" s="115"/>
      <c r="B40" s="116"/>
      <c r="C40" s="142" t="s">
        <v>97</v>
      </c>
      <c r="H40" s="119">
        <v>2835000</v>
      </c>
    </row>
    <row r="41" spans="1:17" ht="16" thickBot="1">
      <c r="A41" s="115"/>
      <c r="B41" s="116"/>
      <c r="C41" s="142" t="s">
        <v>98</v>
      </c>
      <c r="H41" s="119">
        <v>534600</v>
      </c>
    </row>
    <row r="42" spans="1:17" ht="16" thickBot="1">
      <c r="A42" s="115"/>
      <c r="B42" s="116"/>
      <c r="C42" s="142" t="s">
        <v>99</v>
      </c>
      <c r="H42" s="119">
        <v>354600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0"/>
  <sheetViews>
    <sheetView workbookViewId="0">
      <selection activeCell="I16" sqref="I16"/>
    </sheetView>
  </sheetViews>
  <sheetFormatPr baseColWidth="10" defaultColWidth="33.125" defaultRowHeight="15" x14ac:dyDescent="0"/>
  <cols>
    <col min="1" max="1" width="3.5" style="60" customWidth="1"/>
    <col min="2" max="2" width="6.375" style="60" customWidth="1"/>
    <col min="3" max="3" width="27.875" style="60" customWidth="1"/>
    <col min="4" max="4" width="16.125" style="60" customWidth="1"/>
    <col min="5" max="5" width="10.125" style="60" customWidth="1"/>
    <col min="6" max="7" width="13.125" style="60" customWidth="1"/>
    <col min="8" max="8" width="12.625" style="65" customWidth="1"/>
    <col min="9" max="9" width="31.5" style="65" customWidth="1"/>
    <col min="10" max="10" width="98.375" style="60" customWidth="1"/>
    <col min="11" max="16384" width="33.125" style="60"/>
  </cols>
  <sheetData>
    <row r="1" spans="2:10" ht="16" thickBot="1"/>
    <row r="2" spans="2:10">
      <c r="B2" s="61"/>
      <c r="C2" s="62"/>
      <c r="D2" s="62"/>
      <c r="E2" s="62"/>
      <c r="F2" s="62"/>
      <c r="G2" s="62"/>
      <c r="H2" s="66"/>
      <c r="I2" s="66"/>
      <c r="J2" s="62"/>
    </row>
    <row r="3" spans="2:10">
      <c r="B3" s="63"/>
      <c r="C3" s="13" t="s">
        <v>15</v>
      </c>
      <c r="D3" s="13"/>
      <c r="E3" s="13"/>
      <c r="F3" s="13"/>
      <c r="G3" s="13"/>
      <c r="H3" s="18"/>
      <c r="I3" s="18"/>
      <c r="J3" s="59"/>
    </row>
    <row r="4" spans="2:10">
      <c r="B4" s="63"/>
      <c r="C4" s="59"/>
      <c r="D4" s="59"/>
      <c r="E4" s="59"/>
      <c r="F4" s="59"/>
      <c r="G4" s="59"/>
      <c r="H4" s="67"/>
      <c r="I4" s="67"/>
      <c r="J4" s="59"/>
    </row>
    <row r="5" spans="2:10">
      <c r="B5" s="68"/>
      <c r="C5" s="15" t="s">
        <v>16</v>
      </c>
      <c r="D5" s="15" t="s">
        <v>0</v>
      </c>
      <c r="E5" s="15" t="s">
        <v>12</v>
      </c>
      <c r="F5" s="15" t="s">
        <v>17</v>
      </c>
      <c r="G5" s="15" t="s">
        <v>48</v>
      </c>
      <c r="H5" s="19" t="s">
        <v>18</v>
      </c>
      <c r="I5" s="19" t="s">
        <v>49</v>
      </c>
      <c r="J5" s="15" t="s">
        <v>9</v>
      </c>
    </row>
    <row r="6" spans="2:10">
      <c r="B6" s="63"/>
      <c r="C6" s="13"/>
      <c r="D6" s="13"/>
      <c r="E6" s="13"/>
      <c r="F6" s="13"/>
      <c r="G6" s="13"/>
      <c r="H6" s="18"/>
      <c r="I6" s="18"/>
      <c r="J6" s="13"/>
    </row>
    <row r="7" spans="2:10">
      <c r="B7" s="63"/>
      <c r="C7" s="135" t="s">
        <v>67</v>
      </c>
      <c r="D7" s="120" t="s">
        <v>112</v>
      </c>
      <c r="E7" s="120" t="s">
        <v>62</v>
      </c>
      <c r="F7" s="59">
        <v>2015</v>
      </c>
      <c r="G7" s="59">
        <v>2015</v>
      </c>
      <c r="H7" s="105">
        <v>42328</v>
      </c>
      <c r="I7" s="103" t="s">
        <v>134</v>
      </c>
      <c r="J7" s="47" t="s">
        <v>115</v>
      </c>
    </row>
    <row r="8" spans="2:10">
      <c r="B8" s="63"/>
      <c r="C8" s="115" t="s">
        <v>66</v>
      </c>
      <c r="D8" s="59"/>
      <c r="E8" s="59"/>
      <c r="F8" s="59"/>
      <c r="G8" s="59"/>
      <c r="H8" s="59"/>
      <c r="I8" s="59"/>
      <c r="J8" s="59"/>
    </row>
    <row r="9" spans="2:10">
      <c r="B9" s="63"/>
      <c r="C9" s="150" t="s">
        <v>144</v>
      </c>
      <c r="D9" s="110"/>
      <c r="E9" s="110"/>
      <c r="F9" s="59"/>
      <c r="G9" s="59"/>
      <c r="H9" s="105"/>
      <c r="I9" s="59"/>
    </row>
    <row r="10" spans="2:10">
      <c r="B10" s="63"/>
      <c r="C10" s="69"/>
      <c r="D10" s="59"/>
      <c r="E10" s="59"/>
      <c r="F10" s="59"/>
      <c r="G10" s="59"/>
      <c r="H10" s="64"/>
      <c r="I10" s="103"/>
      <c r="J10" s="102"/>
    </row>
    <row r="11" spans="2:10">
      <c r="B11" s="63"/>
      <c r="E11" s="110"/>
      <c r="F11" s="59"/>
      <c r="G11" s="59"/>
      <c r="H11" s="105"/>
      <c r="I11" s="120"/>
      <c r="J11" s="101"/>
    </row>
    <row r="12" spans="2:10">
      <c r="B12" s="63"/>
      <c r="C12" s="135" t="s">
        <v>110</v>
      </c>
      <c r="D12" s="115" t="s">
        <v>116</v>
      </c>
      <c r="E12" s="120" t="s">
        <v>62</v>
      </c>
      <c r="F12" s="59">
        <v>2015</v>
      </c>
      <c r="G12" s="59">
        <v>2010</v>
      </c>
      <c r="H12" s="105">
        <v>42328</v>
      </c>
      <c r="I12" s="120" t="s">
        <v>155</v>
      </c>
      <c r="J12" s="59" t="s">
        <v>117</v>
      </c>
    </row>
    <row r="13" spans="2:10">
      <c r="B13" s="63"/>
      <c r="C13" s="115" t="s">
        <v>111</v>
      </c>
    </row>
    <row r="14" spans="2:10">
      <c r="B14" s="63"/>
      <c r="C14" s="115" t="s">
        <v>24</v>
      </c>
    </row>
    <row r="15" spans="2:10">
      <c r="B15" s="63"/>
      <c r="C15" s="135" t="s">
        <v>108</v>
      </c>
    </row>
    <row r="16" spans="2:10">
      <c r="B16" s="63"/>
      <c r="C16" s="136" t="s">
        <v>77</v>
      </c>
      <c r="D16" s="59"/>
      <c r="E16" s="59"/>
      <c r="F16" s="59"/>
      <c r="G16" s="59"/>
      <c r="H16" s="59"/>
      <c r="I16" s="59"/>
      <c r="J16" s="59"/>
    </row>
    <row r="17" spans="2:10">
      <c r="B17" s="63"/>
      <c r="C17" s="135" t="s">
        <v>125</v>
      </c>
      <c r="D17" s="59"/>
      <c r="E17" s="59"/>
      <c r="F17" s="59"/>
      <c r="G17" s="59"/>
      <c r="H17" s="59"/>
      <c r="I17" s="103"/>
      <c r="J17" s="59"/>
    </row>
    <row r="18" spans="2:10">
      <c r="B18" s="63"/>
      <c r="C18" s="150" t="s">
        <v>152</v>
      </c>
      <c r="D18" s="59"/>
      <c r="E18" s="59"/>
      <c r="F18" s="59"/>
      <c r="G18" s="59"/>
      <c r="H18" s="59"/>
      <c r="I18" s="59"/>
      <c r="J18" s="59"/>
    </row>
    <row r="19" spans="2:10">
      <c r="C19" s="135" t="s">
        <v>109</v>
      </c>
    </row>
    <row r="20" spans="2:10">
      <c r="C20" s="150" t="s">
        <v>75</v>
      </c>
    </row>
  </sheetData>
  <phoneticPr fontId="32"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Q219"/>
  <sheetViews>
    <sheetView tabSelected="1" topLeftCell="B1" workbookViewId="0">
      <selection activeCell="F41" sqref="F41"/>
    </sheetView>
  </sheetViews>
  <sheetFormatPr baseColWidth="10" defaultRowHeight="15" x14ac:dyDescent="0"/>
  <cols>
    <col min="1" max="1" width="3.625" style="70" customWidth="1"/>
    <col min="2" max="2" width="3.5" style="70" customWidth="1"/>
    <col min="3" max="3" width="9.375" style="70" customWidth="1"/>
    <col min="4" max="4" width="4" style="70" customWidth="1"/>
    <col min="5" max="5" width="13.125" style="70" customWidth="1"/>
    <col min="6" max="6" width="6.125" style="70" customWidth="1"/>
    <col min="7" max="13" width="10.625" style="70"/>
    <col min="14" max="14" width="16.375" style="70" customWidth="1"/>
    <col min="15" max="15" width="10.625" style="70"/>
    <col min="16" max="16" width="55.125" style="70" customWidth="1"/>
    <col min="17" max="16384" width="10.625" style="70"/>
  </cols>
  <sheetData>
    <row r="1" spans="1:15" ht="16" thickBot="1"/>
    <row r="2" spans="1:15">
      <c r="B2" s="71"/>
      <c r="C2" s="72"/>
      <c r="D2" s="72"/>
      <c r="E2" s="72"/>
      <c r="F2" s="72"/>
      <c r="G2" s="72"/>
      <c r="H2" s="72"/>
      <c r="I2" s="72"/>
      <c r="J2" s="72"/>
      <c r="K2" s="72"/>
      <c r="L2" s="72"/>
      <c r="M2" s="72"/>
      <c r="N2" s="73"/>
    </row>
    <row r="3" spans="1:15">
      <c r="A3" s="74"/>
      <c r="B3" s="99"/>
      <c r="C3" s="78" t="s">
        <v>0</v>
      </c>
      <c r="D3" s="78" t="s">
        <v>64</v>
      </c>
      <c r="E3" s="78" t="s">
        <v>26</v>
      </c>
      <c r="F3" s="78"/>
      <c r="G3" s="78"/>
      <c r="H3" s="75"/>
      <c r="I3" s="75"/>
      <c r="J3" s="75"/>
      <c r="K3" s="75"/>
      <c r="L3" s="75"/>
      <c r="M3" s="75"/>
      <c r="N3" s="100"/>
    </row>
    <row r="4" spans="1:15">
      <c r="B4" s="76"/>
      <c r="C4" s="77"/>
      <c r="D4" s="77"/>
      <c r="E4" s="77"/>
      <c r="F4" s="77"/>
      <c r="G4" s="77"/>
      <c r="H4" s="77"/>
      <c r="I4" s="77"/>
      <c r="J4" s="77"/>
      <c r="K4" s="77"/>
      <c r="L4" s="77"/>
      <c r="M4" s="77"/>
      <c r="N4" s="77"/>
      <c r="O4" s="77"/>
    </row>
    <row r="5" spans="1:15">
      <c r="B5" s="76"/>
      <c r="D5" s="77"/>
      <c r="E5" s="77"/>
      <c r="F5" s="77"/>
      <c r="G5" s="77"/>
      <c r="H5" s="77"/>
      <c r="I5" s="77"/>
      <c r="J5" s="77"/>
      <c r="K5" s="77"/>
      <c r="L5" s="77"/>
      <c r="M5" s="77"/>
      <c r="N5" s="77"/>
      <c r="O5" s="77"/>
    </row>
    <row r="6" spans="1:15">
      <c r="B6" s="76"/>
      <c r="C6" s="77" t="s">
        <v>69</v>
      </c>
      <c r="D6" s="77"/>
      <c r="G6" s="77"/>
      <c r="H6" s="77"/>
      <c r="I6" s="77"/>
      <c r="J6" s="77"/>
      <c r="K6" s="77"/>
      <c r="L6" s="77"/>
      <c r="M6" s="77"/>
      <c r="N6" s="77"/>
      <c r="O6" s="77"/>
    </row>
    <row r="7" spans="1:15">
      <c r="B7" s="76"/>
      <c r="C7" s="77"/>
      <c r="D7" s="77"/>
      <c r="E7" s="77"/>
      <c r="F7" s="77"/>
      <c r="G7" s="77"/>
      <c r="H7" s="77"/>
      <c r="I7" s="77"/>
      <c r="J7" s="77"/>
      <c r="K7" s="77"/>
      <c r="L7" s="77"/>
      <c r="M7" s="77"/>
      <c r="N7" s="77"/>
      <c r="O7" s="77"/>
    </row>
    <row r="8" spans="1:15">
      <c r="B8" s="76"/>
      <c r="C8" s="77" t="s">
        <v>71</v>
      </c>
      <c r="D8" s="77"/>
      <c r="E8" s="77"/>
      <c r="F8" s="77"/>
      <c r="G8" s="77"/>
      <c r="H8" s="77"/>
      <c r="I8" s="77"/>
      <c r="J8" s="77"/>
      <c r="K8" s="77"/>
      <c r="L8" s="77"/>
      <c r="M8" s="77"/>
      <c r="N8" s="77"/>
      <c r="O8" s="77"/>
    </row>
    <row r="9" spans="1:15">
      <c r="B9" s="76"/>
      <c r="C9" s="77"/>
      <c r="D9" s="77"/>
      <c r="E9" s="77"/>
      <c r="F9" s="77"/>
      <c r="G9" s="77"/>
      <c r="H9" s="77"/>
      <c r="I9" s="77"/>
      <c r="J9" s="77"/>
      <c r="K9" s="77"/>
      <c r="L9" s="77"/>
      <c r="M9" s="77"/>
      <c r="N9" s="77"/>
      <c r="O9" s="77"/>
    </row>
    <row r="10" spans="1:15">
      <c r="B10" s="76"/>
      <c r="C10" s="77"/>
      <c r="D10" s="77"/>
      <c r="E10" s="77"/>
      <c r="F10" s="77"/>
      <c r="G10" s="77"/>
      <c r="H10" s="77"/>
      <c r="I10" s="77"/>
      <c r="J10" s="77"/>
      <c r="K10" s="77"/>
      <c r="L10" s="77"/>
      <c r="M10" s="77"/>
      <c r="N10" s="77"/>
      <c r="O10" s="77"/>
    </row>
    <row r="11" spans="1:15">
      <c r="B11" s="76"/>
      <c r="C11" s="77"/>
      <c r="D11" s="77"/>
      <c r="E11" s="77"/>
      <c r="F11" s="77"/>
      <c r="G11" s="77"/>
      <c r="H11" s="77"/>
      <c r="I11" s="77"/>
      <c r="J11" s="77"/>
      <c r="K11" s="77"/>
      <c r="L11" s="77"/>
      <c r="M11" s="77"/>
      <c r="N11" s="77"/>
      <c r="O11" s="77"/>
    </row>
    <row r="12" spans="1:15">
      <c r="B12" s="76"/>
      <c r="C12" s="77"/>
      <c r="D12" s="77"/>
      <c r="E12" s="77"/>
      <c r="F12" s="77"/>
      <c r="G12" s="77"/>
      <c r="H12" s="77"/>
      <c r="I12" s="77"/>
      <c r="J12" s="77"/>
      <c r="K12" s="77"/>
      <c r="L12" s="77"/>
      <c r="M12" s="77"/>
      <c r="N12" s="77"/>
      <c r="O12" s="77"/>
    </row>
    <row r="13" spans="1:15">
      <c r="B13" s="76"/>
      <c r="C13" s="77"/>
      <c r="D13" s="77"/>
      <c r="E13" s="77"/>
      <c r="F13" s="77"/>
      <c r="G13" s="77"/>
      <c r="H13" s="77"/>
      <c r="I13" s="77"/>
      <c r="J13" s="77"/>
      <c r="K13" s="77"/>
      <c r="L13" s="77"/>
      <c r="M13" s="77"/>
      <c r="N13" s="77"/>
      <c r="O13" s="77"/>
    </row>
    <row r="14" spans="1:15">
      <c r="B14" s="76"/>
      <c r="C14" s="77"/>
      <c r="D14" s="77"/>
      <c r="E14" s="77"/>
      <c r="F14" s="77"/>
      <c r="G14" s="77"/>
      <c r="H14" s="77"/>
      <c r="I14" s="77"/>
      <c r="J14" s="77"/>
      <c r="K14" s="77"/>
      <c r="L14" s="77"/>
      <c r="M14" s="77"/>
      <c r="N14" s="77"/>
      <c r="O14" s="77"/>
    </row>
    <row r="15" spans="1:15">
      <c r="B15" s="76"/>
      <c r="C15" s="77"/>
      <c r="D15" s="77"/>
      <c r="E15" s="77"/>
      <c r="F15" s="77"/>
      <c r="G15" s="77"/>
      <c r="H15" s="77"/>
      <c r="I15" s="77"/>
      <c r="J15" s="77"/>
      <c r="K15" s="77"/>
      <c r="L15" s="77"/>
      <c r="M15" s="77"/>
      <c r="N15" s="77"/>
      <c r="O15" s="77"/>
    </row>
    <row r="16" spans="1:15">
      <c r="B16" s="76"/>
      <c r="C16" s="77"/>
      <c r="D16" s="77"/>
      <c r="E16" s="77"/>
      <c r="F16" s="77"/>
      <c r="G16" s="77"/>
      <c r="H16" s="77"/>
      <c r="I16" s="77"/>
      <c r="J16" s="77"/>
      <c r="K16" s="77"/>
      <c r="L16" s="77"/>
      <c r="M16" s="77"/>
      <c r="N16" s="77"/>
      <c r="O16" s="77"/>
    </row>
    <row r="17" spans="2:15">
      <c r="B17" s="76"/>
      <c r="C17" s="77"/>
      <c r="D17" s="77"/>
      <c r="I17" s="77"/>
      <c r="J17" s="77"/>
      <c r="K17" s="77"/>
      <c r="L17" s="77"/>
      <c r="M17" s="77"/>
      <c r="N17" s="77"/>
      <c r="O17" s="77"/>
    </row>
    <row r="18" spans="2:15">
      <c r="B18" s="76"/>
      <c r="C18" s="77"/>
      <c r="D18" s="77"/>
      <c r="I18" s="77"/>
      <c r="J18" s="77"/>
      <c r="K18" s="77"/>
      <c r="L18" s="77"/>
      <c r="M18" s="77"/>
      <c r="N18" s="77"/>
      <c r="O18" s="77"/>
    </row>
    <row r="19" spans="2:15">
      <c r="B19" s="76"/>
      <c r="C19" s="77"/>
      <c r="D19" s="77"/>
      <c r="E19" s="77"/>
      <c r="F19" s="77"/>
      <c r="G19" s="77"/>
      <c r="H19" s="77"/>
      <c r="I19" s="77"/>
      <c r="J19" s="77"/>
      <c r="K19" s="77"/>
      <c r="L19" s="77"/>
      <c r="M19" s="77"/>
      <c r="N19" s="77"/>
      <c r="O19" s="77"/>
    </row>
    <row r="20" spans="2:15">
      <c r="B20" s="76"/>
      <c r="C20" s="77"/>
      <c r="D20" s="77"/>
      <c r="E20" s="77"/>
      <c r="F20" s="77"/>
      <c r="G20" s="77"/>
      <c r="H20" s="77"/>
      <c r="I20" s="77"/>
      <c r="J20" s="77"/>
      <c r="K20" s="77"/>
      <c r="L20" s="77"/>
      <c r="M20" s="77"/>
      <c r="N20" s="77"/>
      <c r="O20" s="77"/>
    </row>
    <row r="21" spans="2:15">
      <c r="B21" s="76"/>
      <c r="C21" s="77"/>
      <c r="D21" s="77"/>
      <c r="E21" s="77"/>
      <c r="F21" s="77"/>
      <c r="G21" s="77"/>
      <c r="H21" s="77"/>
      <c r="I21" s="77"/>
      <c r="J21" s="77"/>
      <c r="K21" s="77"/>
      <c r="L21" s="77"/>
      <c r="M21" s="77"/>
      <c r="N21" s="77"/>
      <c r="O21" s="77"/>
    </row>
    <row r="22" spans="2:15">
      <c r="B22" s="76"/>
      <c r="C22" s="77"/>
      <c r="D22" s="77"/>
      <c r="E22" s="77"/>
      <c r="F22" s="77"/>
      <c r="G22" s="77"/>
      <c r="H22" s="77"/>
      <c r="I22" s="77"/>
      <c r="J22" s="77"/>
      <c r="K22" s="77"/>
      <c r="L22" s="77"/>
      <c r="M22" s="77"/>
      <c r="N22" s="77"/>
      <c r="O22" s="77"/>
    </row>
    <row r="23" spans="2:15">
      <c r="B23" s="76"/>
      <c r="C23" s="77"/>
      <c r="D23" s="77"/>
      <c r="E23" s="77"/>
      <c r="F23" s="77"/>
      <c r="G23" s="77"/>
      <c r="H23" s="77"/>
      <c r="I23" s="77"/>
      <c r="J23" s="77"/>
      <c r="K23" s="77"/>
      <c r="L23" s="77"/>
      <c r="M23" s="77"/>
      <c r="N23" s="77"/>
      <c r="O23" s="77"/>
    </row>
    <row r="24" spans="2:15">
      <c r="B24" s="76"/>
      <c r="C24" s="77"/>
      <c r="D24" s="77"/>
      <c r="E24" s="77"/>
      <c r="F24" s="77"/>
      <c r="G24" s="77"/>
      <c r="H24" s="77"/>
      <c r="I24" s="77"/>
      <c r="J24" s="77"/>
      <c r="K24" s="77"/>
      <c r="L24" s="77"/>
      <c r="M24" s="77"/>
      <c r="N24" s="77"/>
      <c r="O24" s="77"/>
    </row>
    <row r="25" spans="2:15">
      <c r="B25" s="76"/>
      <c r="C25" s="77"/>
      <c r="D25" s="77"/>
      <c r="E25" s="77"/>
      <c r="F25" s="77"/>
      <c r="G25" s="77"/>
      <c r="H25" s="77"/>
      <c r="I25" s="77"/>
      <c r="J25" s="77"/>
      <c r="K25" s="77"/>
      <c r="L25" s="77"/>
      <c r="M25" s="77"/>
      <c r="N25" s="77"/>
      <c r="O25" s="77"/>
    </row>
    <row r="26" spans="2:15">
      <c r="B26" s="76"/>
      <c r="C26" s="77"/>
      <c r="D26" s="77"/>
      <c r="E26" s="77"/>
      <c r="F26" s="77"/>
      <c r="G26" s="77"/>
      <c r="H26" s="77"/>
      <c r="I26" s="77"/>
      <c r="J26" s="77"/>
      <c r="K26" s="77"/>
      <c r="L26" s="77"/>
      <c r="M26" s="77"/>
      <c r="N26" s="77"/>
      <c r="O26" s="77"/>
    </row>
    <row r="27" spans="2:15">
      <c r="B27" s="76"/>
      <c r="C27" s="77"/>
      <c r="D27" s="77"/>
      <c r="E27" s="77">
        <v>249983</v>
      </c>
      <c r="F27" s="77" t="s">
        <v>70</v>
      </c>
      <c r="G27" s="77" t="s">
        <v>146</v>
      </c>
      <c r="H27" s="77"/>
      <c r="I27" s="77"/>
      <c r="J27" s="77"/>
      <c r="K27" s="77"/>
      <c r="L27" s="77"/>
      <c r="M27" s="77"/>
      <c r="N27" s="77"/>
      <c r="O27" s="77"/>
    </row>
    <row r="28" spans="2:15">
      <c r="B28" s="76"/>
      <c r="C28" s="77"/>
      <c r="D28" s="77"/>
      <c r="E28" s="77">
        <v>5900</v>
      </c>
      <c r="F28" s="77" t="s">
        <v>70</v>
      </c>
      <c r="G28" s="77" t="s">
        <v>145</v>
      </c>
      <c r="H28" s="77"/>
      <c r="I28" s="77"/>
      <c r="J28" s="77"/>
      <c r="K28" s="77"/>
      <c r="L28" s="77"/>
      <c r="M28" s="77"/>
      <c r="N28" s="77"/>
      <c r="O28" s="77"/>
    </row>
    <row r="29" spans="2:15">
      <c r="B29" s="76"/>
      <c r="C29" s="77">
        <v>34000</v>
      </c>
      <c r="D29" s="77" t="s">
        <v>142</v>
      </c>
      <c r="E29" s="77">
        <v>3344</v>
      </c>
      <c r="F29" s="77" t="s">
        <v>70</v>
      </c>
      <c r="G29" s="77" t="s">
        <v>72</v>
      </c>
      <c r="H29" s="77"/>
      <c r="I29" s="77"/>
      <c r="J29" s="77"/>
      <c r="K29" s="77"/>
      <c r="L29" s="77"/>
      <c r="M29" s="77"/>
      <c r="N29" s="77"/>
      <c r="O29" s="77"/>
    </row>
    <row r="30" spans="2:15">
      <c r="B30" s="76"/>
      <c r="C30" s="77">
        <f>C29/E29*170607</f>
        <v>1734640.5502392345</v>
      </c>
      <c r="D30" s="77"/>
      <c r="E30" s="77"/>
      <c r="F30" s="77"/>
      <c r="G30" s="77"/>
      <c r="H30" s="77"/>
      <c r="I30" s="77"/>
      <c r="J30" s="77"/>
      <c r="K30" s="77"/>
      <c r="L30" s="77"/>
      <c r="M30" s="77"/>
      <c r="N30" s="77"/>
      <c r="O30" s="77"/>
    </row>
    <row r="31" spans="2:15">
      <c r="B31" s="76"/>
      <c r="C31" s="77">
        <v>113940</v>
      </c>
      <c r="D31" s="77"/>
      <c r="E31" s="77"/>
      <c r="F31" s="77"/>
      <c r="G31" s="77"/>
      <c r="H31" s="77"/>
      <c r="I31" s="77"/>
      <c r="J31" s="77"/>
      <c r="K31" s="77"/>
      <c r="L31" s="77"/>
      <c r="M31" s="77"/>
      <c r="N31" s="77"/>
      <c r="O31" s="77"/>
    </row>
    <row r="32" spans="2:15">
      <c r="B32" s="76"/>
      <c r="C32" s="77">
        <f>C31/C30</f>
        <v>6.5685078089686003E-2</v>
      </c>
      <c r="D32" s="77"/>
      <c r="E32" s="77">
        <f t="shared" ref="E32" si="0">E27/($E$28+$E$29+$E$27)</f>
        <v>0.96434013432242782</v>
      </c>
      <c r="F32" s="77"/>
      <c r="G32" s="77" t="s">
        <v>144</v>
      </c>
      <c r="H32" s="77"/>
      <c r="I32" s="77"/>
      <c r="J32" s="77"/>
      <c r="K32" s="77"/>
      <c r="L32" s="77"/>
      <c r="M32" s="77"/>
      <c r="N32" s="77"/>
      <c r="O32" s="77"/>
    </row>
    <row r="33" spans="2:15">
      <c r="B33" s="76"/>
      <c r="C33" s="77"/>
      <c r="E33" s="77">
        <f>E28/($E$28+$E$29+$E$27)</f>
        <v>2.2759974848298982E-2</v>
      </c>
      <c r="F33" s="77"/>
      <c r="G33" s="77" t="s">
        <v>67</v>
      </c>
      <c r="H33" s="77"/>
      <c r="I33" s="77"/>
      <c r="J33" s="77"/>
      <c r="K33" s="77"/>
      <c r="L33" s="77"/>
      <c r="M33" s="77"/>
      <c r="N33" s="77"/>
      <c r="O33" s="77"/>
    </row>
    <row r="34" spans="2:15">
      <c r="B34" s="76"/>
      <c r="E34" s="77">
        <f>E29/($E$28+$E$29+$E$27)</f>
        <v>1.2899890829273186E-2</v>
      </c>
      <c r="G34" s="70" t="s">
        <v>66</v>
      </c>
      <c r="H34" s="77"/>
      <c r="I34" s="77"/>
      <c r="J34" s="77"/>
      <c r="K34" s="77"/>
      <c r="L34" s="77"/>
      <c r="M34" s="77"/>
      <c r="N34" s="77"/>
      <c r="O34" s="77"/>
    </row>
    <row r="35" spans="2:15">
      <c r="B35" s="76"/>
      <c r="C35" s="77"/>
      <c r="D35" s="77"/>
      <c r="E35" s="77"/>
      <c r="F35" s="77"/>
      <c r="G35" s="77"/>
      <c r="H35" s="77"/>
      <c r="I35" s="77"/>
      <c r="J35" s="77"/>
      <c r="K35" s="77"/>
      <c r="L35" s="77"/>
      <c r="M35" s="77"/>
      <c r="N35" s="77"/>
      <c r="O35" s="77"/>
    </row>
    <row r="36" spans="2:15">
      <c r="B36" s="76"/>
      <c r="C36" s="77"/>
      <c r="D36" s="77"/>
      <c r="H36" s="77"/>
      <c r="I36" s="77"/>
      <c r="J36" s="77"/>
      <c r="K36" s="77"/>
      <c r="L36" s="77"/>
      <c r="M36" s="77"/>
      <c r="N36" s="77"/>
      <c r="O36" s="77"/>
    </row>
    <row r="37" spans="2:15">
      <c r="B37" s="76"/>
      <c r="C37" s="77"/>
      <c r="D37" s="77"/>
      <c r="E37" s="77"/>
      <c r="F37" s="77"/>
      <c r="G37" s="77"/>
      <c r="H37" s="77"/>
      <c r="I37" s="77"/>
      <c r="J37" s="77"/>
      <c r="K37" s="77"/>
      <c r="L37" s="77"/>
      <c r="M37" s="77"/>
      <c r="N37" s="77"/>
      <c r="O37" s="77"/>
    </row>
    <row r="38" spans="2:15">
      <c r="B38" s="76"/>
      <c r="C38" s="77"/>
      <c r="D38" s="77"/>
      <c r="F38" s="77"/>
      <c r="G38" s="77"/>
      <c r="H38" s="77"/>
      <c r="J38" s="77"/>
      <c r="K38" s="77"/>
      <c r="L38" s="77"/>
      <c r="M38" s="77"/>
      <c r="N38" s="77"/>
      <c r="O38" s="77"/>
    </row>
    <row r="39" spans="2:15">
      <c r="B39" s="76"/>
      <c r="C39" s="77"/>
      <c r="D39" s="77"/>
      <c r="E39" s="77"/>
      <c r="F39" s="77"/>
      <c r="G39" s="77"/>
      <c r="H39" s="77"/>
      <c r="I39" s="77"/>
      <c r="J39" s="77"/>
      <c r="K39" s="77"/>
      <c r="L39" s="77"/>
      <c r="M39" s="77"/>
      <c r="N39" s="77"/>
      <c r="O39" s="77"/>
    </row>
    <row r="40" spans="2:15">
      <c r="B40" s="76"/>
      <c r="C40" s="77"/>
      <c r="D40" s="77"/>
      <c r="E40" s="77"/>
      <c r="F40" s="77"/>
      <c r="G40" s="77"/>
      <c r="H40" s="77"/>
      <c r="I40" s="77"/>
      <c r="J40" s="77"/>
      <c r="K40" s="77"/>
      <c r="L40" s="77"/>
      <c r="M40" s="77"/>
      <c r="N40" s="77"/>
      <c r="O40" s="77"/>
    </row>
    <row r="41" spans="2:15">
      <c r="B41" s="76"/>
      <c r="C41" s="77"/>
      <c r="D41" s="77"/>
      <c r="E41" s="77"/>
      <c r="F41" s="77"/>
      <c r="G41" s="77"/>
      <c r="H41" s="77"/>
      <c r="I41" s="77"/>
      <c r="J41" s="77"/>
      <c r="K41" s="77"/>
      <c r="L41" s="77"/>
      <c r="M41" s="77"/>
      <c r="N41" s="77"/>
      <c r="O41" s="77"/>
    </row>
    <row r="42" spans="2:15">
      <c r="B42" s="76"/>
      <c r="C42" s="77"/>
      <c r="K42" s="77"/>
      <c r="L42" s="77"/>
      <c r="M42" s="77"/>
      <c r="N42" s="77"/>
      <c r="O42" s="77"/>
    </row>
    <row r="43" spans="2:15">
      <c r="B43" s="76"/>
      <c r="C43" s="77"/>
      <c r="K43" s="77"/>
      <c r="L43" s="77"/>
      <c r="M43" s="77"/>
      <c r="N43" s="77"/>
      <c r="O43" s="77"/>
    </row>
    <row r="44" spans="2:15">
      <c r="B44" s="76"/>
      <c r="C44" s="77"/>
      <c r="K44" s="77"/>
      <c r="L44" s="77"/>
      <c r="M44" s="77"/>
      <c r="N44" s="77"/>
      <c r="O44" s="77"/>
    </row>
    <row r="45" spans="2:15">
      <c r="B45" s="76"/>
      <c r="C45" s="77"/>
      <c r="K45" s="77"/>
      <c r="L45" s="77"/>
      <c r="M45" s="77"/>
      <c r="N45" s="77"/>
      <c r="O45" s="77"/>
    </row>
    <row r="46" spans="2:15">
      <c r="B46" s="76"/>
      <c r="C46" s="77"/>
      <c r="E46" s="104"/>
      <c r="F46" s="77"/>
      <c r="K46" s="77"/>
      <c r="L46" s="77"/>
      <c r="M46" s="77"/>
      <c r="N46" s="77"/>
      <c r="O46" s="77"/>
    </row>
    <row r="47" spans="2:15">
      <c r="B47" s="76"/>
      <c r="C47" s="77"/>
      <c r="E47" s="77"/>
      <c r="F47" s="77"/>
      <c r="K47" s="77"/>
      <c r="L47" s="77"/>
      <c r="M47" s="77"/>
      <c r="N47" s="77"/>
      <c r="O47" s="77"/>
    </row>
    <row r="48" spans="2:15">
      <c r="B48" s="76"/>
      <c r="C48" s="70" t="s">
        <v>68</v>
      </c>
      <c r="K48" s="77"/>
      <c r="L48" s="77"/>
      <c r="M48" s="77"/>
      <c r="N48" s="77"/>
      <c r="O48" s="77"/>
    </row>
    <row r="49" spans="2:17">
      <c r="B49" s="76"/>
      <c r="C49" s="70" t="s">
        <v>120</v>
      </c>
      <c r="K49" s="77"/>
      <c r="L49" s="77"/>
      <c r="M49" s="77"/>
      <c r="N49" s="77"/>
      <c r="O49" s="77"/>
    </row>
    <row r="50" spans="2:17" ht="17" thickBot="1">
      <c r="B50" s="76"/>
      <c r="C50" s="77" t="s">
        <v>121</v>
      </c>
      <c r="J50"/>
      <c r="K50" s="77"/>
      <c r="L50" s="77"/>
      <c r="M50" s="77"/>
      <c r="N50" s="77"/>
      <c r="O50" s="77"/>
    </row>
    <row r="51" spans="2:17">
      <c r="B51" s="76"/>
      <c r="C51" s="77" t="s">
        <v>147</v>
      </c>
      <c r="D51" s="77"/>
      <c r="J51" s="170"/>
      <c r="K51" s="171"/>
      <c r="L51" s="171"/>
      <c r="M51" s="171"/>
      <c r="N51" s="171"/>
      <c r="O51" s="171"/>
      <c r="P51" s="171"/>
      <c r="Q51" s="172"/>
    </row>
    <row r="52" spans="2:17" ht="18">
      <c r="B52" s="76"/>
      <c r="C52" s="77"/>
      <c r="D52" s="77"/>
      <c r="J52" s="173"/>
      <c r="K52" s="174" t="s">
        <v>54</v>
      </c>
      <c r="L52" s="174" t="s">
        <v>8</v>
      </c>
      <c r="M52" s="174" t="s">
        <v>4</v>
      </c>
      <c r="N52" s="174" t="s">
        <v>7</v>
      </c>
      <c r="O52" s="174" t="s">
        <v>55</v>
      </c>
      <c r="P52" s="174" t="s">
        <v>0</v>
      </c>
      <c r="Q52" s="175"/>
    </row>
    <row r="53" spans="2:17" ht="19" thickBot="1">
      <c r="B53" s="76"/>
      <c r="C53" s="70" t="s">
        <v>122</v>
      </c>
      <c r="D53" s="77"/>
      <c r="J53" s="176"/>
      <c r="K53" s="177"/>
      <c r="L53" s="177"/>
      <c r="M53" s="177"/>
      <c r="N53" s="177"/>
      <c r="O53" s="177"/>
      <c r="P53" s="177"/>
      <c r="Q53" s="178"/>
    </row>
    <row r="54" spans="2:17" ht="19" thickBot="1">
      <c r="B54" s="76"/>
      <c r="C54" s="70" t="s">
        <v>149</v>
      </c>
      <c r="E54" s="185">
        <f>M54</f>
        <v>1.0980000000000001</v>
      </c>
      <c r="F54" s="70" t="s">
        <v>78</v>
      </c>
      <c r="G54" s="70" t="s">
        <v>133</v>
      </c>
      <c r="J54" s="176"/>
      <c r="K54" s="169" t="s">
        <v>56</v>
      </c>
      <c r="L54" s="169" t="s">
        <v>57</v>
      </c>
      <c r="M54" s="179">
        <v>1.0980000000000001</v>
      </c>
      <c r="N54" s="169" t="s">
        <v>58</v>
      </c>
      <c r="O54" s="180">
        <v>42221</v>
      </c>
      <c r="P54" s="181" t="s">
        <v>59</v>
      </c>
      <c r="Q54" s="178"/>
    </row>
    <row r="55" spans="2:17" ht="16" thickBot="1">
      <c r="B55" s="76"/>
      <c r="C55" s="70" t="s">
        <v>150</v>
      </c>
      <c r="J55" s="182"/>
      <c r="K55" s="183"/>
      <c r="L55" s="183"/>
      <c r="M55" s="183"/>
      <c r="N55" s="183"/>
      <c r="O55" s="183"/>
      <c r="P55" s="183"/>
      <c r="Q55" s="184"/>
    </row>
    <row r="56" spans="2:17">
      <c r="B56" s="76"/>
      <c r="C56" s="70" t="s">
        <v>123</v>
      </c>
      <c r="K56" s="77"/>
      <c r="L56" s="77"/>
      <c r="M56" s="77"/>
      <c r="N56" s="77"/>
      <c r="O56" s="77"/>
    </row>
    <row r="57" spans="2:17">
      <c r="B57" s="76"/>
      <c r="D57" s="77"/>
      <c r="K57" s="77"/>
      <c r="L57" s="77"/>
      <c r="M57" s="77"/>
      <c r="N57" s="77"/>
      <c r="O57" s="77"/>
    </row>
    <row r="58" spans="2:17">
      <c r="B58" s="76"/>
      <c r="K58" s="77"/>
      <c r="L58" s="77"/>
      <c r="M58" s="77"/>
      <c r="N58" s="77"/>
      <c r="O58" s="77"/>
    </row>
    <row r="59" spans="2:17">
      <c r="B59" s="76"/>
      <c r="K59" s="77"/>
      <c r="L59" s="77"/>
      <c r="M59" s="77"/>
      <c r="N59" s="77"/>
      <c r="O59" s="77"/>
    </row>
    <row r="60" spans="2:17">
      <c r="B60" s="76"/>
      <c r="E60" s="70">
        <v>46.1</v>
      </c>
      <c r="F60" s="70" t="s">
        <v>86</v>
      </c>
      <c r="G60" s="70" t="s">
        <v>154</v>
      </c>
      <c r="K60" s="77"/>
      <c r="L60" s="77"/>
      <c r="M60" s="77"/>
      <c r="N60" s="77"/>
      <c r="O60" s="77"/>
    </row>
    <row r="61" spans="2:17">
      <c r="B61" s="76"/>
      <c r="E61" s="77">
        <v>0.46100000000000002</v>
      </c>
      <c r="F61" s="77"/>
      <c r="G61" s="77" t="s">
        <v>109</v>
      </c>
      <c r="K61" s="77"/>
      <c r="L61" s="77"/>
      <c r="M61" s="77"/>
      <c r="N61" s="77"/>
      <c r="O61" s="77"/>
    </row>
    <row r="62" spans="2:17">
      <c r="B62" s="76"/>
      <c r="F62" s="140"/>
      <c r="K62" s="77"/>
      <c r="L62" s="77"/>
      <c r="M62" s="77"/>
      <c r="N62" s="77"/>
      <c r="O62" s="77"/>
    </row>
    <row r="63" spans="2:17">
      <c r="B63" s="76"/>
      <c r="K63" s="77"/>
      <c r="L63" s="77"/>
      <c r="M63" s="77"/>
      <c r="N63" s="77"/>
      <c r="O63" s="77"/>
    </row>
    <row r="64" spans="2:17">
      <c r="B64" s="76"/>
      <c r="K64" s="77"/>
      <c r="L64" s="77"/>
      <c r="M64" s="77"/>
      <c r="N64" s="77"/>
      <c r="O64" s="77"/>
    </row>
    <row r="65" spans="2:15">
      <c r="B65" s="76"/>
      <c r="E65" s="141">
        <v>90</v>
      </c>
      <c r="F65" s="70" t="s">
        <v>86</v>
      </c>
      <c r="G65" s="70" t="s">
        <v>131</v>
      </c>
      <c r="K65" s="77"/>
      <c r="L65" s="77"/>
      <c r="M65" s="77"/>
      <c r="N65" s="77"/>
      <c r="O65" s="77"/>
    </row>
    <row r="66" spans="2:15">
      <c r="B66" s="76"/>
      <c r="E66" s="70">
        <f>E65/100</f>
        <v>0.9</v>
      </c>
      <c r="G66" s="70" t="s">
        <v>131</v>
      </c>
      <c r="K66" s="77"/>
      <c r="L66" s="77"/>
      <c r="M66" s="77"/>
      <c r="N66" s="77"/>
      <c r="O66" s="77"/>
    </row>
    <row r="67" spans="2:15">
      <c r="B67" s="76"/>
      <c r="E67" s="70">
        <f>E66*8760</f>
        <v>7884</v>
      </c>
      <c r="F67" s="70" t="s">
        <v>106</v>
      </c>
      <c r="G67" s="70" t="s">
        <v>148</v>
      </c>
      <c r="K67" s="77"/>
      <c r="L67" s="77"/>
      <c r="M67" s="77"/>
      <c r="N67" s="77"/>
      <c r="O67" s="77"/>
    </row>
    <row r="68" spans="2:15">
      <c r="B68" s="76"/>
      <c r="K68" s="77"/>
      <c r="L68" s="77"/>
      <c r="M68" s="77"/>
      <c r="N68" s="77"/>
      <c r="O68" s="77"/>
    </row>
    <row r="69" spans="2:15">
      <c r="B69" s="76"/>
      <c r="C69" s="77"/>
      <c r="E69" s="70">
        <v>155236</v>
      </c>
      <c r="F69" s="70" t="s">
        <v>76</v>
      </c>
      <c r="K69" s="77"/>
      <c r="L69" s="77"/>
      <c r="M69" s="77"/>
      <c r="N69" s="77"/>
      <c r="O69" s="77"/>
    </row>
    <row r="70" spans="2:15">
      <c r="B70" s="76"/>
      <c r="C70" s="77"/>
      <c r="E70" s="70">
        <f>E69/24</f>
        <v>6468.166666666667</v>
      </c>
      <c r="F70" s="70" t="s">
        <v>151</v>
      </c>
      <c r="L70" s="77"/>
      <c r="M70" s="77"/>
      <c r="N70" s="77"/>
      <c r="O70" s="77"/>
    </row>
    <row r="71" spans="2:15">
      <c r="B71" s="76"/>
      <c r="C71" s="77"/>
      <c r="E71" s="70">
        <f>E70*120.1</f>
        <v>776826.81666666665</v>
      </c>
      <c r="F71" s="70" t="s">
        <v>73</v>
      </c>
      <c r="L71" s="77"/>
      <c r="M71" s="77"/>
      <c r="N71" s="77"/>
      <c r="O71" s="77"/>
    </row>
    <row r="72" spans="2:15">
      <c r="B72" s="76"/>
      <c r="C72" s="77"/>
      <c r="E72" s="70">
        <f>E71/60/60</f>
        <v>215.78522685185183</v>
      </c>
      <c r="F72" s="70" t="s">
        <v>74</v>
      </c>
      <c r="L72" s="77"/>
      <c r="M72" s="77"/>
      <c r="N72" s="77"/>
      <c r="O72" s="77"/>
    </row>
    <row r="73" spans="2:15">
      <c r="B73" s="76"/>
      <c r="C73" s="77"/>
      <c r="K73" s="77"/>
      <c r="L73" s="77"/>
      <c r="M73" s="77"/>
      <c r="N73" s="77"/>
      <c r="O73" s="77"/>
    </row>
    <row r="74" spans="2:15">
      <c r="B74" s="76"/>
      <c r="C74" s="77"/>
      <c r="E74" s="70">
        <f>E71*E67</f>
        <v>6124502622.5999994</v>
      </c>
      <c r="F74" s="70" t="s">
        <v>60</v>
      </c>
      <c r="G74" s="70" t="s">
        <v>132</v>
      </c>
      <c r="K74" s="77"/>
      <c r="L74" s="77"/>
      <c r="M74" s="77"/>
      <c r="N74" s="77"/>
      <c r="O74" s="77"/>
    </row>
    <row r="75" spans="2:15">
      <c r="B75" s="76"/>
      <c r="K75" s="77"/>
      <c r="L75" s="77"/>
      <c r="M75" s="77"/>
      <c r="N75" s="77"/>
      <c r="O75" s="77"/>
    </row>
    <row r="76" spans="2:15">
      <c r="B76" s="76"/>
      <c r="L76" s="77"/>
      <c r="M76" s="77"/>
      <c r="N76" s="77"/>
      <c r="O76" s="77"/>
    </row>
    <row r="77" spans="2:15">
      <c r="B77" s="76"/>
      <c r="N77" s="77"/>
      <c r="O77" s="77"/>
    </row>
    <row r="78" spans="2:15">
      <c r="B78" s="76"/>
      <c r="N78" s="77"/>
      <c r="O78" s="77"/>
    </row>
    <row r="79" spans="2:15">
      <c r="B79" s="76"/>
      <c r="N79" s="77"/>
      <c r="O79" s="77"/>
    </row>
    <row r="80" spans="2:15">
      <c r="B80" s="76"/>
      <c r="E80" s="70">
        <v>40</v>
      </c>
      <c r="F80" s="70" t="s">
        <v>128</v>
      </c>
      <c r="G80" s="70" t="s">
        <v>124</v>
      </c>
      <c r="N80" s="77"/>
      <c r="O80" s="77"/>
    </row>
    <row r="81" spans="2:15">
      <c r="B81" s="76"/>
      <c r="E81" s="70">
        <v>3</v>
      </c>
      <c r="F81" s="70" t="s">
        <v>128</v>
      </c>
      <c r="G81" s="70" t="s">
        <v>111</v>
      </c>
      <c r="N81" s="77"/>
      <c r="O81" s="77"/>
    </row>
    <row r="82" spans="2:15">
      <c r="B82" s="76"/>
      <c r="N82" s="77"/>
      <c r="O82" s="77"/>
    </row>
    <row r="83" spans="2:15">
      <c r="B83" s="76"/>
      <c r="N83" s="77"/>
      <c r="O83" s="77"/>
    </row>
    <row r="84" spans="2:15">
      <c r="B84" s="76"/>
      <c r="N84" s="77"/>
      <c r="O84" s="77"/>
    </row>
    <row r="85" spans="2:15">
      <c r="B85" s="76"/>
      <c r="N85" s="77"/>
      <c r="O85" s="77"/>
    </row>
    <row r="86" spans="2:15">
      <c r="B86" s="76"/>
      <c r="N86" s="77"/>
      <c r="O86" s="77"/>
    </row>
    <row r="87" spans="2:15">
      <c r="B87" s="76"/>
      <c r="N87" s="77"/>
      <c r="O87" s="77"/>
    </row>
    <row r="88" spans="2:15">
      <c r="B88" s="76"/>
      <c r="N88" s="77"/>
      <c r="O88" s="77"/>
    </row>
    <row r="89" spans="2:15">
      <c r="B89" s="76"/>
      <c r="N89" s="77"/>
      <c r="O89" s="77"/>
    </row>
    <row r="90" spans="2:15">
      <c r="B90" s="76"/>
      <c r="N90" s="77"/>
      <c r="O90" s="77"/>
    </row>
    <row r="91" spans="2:15">
      <c r="B91" s="76"/>
      <c r="N91" s="77"/>
      <c r="O91" s="77"/>
    </row>
    <row r="92" spans="2:15">
      <c r="B92" s="76"/>
      <c r="N92" s="77"/>
      <c r="O92" s="77"/>
    </row>
    <row r="93" spans="2:15">
      <c r="B93" s="76"/>
      <c r="N93" s="77"/>
      <c r="O93" s="77"/>
    </row>
    <row r="94" spans="2:15">
      <c r="B94" s="76"/>
      <c r="N94" s="77"/>
      <c r="O94" s="77"/>
    </row>
    <row r="95" spans="2:15">
      <c r="B95" s="76"/>
      <c r="E95" s="70">
        <v>10</v>
      </c>
      <c r="F95" s="70" t="s">
        <v>86</v>
      </c>
      <c r="G95" s="70" t="s">
        <v>169</v>
      </c>
      <c r="N95" s="77"/>
      <c r="O95" s="77"/>
    </row>
    <row r="96" spans="2:15">
      <c r="B96" s="76"/>
      <c r="E96" s="70">
        <f>E95/100</f>
        <v>0.1</v>
      </c>
      <c r="G96" s="70" t="s">
        <v>170</v>
      </c>
      <c r="N96" s="77"/>
      <c r="O96" s="77"/>
    </row>
    <row r="97" spans="2:15">
      <c r="B97" s="76"/>
      <c r="N97" s="77"/>
      <c r="O97" s="77"/>
    </row>
    <row r="98" spans="2:15">
      <c r="B98" s="76"/>
      <c r="N98" s="77"/>
      <c r="O98" s="77"/>
    </row>
    <row r="99" spans="2:15">
      <c r="B99" s="76"/>
      <c r="N99" s="77"/>
      <c r="O99" s="77"/>
    </row>
    <row r="100" spans="2:15">
      <c r="B100" s="76"/>
      <c r="N100" s="77"/>
      <c r="O100" s="77"/>
    </row>
    <row r="101" spans="2:15">
      <c r="B101" s="76"/>
      <c r="N101" s="77"/>
      <c r="O101" s="77"/>
    </row>
    <row r="102" spans="2:15">
      <c r="B102" s="76"/>
      <c r="N102" s="77"/>
      <c r="O102" s="77"/>
    </row>
    <row r="103" spans="2:15">
      <c r="B103" s="76"/>
      <c r="N103" s="77"/>
      <c r="O103" s="77"/>
    </row>
    <row r="104" spans="2:15">
      <c r="B104" s="76"/>
      <c r="N104" s="77"/>
      <c r="O104" s="77"/>
    </row>
    <row r="105" spans="2:15">
      <c r="B105" s="76"/>
      <c r="N105" s="77"/>
      <c r="O105" s="77"/>
    </row>
    <row r="106" spans="2:15">
      <c r="B106" s="76"/>
      <c r="N106" s="77"/>
      <c r="O106" s="77"/>
    </row>
    <row r="107" spans="2:15">
      <c r="B107" s="76"/>
      <c r="N107" s="77"/>
      <c r="O107" s="77"/>
    </row>
    <row r="108" spans="2:15">
      <c r="B108" s="76"/>
      <c r="N108" s="77"/>
      <c r="O108" s="77"/>
    </row>
    <row r="109" spans="2:15">
      <c r="B109" s="76"/>
      <c r="N109" s="77"/>
      <c r="O109" s="77"/>
    </row>
    <row r="110" spans="2:15">
      <c r="B110" s="76"/>
      <c r="N110" s="77"/>
      <c r="O110" s="77"/>
    </row>
    <row r="111" spans="2:15">
      <c r="B111" s="76"/>
      <c r="N111" s="77"/>
      <c r="O111" s="77"/>
    </row>
    <row r="112" spans="2:15">
      <c r="B112" s="76"/>
      <c r="N112" s="77"/>
      <c r="O112" s="77"/>
    </row>
    <row r="113" spans="2:15">
      <c r="B113" s="76"/>
      <c r="N113" s="77"/>
      <c r="O113" s="77"/>
    </row>
    <row r="114" spans="2:15">
      <c r="B114" s="76"/>
      <c r="N114" s="77"/>
      <c r="O114" s="77"/>
    </row>
    <row r="115" spans="2:15">
      <c r="B115" s="76"/>
      <c r="N115" s="77"/>
      <c r="O115" s="77"/>
    </row>
    <row r="116" spans="2:15">
      <c r="B116" s="76"/>
      <c r="N116" s="77"/>
      <c r="O116" s="77"/>
    </row>
    <row r="117" spans="2:15">
      <c r="B117" s="76"/>
      <c r="N117" s="77"/>
      <c r="O117" s="77"/>
    </row>
    <row r="118" spans="2:15">
      <c r="B118" s="76"/>
      <c r="N118" s="77"/>
      <c r="O118" s="77"/>
    </row>
    <row r="119" spans="2:15">
      <c r="B119" s="76"/>
      <c r="N119" s="77"/>
      <c r="O119" s="77"/>
    </row>
    <row r="120" spans="2:15">
      <c r="B120" s="76"/>
      <c r="N120" s="77"/>
      <c r="O120" s="77"/>
    </row>
    <row r="121" spans="2:15">
      <c r="B121" s="76"/>
      <c r="N121" s="77"/>
      <c r="O121" s="77"/>
    </row>
    <row r="122" spans="2:15">
      <c r="B122" s="76"/>
      <c r="N122" s="77"/>
      <c r="O122" s="77"/>
    </row>
    <row r="123" spans="2:15">
      <c r="B123" s="76"/>
      <c r="N123" s="77"/>
      <c r="O123" s="77"/>
    </row>
    <row r="124" spans="2:15">
      <c r="B124" s="76"/>
    </row>
    <row r="125" spans="2:15">
      <c r="B125" s="76"/>
    </row>
    <row r="126" spans="2:15">
      <c r="B126" s="76"/>
    </row>
    <row r="127" spans="2:15">
      <c r="B127" s="76"/>
    </row>
    <row r="128" spans="2:15">
      <c r="B128" s="76"/>
    </row>
    <row r="129" spans="2:7">
      <c r="B129" s="76"/>
      <c r="E129" s="70">
        <v>155521091</v>
      </c>
      <c r="F129" s="70" t="s">
        <v>127</v>
      </c>
      <c r="G129" s="70" t="s">
        <v>168</v>
      </c>
    </row>
    <row r="130" spans="2:7">
      <c r="B130" s="76"/>
      <c r="E130" s="70">
        <f>E129/E54</f>
        <v>141640337.88706738</v>
      </c>
      <c r="F130" s="70" t="s">
        <v>20</v>
      </c>
      <c r="G130" s="70" t="s">
        <v>168</v>
      </c>
    </row>
    <row r="131" spans="2:7">
      <c r="B131" s="76"/>
      <c r="E131" s="70">
        <f>E130*E96</f>
        <v>14164033.788706739</v>
      </c>
      <c r="F131" s="70" t="s">
        <v>20</v>
      </c>
      <c r="G131" s="70" t="s">
        <v>171</v>
      </c>
    </row>
    <row r="132" spans="2:7">
      <c r="B132" s="76"/>
    </row>
    <row r="133" spans="2:7">
      <c r="B133" s="76"/>
    </row>
    <row r="134" spans="2:7">
      <c r="B134" s="76"/>
    </row>
    <row r="135" spans="2:7">
      <c r="B135" s="76"/>
      <c r="E135" s="70">
        <v>50</v>
      </c>
      <c r="F135" s="70" t="s">
        <v>129</v>
      </c>
      <c r="G135" s="70" t="s">
        <v>110</v>
      </c>
    </row>
    <row r="136" spans="2:7">
      <c r="B136" s="76"/>
      <c r="E136" s="70">
        <f>E135*0.00404686</f>
        <v>0.20234300000000002</v>
      </c>
      <c r="F136" s="70" t="s">
        <v>91</v>
      </c>
      <c r="G136" s="70" t="s">
        <v>110</v>
      </c>
    </row>
    <row r="137" spans="2:7">
      <c r="B137" s="76"/>
    </row>
    <row r="138" spans="2:7">
      <c r="B138" s="76"/>
    </row>
    <row r="139" spans="2:7">
      <c r="B139" s="76"/>
    </row>
    <row r="140" spans="2:7">
      <c r="B140" s="76"/>
    </row>
    <row r="141" spans="2:7">
      <c r="B141" s="76"/>
      <c r="E141" s="70">
        <v>158118579</v>
      </c>
      <c r="F141" s="70" t="s">
        <v>127</v>
      </c>
      <c r="G141" s="70" t="s">
        <v>108</v>
      </c>
    </row>
    <row r="142" spans="2:7">
      <c r="B142" s="76"/>
      <c r="E142" s="70">
        <f>E141/E54</f>
        <v>144005991.80327868</v>
      </c>
      <c r="F142" s="70" t="s">
        <v>20</v>
      </c>
      <c r="G142" s="70" t="s">
        <v>108</v>
      </c>
    </row>
    <row r="143" spans="2:7">
      <c r="B143" s="76"/>
    </row>
    <row r="144" spans="2:7">
      <c r="B144" s="76"/>
    </row>
    <row r="145" spans="2:2">
      <c r="B145" s="76"/>
    </row>
    <row r="146" spans="2:2">
      <c r="B146" s="76"/>
    </row>
    <row r="147" spans="2:2">
      <c r="B147" s="76"/>
    </row>
    <row r="148" spans="2:2">
      <c r="B148" s="76"/>
    </row>
    <row r="149" spans="2:2">
      <c r="B149" s="76"/>
    </row>
    <row r="150" spans="2:2">
      <c r="B150" s="76"/>
    </row>
    <row r="151" spans="2:2">
      <c r="B151" s="76"/>
    </row>
    <row r="152" spans="2:2">
      <c r="B152" s="76"/>
    </row>
    <row r="153" spans="2:2">
      <c r="B153" s="76"/>
    </row>
    <row r="154" spans="2:2">
      <c r="B154" s="76"/>
    </row>
    <row r="163" spans="5:7">
      <c r="E163" s="70">
        <v>10449181</v>
      </c>
      <c r="F163" s="70" t="s">
        <v>61</v>
      </c>
      <c r="G163" s="70" t="s">
        <v>136</v>
      </c>
    </row>
    <row r="164" spans="5:7">
      <c r="E164" s="70">
        <f>E163/E54</f>
        <v>9516558.2877959926</v>
      </c>
      <c r="F164" s="70" t="s">
        <v>53</v>
      </c>
      <c r="G164" s="70" t="s">
        <v>136</v>
      </c>
    </row>
    <row r="189" spans="11:11">
      <c r="K189" s="77"/>
    </row>
    <row r="190" spans="11:11">
      <c r="K190" s="77"/>
    </row>
    <row r="191" spans="11:11">
      <c r="K191" s="77"/>
    </row>
    <row r="214" spans="5:7">
      <c r="E214" s="70">
        <f>138000+7430000+1274000+775000</f>
        <v>9617000</v>
      </c>
      <c r="F214" s="70" t="s">
        <v>61</v>
      </c>
      <c r="G214" s="70" t="s">
        <v>135</v>
      </c>
    </row>
    <row r="215" spans="5:7">
      <c r="E215" s="70">
        <f>E214/E54</f>
        <v>8758652.0947176684</v>
      </c>
      <c r="F215" s="70" t="s">
        <v>53</v>
      </c>
      <c r="G215" s="70" t="s">
        <v>135</v>
      </c>
    </row>
    <row r="216" spans="5:7">
      <c r="G216" s="70" t="s">
        <v>126</v>
      </c>
    </row>
    <row r="218" spans="5:7">
      <c r="E218" s="70">
        <f>E215/E74</f>
        <v>1.4301001459934731E-3</v>
      </c>
      <c r="F218" s="70" t="s">
        <v>63</v>
      </c>
      <c r="G218" s="70" t="s">
        <v>137</v>
      </c>
    </row>
    <row r="219" spans="5:7">
      <c r="E219" s="70">
        <f>E215/E67</f>
        <v>1110.9401439266449</v>
      </c>
      <c r="F219" s="70" t="s">
        <v>84</v>
      </c>
      <c r="G219" s="70" t="s">
        <v>138</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cp:lastPrinted>2015-02-13T09:40:54Z</cp:lastPrinted>
  <dcterms:created xsi:type="dcterms:W3CDTF">2011-10-26T09:05:09Z</dcterms:created>
  <dcterms:modified xsi:type="dcterms:W3CDTF">2016-01-12T09:34:34Z</dcterms:modified>
</cp:coreProperties>
</file>