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 i="13" l="1"/>
  <c r="E13" i="12"/>
  <c r="I8" i="13"/>
  <c r="M8" i="13"/>
  <c r="Q8" i="13"/>
  <c r="G8" i="13"/>
  <c r="H283" i="16"/>
  <c r="N263" i="16"/>
  <c r="J263" i="16"/>
  <c r="K8" i="13"/>
  <c r="F387" i="16"/>
  <c r="F388" i="16"/>
  <c r="F389" i="16"/>
  <c r="G7" i="13"/>
  <c r="E11" i="12"/>
  <c r="H166" i="16"/>
  <c r="H282" i="16"/>
  <c r="H281" i="16"/>
  <c r="H295" i="16"/>
  <c r="H132" i="16"/>
  <c r="G203" i="16"/>
  <c r="H203" i="16"/>
  <c r="I203" i="16"/>
  <c r="G202" i="16"/>
  <c r="J201" i="16"/>
  <c r="G201" i="16"/>
  <c r="F193" i="16"/>
  <c r="H160" i="16"/>
  <c r="H163" i="16"/>
  <c r="I160" i="16"/>
  <c r="I163" i="16"/>
  <c r="K163" i="16"/>
  <c r="H161" i="16"/>
  <c r="H164" i="16"/>
  <c r="I161" i="16"/>
  <c r="I164" i="16"/>
  <c r="K164" i="16"/>
  <c r="K165" i="16"/>
  <c r="H128" i="16"/>
  <c r="H129" i="16"/>
  <c r="H131" i="16"/>
  <c r="J264" i="16"/>
  <c r="G241" i="16"/>
  <c r="N264" i="16"/>
  <c r="G242" i="16"/>
  <c r="J356" i="16"/>
  <c r="J353" i="16"/>
  <c r="J354" i="16"/>
  <c r="J355" i="16"/>
  <c r="E12" i="12"/>
  <c r="E10" i="12"/>
</calcChain>
</file>

<file path=xl/sharedStrings.xml><?xml version="1.0" encoding="utf-8"?>
<sst xmlns="http://schemas.openxmlformats.org/spreadsheetml/2006/main" count="302" uniqueCount="165">
  <si>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</si>
  <si>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</si>
  <si>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</si>
  <si>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</si>
  <si>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</si>
  <si>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</si>
  <si>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</si>
  <si>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</si>
  <si>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</si>
  <si>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</si>
  <si>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</si>
  <si>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</si>
  <si>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</si>
  <si>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</si>
  <si>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</si>
  <si>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</si>
  <si>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</si>
  <si>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</si>
  <si>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</si>
  <si>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</si>
  <si>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</si>
  <si>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</si>
  <si>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</si>
  <si>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</si>
  <si>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</si>
  <si>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</si>
  <si>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</si>
  <si>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</si>
  <si>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</si>
  <si>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</si>
  <si>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</si>
  <si>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</si>
  <si>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</si>
  <si>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</si>
  <si>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</si>
  <si>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</si>
  <si>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</si>
  <si>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</si>
  <si>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</si>
  <si>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</si>
  <si>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</si>
  <si>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</si>
  <si>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</si>
  <si>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</si>
  <si>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</si>
  <si>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</si>
  <si>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</si>
  <si>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</si>
  <si>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</si>
  <si>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</si>
  <si>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</si>
  <si>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</si>
  <si>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</si>
  <si>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</si>
  <si>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</si>
  <si>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</si>
  <si>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</si>
  <si>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</si>
  <si>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</si>
  <si>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</si>
  <si>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</si>
  <si>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</si>
  <si>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</si>
  <si>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</si>
  <si>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</si>
  <si>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</si>
  <si>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</si>
  <si>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</si>
  <si>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</si>
  <si>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</si>
  <si>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</si>
  <si>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</si>
  <si>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</si>
  <si>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</si>
  <si>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</si>
  <si>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</si>
  <si>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</si>
  <si>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</si>
  <si>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</si>
  <si>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</si>
  <si>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</si>
  <si>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</si>
  <si>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</si>
  <si>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</si>
  <si>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</si>
  <si>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</si>
  <si>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</si>
  <si>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</si>
  <si>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</si>
  <si>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</si>
  <si>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</si>
  <si>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</si>
  <si>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</si>
  <si>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</si>
  <si>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</si>
  <si>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</si>
  <si>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</si>
  <si>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</si>
  <si>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</si>
  <si>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</si>
  <si>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</si>
  <si>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</si>
  <si>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</si>
  <si>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</si>
  <si>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</si>
  <si>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</si>
  <si>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</si>
  <si>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</si>
  <si>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</si>
  <si>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</si>
  <si>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</si>
  <si>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</si>
  <si>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</si>
  <si>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</si>
  <si>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</si>
  <si>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</si>
  <si>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</si>
  <si>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</si>
  <si>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</si>
  <si>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</si>
  <si>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</si>
  <si>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</si>
  <si>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</si>
  <si>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</si>
  <si>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</si>
  <si>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</si>
  <si>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</si>
  <si>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</si>
  <si>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</si>
  <si>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</si>
  <si>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</si>
  <si>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</si>
  <si>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</si>
  <si>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</si>
  <si>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</si>
  <si>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</si>
  <si>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</si>
  <si>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</si>
  <si>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</si>
  <si>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</si>
  <si>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http://www.apxendex.com/index.php?id=315</t>
  </si>
  <si>
    <t>APX ENDEX market info</t>
  </si>
  <si>
    <t xml:space="preserve">CAL14 Future Settl. price </t>
  </si>
  <si>
    <t>http://refman.et-model.com/publications/1665</t>
  </si>
  <si>
    <t>http://refman.et-model.com/publications/1700</t>
  </si>
  <si>
    <t>http://refman.et-model.com/publications/1697</t>
  </si>
  <si>
    <t>http://refman.et-model.com/publications/1698</t>
  </si>
  <si>
    <t>Average</t>
  </si>
  <si>
    <t>mj_per_kg</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</si>
  <si>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</si>
  <si>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</si>
  <si>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</si>
  <si>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EUR/tonne</t>
  </si>
  <si>
    <t>MJ/tonne</t>
  </si>
  <si>
    <t>a tonne of woodpellets has 17,6 GJ</t>
  </si>
  <si>
    <t>17,6 GJ per tonne with tonne costing 135</t>
  </si>
  <si>
    <t>17,6 GJ per tonne with tonne costing 220</t>
  </si>
  <si>
    <t>Sikkema</t>
  </si>
  <si>
    <t>Quintel</t>
  </si>
  <si>
    <t>Assumption by Quintel; no proper market data available</t>
  </si>
  <si>
    <t>Assumption by Quintel</t>
  </si>
  <si>
    <t>Quintel definition</t>
  </si>
  <si>
    <t>woody_biomass</t>
  </si>
  <si>
    <t>woody_biomass refers to woody biomass residues.</t>
  </si>
  <si>
    <t>There is no bio-footpint associated with it therefore.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</si>
</sst>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99">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183" applyFont="1" applyFill="1" applyBorder="1" applyAlignment="1" applyProtection="1">
      <alignment vertical="top"/>
    </xf>
    <xf numFmtId="49" fontId="24"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165" fontId="14" fillId="2" borderId="18" xfId="0" applyNumberFormat="1" applyFont="1" applyFill="1" applyBorder="1"/>
    <xf numFmtId="0" fontId="10" fillId="2" borderId="0" xfId="0" applyFont="1" applyFill="1"/>
    <xf numFmtId="0" fontId="10" fillId="2" borderId="6" xfId="0" applyFont="1" applyFill="1" applyBorder="1"/>
    <xf numFmtId="0" fontId="18" fillId="2" borderId="21" xfId="0" applyFont="1" applyFill="1" applyBorder="1"/>
    <xf numFmtId="0" fontId="18" fillId="2" borderId="22"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9" fillId="0" borderId="0" xfId="0" applyFont="1"/>
    <xf numFmtId="0" fontId="0" fillId="0" borderId="0" xfId="0" applyFont="1"/>
    <xf numFmtId="0" fontId="29" fillId="0" borderId="0" xfId="0" applyFont="1" applyAlignment="1">
      <alignment horizontal="left"/>
    </xf>
    <xf numFmtId="0" fontId="31"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4" fillId="2" borderId="0" xfId="0" applyFont="1" applyFill="1" applyAlignment="1"/>
    <xf numFmtId="0" fontId="7" fillId="2" borderId="0" xfId="0" applyFont="1" applyFill="1" applyBorder="1" applyAlignment="1"/>
    <xf numFmtId="0" fontId="24" fillId="2" borderId="0" xfId="0" applyFont="1" applyFill="1" applyAlignment="1">
      <alignment horizontal="left" vertical="center"/>
    </xf>
    <xf numFmtId="164" fontId="24" fillId="2" borderId="0" xfId="0" applyNumberFormat="1" applyFont="1" applyFill="1" applyAlignment="1">
      <alignment vertical="center"/>
    </xf>
    <xf numFmtId="0" fontId="33" fillId="0" borderId="30" xfId="0" applyFont="1" applyFill="1" applyBorder="1" applyAlignment="1">
      <alignment horizontal="left" indent="1"/>
    </xf>
    <xf numFmtId="170" fontId="14" fillId="2" borderId="18" xfId="0" applyNumberFormat="1" applyFont="1" applyFill="1" applyBorder="1"/>
    <xf numFmtId="0" fontId="10" fillId="0" borderId="0" xfId="0" applyFont="1" applyFill="1"/>
    <xf numFmtId="0" fontId="6" fillId="0" borderId="0" xfId="0" applyFont="1" applyFill="1"/>
    <xf numFmtId="0" fontId="32" fillId="0" borderId="0" xfId="0" applyFont="1" applyFill="1"/>
    <xf numFmtId="0" fontId="0" fillId="0" borderId="0" xfId="0" applyFill="1"/>
    <xf numFmtId="0" fontId="32" fillId="0" borderId="20" xfId="0" applyFont="1" applyFill="1" applyBorder="1"/>
    <xf numFmtId="3" fontId="32" fillId="0" borderId="23" xfId="0" applyNumberFormat="1" applyFont="1" applyFill="1" applyBorder="1"/>
    <xf numFmtId="3" fontId="32" fillId="0" borderId="24" xfId="0" applyNumberFormat="1" applyFont="1" applyFill="1" applyBorder="1"/>
    <xf numFmtId="3" fontId="32" fillId="0" borderId="25" xfId="0" applyNumberFormat="1" applyFont="1" applyFill="1" applyBorder="1"/>
    <xf numFmtId="0" fontId="33" fillId="0" borderId="26" xfId="0" applyFont="1" applyFill="1" applyBorder="1" applyAlignment="1">
      <alignment horizontal="left" indent="1"/>
    </xf>
    <xf numFmtId="4" fontId="32" fillId="0" borderId="27" xfId="0" applyNumberFormat="1" applyFont="1" applyFill="1" applyBorder="1"/>
    <xf numFmtId="167" fontId="32" fillId="0" borderId="28" xfId="0" applyNumberFormat="1" applyFont="1" applyFill="1" applyBorder="1"/>
    <xf numFmtId="4" fontId="32" fillId="0" borderId="29" xfId="0" applyNumberFormat="1" applyFont="1" applyFill="1" applyBorder="1"/>
    <xf numFmtId="0" fontId="33" fillId="0" borderId="6" xfId="0" applyFont="1" applyFill="1" applyBorder="1" applyAlignment="1">
      <alignment horizontal="left" indent="1"/>
    </xf>
    <xf numFmtId="169" fontId="10" fillId="0" borderId="0" xfId="0" applyNumberFormat="1" applyFont="1" applyFill="1"/>
    <xf numFmtId="167" fontId="10" fillId="0" borderId="0" xfId="0" applyNumberFormat="1" applyFont="1" applyFill="1"/>
    <xf numFmtId="168" fontId="32" fillId="0" borderId="28" xfId="0" applyNumberFormat="1" applyFont="1" applyFill="1" applyBorder="1"/>
    <xf numFmtId="167" fontId="32"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2" fillId="0" borderId="28" xfId="0" applyNumberFormat="1" applyFont="1" applyFill="1" applyBorder="1"/>
    <xf numFmtId="3" fontId="32" fillId="0" borderId="29" xfId="0" applyNumberFormat="1" applyFont="1" applyFill="1" applyBorder="1"/>
    <xf numFmtId="4" fontId="32" fillId="0" borderId="28" xfId="0" applyNumberFormat="1" applyFont="1" applyFill="1" applyBorder="1"/>
    <xf numFmtId="2" fontId="0" fillId="0" borderId="32" xfId="0" applyNumberFormat="1" applyFill="1" applyBorder="1"/>
    <xf numFmtId="2" fontId="0" fillId="0" borderId="33" xfId="0" applyNumberFormat="1" applyFill="1" applyBorder="1"/>
    <xf numFmtId="0" fontId="32" fillId="6" borderId="23" xfId="0" applyFont="1" applyFill="1" applyBorder="1" applyAlignment="1">
      <alignment horizontal="center" textRotation="90" wrapText="1"/>
    </xf>
    <xf numFmtId="0" fontId="32" fillId="6" borderId="20" xfId="0" applyFont="1" applyFill="1" applyBorder="1" applyAlignment="1">
      <alignment horizontal="center" textRotation="90" wrapText="1"/>
    </xf>
    <xf numFmtId="0" fontId="32" fillId="6" borderId="0" xfId="0" applyFont="1" applyFill="1" applyBorder="1" applyAlignment="1">
      <alignment horizontal="center" textRotation="90" wrapText="1"/>
    </xf>
    <xf numFmtId="0" fontId="31" fillId="0" borderId="0" xfId="183" applyFont="1" applyFill="1" applyAlignment="1" applyProtection="1"/>
    <xf numFmtId="0" fontId="29" fillId="0" borderId="0" xfId="0" applyFont="1" applyFill="1"/>
    <xf numFmtId="0" fontId="34" fillId="0" borderId="0" xfId="0" applyFont="1"/>
    <xf numFmtId="0" fontId="35" fillId="0" borderId="0" xfId="0" applyFont="1"/>
    <xf numFmtId="0" fontId="34" fillId="0" borderId="0" xfId="0" applyNumberFormat="1" applyFont="1"/>
    <xf numFmtId="0" fontId="36" fillId="0" borderId="0" xfId="0" applyFont="1"/>
    <xf numFmtId="0" fontId="37" fillId="0" borderId="0" xfId="0" applyFont="1"/>
    <xf numFmtId="10" fontId="36" fillId="0" borderId="0" xfId="0" applyNumberFormat="1" applyFont="1"/>
    <xf numFmtId="9" fontId="10" fillId="0" borderId="0" xfId="0" applyNumberFormat="1" applyFont="1" applyFill="1"/>
    <xf numFmtId="9" fontId="0" fillId="0" borderId="0" xfId="0" applyNumberFormat="1"/>
    <xf numFmtId="0" fontId="5" fillId="0" borderId="0" xfId="0" applyFont="1" applyFill="1"/>
    <xf numFmtId="3" fontId="10" fillId="0" borderId="0" xfId="0" applyNumberFormat="1" applyFont="1" applyFill="1"/>
    <xf numFmtId="0" fontId="34" fillId="0" borderId="0" xfId="0" applyFont="1" applyBorder="1"/>
    <xf numFmtId="3" fontId="5" fillId="0" borderId="0" xfId="0" applyNumberFormat="1" applyFont="1" applyFill="1"/>
    <xf numFmtId="0" fontId="38" fillId="0" borderId="0" xfId="0" applyFont="1"/>
    <xf numFmtId="0" fontId="5" fillId="2" borderId="0" xfId="0" applyFont="1" applyFill="1"/>
    <xf numFmtId="17" fontId="34" fillId="0" borderId="0" xfId="0" applyNumberFormat="1" applyFont="1"/>
    <xf numFmtId="2" fontId="39" fillId="13" borderId="0" xfId="396" applyNumberFormat="1" applyFill="1"/>
    <xf numFmtId="0" fontId="39" fillId="13" borderId="0" xfId="396" applyFill="1"/>
    <xf numFmtId="14" fontId="39" fillId="13" borderId="0" xfId="0" applyNumberFormat="1" applyFont="1" applyFill="1"/>
    <xf numFmtId="0" fontId="16" fillId="13" borderId="0" xfId="183" applyFill="1" applyAlignment="1" applyProtection="1"/>
    <xf numFmtId="166" fontId="14" fillId="2" borderId="18" xfId="0" applyNumberFormat="1" applyFont="1" applyFill="1" applyBorder="1"/>
    <xf numFmtId="49" fontId="24" fillId="2" borderId="0" xfId="0" applyNumberFormat="1" applyFont="1" applyFill="1" applyBorder="1" applyAlignment="1">
      <alignment horizontal="right"/>
    </xf>
    <xf numFmtId="0" fontId="24" fillId="2" borderId="0" xfId="0" applyFont="1" applyFill="1" applyAlignment="1">
      <alignment horizontal="right"/>
    </xf>
    <xf numFmtId="0" fontId="24" fillId="2" borderId="0" xfId="0" applyNumberFormat="1" applyFont="1" applyFill="1" applyBorder="1" applyAlignment="1">
      <alignment horizontal="right" vertical="top"/>
    </xf>
    <xf numFmtId="0" fontId="28" fillId="4" borderId="0" xfId="0" applyFont="1" applyFill="1" applyAlignment="1">
      <alignment horizontal="left" vertical="center"/>
    </xf>
    <xf numFmtId="0" fontId="4" fillId="2" borderId="18" xfId="0" applyFont="1" applyFill="1" applyBorder="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3" fillId="2" borderId="0" xfId="0" applyFont="1" applyFill="1"/>
    <xf numFmtId="2" fontId="34" fillId="0" borderId="0" xfId="0" applyNumberFormat="1" applyFont="1"/>
    <xf numFmtId="171" fontId="10" fillId="2" borderId="34" xfId="0" applyNumberFormat="1" applyFont="1" applyFill="1" applyBorder="1"/>
    <xf numFmtId="172" fontId="14" fillId="2" borderId="18" xfId="0" applyNumberFormat="1" applyFont="1" applyFill="1" applyBorder="1"/>
    <xf numFmtId="173" fontId="14" fillId="2" borderId="18" xfId="0" applyNumberFormat="1" applyFont="1" applyFill="1" applyBorder="1"/>
    <xf numFmtId="0" fontId="2" fillId="0" borderId="5" xfId="0" applyFont="1" applyFill="1" applyBorder="1"/>
    <xf numFmtId="0" fontId="1" fillId="2" borderId="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403">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10</xdr:row>
      <xdr:rowOff>66675</xdr:rowOff>
    </xdr:from>
    <xdr:to>
      <xdr:col>39</xdr:col>
      <xdr:colOff>152400</xdr:colOff>
      <xdr:row>65</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72</xdr:row>
      <xdr:rowOff>0</xdr:rowOff>
    </xdr:from>
    <xdr:to>
      <xdr:col>19</xdr:col>
      <xdr:colOff>84758</xdr:colOff>
      <xdr:row>84</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74</xdr:row>
      <xdr:rowOff>148673</xdr:rowOff>
    </xdr:from>
    <xdr:to>
      <xdr:col>27</xdr:col>
      <xdr:colOff>187877</xdr:colOff>
      <xdr:row>81</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86</xdr:row>
      <xdr:rowOff>0</xdr:rowOff>
    </xdr:from>
    <xdr:to>
      <xdr:col>21</xdr:col>
      <xdr:colOff>622301</xdr:colOff>
      <xdr:row>104</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4" width="1.87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149</v>
      </c>
      <c r="C4" s="9" t="s">
        <v>162</v>
      </c>
    </row>
    <row r="5" spans="1:4">
      <c r="A5" s="7"/>
      <c r="B5" s="10" t="s">
        <v>14</v>
      </c>
      <c r="C5" s="11" t="s">
        <v>36</v>
      </c>
    </row>
    <row r="6" spans="1:4">
      <c r="A6" s="7"/>
      <c r="B6" s="12" t="s">
        <v>9</v>
      </c>
      <c r="C6" s="13" t="s">
        <v>10</v>
      </c>
    </row>
    <row r="7" spans="1:4">
      <c r="A7" s="7"/>
      <c r="B7" s="14"/>
      <c r="C7" s="14"/>
    </row>
    <row r="8" spans="1:4">
      <c r="A8" s="7"/>
      <c r="B8" s="14"/>
      <c r="C8" s="14"/>
    </row>
    <row r="9" spans="1:4">
      <c r="A9" s="7"/>
      <c r="B9" s="73" t="s">
        <v>15</v>
      </c>
      <c r="C9" s="74"/>
      <c r="D9" s="178"/>
    </row>
    <row r="10" spans="1:4">
      <c r="A10" s="7"/>
      <c r="B10" s="75"/>
      <c r="C10" s="76"/>
      <c r="D10" s="179"/>
    </row>
    <row r="11" spans="1:4">
      <c r="A11" s="7"/>
      <c r="B11" s="75" t="s">
        <v>16</v>
      </c>
      <c r="C11" s="77" t="s">
        <v>17</v>
      </c>
      <c r="D11" s="179"/>
    </row>
    <row r="12" spans="1:4" ht="16" thickBot="1">
      <c r="A12" s="7"/>
      <c r="B12" s="75"/>
      <c r="C12" s="19" t="s">
        <v>18</v>
      </c>
      <c r="D12" s="179"/>
    </row>
    <row r="13" spans="1:4" ht="16" thickBot="1">
      <c r="A13" s="7"/>
      <c r="B13" s="75"/>
      <c r="C13" s="78" t="s">
        <v>19</v>
      </c>
      <c r="D13" s="179"/>
    </row>
    <row r="14" spans="1:4">
      <c r="A14" s="7"/>
      <c r="B14" s="75"/>
      <c r="C14" s="76" t="s">
        <v>20</v>
      </c>
      <c r="D14" s="179"/>
    </row>
    <row r="15" spans="1:4">
      <c r="A15" s="7"/>
      <c r="B15" s="75"/>
      <c r="C15" s="76"/>
      <c r="D15" s="179"/>
    </row>
    <row r="16" spans="1:4">
      <c r="A16" s="7"/>
      <c r="B16" s="75" t="s">
        <v>21</v>
      </c>
      <c r="C16" s="79" t="s">
        <v>22</v>
      </c>
      <c r="D16" s="179"/>
    </row>
    <row r="17" spans="1:4">
      <c r="A17" s="7"/>
      <c r="B17" s="75"/>
      <c r="C17" s="80" t="s">
        <v>23</v>
      </c>
      <c r="D17" s="179"/>
    </row>
    <row r="18" spans="1:4">
      <c r="A18" s="7"/>
      <c r="B18" s="75"/>
      <c r="C18" s="81" t="s">
        <v>24</v>
      </c>
      <c r="D18" s="179"/>
    </row>
    <row r="19" spans="1:4">
      <c r="A19" s="7"/>
      <c r="B19" s="75"/>
      <c r="C19" s="82" t="s">
        <v>25</v>
      </c>
      <c r="D19" s="179"/>
    </row>
    <row r="20" spans="1:4">
      <c r="A20" s="7"/>
      <c r="B20" s="83"/>
      <c r="C20" s="84" t="s">
        <v>26</v>
      </c>
      <c r="D20" s="179"/>
    </row>
    <row r="21" spans="1:4">
      <c r="A21" s="7"/>
      <c r="B21" s="83"/>
      <c r="C21" s="85" t="s">
        <v>27</v>
      </c>
      <c r="D21" s="179"/>
    </row>
    <row r="22" spans="1:4">
      <c r="A22" s="7"/>
      <c r="B22" s="83"/>
      <c r="C22" s="86" t="s">
        <v>28</v>
      </c>
      <c r="D22" s="179"/>
    </row>
    <row r="23" spans="1:4">
      <c r="B23" s="83"/>
      <c r="C23" s="87" t="s">
        <v>29</v>
      </c>
      <c r="D23" s="179"/>
    </row>
    <row r="24" spans="1:4">
      <c r="B24" s="180"/>
      <c r="C24" s="181"/>
      <c r="D24" s="1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0">
      <c r="D1" s="34"/>
      <c r="E1" s="34"/>
      <c r="F1" s="34"/>
      <c r="G1" s="34"/>
    </row>
    <row r="2" spans="2:10" ht="15" customHeight="1">
      <c r="B2" s="190" t="s">
        <v>151</v>
      </c>
      <c r="C2" s="191"/>
      <c r="D2" s="191"/>
      <c r="E2" s="192"/>
      <c r="F2" s="34"/>
      <c r="G2" s="34"/>
    </row>
    <row r="3" spans="2:10">
      <c r="B3" s="193"/>
      <c r="C3" s="194"/>
      <c r="D3" s="194"/>
      <c r="E3" s="195"/>
      <c r="F3" s="34"/>
      <c r="G3" s="34"/>
    </row>
    <row r="4" spans="2:10">
      <c r="B4" s="196"/>
      <c r="C4" s="197"/>
      <c r="D4" s="197"/>
      <c r="E4" s="198"/>
      <c r="F4" s="34"/>
      <c r="G4" s="34"/>
    </row>
    <row r="5" spans="2:10" ht="16" thickBot="1">
      <c r="D5" s="34"/>
    </row>
    <row r="6" spans="2:10">
      <c r="B6" s="37"/>
      <c r="C6" s="21"/>
      <c r="D6" s="21"/>
      <c r="E6" s="21"/>
      <c r="F6" s="21"/>
      <c r="G6" s="21"/>
      <c r="H6" s="21"/>
      <c r="I6" s="21"/>
      <c r="J6" s="38"/>
    </row>
    <row r="7" spans="2:10" s="42" customFormat="1" ht="18">
      <c r="B7" s="88"/>
      <c r="C7" s="20" t="s">
        <v>13</v>
      </c>
      <c r="D7" s="89" t="s">
        <v>5</v>
      </c>
      <c r="E7" s="20" t="s">
        <v>2</v>
      </c>
      <c r="F7" s="20"/>
      <c r="G7" s="20" t="s">
        <v>4</v>
      </c>
      <c r="H7" s="20"/>
      <c r="I7" s="20" t="s">
        <v>0</v>
      </c>
      <c r="J7" s="90"/>
    </row>
    <row r="8" spans="2:10" s="42" customFormat="1" ht="18">
      <c r="B8" s="24"/>
      <c r="C8" s="19"/>
      <c r="D8" s="32"/>
      <c r="E8" s="19"/>
      <c r="F8" s="19"/>
      <c r="G8" s="19"/>
      <c r="H8" s="19"/>
      <c r="I8" s="19"/>
      <c r="J8" s="43"/>
    </row>
    <row r="9" spans="2:10" s="42" customFormat="1" ht="19" thickBot="1">
      <c r="B9" s="24"/>
      <c r="C9" s="19" t="s">
        <v>150</v>
      </c>
      <c r="D9" s="32"/>
      <c r="E9" s="19"/>
      <c r="F9" s="19"/>
      <c r="G9" s="19"/>
      <c r="H9" s="19"/>
      <c r="I9" s="19"/>
      <c r="J9" s="43"/>
    </row>
    <row r="10" spans="2:10" s="42" customFormat="1" ht="19" thickBot="1">
      <c r="B10" s="24"/>
      <c r="C10" s="95" t="s">
        <v>37</v>
      </c>
      <c r="D10" s="23" t="s">
        <v>1</v>
      </c>
      <c r="E10" s="103">
        <f>'Research data'!G6</f>
        <v>1</v>
      </c>
      <c r="F10" s="35"/>
      <c r="G10" s="101" t="s">
        <v>41</v>
      </c>
      <c r="H10" s="31"/>
      <c r="I10" s="102" t="s">
        <v>42</v>
      </c>
      <c r="J10" s="43"/>
    </row>
    <row r="11" spans="2:10" s="42" customFormat="1" ht="19" thickBot="1">
      <c r="B11" s="24"/>
      <c r="C11" s="101" t="s">
        <v>38</v>
      </c>
      <c r="D11" s="23" t="s">
        <v>52</v>
      </c>
      <c r="E11" s="187">
        <f>'Research data'!G7</f>
        <v>3.3E-3</v>
      </c>
      <c r="F11" s="35"/>
      <c r="G11" s="101"/>
      <c r="H11" s="31"/>
      <c r="I11" s="177"/>
      <c r="J11" s="43"/>
    </row>
    <row r="12" spans="2:10" s="42" customFormat="1" ht="19" thickBot="1">
      <c r="B12" s="24"/>
      <c r="C12" s="101" t="s">
        <v>148</v>
      </c>
      <c r="D12" s="23" t="s">
        <v>51</v>
      </c>
      <c r="E12" s="45">
        <f>'Research data'!G8</f>
        <v>17.8</v>
      </c>
      <c r="F12" s="35"/>
      <c r="G12" s="101"/>
      <c r="H12" s="31"/>
      <c r="I12" s="177" t="s">
        <v>147</v>
      </c>
      <c r="J12" s="43"/>
    </row>
    <row r="13" spans="2:10" s="42" customFormat="1" ht="19" thickBot="1">
      <c r="B13" s="24"/>
      <c r="C13" s="35" t="s">
        <v>39</v>
      </c>
      <c r="D13" s="23" t="s">
        <v>48</v>
      </c>
      <c r="E13" s="172">
        <f>'Research data'!G9</f>
        <v>0</v>
      </c>
      <c r="F13" s="35"/>
      <c r="G13" s="101"/>
      <c r="H13" s="31"/>
      <c r="I13" s="177" t="s">
        <v>49</v>
      </c>
      <c r="J13" s="43"/>
    </row>
    <row r="14" spans="2:10" ht="20" customHeight="1" thickBot="1">
      <c r="B14" s="39"/>
      <c r="C14" s="40"/>
      <c r="D14" s="40"/>
      <c r="E14" s="40"/>
      <c r="F14" s="40"/>
      <c r="G14" s="40"/>
      <c r="H14" s="40"/>
      <c r="I14" s="40"/>
      <c r="J14"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10"/>
  <sheetViews>
    <sheetView workbookViewId="0">
      <selection activeCell="A10" sqref="A10:XFD10"/>
    </sheetView>
  </sheetViews>
  <sheetFormatPr baseColWidth="10" defaultRowHeight="15" x14ac:dyDescent="0"/>
  <cols>
    <col min="1" max="1" width="3.375" style="63" customWidth="1"/>
    <col min="2" max="2" width="3.5" style="63" customWidth="1"/>
    <col min="3" max="3" width="35.875" style="63" customWidth="1"/>
    <col min="4" max="4" width="16.625" style="63" hidden="1" customWidth="1"/>
    <col min="5" max="5" width="13.875" style="63" hidden="1" customWidth="1"/>
    <col min="6" max="6" width="12.625" style="63" customWidth="1"/>
    <col min="7" max="7" width="12.875" style="63" customWidth="1"/>
    <col min="8" max="8" width="4.75" style="63" customWidth="1"/>
    <col min="9" max="9" width="9.875" style="64" customWidth="1"/>
    <col min="10" max="10" width="3" style="64" customWidth="1"/>
    <col min="11" max="11" width="8.5" style="64" customWidth="1"/>
    <col min="12" max="12" width="2.75" style="64" customWidth="1"/>
    <col min="13" max="13" width="8.5" style="64" customWidth="1"/>
    <col min="14" max="14" width="2.75" style="64" customWidth="1"/>
    <col min="15" max="15" width="8.5" style="64" customWidth="1"/>
    <col min="16" max="16" width="2.75" style="64" customWidth="1"/>
    <col min="17" max="17" width="8.5" style="64" customWidth="1"/>
    <col min="18" max="18" width="2.75" style="64" customWidth="1"/>
    <col min="19" max="19" width="9.625" style="64" bestFit="1" customWidth="1"/>
    <col min="20" max="20" width="2.75" style="64" customWidth="1"/>
    <col min="21" max="21" width="60" style="63" customWidth="1"/>
    <col min="22" max="16384" width="10.625" style="63"/>
  </cols>
  <sheetData>
    <row r="1" spans="2:21" ht="16" thickBot="1"/>
    <row r="2" spans="2:21">
      <c r="B2" s="65"/>
      <c r="C2" s="66"/>
      <c r="D2" s="66"/>
      <c r="E2" s="66"/>
      <c r="F2" s="66"/>
      <c r="G2" s="66"/>
      <c r="H2" s="66"/>
      <c r="I2" s="67"/>
      <c r="J2" s="67"/>
      <c r="K2" s="67"/>
      <c r="L2" s="67"/>
      <c r="M2" s="67"/>
      <c r="N2" s="67"/>
      <c r="O2" s="67"/>
      <c r="P2" s="67"/>
      <c r="Q2" s="67"/>
      <c r="R2" s="67"/>
      <c r="S2" s="67"/>
      <c r="T2" s="67"/>
      <c r="U2" s="68"/>
    </row>
    <row r="3" spans="2:21" s="25" customFormat="1">
      <c r="B3" s="24"/>
      <c r="C3" s="94" t="s">
        <v>30</v>
      </c>
      <c r="D3" s="15"/>
      <c r="E3" s="15"/>
      <c r="F3" s="94" t="s">
        <v>5</v>
      </c>
      <c r="G3" s="94" t="s">
        <v>26</v>
      </c>
      <c r="H3" s="94"/>
      <c r="I3" s="62" t="s">
        <v>137</v>
      </c>
      <c r="J3" s="62"/>
      <c r="K3" s="62" t="s">
        <v>85</v>
      </c>
      <c r="L3" s="62"/>
      <c r="M3" s="62" t="s">
        <v>138</v>
      </c>
      <c r="N3" s="62"/>
      <c r="O3" s="62" t="s">
        <v>139</v>
      </c>
      <c r="P3" s="62"/>
      <c r="Q3" s="62" t="s">
        <v>157</v>
      </c>
      <c r="R3" s="62"/>
      <c r="S3" s="62" t="s">
        <v>158</v>
      </c>
      <c r="T3" s="62"/>
      <c r="U3" s="1" t="s">
        <v>31</v>
      </c>
    </row>
    <row r="4" spans="2:21">
      <c r="B4" s="69"/>
      <c r="C4" s="70"/>
      <c r="D4" s="70"/>
      <c r="E4" s="70"/>
      <c r="F4" s="70"/>
      <c r="G4" s="71"/>
      <c r="H4" s="71"/>
      <c r="I4" s="92"/>
      <c r="J4" s="92"/>
      <c r="K4" s="91"/>
      <c r="L4" s="93"/>
      <c r="M4" s="91"/>
      <c r="N4" s="93"/>
      <c r="O4" s="91"/>
      <c r="P4" s="93"/>
      <c r="Q4" s="91"/>
      <c r="R4" s="93"/>
      <c r="S4" s="91"/>
      <c r="T4" s="93"/>
      <c r="U4" s="2"/>
    </row>
    <row r="5" spans="2:21" ht="16" thickBot="1">
      <c r="B5" s="69"/>
      <c r="C5" s="19" t="s">
        <v>53</v>
      </c>
      <c r="D5" s="33"/>
      <c r="E5" s="33"/>
      <c r="F5" s="33"/>
      <c r="G5" s="16"/>
      <c r="H5" s="16"/>
      <c r="I5" s="16"/>
      <c r="J5" s="16"/>
      <c r="K5" s="16"/>
      <c r="L5" s="16"/>
      <c r="M5" s="16"/>
      <c r="N5" s="16"/>
      <c r="O5" s="16"/>
      <c r="P5" s="16"/>
      <c r="Q5" s="16"/>
      <c r="R5" s="16"/>
      <c r="S5" s="16"/>
      <c r="T5" s="16"/>
      <c r="U5" s="3"/>
    </row>
    <row r="6" spans="2:21" ht="16" thickBot="1">
      <c r="B6" s="69"/>
      <c r="C6" s="104" t="s">
        <v>37</v>
      </c>
      <c r="D6" s="104" t="s">
        <v>37</v>
      </c>
      <c r="E6" s="104" t="s">
        <v>37</v>
      </c>
      <c r="F6" s="23" t="s">
        <v>1</v>
      </c>
      <c r="G6" s="44">
        <v>1</v>
      </c>
      <c r="H6" s="72"/>
      <c r="I6" s="18"/>
      <c r="J6" s="18"/>
      <c r="K6" s="18"/>
      <c r="L6" s="18"/>
      <c r="M6" s="16"/>
      <c r="N6" s="18"/>
      <c r="O6" s="16"/>
      <c r="P6" s="16"/>
      <c r="Q6" s="16"/>
      <c r="R6" s="16"/>
      <c r="S6" s="16"/>
      <c r="T6" s="16"/>
      <c r="U6" s="188" t="s">
        <v>160</v>
      </c>
    </row>
    <row r="7" spans="2:21" s="6" customFormat="1" ht="16" thickBot="1">
      <c r="B7" s="5"/>
      <c r="C7" s="105" t="s">
        <v>38</v>
      </c>
      <c r="D7" s="105" t="s">
        <v>38</v>
      </c>
      <c r="E7" s="105" t="s">
        <v>38</v>
      </c>
      <c r="F7" s="23" t="s">
        <v>52</v>
      </c>
      <c r="G7" s="119">
        <f>S7</f>
        <v>3.3E-3</v>
      </c>
      <c r="H7" s="4"/>
      <c r="I7" s="18"/>
      <c r="J7" s="18"/>
      <c r="K7" s="18"/>
      <c r="L7" s="18"/>
      <c r="M7" s="16"/>
      <c r="N7" s="18"/>
      <c r="O7" s="16"/>
      <c r="P7" s="16"/>
      <c r="Q7" s="16"/>
      <c r="R7" s="16"/>
      <c r="S7" s="186">
        <v>3.3E-3</v>
      </c>
      <c r="T7" s="16"/>
      <c r="U7" s="188" t="s">
        <v>159</v>
      </c>
    </row>
    <row r="8" spans="2:21" s="6" customFormat="1" ht="16" thickBot="1">
      <c r="B8" s="5"/>
      <c r="C8" s="105" t="s">
        <v>148</v>
      </c>
      <c r="D8" s="105" t="s">
        <v>50</v>
      </c>
      <c r="E8" s="105" t="s">
        <v>50</v>
      </c>
      <c r="F8" s="23" t="s">
        <v>51</v>
      </c>
      <c r="G8" s="44">
        <f>ROUND(AVERAGE(I8,M8,Q8),1)</f>
        <v>17.8</v>
      </c>
      <c r="H8" s="4"/>
      <c r="I8" s="45">
        <f>Notes!F15</f>
        <v>18</v>
      </c>
      <c r="J8" s="18"/>
      <c r="K8" s="45">
        <f>Notes!H294</f>
        <v>18.5</v>
      </c>
      <c r="L8" s="18"/>
      <c r="M8" s="45">
        <f>Notes!H124</f>
        <v>17.7</v>
      </c>
      <c r="N8" s="18"/>
      <c r="O8" s="16"/>
      <c r="P8" s="16"/>
      <c r="Q8" s="45">
        <f>Notes!G195</f>
        <v>17.600000000000001</v>
      </c>
      <c r="R8" s="16"/>
      <c r="S8" s="16"/>
      <c r="T8" s="16"/>
      <c r="U8" s="3"/>
    </row>
    <row r="9" spans="2:21" s="6" customFormat="1" ht="16" thickBot="1">
      <c r="B9" s="5"/>
      <c r="C9" s="106" t="s">
        <v>39</v>
      </c>
      <c r="D9" s="106" t="s">
        <v>39</v>
      </c>
      <c r="E9" s="106" t="s">
        <v>39</v>
      </c>
      <c r="F9" s="23" t="s">
        <v>48</v>
      </c>
      <c r="G9" s="96">
        <f>S9</f>
        <v>0</v>
      </c>
      <c r="H9" s="4"/>
      <c r="J9" s="18"/>
      <c r="K9" s="18"/>
      <c r="L9" s="18"/>
      <c r="M9" s="16"/>
      <c r="N9" s="18"/>
      <c r="O9" s="16"/>
      <c r="P9" s="16"/>
      <c r="Q9" s="16"/>
      <c r="R9" s="16"/>
      <c r="S9" s="96">
        <v>0</v>
      </c>
      <c r="T9" s="16"/>
      <c r="U9" s="188" t="s">
        <v>161</v>
      </c>
    </row>
    <row r="10" spans="2:21">
      <c r="B10" s="69"/>
      <c r="C10" s="33"/>
      <c r="D10" s="33"/>
      <c r="E10" s="33"/>
      <c r="F10" s="33"/>
      <c r="G10" s="17"/>
      <c r="H10" s="17"/>
      <c r="I10" s="18"/>
      <c r="J10" s="18"/>
      <c r="K10" s="18"/>
      <c r="L10" s="18"/>
      <c r="M10" s="16"/>
      <c r="N10" s="18"/>
      <c r="O10" s="16"/>
      <c r="P10" s="16"/>
      <c r="Q10" s="16"/>
      <c r="R10" s="16"/>
      <c r="S10" s="16"/>
      <c r="T10" s="16"/>
      <c r="U10" s="1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7"/>
  <sheetViews>
    <sheetView workbookViewId="0">
      <selection activeCell="A12" sqref="A12:XFD1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11</v>
      </c>
      <c r="D3" s="52"/>
      <c r="E3" s="52"/>
      <c r="F3" s="52"/>
      <c r="G3" s="52"/>
      <c r="H3" s="52"/>
      <c r="I3" s="52"/>
      <c r="J3" s="52"/>
      <c r="K3" s="53"/>
      <c r="L3" s="54"/>
    </row>
    <row r="4" spans="2:12">
      <c r="B4" s="51"/>
      <c r="C4" s="54"/>
      <c r="D4" s="54"/>
      <c r="E4" s="54"/>
      <c r="F4" s="54"/>
      <c r="G4" s="54"/>
      <c r="H4" s="54"/>
      <c r="I4" s="54"/>
      <c r="J4" s="54"/>
      <c r="K4" s="55"/>
      <c r="L4" s="54"/>
    </row>
    <row r="5" spans="2:12">
      <c r="B5" s="56"/>
      <c r="C5" s="57" t="s">
        <v>13</v>
      </c>
      <c r="D5" s="57"/>
      <c r="E5" s="57" t="s">
        <v>0</v>
      </c>
      <c r="F5" s="57"/>
      <c r="G5" s="57" t="s">
        <v>8</v>
      </c>
      <c r="H5" s="57" t="s">
        <v>12</v>
      </c>
      <c r="I5" s="57" t="s">
        <v>33</v>
      </c>
      <c r="J5" s="57" t="s">
        <v>35</v>
      </c>
      <c r="K5" s="58" t="s">
        <v>34</v>
      </c>
      <c r="L5" s="57" t="s">
        <v>6</v>
      </c>
    </row>
    <row r="6" spans="2:12">
      <c r="B6" s="51"/>
      <c r="C6" s="52"/>
      <c r="D6" s="52"/>
      <c r="E6" s="112"/>
      <c r="F6" s="112"/>
      <c r="G6" s="52"/>
      <c r="H6" s="52"/>
      <c r="I6" s="52"/>
      <c r="J6" s="52"/>
      <c r="K6" s="53"/>
      <c r="L6" s="52"/>
    </row>
    <row r="7" spans="2:12">
      <c r="B7" s="51"/>
      <c r="C7" s="46" t="s">
        <v>38</v>
      </c>
      <c r="E7" s="166" t="s">
        <v>141</v>
      </c>
      <c r="H7" s="46">
        <v>2013</v>
      </c>
      <c r="L7" s="47" t="s">
        <v>140</v>
      </c>
    </row>
    <row r="8" spans="2:12">
      <c r="B8" s="51"/>
      <c r="E8" s="166"/>
      <c r="L8" s="47"/>
    </row>
    <row r="9" spans="2:12">
      <c r="B9" s="51"/>
      <c r="C9" s="116" t="s">
        <v>148</v>
      </c>
      <c r="D9" s="59"/>
      <c r="E9" s="115" t="s">
        <v>56</v>
      </c>
      <c r="F9" s="115" t="s">
        <v>63</v>
      </c>
      <c r="G9" s="54" t="s">
        <v>62</v>
      </c>
      <c r="H9" s="173" t="s">
        <v>67</v>
      </c>
      <c r="I9" s="173" t="s">
        <v>67</v>
      </c>
      <c r="J9" s="55"/>
      <c r="K9" s="55" t="s">
        <v>68</v>
      </c>
      <c r="L9" s="60"/>
    </row>
    <row r="10" spans="2:12">
      <c r="B10" s="51"/>
      <c r="E10" s="114"/>
      <c r="F10" s="114"/>
      <c r="H10" s="174"/>
      <c r="I10" s="174"/>
    </row>
    <row r="11" spans="2:12">
      <c r="B11" s="51"/>
      <c r="C11" s="117" t="s">
        <v>39</v>
      </c>
      <c r="E11" s="59" t="s">
        <v>64</v>
      </c>
      <c r="F11" s="113"/>
      <c r="G11" s="59" t="s">
        <v>3</v>
      </c>
      <c r="H11" s="175">
        <v>2011</v>
      </c>
      <c r="I11" s="175">
        <v>2011</v>
      </c>
      <c r="J11" s="59"/>
      <c r="K11" s="61" t="s">
        <v>49</v>
      </c>
    </row>
    <row r="12" spans="2:12">
      <c r="B12" s="51"/>
      <c r="C12" s="176" t="s">
        <v>50</v>
      </c>
    </row>
    <row r="13" spans="2:12">
      <c r="B13" s="51"/>
      <c r="C13" s="46" t="s">
        <v>40</v>
      </c>
    </row>
    <row r="14" spans="2:12">
      <c r="B14" s="51"/>
    </row>
    <row r="15" spans="2:12">
      <c r="B15" s="51"/>
      <c r="C15" s="116" t="s">
        <v>50</v>
      </c>
      <c r="E15" s="120" t="s">
        <v>90</v>
      </c>
      <c r="H15" s="46">
        <v>2008</v>
      </c>
      <c r="K15" s="47" t="s">
        <v>143</v>
      </c>
    </row>
    <row r="16" spans="2:12">
      <c r="B16" s="51"/>
      <c r="C16" s="46" t="s">
        <v>40</v>
      </c>
    </row>
    <row r="17" spans="2:11">
      <c r="B17" s="51"/>
    </row>
    <row r="18" spans="2:11">
      <c r="B18" s="51"/>
      <c r="C18" s="116" t="s">
        <v>50</v>
      </c>
      <c r="E18" s="46" t="s">
        <v>115</v>
      </c>
      <c r="H18" s="46">
        <v>2002</v>
      </c>
      <c r="K18" s="47" t="s">
        <v>144</v>
      </c>
    </row>
    <row r="19" spans="2:11">
      <c r="B19" s="51"/>
      <c r="C19" s="46" t="s">
        <v>40</v>
      </c>
    </row>
    <row r="20" spans="2:11">
      <c r="B20" s="51"/>
    </row>
    <row r="21" spans="2:11">
      <c r="B21" s="51"/>
      <c r="E21" s="46" t="s">
        <v>122</v>
      </c>
      <c r="H21" s="46">
        <v>2010</v>
      </c>
      <c r="K21" s="47" t="s">
        <v>146</v>
      </c>
    </row>
    <row r="22" spans="2:11">
      <c r="B22" s="51"/>
    </row>
    <row r="23" spans="2:11">
      <c r="B23" s="51"/>
      <c r="E23" s="46" t="s">
        <v>91</v>
      </c>
      <c r="H23" s="46">
        <v>2010</v>
      </c>
      <c r="K23" s="47" t="s">
        <v>145</v>
      </c>
    </row>
    <row r="24" spans="2:11">
      <c r="B24" s="51"/>
    </row>
    <row r="25" spans="2:11">
      <c r="B25" s="51"/>
    </row>
    <row r="26" spans="2:11">
      <c r="B26" s="51"/>
    </row>
    <row r="27" spans="2:11">
      <c r="B27" s="5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3"/>
  <sheetViews>
    <sheetView workbookViewId="0">
      <selection activeCell="C16" sqref="C16"/>
    </sheetView>
  </sheetViews>
  <sheetFormatPr baseColWidth="10" defaultColWidth="7" defaultRowHeight="15" x14ac:dyDescent="0"/>
  <cols>
    <col min="1" max="1" width="5.625" style="97" customWidth="1"/>
    <col min="2" max="2" width="5" style="97" customWidth="1"/>
    <col min="3" max="5" width="7" style="97"/>
    <col min="6" max="6" width="11.25" style="97" bestFit="1" customWidth="1"/>
    <col min="7" max="7" width="7" style="97"/>
    <col min="8" max="8" width="8.125" style="97" customWidth="1"/>
    <col min="9" max="9" width="7.75" style="97" customWidth="1"/>
    <col min="10" max="10" width="16.5" style="97" bestFit="1" customWidth="1"/>
    <col min="11" max="11" width="7.875" style="97" customWidth="1"/>
    <col min="12" max="16384" width="7" style="97"/>
  </cols>
  <sheetData>
    <row r="1" spans="1:25" ht="16" thickBot="1"/>
    <row r="2" spans="1:25" s="25" customFormat="1">
      <c r="B2" s="99"/>
      <c r="C2" s="100" t="s">
        <v>25</v>
      </c>
      <c r="D2" s="100" t="s">
        <v>55</v>
      </c>
      <c r="E2" s="100"/>
      <c r="F2" s="100" t="s">
        <v>32</v>
      </c>
      <c r="G2" s="100"/>
      <c r="H2" s="100"/>
      <c r="I2" s="100"/>
      <c r="J2" s="100"/>
      <c r="K2" s="100"/>
      <c r="L2" s="100"/>
      <c r="M2" s="100"/>
      <c r="N2" s="100"/>
      <c r="O2" s="100"/>
      <c r="P2" s="100"/>
      <c r="Q2" s="100"/>
      <c r="R2" s="100"/>
      <c r="S2" s="100"/>
      <c r="T2" s="100"/>
      <c r="U2" s="100"/>
    </row>
    <row r="3" spans="1:25" s="25" customFormat="1">
      <c r="B3" s="24"/>
      <c r="C3" s="19" t="s">
        <v>158</v>
      </c>
      <c r="D3" s="19"/>
      <c r="E3" s="19"/>
      <c r="F3" s="19"/>
      <c r="G3" s="19"/>
      <c r="H3" s="19"/>
      <c r="I3" s="19"/>
      <c r="J3" s="19"/>
      <c r="K3" s="19"/>
      <c r="L3" s="19"/>
      <c r="M3" s="19"/>
      <c r="N3" s="19"/>
      <c r="O3" s="19"/>
      <c r="P3" s="19"/>
      <c r="Q3" s="19"/>
      <c r="R3" s="19"/>
      <c r="S3" s="19"/>
      <c r="T3" s="19"/>
      <c r="U3" s="19"/>
    </row>
    <row r="4" spans="1:25" s="25" customFormat="1">
      <c r="B4" s="24"/>
      <c r="C4" s="19"/>
      <c r="D4" s="19"/>
      <c r="E4" s="19"/>
      <c r="F4" s="189" t="s">
        <v>163</v>
      </c>
      <c r="G4" s="19"/>
      <c r="H4" s="19"/>
      <c r="I4" s="19"/>
      <c r="J4" s="19"/>
      <c r="K4" s="19"/>
      <c r="L4" s="19"/>
      <c r="M4" s="19"/>
      <c r="N4" s="19"/>
      <c r="O4" s="19"/>
      <c r="P4" s="19"/>
      <c r="Q4" s="19"/>
      <c r="R4" s="19"/>
      <c r="S4" s="19"/>
      <c r="T4" s="19"/>
      <c r="U4" s="19"/>
    </row>
    <row r="5" spans="1:25" s="25" customFormat="1">
      <c r="B5" s="24"/>
      <c r="C5" s="19"/>
      <c r="D5" s="19"/>
      <c r="E5" s="19"/>
      <c r="F5" s="189" t="s">
        <v>164</v>
      </c>
      <c r="G5" s="19"/>
      <c r="H5" s="19"/>
      <c r="I5" s="19"/>
      <c r="J5" s="19"/>
      <c r="K5" s="19"/>
      <c r="L5" s="19"/>
      <c r="M5" s="19"/>
      <c r="N5" s="19"/>
      <c r="O5" s="19"/>
      <c r="P5" s="19"/>
      <c r="Q5" s="19"/>
      <c r="R5" s="19"/>
      <c r="S5" s="19"/>
      <c r="T5" s="19"/>
      <c r="U5" s="19"/>
    </row>
    <row r="6" spans="1:25" s="25" customFormat="1">
      <c r="B6" s="24"/>
      <c r="C6" s="19"/>
      <c r="D6" s="19"/>
      <c r="E6" s="19"/>
      <c r="F6" s="19"/>
      <c r="G6" s="19"/>
      <c r="H6" s="19"/>
      <c r="I6" s="19"/>
      <c r="J6" s="19"/>
      <c r="K6" s="19"/>
      <c r="L6" s="19"/>
      <c r="M6" s="19"/>
      <c r="N6" s="19"/>
      <c r="O6" s="19"/>
      <c r="P6" s="19"/>
      <c r="Q6" s="19"/>
      <c r="R6" s="19"/>
      <c r="S6" s="19"/>
      <c r="T6" s="19"/>
      <c r="U6" s="19"/>
    </row>
    <row r="7" spans="1:25" s="25" customFormat="1" ht="16" thickBot="1">
      <c r="B7" s="24"/>
      <c r="C7" s="19"/>
      <c r="D7" s="19"/>
      <c r="E7" s="19"/>
      <c r="F7" s="19"/>
      <c r="G7" s="19"/>
      <c r="H7" s="19"/>
      <c r="I7" s="19"/>
      <c r="J7" s="19"/>
      <c r="K7" s="19"/>
      <c r="L7" s="19"/>
      <c r="M7" s="19"/>
      <c r="N7" s="19"/>
      <c r="O7" s="19"/>
      <c r="P7" s="19"/>
      <c r="Q7" s="19"/>
      <c r="R7" s="19"/>
      <c r="S7" s="19"/>
      <c r="T7" s="19"/>
      <c r="U7" s="19"/>
    </row>
    <row r="8" spans="1:25" s="25" customFormat="1" ht="16">
      <c r="A8"/>
      <c r="B8" s="99"/>
      <c r="C8" s="100" t="s">
        <v>25</v>
      </c>
      <c r="D8" s="100" t="s">
        <v>55</v>
      </c>
      <c r="E8" s="100"/>
      <c r="F8" s="100" t="s">
        <v>32</v>
      </c>
      <c r="G8" s="100"/>
      <c r="H8" s="100"/>
      <c r="I8" s="100"/>
      <c r="J8" s="100"/>
      <c r="K8" s="100"/>
      <c r="L8" s="100"/>
      <c r="M8" s="100"/>
      <c r="N8" s="100"/>
      <c r="O8" s="100"/>
      <c r="P8" s="100"/>
      <c r="Q8" s="100"/>
      <c r="R8" s="100"/>
      <c r="S8" s="100"/>
      <c r="T8" s="100"/>
      <c r="U8" s="100"/>
    </row>
    <row r="9" spans="1:25" s="123" customFormat="1" ht="16">
      <c r="B9" s="98"/>
      <c r="C9" s="151"/>
      <c r="D9" s="152"/>
      <c r="E9" s="152"/>
      <c r="F9" s="152"/>
      <c r="G9" s="152"/>
      <c r="H9" s="152"/>
      <c r="I9" s="152"/>
      <c r="J9" s="152"/>
      <c r="K9" s="152"/>
      <c r="L9" s="152"/>
      <c r="M9" s="152"/>
      <c r="N9" s="152"/>
      <c r="O9" s="152"/>
      <c r="P9" s="152"/>
      <c r="Q9" s="152"/>
      <c r="R9" s="152"/>
      <c r="S9" s="152"/>
      <c r="T9" s="152"/>
      <c r="U9" s="152"/>
      <c r="V9" s="152"/>
      <c r="W9" s="152"/>
      <c r="X9" s="152"/>
      <c r="Y9" s="152"/>
    </row>
    <row r="10" spans="1:25" customFormat="1" ht="16">
      <c r="B10" s="98"/>
      <c r="C10" s="107" t="s">
        <v>56</v>
      </c>
      <c r="D10" s="107"/>
      <c r="E10" s="107"/>
      <c r="F10" s="107"/>
      <c r="G10" s="107"/>
      <c r="H10" s="107"/>
      <c r="I10" s="107"/>
      <c r="J10" s="107"/>
      <c r="K10" s="107"/>
      <c r="L10" s="107"/>
      <c r="M10" s="107"/>
      <c r="N10" s="107"/>
      <c r="O10" s="107"/>
      <c r="P10" s="107"/>
      <c r="Q10" s="107"/>
      <c r="R10" s="107"/>
      <c r="S10" s="107"/>
      <c r="T10" s="107"/>
      <c r="U10" s="107"/>
      <c r="V10" s="107"/>
      <c r="W10" s="107"/>
      <c r="X10" s="107"/>
      <c r="Y10" s="107"/>
    </row>
    <row r="11" spans="1:25" customFormat="1" ht="16">
      <c r="B11" s="98"/>
      <c r="C11" s="107"/>
      <c r="D11" s="107"/>
      <c r="E11" s="107"/>
      <c r="F11" s="107"/>
      <c r="G11" s="107"/>
      <c r="H11" s="107"/>
      <c r="I11" s="107"/>
      <c r="J11" s="107"/>
      <c r="K11" s="107"/>
      <c r="L11" s="107"/>
      <c r="M11" s="107"/>
      <c r="N11" s="107"/>
      <c r="O11" s="107"/>
      <c r="P11" s="107"/>
      <c r="Q11" s="107"/>
      <c r="R11" s="107"/>
      <c r="S11" s="107"/>
      <c r="T11" s="107"/>
      <c r="U11" s="107"/>
      <c r="V11" s="107"/>
      <c r="W11" s="107"/>
      <c r="X11" s="107"/>
      <c r="Y11" s="107"/>
    </row>
    <row r="12" spans="1:25" customFormat="1" ht="16">
      <c r="B12" s="98"/>
      <c r="C12" s="107"/>
      <c r="D12" s="107"/>
      <c r="E12" s="107"/>
      <c r="F12" s="107"/>
      <c r="G12" s="107"/>
      <c r="H12" s="107"/>
      <c r="I12" s="107"/>
      <c r="J12" s="107"/>
      <c r="K12" s="107"/>
      <c r="L12" s="107"/>
      <c r="M12" s="107"/>
      <c r="N12" s="107"/>
      <c r="O12" s="107"/>
      <c r="P12" s="107"/>
      <c r="Q12" s="107"/>
      <c r="R12" s="107"/>
      <c r="S12" s="107"/>
      <c r="T12" s="107"/>
      <c r="U12" s="107"/>
      <c r="V12" s="107"/>
      <c r="W12" s="107"/>
      <c r="X12" s="107"/>
      <c r="Y12" s="107"/>
    </row>
    <row r="13" spans="1:25" customFormat="1" ht="16">
      <c r="B13" s="98"/>
      <c r="C13" s="107"/>
      <c r="D13" s="107"/>
      <c r="E13" s="107"/>
      <c r="F13" s="107"/>
      <c r="G13" s="107"/>
      <c r="H13" s="107"/>
      <c r="I13" s="107"/>
      <c r="J13" s="107"/>
      <c r="K13" s="107"/>
      <c r="L13" s="107"/>
      <c r="M13" s="107"/>
      <c r="N13" s="107"/>
      <c r="O13" s="107"/>
      <c r="P13" s="107"/>
      <c r="Q13" s="107"/>
      <c r="R13" s="107"/>
      <c r="S13" s="107"/>
      <c r="T13" s="107"/>
      <c r="U13" s="107"/>
      <c r="V13" s="107"/>
      <c r="W13" s="107"/>
      <c r="X13" s="107"/>
      <c r="Y13" s="107"/>
    </row>
    <row r="14" spans="1:25" customFormat="1" ht="16">
      <c r="B14" s="98"/>
      <c r="C14" s="107"/>
      <c r="D14" s="107">
        <v>16</v>
      </c>
      <c r="E14" t="s">
        <v>86</v>
      </c>
      <c r="F14" s="107"/>
      <c r="G14" s="108"/>
      <c r="H14" s="109"/>
      <c r="I14" s="107"/>
      <c r="J14" s="107"/>
      <c r="K14" s="107"/>
      <c r="L14" s="107"/>
      <c r="M14" s="107"/>
      <c r="N14" s="107"/>
      <c r="O14" s="107"/>
      <c r="P14" s="107"/>
      <c r="Q14" s="107"/>
      <c r="R14" s="107"/>
      <c r="S14" s="107"/>
      <c r="T14" s="107"/>
      <c r="U14" s="107"/>
      <c r="V14" s="107"/>
      <c r="W14" s="107"/>
      <c r="X14" s="107"/>
      <c r="Y14" s="107"/>
    </row>
    <row r="15" spans="1:25" customFormat="1" ht="16">
      <c r="B15" s="98"/>
      <c r="C15" s="107"/>
      <c r="D15" s="107"/>
      <c r="F15" s="107">
        <v>18</v>
      </c>
      <c r="G15" s="107" t="s">
        <v>57</v>
      </c>
      <c r="H15" s="109" t="s">
        <v>58</v>
      </c>
      <c r="I15" s="107"/>
      <c r="J15" s="107"/>
      <c r="K15" s="107"/>
      <c r="L15" s="107"/>
      <c r="M15" s="107"/>
      <c r="N15" s="107"/>
      <c r="O15" s="107"/>
      <c r="P15" s="107"/>
      <c r="Q15" s="107"/>
      <c r="R15" s="107"/>
      <c r="S15" s="107"/>
      <c r="T15" s="107"/>
      <c r="U15" s="107"/>
      <c r="V15" s="107"/>
      <c r="W15" s="107"/>
      <c r="X15" s="107"/>
      <c r="Y15" s="107"/>
    </row>
    <row r="16" spans="1:25" customFormat="1" ht="16">
      <c r="B16" s="98"/>
      <c r="C16" s="107"/>
      <c r="D16" s="107"/>
      <c r="F16" s="107"/>
      <c r="G16" t="s">
        <v>59</v>
      </c>
      <c r="H16" s="109" t="s">
        <v>60</v>
      </c>
      <c r="I16" s="107"/>
      <c r="J16" s="107"/>
      <c r="K16" s="107"/>
      <c r="L16" s="107"/>
      <c r="M16" s="107"/>
      <c r="N16" s="107"/>
      <c r="O16" s="107"/>
      <c r="P16" s="107"/>
      <c r="Q16" s="107"/>
      <c r="R16" s="107"/>
      <c r="S16" s="107"/>
      <c r="T16" s="107"/>
      <c r="U16" s="107"/>
      <c r="V16" s="107"/>
      <c r="W16" s="107"/>
      <c r="X16" s="107"/>
      <c r="Y16" s="107"/>
    </row>
    <row r="17" spans="2:25" customFormat="1" ht="16">
      <c r="B17" s="98"/>
      <c r="C17" s="107"/>
      <c r="D17" s="107"/>
      <c r="F17" s="107"/>
      <c r="G17" s="107" t="s">
        <v>61</v>
      </c>
      <c r="H17" s="109" t="s">
        <v>58</v>
      </c>
      <c r="I17" s="107"/>
      <c r="J17" s="107"/>
      <c r="K17" s="107"/>
      <c r="L17" s="107"/>
      <c r="M17" s="107"/>
      <c r="N17" s="107"/>
      <c r="O17" s="107"/>
      <c r="P17" s="107"/>
      <c r="Q17" s="107"/>
      <c r="R17" s="107"/>
      <c r="S17" s="107"/>
      <c r="T17" s="107"/>
      <c r="U17" s="107"/>
      <c r="V17" s="107"/>
      <c r="W17" s="107"/>
      <c r="X17" s="107"/>
      <c r="Y17" s="107"/>
    </row>
    <row r="18" spans="2:25" customFormat="1" ht="16">
      <c r="B18" s="98"/>
      <c r="C18" s="107"/>
      <c r="D18" s="107"/>
      <c r="E18" s="107"/>
      <c r="F18" s="107">
        <v>0</v>
      </c>
      <c r="G18" s="107" t="s">
        <v>65</v>
      </c>
      <c r="H18" s="107" t="s">
        <v>66</v>
      </c>
      <c r="I18" s="107"/>
      <c r="J18" s="107"/>
      <c r="K18" s="107"/>
      <c r="L18" s="107"/>
      <c r="M18" s="107"/>
      <c r="N18" s="107"/>
      <c r="O18" s="107"/>
      <c r="P18" s="107"/>
      <c r="Q18" s="107"/>
      <c r="R18" s="107"/>
      <c r="S18" s="107"/>
      <c r="T18" s="107"/>
      <c r="U18" s="107"/>
      <c r="V18" s="107"/>
      <c r="W18" s="107"/>
      <c r="X18" s="107"/>
      <c r="Y18" s="107"/>
    </row>
    <row r="19" spans="2:25" customFormat="1" ht="16">
      <c r="B19" s="98"/>
      <c r="C19" s="107"/>
      <c r="D19" s="107"/>
      <c r="E19" s="107"/>
      <c r="F19" s="107"/>
      <c r="G19" s="107"/>
      <c r="H19" s="107"/>
      <c r="I19" s="107"/>
      <c r="J19" s="107"/>
      <c r="K19" s="107"/>
      <c r="L19" s="107"/>
      <c r="M19" s="107"/>
      <c r="N19" s="107"/>
      <c r="O19" s="107"/>
      <c r="P19" s="107"/>
      <c r="Q19" s="107"/>
      <c r="R19" s="107"/>
      <c r="S19" s="107"/>
      <c r="T19" s="107"/>
      <c r="U19" s="107"/>
      <c r="V19" s="107"/>
      <c r="W19" s="107"/>
      <c r="X19" s="107"/>
      <c r="Y19" s="107"/>
    </row>
    <row r="20" spans="2:25" customFormat="1" ht="16">
      <c r="B20" s="98"/>
      <c r="C20" s="107"/>
      <c r="D20" s="107"/>
      <c r="E20" s="107"/>
      <c r="F20" s="107"/>
      <c r="G20" s="107"/>
      <c r="H20" s="107"/>
      <c r="I20" s="107"/>
      <c r="J20" s="107"/>
      <c r="K20" s="107"/>
      <c r="L20" s="107"/>
      <c r="M20" s="107"/>
      <c r="N20" s="107"/>
      <c r="O20" s="107"/>
      <c r="P20" s="107"/>
      <c r="Q20" s="107"/>
      <c r="R20" s="107"/>
      <c r="S20" s="107"/>
      <c r="T20" s="107"/>
      <c r="U20" s="107"/>
      <c r="V20" s="107"/>
      <c r="W20" s="107"/>
      <c r="X20" s="107"/>
      <c r="Y20" s="107"/>
    </row>
    <row r="21" spans="2:25" customFormat="1" ht="16">
      <c r="B21" s="98"/>
      <c r="C21" s="107"/>
      <c r="D21" s="107"/>
      <c r="E21" s="107"/>
      <c r="F21" s="107"/>
      <c r="G21" s="107"/>
      <c r="H21" s="107"/>
      <c r="I21" s="107"/>
      <c r="J21" s="107"/>
      <c r="K21" s="107"/>
      <c r="L21" s="107"/>
      <c r="M21" s="107"/>
      <c r="N21" s="107"/>
      <c r="O21" s="107"/>
      <c r="P21" s="107"/>
      <c r="Q21" s="107"/>
      <c r="R21" s="107"/>
      <c r="S21" s="107"/>
      <c r="T21" s="107"/>
      <c r="U21" s="107"/>
      <c r="V21" s="107"/>
      <c r="W21" s="107"/>
      <c r="X21" s="107"/>
      <c r="Y21" s="107"/>
    </row>
    <row r="22" spans="2:25" customFormat="1" ht="16">
      <c r="B22" s="98"/>
      <c r="C22" s="107"/>
      <c r="D22" s="107"/>
      <c r="E22" s="107"/>
      <c r="F22" s="107"/>
      <c r="G22" s="107"/>
      <c r="H22" s="107"/>
      <c r="I22" s="107"/>
      <c r="J22" s="107"/>
      <c r="K22" s="107"/>
      <c r="L22" s="107"/>
      <c r="M22" s="107"/>
      <c r="N22" s="107"/>
      <c r="O22" s="107"/>
      <c r="P22" s="107"/>
      <c r="Q22" s="107"/>
      <c r="R22" s="107"/>
      <c r="S22" s="107"/>
      <c r="T22" s="107"/>
      <c r="U22" s="107"/>
      <c r="V22" s="107"/>
      <c r="W22" s="107"/>
      <c r="X22" s="107"/>
      <c r="Y22" s="107"/>
    </row>
    <row r="23" spans="2:25" customFormat="1" ht="16">
      <c r="B23" s="98"/>
      <c r="C23" s="107"/>
      <c r="D23" s="107"/>
      <c r="E23" s="107"/>
      <c r="F23" s="107"/>
      <c r="G23" s="107"/>
      <c r="H23" s="107"/>
      <c r="I23" s="107"/>
      <c r="J23" s="107"/>
      <c r="K23" s="107"/>
      <c r="L23" s="107"/>
      <c r="M23" s="107"/>
      <c r="N23" s="107"/>
      <c r="O23" s="107"/>
      <c r="P23" s="107"/>
      <c r="Q23" s="107"/>
      <c r="R23" s="107"/>
      <c r="S23" s="107"/>
      <c r="T23" s="107"/>
      <c r="U23" s="107"/>
      <c r="V23" s="107"/>
      <c r="W23" s="107"/>
      <c r="X23" s="107"/>
      <c r="Y23" s="107"/>
    </row>
    <row r="24" spans="2:25" customFormat="1" ht="16">
      <c r="B24" s="98"/>
      <c r="C24" s="107"/>
      <c r="D24" s="107"/>
      <c r="E24" s="107"/>
      <c r="F24" s="107"/>
      <c r="G24" s="107"/>
      <c r="H24" s="107"/>
      <c r="I24" s="107"/>
      <c r="J24" s="107"/>
      <c r="K24" s="107"/>
      <c r="L24" s="107"/>
      <c r="M24" s="107"/>
      <c r="N24" s="107"/>
      <c r="O24" s="107"/>
      <c r="P24" s="107"/>
      <c r="Q24" s="107"/>
      <c r="R24" s="107"/>
      <c r="S24" s="107"/>
      <c r="T24" s="107"/>
      <c r="U24" s="107"/>
      <c r="V24" s="107"/>
      <c r="W24" s="107"/>
      <c r="X24" s="107"/>
      <c r="Y24" s="107"/>
    </row>
    <row r="25" spans="2:25" customFormat="1" ht="16">
      <c r="B25" s="98"/>
      <c r="C25" s="107"/>
      <c r="D25" s="107"/>
      <c r="E25" s="107"/>
      <c r="F25" s="107"/>
      <c r="G25" s="107"/>
      <c r="H25" s="107"/>
      <c r="I25" s="107"/>
      <c r="J25" s="107"/>
      <c r="K25" s="107"/>
      <c r="L25" s="107"/>
      <c r="M25" s="107"/>
      <c r="N25" s="107"/>
      <c r="O25" s="107"/>
      <c r="P25" s="107"/>
      <c r="Q25" s="107"/>
      <c r="R25" s="107"/>
      <c r="S25" s="107"/>
      <c r="T25" s="107"/>
      <c r="U25" s="107"/>
      <c r="V25" s="107"/>
      <c r="W25" s="107"/>
      <c r="X25" s="107"/>
      <c r="Y25" s="107"/>
    </row>
    <row r="26" spans="2:25" customFormat="1" ht="16">
      <c r="B26" s="98"/>
      <c r="C26" s="107"/>
      <c r="D26" s="107"/>
      <c r="E26" s="107"/>
      <c r="F26" s="107"/>
      <c r="G26" s="107"/>
      <c r="H26" s="107"/>
      <c r="I26" s="107"/>
      <c r="J26" s="107"/>
      <c r="K26" s="107"/>
      <c r="L26" s="107"/>
      <c r="M26" s="107"/>
      <c r="N26" s="107"/>
      <c r="O26" s="107"/>
      <c r="P26" s="107"/>
      <c r="Q26" s="107"/>
      <c r="R26" s="107"/>
      <c r="S26" s="107"/>
      <c r="T26" s="107"/>
      <c r="U26" s="107"/>
      <c r="V26" s="107"/>
      <c r="W26" s="107"/>
      <c r="X26" s="107"/>
      <c r="Y26" s="107"/>
    </row>
    <row r="27" spans="2:25" customFormat="1" ht="16">
      <c r="B27" s="98"/>
      <c r="C27" s="107"/>
      <c r="D27" s="107"/>
      <c r="E27" s="107"/>
      <c r="F27" s="107"/>
      <c r="G27" s="107"/>
      <c r="H27" s="107"/>
      <c r="I27" s="107"/>
      <c r="J27" s="107"/>
      <c r="K27" s="107"/>
      <c r="L27" s="107"/>
      <c r="M27" s="107"/>
      <c r="N27" s="107"/>
      <c r="O27" s="107"/>
      <c r="P27" s="107"/>
      <c r="Q27" s="107"/>
      <c r="R27" s="107"/>
      <c r="S27" s="107"/>
      <c r="T27" s="107"/>
      <c r="U27" s="107"/>
      <c r="V27" s="107"/>
      <c r="W27" s="107"/>
      <c r="X27" s="107"/>
      <c r="Y27" s="107"/>
    </row>
    <row r="28" spans="2:25" customFormat="1" ht="16">
      <c r="B28" s="98"/>
      <c r="C28" s="107"/>
      <c r="D28" s="107"/>
      <c r="E28" s="107"/>
      <c r="F28" s="107"/>
      <c r="G28" s="107"/>
      <c r="H28" s="107"/>
      <c r="I28" s="107"/>
      <c r="J28" s="107"/>
      <c r="K28" s="107"/>
      <c r="L28" s="107"/>
      <c r="M28" s="107"/>
      <c r="N28" s="107"/>
      <c r="O28" s="107"/>
      <c r="P28" s="107"/>
      <c r="Q28" s="107"/>
      <c r="R28" s="107"/>
      <c r="S28" s="107"/>
      <c r="T28" s="107"/>
      <c r="U28" s="107"/>
      <c r="V28" s="107"/>
      <c r="W28" s="107"/>
      <c r="X28" s="107"/>
      <c r="Y28" s="107"/>
    </row>
    <row r="29" spans="2:25" customFormat="1" ht="16">
      <c r="B29" s="98"/>
      <c r="C29" s="107"/>
      <c r="D29" s="107"/>
      <c r="E29" s="107"/>
      <c r="F29" s="107"/>
      <c r="G29" s="107"/>
      <c r="H29" s="107"/>
      <c r="I29" s="107"/>
      <c r="J29" s="107"/>
      <c r="K29" s="107"/>
      <c r="L29" s="107"/>
      <c r="M29" s="107"/>
      <c r="N29" s="107"/>
      <c r="O29" s="107"/>
      <c r="P29" s="107"/>
      <c r="Q29" s="107"/>
      <c r="R29" s="107"/>
      <c r="S29" s="107"/>
      <c r="T29" s="107"/>
      <c r="U29" s="107"/>
      <c r="V29" s="107"/>
      <c r="W29" s="107"/>
      <c r="X29" s="107"/>
      <c r="Y29" s="107"/>
    </row>
    <row r="30" spans="2:25" customFormat="1" ht="16">
      <c r="B30" s="98"/>
      <c r="C30" s="107"/>
      <c r="D30" s="107"/>
      <c r="E30" s="107"/>
      <c r="F30" s="107"/>
      <c r="G30" s="107"/>
      <c r="H30" s="107"/>
      <c r="I30" s="107"/>
      <c r="J30" s="107"/>
      <c r="K30" s="107"/>
      <c r="L30" s="107"/>
      <c r="M30" s="107"/>
      <c r="N30" s="107"/>
      <c r="O30" s="107"/>
      <c r="P30" s="107"/>
      <c r="Q30" s="107"/>
      <c r="R30" s="107"/>
      <c r="S30" s="107"/>
      <c r="T30" s="107"/>
      <c r="U30" s="107"/>
      <c r="V30" s="107"/>
      <c r="W30" s="107"/>
      <c r="X30" s="107"/>
      <c r="Y30" s="107"/>
    </row>
    <row r="31" spans="2:25" customFormat="1" ht="16">
      <c r="B31" s="98"/>
      <c r="C31" s="107"/>
      <c r="D31" s="107"/>
      <c r="E31" s="107"/>
      <c r="F31" s="107"/>
      <c r="G31" s="107"/>
      <c r="H31" s="107"/>
      <c r="I31" s="107"/>
      <c r="J31" s="107"/>
      <c r="K31" s="107"/>
      <c r="L31" s="107"/>
      <c r="M31" s="107"/>
      <c r="N31" s="107"/>
      <c r="O31" s="107"/>
      <c r="P31" s="107"/>
      <c r="Q31" s="107"/>
      <c r="R31" s="107"/>
      <c r="S31" s="107"/>
      <c r="T31" s="107"/>
      <c r="U31" s="107"/>
      <c r="V31" s="107"/>
      <c r="W31" s="107"/>
      <c r="X31" s="107"/>
      <c r="Y31" s="107"/>
    </row>
    <row r="32" spans="2:25" customFormat="1" ht="16">
      <c r="B32" s="98"/>
      <c r="C32" s="107"/>
      <c r="D32" s="107"/>
      <c r="E32" s="107"/>
      <c r="F32" s="107"/>
      <c r="G32" s="107"/>
      <c r="H32" s="107"/>
      <c r="I32" s="107"/>
      <c r="J32" s="107"/>
      <c r="K32" s="107"/>
      <c r="L32" s="107"/>
      <c r="M32" s="107"/>
      <c r="N32" s="107"/>
      <c r="O32" s="107"/>
      <c r="P32" s="107"/>
      <c r="Q32" s="107"/>
      <c r="R32" s="107"/>
      <c r="S32" s="107"/>
      <c r="T32" s="107"/>
      <c r="U32" s="107"/>
      <c r="V32" s="107"/>
      <c r="W32" s="107"/>
      <c r="X32" s="107"/>
      <c r="Y32" s="107"/>
    </row>
    <row r="33" spans="2:25" customFormat="1" ht="16">
      <c r="B33" s="98"/>
      <c r="C33" s="107"/>
      <c r="D33" s="107"/>
      <c r="E33" s="107"/>
      <c r="F33" s="107"/>
      <c r="G33" s="107"/>
      <c r="H33" s="107"/>
      <c r="I33" s="107"/>
      <c r="J33" s="107"/>
      <c r="K33" s="107"/>
      <c r="L33" s="107"/>
      <c r="M33" s="107"/>
      <c r="N33" s="107"/>
      <c r="O33" s="107"/>
      <c r="P33" s="107"/>
      <c r="Q33" s="107"/>
      <c r="R33" s="107"/>
      <c r="S33" s="107"/>
      <c r="T33" s="107"/>
      <c r="U33" s="107"/>
      <c r="V33" s="107"/>
      <c r="W33" s="107"/>
      <c r="X33" s="107"/>
      <c r="Y33" s="107"/>
    </row>
    <row r="34" spans="2:25" customFormat="1" ht="16">
      <c r="B34" s="98"/>
      <c r="C34" s="107"/>
      <c r="D34" s="107"/>
      <c r="E34" s="107"/>
      <c r="F34" s="107"/>
      <c r="G34" s="107"/>
      <c r="H34" s="107"/>
      <c r="I34" s="107"/>
      <c r="J34" s="107"/>
      <c r="K34" s="107"/>
      <c r="L34" s="107"/>
      <c r="M34" s="107"/>
      <c r="N34" s="107"/>
      <c r="O34" s="107"/>
      <c r="P34" s="107"/>
      <c r="Q34" s="107"/>
      <c r="R34" s="107"/>
      <c r="S34" s="107"/>
      <c r="T34" s="107"/>
      <c r="U34" s="107"/>
      <c r="V34" s="107"/>
      <c r="W34" s="107"/>
      <c r="X34" s="107"/>
      <c r="Y34" s="107"/>
    </row>
    <row r="35" spans="2:25" customFormat="1" ht="16">
      <c r="B35" s="98"/>
    </row>
    <row r="36" spans="2:25" customFormat="1" ht="16">
      <c r="B36" s="98"/>
    </row>
    <row r="37" spans="2:25" customFormat="1" ht="16">
      <c r="B37" s="98"/>
    </row>
    <row r="38" spans="2:25" customFormat="1" ht="16">
      <c r="B38" s="98"/>
    </row>
    <row r="39" spans="2:25" customFormat="1" ht="16">
      <c r="B39" s="98"/>
    </row>
    <row r="40" spans="2:25" customFormat="1" ht="16">
      <c r="B40" s="98"/>
    </row>
    <row r="41" spans="2:25" customFormat="1" ht="16">
      <c r="B41" s="98"/>
    </row>
    <row r="42" spans="2:25" customFormat="1" ht="16">
      <c r="B42" s="98"/>
    </row>
    <row r="43" spans="2:25" customFormat="1" ht="16">
      <c r="B43" s="98"/>
    </row>
    <row r="44" spans="2:25" customFormat="1" ht="16">
      <c r="B44" s="98"/>
    </row>
    <row r="45" spans="2:25" customFormat="1" ht="16">
      <c r="B45" s="98"/>
    </row>
    <row r="46" spans="2:25" customFormat="1" ht="16">
      <c r="B46" s="98"/>
    </row>
    <row r="47" spans="2:25" customFormat="1" ht="16">
      <c r="B47" s="98"/>
    </row>
    <row r="48" spans="2:25" customFormat="1" ht="16">
      <c r="B48" s="98"/>
    </row>
    <row r="49" spans="2:2" customFormat="1" ht="16">
      <c r="B49" s="98"/>
    </row>
    <row r="50" spans="2:2" customFormat="1" ht="16">
      <c r="B50" s="98"/>
    </row>
    <row r="51" spans="2:2" customFormat="1" ht="16">
      <c r="B51" s="98"/>
    </row>
    <row r="52" spans="2:2" customFormat="1" ht="16">
      <c r="B52" s="98"/>
    </row>
    <row r="53" spans="2:2" customFormat="1" ht="16">
      <c r="B53" s="98"/>
    </row>
    <row r="54" spans="2:2" customFormat="1" ht="16">
      <c r="B54" s="98"/>
    </row>
    <row r="55" spans="2:2" customFormat="1" ht="16">
      <c r="B55" s="98"/>
    </row>
    <row r="56" spans="2:2" customFormat="1" ht="16">
      <c r="B56" s="98"/>
    </row>
    <row r="57" spans="2:2" customFormat="1" ht="16">
      <c r="B57" s="98"/>
    </row>
    <row r="58" spans="2:2" customFormat="1" ht="16">
      <c r="B58" s="98"/>
    </row>
    <row r="59" spans="2:2" customFormat="1" ht="16">
      <c r="B59" s="98"/>
    </row>
    <row r="60" spans="2:2" customFormat="1" ht="16">
      <c r="B60" s="98"/>
    </row>
    <row r="61" spans="2:2" customFormat="1" ht="16">
      <c r="B61" s="98"/>
    </row>
    <row r="62" spans="2:2" customFormat="1" ht="16">
      <c r="B62" s="98"/>
    </row>
    <row r="63" spans="2:2" customFormat="1" ht="16">
      <c r="B63" s="98"/>
    </row>
    <row r="64" spans="2:2" customFormat="1" ht="16">
      <c r="B64" s="98"/>
    </row>
    <row r="65" spans="1:25" customFormat="1" ht="16">
      <c r="B65" s="98"/>
    </row>
    <row r="66" spans="1:25" customFormat="1" ht="16">
      <c r="B66" s="98"/>
    </row>
    <row r="67" spans="1:25" customFormat="1" ht="17" thickBot="1">
      <c r="B67" s="98"/>
    </row>
    <row r="68" spans="1:25" s="25" customFormat="1" ht="16">
      <c r="A68"/>
      <c r="B68" s="99"/>
      <c r="C68" s="100" t="s">
        <v>25</v>
      </c>
      <c r="D68" s="100" t="s">
        <v>55</v>
      </c>
      <c r="E68" s="100"/>
      <c r="F68" s="100" t="s">
        <v>32</v>
      </c>
      <c r="G68" s="100"/>
      <c r="H68" s="100"/>
      <c r="I68" s="100"/>
      <c r="J68" s="100"/>
      <c r="K68" s="100"/>
      <c r="L68" s="100"/>
      <c r="M68" s="100"/>
      <c r="N68" s="100"/>
      <c r="O68" s="100"/>
      <c r="P68" s="100"/>
      <c r="Q68" s="100"/>
      <c r="R68" s="100"/>
      <c r="S68" s="100"/>
      <c r="T68" s="100"/>
      <c r="U68" s="100"/>
    </row>
    <row r="69" spans="1:25" s="123" customFormat="1" ht="16">
      <c r="B69" s="98"/>
      <c r="C69" s="151"/>
      <c r="D69" s="152"/>
      <c r="E69" s="152"/>
      <c r="F69" s="152"/>
      <c r="G69" s="152"/>
      <c r="H69" s="152"/>
      <c r="I69" s="152"/>
      <c r="J69" s="152"/>
      <c r="K69" s="152"/>
      <c r="L69" s="152"/>
      <c r="M69" s="152"/>
      <c r="N69" s="152"/>
      <c r="O69" s="152"/>
      <c r="P69" s="152"/>
      <c r="Q69" s="152"/>
      <c r="R69" s="152"/>
      <c r="S69" s="152"/>
      <c r="T69" s="152"/>
      <c r="U69" s="152"/>
      <c r="V69" s="152"/>
      <c r="W69" s="152"/>
      <c r="X69" s="152"/>
      <c r="Y69" s="152"/>
    </row>
    <row r="70" spans="1:25" s="120" customFormat="1">
      <c r="B70" s="98"/>
      <c r="C70" s="120" t="s">
        <v>90</v>
      </c>
    </row>
    <row r="71" spans="1:25" s="120" customFormat="1">
      <c r="B71" s="98"/>
    </row>
    <row r="72" spans="1:25" s="120" customFormat="1">
      <c r="B72" s="98"/>
      <c r="D72" s="153" t="s">
        <v>101</v>
      </c>
      <c r="F72" s="121" t="s">
        <v>103</v>
      </c>
    </row>
    <row r="73" spans="1:25" s="120" customFormat="1">
      <c r="B73" s="98"/>
      <c r="H73" s="159">
        <v>0.87</v>
      </c>
    </row>
    <row r="74" spans="1:25" s="120" customFormat="1">
      <c r="B74" s="98"/>
    </row>
    <row r="75" spans="1:25" s="120" customFormat="1">
      <c r="B75" s="98"/>
    </row>
    <row r="76" spans="1:25" s="120" customFormat="1">
      <c r="B76" s="98"/>
    </row>
    <row r="77" spans="1:25" s="120" customFormat="1">
      <c r="B77" s="98"/>
    </row>
    <row r="78" spans="1:25" s="120" customFormat="1">
      <c r="B78" s="98"/>
    </row>
    <row r="79" spans="1:25" s="120" customFormat="1">
      <c r="B79" s="98"/>
    </row>
    <row r="80" spans="1:25" s="120" customFormat="1">
      <c r="B80" s="98"/>
    </row>
    <row r="81" spans="2:10" s="120" customFormat="1">
      <c r="B81" s="98"/>
    </row>
    <row r="82" spans="2:10" s="120" customFormat="1">
      <c r="B82" s="98"/>
    </row>
    <row r="83" spans="2:10" s="120" customFormat="1">
      <c r="B83" s="98"/>
    </row>
    <row r="84" spans="2:10" s="120" customFormat="1">
      <c r="B84" s="98"/>
    </row>
    <row r="85" spans="2:10" s="120" customFormat="1">
      <c r="B85" s="98"/>
    </row>
    <row r="86" spans="2:10" s="120" customFormat="1">
      <c r="B86" s="98"/>
    </row>
    <row r="87" spans="2:10" s="120" customFormat="1">
      <c r="B87" s="98"/>
    </row>
    <row r="88" spans="2:10" s="120" customFormat="1" ht="16">
      <c r="B88" s="98"/>
      <c r="D88">
        <v>1211</v>
      </c>
      <c r="E88"/>
      <c r="F88"/>
      <c r="G88"/>
      <c r="H88"/>
      <c r="I88"/>
    </row>
    <row r="89" spans="2:10" s="120" customFormat="1" ht="16">
      <c r="B89" s="98"/>
      <c r="D89"/>
      <c r="F89" t="s">
        <v>102</v>
      </c>
      <c r="H89">
        <v>16.899999999999999</v>
      </c>
      <c r="I89" t="s">
        <v>51</v>
      </c>
      <c r="J89" t="s">
        <v>105</v>
      </c>
    </row>
    <row r="90" spans="2:10" s="120" customFormat="1" ht="16">
      <c r="B90" s="98"/>
      <c r="D90"/>
      <c r="F90"/>
      <c r="H90">
        <v>18</v>
      </c>
      <c r="I90" t="s">
        <v>51</v>
      </c>
      <c r="J90" t="s">
        <v>106</v>
      </c>
    </row>
    <row r="91" spans="2:10" s="120" customFormat="1" ht="16">
      <c r="B91" s="98"/>
      <c r="D91"/>
      <c r="F91" t="s">
        <v>107</v>
      </c>
      <c r="H91" s="160">
        <v>0.12</v>
      </c>
      <c r="I91"/>
      <c r="J91" t="s">
        <v>108</v>
      </c>
    </row>
    <row r="92" spans="2:10" s="120" customFormat="1" ht="16">
      <c r="B92" s="98"/>
      <c r="D92"/>
      <c r="F92"/>
      <c r="H92" s="160">
        <v>7.0000000000000007E-2</v>
      </c>
      <c r="I92"/>
      <c r="J92" t="s">
        <v>109</v>
      </c>
    </row>
    <row r="93" spans="2:10" s="120" customFormat="1">
      <c r="B93" s="98"/>
    </row>
    <row r="94" spans="2:10" s="120" customFormat="1">
      <c r="B94" s="98"/>
    </row>
    <row r="95" spans="2:10" s="120" customFormat="1">
      <c r="B95" s="98"/>
    </row>
    <row r="96" spans="2:10" s="120" customFormat="1">
      <c r="B96" s="98"/>
    </row>
    <row r="97" spans="2:9" s="120" customFormat="1">
      <c r="B97" s="98"/>
    </row>
    <row r="98" spans="2:9" s="120" customFormat="1">
      <c r="B98" s="98"/>
    </row>
    <row r="99" spans="2:9" s="120" customFormat="1">
      <c r="B99" s="98"/>
    </row>
    <row r="100" spans="2:9" s="120" customFormat="1">
      <c r="B100" s="98"/>
    </row>
    <row r="101" spans="2:9" s="120" customFormat="1">
      <c r="B101" s="98"/>
    </row>
    <row r="102" spans="2:9" s="120" customFormat="1">
      <c r="B102" s="98"/>
    </row>
    <row r="103" spans="2:9" s="120" customFormat="1">
      <c r="B103" s="98"/>
    </row>
    <row r="104" spans="2:9" s="120" customFormat="1">
      <c r="B104" s="98"/>
    </row>
    <row r="105" spans="2:9" s="120" customFormat="1">
      <c r="B105" s="98"/>
    </row>
    <row r="106" spans="2:9" s="120" customFormat="1">
      <c r="B106" s="98"/>
      <c r="D106" s="120">
        <v>1212</v>
      </c>
    </row>
    <row r="107" spans="2:9" s="120" customFormat="1" ht="16">
      <c r="B107" s="98"/>
      <c r="F107" t="s">
        <v>102</v>
      </c>
      <c r="H107">
        <v>17.7</v>
      </c>
      <c r="I107" t="s">
        <v>51</v>
      </c>
    </row>
    <row r="108" spans="2:9" s="120" customFormat="1">
      <c r="B108" s="98"/>
    </row>
    <row r="109" spans="2:9" s="120" customFormat="1">
      <c r="B109" s="98"/>
    </row>
    <row r="110" spans="2:9" s="120" customFormat="1">
      <c r="B110" s="98"/>
    </row>
    <row r="111" spans="2:9" s="120" customFormat="1">
      <c r="B111" s="98"/>
    </row>
    <row r="112" spans="2:9" s="120" customFormat="1">
      <c r="B112" s="98"/>
    </row>
    <row r="113" spans="2:10" s="120" customFormat="1">
      <c r="B113" s="98"/>
    </row>
    <row r="114" spans="2:10" s="120" customFormat="1">
      <c r="B114" s="98"/>
      <c r="F114" s="121" t="s">
        <v>104</v>
      </c>
      <c r="H114" s="159">
        <v>0.84</v>
      </c>
    </row>
    <row r="115" spans="2:10" s="120" customFormat="1">
      <c r="B115" s="98"/>
    </row>
    <row r="116" spans="2:10" s="120" customFormat="1">
      <c r="B116" s="98"/>
    </row>
    <row r="117" spans="2:10" s="120" customFormat="1">
      <c r="B117" s="98"/>
    </row>
    <row r="118" spans="2:10" s="120" customFormat="1">
      <c r="B118" s="98"/>
      <c r="D118" s="153">
        <v>1216</v>
      </c>
      <c r="F118" s="121" t="s">
        <v>102</v>
      </c>
    </row>
    <row r="119" spans="2:10" s="120" customFormat="1">
      <c r="B119" s="98"/>
    </row>
    <row r="120" spans="2:10" s="120" customFormat="1">
      <c r="B120" s="98"/>
    </row>
    <row r="121" spans="2:10" s="120" customFormat="1">
      <c r="B121" s="98"/>
    </row>
    <row r="122" spans="2:10" s="120" customFormat="1">
      <c r="B122" s="98"/>
    </row>
    <row r="123" spans="2:10" s="120" customFormat="1">
      <c r="B123" s="98"/>
    </row>
    <row r="124" spans="2:10" s="120" customFormat="1">
      <c r="B124" s="98"/>
      <c r="H124" s="153">
        <v>17.7</v>
      </c>
      <c r="I124" s="153" t="s">
        <v>51</v>
      </c>
      <c r="J124" s="153" t="s">
        <v>58</v>
      </c>
    </row>
    <row r="125" spans="2:10" s="120" customFormat="1">
      <c r="B125" s="98"/>
      <c r="H125" s="154"/>
      <c r="I125" s="154"/>
      <c r="J125" s="153"/>
    </row>
    <row r="126" spans="2:10" s="120" customFormat="1">
      <c r="B126" s="98"/>
    </row>
    <row r="127" spans="2:10" s="120" customFormat="1">
      <c r="B127" s="98"/>
      <c r="F127" s="161" t="s">
        <v>111</v>
      </c>
      <c r="H127" s="120">
        <v>22.4</v>
      </c>
      <c r="I127" s="161" t="s">
        <v>110</v>
      </c>
    </row>
    <row r="128" spans="2:10" s="120" customFormat="1">
      <c r="B128" s="98"/>
      <c r="H128" s="120">
        <f>H127*1000</f>
        <v>22400</v>
      </c>
      <c r="I128" s="161" t="s">
        <v>113</v>
      </c>
    </row>
    <row r="129" spans="2:10" s="120" customFormat="1">
      <c r="B129" s="98"/>
      <c r="H129" s="120">
        <f>H128*100</f>
        <v>2240000</v>
      </c>
      <c r="I129" s="161" t="s">
        <v>114</v>
      </c>
    </row>
    <row r="130" spans="2:10" s="120" customFormat="1">
      <c r="B130" s="98"/>
      <c r="H130" s="162"/>
      <c r="I130" s="161"/>
    </row>
    <row r="131" spans="2:10" s="120" customFormat="1">
      <c r="B131" s="98"/>
      <c r="H131" s="162">
        <f>H129*H135</f>
        <v>39648000</v>
      </c>
      <c r="I131" s="161" t="s">
        <v>112</v>
      </c>
    </row>
    <row r="132" spans="2:10" s="120" customFormat="1">
      <c r="B132" s="98"/>
      <c r="F132" s="161" t="s">
        <v>132</v>
      </c>
      <c r="H132" s="162">
        <f>H131*H114</f>
        <v>33304320</v>
      </c>
      <c r="I132" s="161" t="s">
        <v>112</v>
      </c>
    </row>
    <row r="133" spans="2:10" s="120" customFormat="1">
      <c r="B133" s="98"/>
    </row>
    <row r="134" spans="2:10" s="120" customFormat="1">
      <c r="B134" s="98"/>
    </row>
    <row r="135" spans="2:10" s="120" customFormat="1">
      <c r="B135" s="98"/>
      <c r="D135" s="120">
        <v>1222</v>
      </c>
      <c r="F135" s="121" t="s">
        <v>102</v>
      </c>
      <c r="H135" s="153">
        <v>17.7</v>
      </c>
      <c r="I135" s="153" t="s">
        <v>51</v>
      </c>
      <c r="J135" s="153" t="s">
        <v>58</v>
      </c>
    </row>
    <row r="136" spans="2:10" s="120" customFormat="1">
      <c r="B136" s="98"/>
    </row>
    <row r="137" spans="2:10" s="120" customFormat="1">
      <c r="B137" s="98"/>
    </row>
    <row r="138" spans="2:10" s="120" customFormat="1">
      <c r="B138" s="98"/>
    </row>
    <row r="139" spans="2:10" s="120" customFormat="1">
      <c r="B139" s="98"/>
    </row>
    <row r="140" spans="2:10" s="120" customFormat="1">
      <c r="B140" s="98"/>
    </row>
    <row r="141" spans="2:10" s="120" customFormat="1">
      <c r="B141" s="98"/>
    </row>
    <row r="142" spans="2:10" s="120" customFormat="1">
      <c r="B142" s="98"/>
    </row>
    <row r="143" spans="2:10" s="120" customFormat="1">
      <c r="B143" s="98"/>
    </row>
    <row r="144" spans="2:10" s="120" customFormat="1">
      <c r="B144" s="98"/>
    </row>
    <row r="145" spans="1:25" s="120" customFormat="1">
      <c r="B145" s="98"/>
    </row>
    <row r="146" spans="1:25" s="120" customFormat="1" ht="16" thickBot="1">
      <c r="B146" s="98"/>
    </row>
    <row r="147" spans="1:25" s="25" customFormat="1" ht="16">
      <c r="A147"/>
      <c r="B147" s="99"/>
      <c r="C147" s="100" t="s">
        <v>25</v>
      </c>
      <c r="D147" s="100" t="s">
        <v>55</v>
      </c>
      <c r="E147" s="100"/>
      <c r="F147" s="100" t="s">
        <v>32</v>
      </c>
      <c r="G147" s="100"/>
      <c r="H147" s="100"/>
      <c r="I147" s="100"/>
      <c r="J147" s="100"/>
      <c r="K147" s="100"/>
      <c r="L147" s="100"/>
      <c r="M147" s="100"/>
      <c r="N147" s="100"/>
      <c r="O147" s="100"/>
      <c r="P147" s="100"/>
      <c r="Q147" s="100"/>
      <c r="R147" s="100"/>
      <c r="S147" s="100"/>
      <c r="T147" s="100"/>
      <c r="U147" s="100"/>
    </row>
    <row r="148" spans="1:25" s="123" customFormat="1" ht="16">
      <c r="B148" s="98"/>
      <c r="C148" s="151"/>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row>
    <row r="149" spans="1:25" customFormat="1" ht="16">
      <c r="B149" s="98"/>
      <c r="C149" s="163" t="s">
        <v>115</v>
      </c>
      <c r="D149" s="153"/>
      <c r="E149" s="153"/>
      <c r="F149" s="153"/>
      <c r="G149" s="153"/>
      <c r="H149" s="153"/>
      <c r="I149" s="153"/>
      <c r="J149" s="153"/>
      <c r="K149" s="153"/>
      <c r="L149" s="153"/>
      <c r="M149" s="153"/>
      <c r="N149" s="153"/>
      <c r="O149" s="153"/>
      <c r="P149" s="153"/>
      <c r="Q149" s="153"/>
      <c r="R149" s="153"/>
      <c r="S149" s="153"/>
      <c r="T149" s="153"/>
      <c r="U149" s="153"/>
      <c r="V149" s="153"/>
      <c r="W149" s="153"/>
      <c r="X149" s="153"/>
    </row>
    <row r="150" spans="1:25" customFormat="1" ht="16">
      <c r="B150" s="98"/>
      <c r="C150" s="153"/>
      <c r="D150" s="153">
        <v>48</v>
      </c>
      <c r="E150" s="97"/>
      <c r="F150" s="153" t="s">
        <v>116</v>
      </c>
      <c r="G150" s="153"/>
      <c r="H150" s="153"/>
      <c r="I150" s="153"/>
      <c r="J150" s="153"/>
      <c r="K150" s="153"/>
      <c r="L150" s="153"/>
      <c r="M150" s="153"/>
      <c r="N150" s="153"/>
      <c r="O150" s="153"/>
      <c r="P150" s="153"/>
      <c r="Q150" s="153"/>
      <c r="R150" s="153"/>
      <c r="S150" s="153"/>
      <c r="T150" s="153"/>
      <c r="U150" s="153"/>
      <c r="V150" s="153"/>
      <c r="W150" s="153"/>
      <c r="X150" s="153"/>
    </row>
    <row r="151" spans="1:25" customFormat="1" ht="16">
      <c r="B151" s="98"/>
      <c r="C151" s="153"/>
      <c r="D151" s="153"/>
      <c r="E151" s="97"/>
      <c r="F151" s="153"/>
      <c r="G151" s="153"/>
      <c r="H151" s="153"/>
      <c r="I151" s="153"/>
      <c r="J151" s="153"/>
      <c r="K151" s="153"/>
      <c r="L151" s="153"/>
      <c r="M151" s="153"/>
      <c r="N151" s="153"/>
      <c r="O151" s="153"/>
      <c r="P151" s="153"/>
      <c r="Q151" s="153"/>
      <c r="R151" s="153"/>
      <c r="S151" s="153"/>
      <c r="T151" s="153"/>
      <c r="U151" s="153"/>
      <c r="V151" s="153"/>
      <c r="W151" s="153"/>
      <c r="X151" s="153"/>
    </row>
    <row r="152" spans="1:25" customFormat="1" ht="16">
      <c r="B152" s="98"/>
      <c r="C152" s="153"/>
      <c r="D152" s="153"/>
      <c r="E152" s="97"/>
      <c r="F152" s="153"/>
      <c r="G152" s="153"/>
      <c r="H152" s="153"/>
      <c r="I152" s="153"/>
      <c r="J152" s="153"/>
      <c r="K152" s="153"/>
      <c r="L152" s="153"/>
      <c r="M152" s="153"/>
      <c r="N152" s="153"/>
      <c r="O152" s="153"/>
      <c r="P152" s="153"/>
      <c r="Q152" s="153"/>
      <c r="R152" s="153"/>
      <c r="S152" s="153"/>
      <c r="T152" s="153"/>
      <c r="U152" s="153"/>
      <c r="V152" s="153"/>
      <c r="W152" s="153"/>
      <c r="X152" s="153"/>
    </row>
    <row r="153" spans="1:25" customFormat="1" ht="16">
      <c r="B153" s="98"/>
      <c r="C153" s="153"/>
      <c r="D153" s="153"/>
      <c r="E153" s="97"/>
      <c r="F153" s="153"/>
      <c r="G153" s="153"/>
      <c r="H153" s="153"/>
      <c r="I153" s="153"/>
      <c r="J153" s="153"/>
      <c r="K153" s="153"/>
      <c r="L153" s="153"/>
      <c r="M153" s="153"/>
      <c r="N153" s="153"/>
      <c r="O153" s="153"/>
      <c r="P153" s="153"/>
      <c r="Q153" s="153"/>
      <c r="R153" s="153"/>
      <c r="S153" s="153"/>
      <c r="T153" s="153"/>
      <c r="U153" s="153"/>
      <c r="V153" s="153"/>
      <c r="W153" s="153"/>
      <c r="X153" s="153"/>
    </row>
    <row r="154" spans="1:25" customFormat="1" ht="16">
      <c r="B154" s="98"/>
      <c r="C154" s="153"/>
      <c r="D154" s="153"/>
      <c r="E154" s="97"/>
      <c r="F154" s="154" t="s">
        <v>116</v>
      </c>
      <c r="G154" s="153"/>
      <c r="H154" s="153"/>
      <c r="I154" s="153"/>
      <c r="J154" s="153"/>
      <c r="K154" s="153"/>
      <c r="L154" s="153"/>
      <c r="M154" s="153"/>
      <c r="N154" s="153"/>
      <c r="O154" s="153"/>
      <c r="P154" s="153"/>
      <c r="Q154" s="153"/>
      <c r="R154" s="153"/>
      <c r="S154" s="153"/>
      <c r="T154" s="153"/>
      <c r="U154" s="153"/>
      <c r="V154" s="153"/>
      <c r="W154" s="153"/>
      <c r="X154" s="153"/>
    </row>
    <row r="155" spans="1:25" customFormat="1" ht="16">
      <c r="B155" s="98"/>
      <c r="C155" s="153"/>
      <c r="D155" s="153"/>
      <c r="E155" s="97"/>
      <c r="F155" s="153"/>
      <c r="G155" s="153"/>
      <c r="H155" s="153"/>
      <c r="I155" s="153"/>
      <c r="J155" s="153"/>
      <c r="K155" s="153"/>
      <c r="L155" s="153"/>
      <c r="M155" s="153"/>
      <c r="N155" s="153"/>
      <c r="O155" s="153"/>
      <c r="P155" s="153"/>
      <c r="Q155" s="153"/>
      <c r="R155" s="153"/>
      <c r="S155" s="153"/>
      <c r="T155" s="153"/>
      <c r="U155" s="153"/>
      <c r="V155" s="153"/>
      <c r="W155" s="153"/>
      <c r="X155" s="153"/>
    </row>
    <row r="156" spans="1:25" customFormat="1" ht="16">
      <c r="B156" s="98"/>
      <c r="C156" s="153"/>
      <c r="D156" s="156"/>
      <c r="E156" s="97"/>
      <c r="F156" s="156"/>
      <c r="G156" s="97"/>
      <c r="H156" s="156" t="s">
        <v>117</v>
      </c>
      <c r="I156" s="156" t="s">
        <v>117</v>
      </c>
      <c r="J156" s="156"/>
      <c r="K156" s="153"/>
      <c r="L156" s="153"/>
      <c r="M156" s="153"/>
      <c r="N156" s="153"/>
      <c r="O156" s="153"/>
      <c r="P156" s="153"/>
      <c r="Q156" s="153"/>
      <c r="R156" s="153"/>
      <c r="S156" s="153"/>
      <c r="T156" s="153"/>
      <c r="U156" s="153"/>
      <c r="V156" s="153"/>
      <c r="W156" s="153"/>
      <c r="X156" s="153"/>
    </row>
    <row r="157" spans="1:25" customFormat="1" ht="16">
      <c r="B157" s="98"/>
      <c r="C157" s="153"/>
      <c r="D157" s="156"/>
      <c r="E157" s="97"/>
      <c r="F157" s="156" t="s">
        <v>118</v>
      </c>
      <c r="G157" s="97"/>
      <c r="H157" s="156">
        <v>173</v>
      </c>
      <c r="I157" s="156">
        <v>259</v>
      </c>
      <c r="J157" s="156"/>
      <c r="K157" s="153"/>
      <c r="L157" s="153"/>
      <c r="M157" s="153"/>
      <c r="N157" s="153"/>
      <c r="O157" s="153"/>
      <c r="P157" s="153"/>
      <c r="Q157" s="153"/>
      <c r="R157" s="153"/>
      <c r="S157" s="153"/>
      <c r="T157" s="153"/>
      <c r="U157" s="153"/>
      <c r="V157" s="153"/>
      <c r="W157" s="153"/>
      <c r="X157" s="153"/>
    </row>
    <row r="158" spans="1:25" customFormat="1" ht="16">
      <c r="B158" s="98"/>
      <c r="C158" s="153"/>
      <c r="D158" s="156"/>
      <c r="E158" s="97"/>
      <c r="F158" s="156" t="s">
        <v>119</v>
      </c>
      <c r="G158" s="97"/>
      <c r="H158" s="156">
        <v>187</v>
      </c>
      <c r="I158" s="156">
        <v>280</v>
      </c>
      <c r="J158" s="156"/>
      <c r="K158" s="153"/>
      <c r="L158" s="153"/>
      <c r="M158" s="153"/>
      <c r="N158" s="153"/>
      <c r="O158" s="153"/>
      <c r="P158" s="153"/>
      <c r="Q158" s="153"/>
      <c r="R158" s="153"/>
      <c r="S158" s="153"/>
      <c r="T158" s="153"/>
      <c r="U158" s="153"/>
      <c r="V158" s="153"/>
      <c r="W158" s="153"/>
      <c r="X158" s="153"/>
    </row>
    <row r="159" spans="1:25" customFormat="1" ht="16">
      <c r="B159" s="98"/>
      <c r="C159" s="153"/>
      <c r="D159" s="156"/>
      <c r="E159" s="97"/>
      <c r="F159" s="156"/>
      <c r="G159" s="97"/>
      <c r="H159" s="156" t="s">
        <v>120</v>
      </c>
      <c r="I159" s="156" t="s">
        <v>120</v>
      </c>
      <c r="J159" s="156"/>
      <c r="K159" s="153"/>
      <c r="L159" s="153"/>
      <c r="M159" s="153"/>
      <c r="N159" s="153"/>
      <c r="O159" s="153"/>
      <c r="P159" s="153"/>
      <c r="Q159" s="153"/>
      <c r="R159" s="153"/>
      <c r="S159" s="153"/>
      <c r="T159" s="153"/>
      <c r="U159" s="153"/>
      <c r="V159" s="153"/>
      <c r="W159" s="153"/>
      <c r="X159" s="153"/>
    </row>
    <row r="160" spans="1:25" customFormat="1" ht="16">
      <c r="B160" s="98"/>
      <c r="C160" s="153"/>
      <c r="D160" s="156"/>
      <c r="E160" s="97"/>
      <c r="F160" s="156" t="s">
        <v>118</v>
      </c>
      <c r="G160" s="97"/>
      <c r="H160" s="156">
        <f>173*1000</f>
        <v>173000</v>
      </c>
      <c r="I160" s="156">
        <f>259*1000</f>
        <v>259000</v>
      </c>
      <c r="J160" s="156"/>
      <c r="K160" s="153"/>
      <c r="L160" s="153"/>
      <c r="M160" s="153"/>
      <c r="N160" s="153"/>
      <c r="O160" s="153"/>
      <c r="P160" s="153"/>
      <c r="Q160" s="153"/>
      <c r="R160" s="153"/>
      <c r="S160" s="153"/>
      <c r="T160" s="153"/>
      <c r="U160" s="153"/>
      <c r="V160" s="153"/>
      <c r="W160" s="153"/>
      <c r="X160" s="153"/>
    </row>
    <row r="161" spans="2:24" customFormat="1" ht="16">
      <c r="B161" s="98"/>
      <c r="C161" s="153"/>
      <c r="D161" s="156"/>
      <c r="E161" s="97"/>
      <c r="F161" s="156" t="s">
        <v>119</v>
      </c>
      <c r="G161" s="97"/>
      <c r="H161" s="156">
        <f>187*1000</f>
        <v>187000</v>
      </c>
      <c r="I161" s="156">
        <f>280*1000</f>
        <v>280000</v>
      </c>
      <c r="J161" s="156"/>
      <c r="K161" s="153"/>
      <c r="L161" s="153"/>
      <c r="M161" s="153"/>
      <c r="N161" s="153"/>
      <c r="O161" s="153"/>
      <c r="P161" s="153"/>
      <c r="Q161" s="153"/>
      <c r="R161" s="153"/>
      <c r="S161" s="153"/>
      <c r="T161" s="153"/>
      <c r="U161" s="153"/>
      <c r="V161" s="153"/>
      <c r="W161" s="153"/>
      <c r="X161" s="153"/>
    </row>
    <row r="162" spans="2:24" customFormat="1" ht="16">
      <c r="B162" s="98"/>
      <c r="C162" s="153"/>
      <c r="D162" s="156"/>
      <c r="E162" s="97"/>
      <c r="F162" s="156"/>
      <c r="G162" s="97"/>
      <c r="H162" s="156" t="s">
        <v>54</v>
      </c>
      <c r="I162" s="156" t="s">
        <v>54</v>
      </c>
      <c r="J162" s="156"/>
      <c r="K162" s="153" t="s">
        <v>121</v>
      </c>
      <c r="L162" s="153"/>
      <c r="M162" s="153"/>
      <c r="N162" s="153"/>
      <c r="O162" s="153"/>
      <c r="P162" s="153"/>
      <c r="Q162" s="153"/>
      <c r="R162" s="153"/>
      <c r="S162" s="153"/>
      <c r="T162" s="153"/>
      <c r="U162" s="153"/>
      <c r="V162" s="153"/>
      <c r="W162" s="153"/>
      <c r="X162" s="153"/>
    </row>
    <row r="163" spans="2:24" customFormat="1" ht="16">
      <c r="B163" s="98"/>
      <c r="C163" s="153"/>
      <c r="D163" s="156"/>
      <c r="E163" s="97"/>
      <c r="F163" s="156" t="s">
        <v>118</v>
      </c>
      <c r="G163" s="97"/>
      <c r="H163" s="164">
        <f>H160*100</f>
        <v>17300000</v>
      </c>
      <c r="I163" s="164">
        <f>I160*100</f>
        <v>25900000</v>
      </c>
      <c r="J163" s="156"/>
      <c r="K163" s="164">
        <f>(H163+I163)/2</f>
        <v>21600000</v>
      </c>
      <c r="L163" s="153"/>
      <c r="M163" s="153"/>
      <c r="N163" s="153"/>
      <c r="O163" s="153"/>
      <c r="P163" s="153"/>
      <c r="Q163" s="153"/>
      <c r="R163" s="153"/>
      <c r="S163" s="153"/>
      <c r="T163" s="153"/>
      <c r="U163" s="153"/>
      <c r="V163" s="153"/>
      <c r="W163" s="153"/>
      <c r="X163" s="153"/>
    </row>
    <row r="164" spans="2:24" customFormat="1" ht="16">
      <c r="B164" s="98"/>
      <c r="C164" s="153"/>
      <c r="D164" s="156"/>
      <c r="E164" s="97"/>
      <c r="F164" s="156" t="s">
        <v>119</v>
      </c>
      <c r="G164" s="97"/>
      <c r="H164" s="164">
        <f>H161*100</f>
        <v>18700000</v>
      </c>
      <c r="I164" s="164">
        <f>I161*100</f>
        <v>28000000</v>
      </c>
      <c r="J164" s="156"/>
      <c r="K164" s="164">
        <f>(H164+I164)/2</f>
        <v>23350000</v>
      </c>
      <c r="L164" s="153"/>
      <c r="M164" s="153"/>
      <c r="N164" s="153"/>
      <c r="O164" s="153"/>
      <c r="P164" s="153"/>
      <c r="Q164" s="153"/>
      <c r="R164" s="153"/>
      <c r="S164" s="153"/>
      <c r="T164" s="153"/>
      <c r="U164" s="153"/>
      <c r="V164" s="153"/>
      <c r="W164" s="153"/>
      <c r="X164" s="153"/>
    </row>
    <row r="165" spans="2:24" customFormat="1" ht="16">
      <c r="B165" s="98"/>
      <c r="C165" s="153"/>
      <c r="D165" s="156"/>
      <c r="E165" s="97"/>
      <c r="F165" s="156"/>
      <c r="G165" s="97"/>
      <c r="H165" s="156"/>
      <c r="I165" s="156"/>
      <c r="J165" s="156"/>
      <c r="K165" s="164">
        <f>(K163+K164)/2</f>
        <v>22475000</v>
      </c>
      <c r="L165" s="153"/>
      <c r="M165" s="153"/>
      <c r="N165" s="153"/>
      <c r="O165" s="153"/>
      <c r="P165" s="153"/>
      <c r="Q165" s="153"/>
      <c r="R165" s="153"/>
      <c r="S165" s="153"/>
      <c r="T165" s="153"/>
      <c r="U165" s="153"/>
      <c r="V165" s="153"/>
      <c r="W165" s="153"/>
      <c r="X165" s="153"/>
    </row>
    <row r="166" spans="2:24" customFormat="1" ht="16">
      <c r="B166" s="98"/>
      <c r="C166" s="153"/>
      <c r="D166" s="156"/>
      <c r="E166" s="97"/>
      <c r="F166" s="161" t="s">
        <v>132</v>
      </c>
      <c r="G166" s="97"/>
      <c r="H166" s="164">
        <f>K166*H114</f>
        <v>18879000</v>
      </c>
      <c r="I166" s="156" t="s">
        <v>54</v>
      </c>
      <c r="J166" s="156"/>
      <c r="K166" s="164">
        <v>22475000</v>
      </c>
      <c r="L166" s="153"/>
      <c r="M166" s="153"/>
      <c r="N166" s="153"/>
      <c r="O166" s="153"/>
      <c r="P166" s="153"/>
      <c r="Q166" s="153"/>
      <c r="R166" s="153"/>
      <c r="S166" s="153"/>
      <c r="T166" s="153"/>
      <c r="U166" s="153"/>
      <c r="V166" s="153"/>
      <c r="W166" s="153"/>
      <c r="X166" s="153"/>
    </row>
    <row r="167" spans="2:24" customFormat="1" ht="16">
      <c r="B167" s="98"/>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row>
    <row r="168" spans="2:24" customFormat="1" ht="16">
      <c r="B168" s="98"/>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row>
    <row r="169" spans="2:24" customFormat="1" ht="16">
      <c r="B169" s="98"/>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row>
    <row r="170" spans="2:24" customFormat="1" ht="16">
      <c r="B170" s="98"/>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row>
    <row r="171" spans="2:24" customFormat="1" ht="16">
      <c r="B171" s="98"/>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row>
    <row r="172" spans="2:24" customFormat="1" ht="16">
      <c r="B172" s="98"/>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row>
    <row r="173" spans="2:24" customFormat="1" ht="16">
      <c r="B173" s="98"/>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row>
    <row r="174" spans="2:24" customFormat="1" ht="16">
      <c r="B174" s="98"/>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row>
    <row r="175" spans="2:24" customFormat="1" ht="16">
      <c r="B175" s="98"/>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row>
    <row r="176" spans="2:24" customFormat="1" ht="16">
      <c r="B176" s="98"/>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row>
    <row r="177" spans="1:25" customFormat="1" ht="16">
      <c r="B177" s="98"/>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row>
    <row r="178" spans="1:25" customFormat="1" ht="16">
      <c r="B178" s="98"/>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row>
    <row r="179" spans="1:25" customFormat="1" ht="16">
      <c r="B179" s="98"/>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row>
    <row r="180" spans="1:25" customFormat="1" ht="16">
      <c r="B180" s="98"/>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row>
    <row r="181" spans="1:25" customFormat="1" ht="16">
      <c r="B181" s="98"/>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row>
    <row r="182" spans="1:25" customFormat="1" ht="16">
      <c r="B182" s="98"/>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row>
    <row r="183" spans="1:25" customFormat="1" ht="16">
      <c r="B183" s="98"/>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row>
    <row r="184" spans="1:25" customFormat="1" ht="16">
      <c r="B184" s="98"/>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row>
    <row r="185" spans="1:25" customFormat="1" ht="16">
      <c r="B185" s="98"/>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row>
    <row r="186" spans="1:25" customFormat="1" ht="16">
      <c r="B186" s="98"/>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row>
    <row r="187" spans="1:25" customFormat="1" ht="17" thickBot="1">
      <c r="B187" s="98"/>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row>
    <row r="188" spans="1:25" s="25" customFormat="1" ht="16">
      <c r="A188"/>
      <c r="B188" s="99"/>
      <c r="C188" s="100" t="s">
        <v>25</v>
      </c>
      <c r="D188" s="100" t="s">
        <v>55</v>
      </c>
      <c r="E188" s="100"/>
      <c r="F188" s="100" t="s">
        <v>32</v>
      </c>
      <c r="G188" s="100"/>
      <c r="H188" s="100"/>
      <c r="I188" s="100"/>
      <c r="J188" s="100"/>
      <c r="K188" s="100"/>
      <c r="L188" s="100"/>
      <c r="M188" s="100"/>
      <c r="N188" s="100"/>
      <c r="O188" s="100"/>
      <c r="P188" s="100"/>
      <c r="Q188" s="100"/>
      <c r="R188" s="100"/>
      <c r="S188" s="100"/>
      <c r="T188" s="100"/>
      <c r="U188" s="100"/>
    </row>
    <row r="189" spans="1:25" s="123" customFormat="1" ht="16">
      <c r="B189" s="98"/>
      <c r="C189" s="151"/>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row>
    <row r="190" spans="1:25" customFormat="1" ht="16">
      <c r="B190" s="98"/>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row>
    <row r="191" spans="1:25" customFormat="1" ht="16">
      <c r="B191" s="98"/>
      <c r="C191" s="153" t="s">
        <v>122</v>
      </c>
      <c r="D191" s="153"/>
      <c r="E191" s="97"/>
      <c r="F191" s="97"/>
      <c r="G191" s="97"/>
      <c r="H191" s="97"/>
      <c r="I191" s="97"/>
      <c r="J191" s="97"/>
      <c r="K191" s="153"/>
      <c r="L191" s="153"/>
      <c r="M191" s="153"/>
      <c r="N191" s="153"/>
      <c r="O191" s="153"/>
      <c r="P191" s="153"/>
      <c r="Q191" s="153"/>
      <c r="R191" s="153"/>
      <c r="S191" s="153"/>
      <c r="T191" s="153"/>
      <c r="U191" s="153"/>
      <c r="V191" s="153"/>
      <c r="W191" s="153"/>
      <c r="X191" s="153"/>
    </row>
    <row r="192" spans="1:25" customFormat="1" ht="16">
      <c r="B192" s="98"/>
      <c r="C192" s="153"/>
      <c r="D192" s="153"/>
      <c r="E192" s="97"/>
      <c r="F192" s="153" t="s">
        <v>123</v>
      </c>
      <c r="G192" s="153"/>
      <c r="H192" s="153"/>
      <c r="I192" s="153"/>
      <c r="J192" s="153"/>
      <c r="K192" s="153"/>
      <c r="L192" s="153"/>
      <c r="M192" s="153"/>
      <c r="N192" s="153"/>
      <c r="O192" s="153"/>
      <c r="P192" s="153"/>
      <c r="Q192" s="153"/>
      <c r="R192" s="153"/>
      <c r="S192" s="153"/>
      <c r="T192" s="153"/>
      <c r="U192" s="153"/>
      <c r="V192" s="153"/>
      <c r="W192" s="153"/>
      <c r="X192" s="153"/>
    </row>
    <row r="193" spans="2:24" customFormat="1" ht="16">
      <c r="B193" s="98"/>
      <c r="C193" s="153"/>
      <c r="D193" s="153"/>
      <c r="E193" s="97"/>
      <c r="F193" s="153">
        <f>I203</f>
        <v>1.4285714285714285E-2</v>
      </c>
      <c r="G193" s="153"/>
      <c r="H193" s="153"/>
      <c r="I193" s="153"/>
      <c r="J193" s="153"/>
      <c r="K193" s="153"/>
      <c r="L193" s="153"/>
      <c r="M193" s="153"/>
      <c r="N193" s="153"/>
      <c r="O193" s="153"/>
      <c r="P193" s="153"/>
      <c r="Q193" s="153"/>
      <c r="R193" s="153"/>
      <c r="S193" s="153"/>
      <c r="T193" s="153"/>
      <c r="U193" s="153"/>
      <c r="V193" s="153"/>
      <c r="W193" s="153"/>
      <c r="X193" s="153"/>
    </row>
    <row r="194" spans="2:24" customFormat="1" ht="16">
      <c r="B194" s="98"/>
      <c r="C194" s="153"/>
      <c r="D194" s="153" t="s">
        <v>124</v>
      </c>
      <c r="E194" s="97"/>
      <c r="F194" s="153"/>
      <c r="G194" s="153"/>
      <c r="H194" s="153"/>
      <c r="I194" s="153"/>
      <c r="J194" s="153"/>
      <c r="K194" s="153"/>
      <c r="L194" s="153"/>
      <c r="M194" s="153"/>
      <c r="N194" s="153"/>
      <c r="O194" s="153"/>
      <c r="P194" s="153"/>
      <c r="Q194" s="153"/>
      <c r="R194" s="153"/>
      <c r="S194" s="153"/>
      <c r="T194" s="153"/>
      <c r="U194" s="153"/>
      <c r="V194" s="153"/>
      <c r="W194" s="153"/>
      <c r="X194" s="153"/>
    </row>
    <row r="195" spans="2:24" customFormat="1" ht="16">
      <c r="B195" s="98"/>
      <c r="C195" s="153"/>
      <c r="D195" s="153"/>
      <c r="E195" s="97"/>
      <c r="F195" s="165" t="s">
        <v>102</v>
      </c>
      <c r="G195">
        <v>17.600000000000001</v>
      </c>
      <c r="H195" s="153" t="s">
        <v>154</v>
      </c>
      <c r="I195" s="153"/>
      <c r="J195" s="153"/>
      <c r="K195" s="153"/>
      <c r="L195" s="153"/>
      <c r="M195" s="153"/>
      <c r="N195" s="153"/>
      <c r="O195" s="153"/>
      <c r="P195" s="153"/>
      <c r="Q195" s="153"/>
      <c r="R195" s="153"/>
      <c r="S195" s="153"/>
      <c r="T195" s="153"/>
      <c r="U195" s="153"/>
      <c r="V195" s="153"/>
      <c r="W195" s="153"/>
      <c r="X195" s="153"/>
    </row>
    <row r="196" spans="2:24" customFormat="1" ht="16">
      <c r="B196" s="98"/>
      <c r="C196" s="153"/>
      <c r="D196" s="156"/>
      <c r="E196" s="97"/>
      <c r="F196" s="153"/>
      <c r="H196" s="153" t="s">
        <v>125</v>
      </c>
      <c r="I196" s="153"/>
      <c r="J196" s="153"/>
      <c r="K196" s="153"/>
      <c r="L196" s="153"/>
      <c r="M196" s="153"/>
      <c r="N196" s="153"/>
      <c r="O196" s="153"/>
      <c r="P196" s="153"/>
      <c r="Q196" s="153"/>
      <c r="R196" s="153"/>
      <c r="S196" s="153"/>
      <c r="T196" s="153"/>
      <c r="U196" s="153"/>
      <c r="V196" s="153"/>
      <c r="W196" s="153"/>
      <c r="X196" s="153"/>
    </row>
    <row r="197" spans="2:24" customFormat="1" ht="16">
      <c r="B197" s="98"/>
      <c r="C197" s="153"/>
      <c r="D197" s="156"/>
      <c r="E197" s="97"/>
      <c r="F197" s="156"/>
      <c r="G197" s="156">
        <v>50</v>
      </c>
      <c r="H197" s="156" t="s">
        <v>126</v>
      </c>
      <c r="I197" s="156"/>
      <c r="J197" s="156"/>
      <c r="K197" s="153"/>
      <c r="L197" s="153"/>
      <c r="M197" s="153"/>
      <c r="N197" s="153"/>
      <c r="O197" s="153"/>
      <c r="P197" s="153"/>
      <c r="Q197" s="153"/>
      <c r="R197" s="153"/>
      <c r="S197" s="153"/>
      <c r="T197" s="153"/>
      <c r="U197" s="153"/>
      <c r="V197" s="153"/>
      <c r="W197" s="153"/>
      <c r="X197" s="153"/>
    </row>
    <row r="198" spans="2:24" customFormat="1" ht="16">
      <c r="B198" s="98"/>
      <c r="C198" s="153"/>
      <c r="D198" s="156"/>
      <c r="E198" s="97"/>
      <c r="F198" s="156"/>
      <c r="G198" s="156">
        <v>200</v>
      </c>
      <c r="H198" s="156" t="s">
        <v>127</v>
      </c>
      <c r="I198" s="156"/>
      <c r="J198" s="156"/>
      <c r="K198" s="153"/>
      <c r="L198" s="153"/>
      <c r="M198" s="153"/>
      <c r="N198" s="153"/>
      <c r="O198" s="153"/>
      <c r="P198" s="153"/>
      <c r="Q198" s="153"/>
      <c r="R198" s="153"/>
      <c r="S198" s="153"/>
      <c r="T198" s="153"/>
      <c r="U198" s="153"/>
      <c r="V198" s="153"/>
      <c r="W198" s="153"/>
      <c r="X198" s="153"/>
    </row>
    <row r="199" spans="2:24" customFormat="1" ht="16">
      <c r="B199" s="98"/>
      <c r="C199" s="153"/>
      <c r="D199" s="156"/>
      <c r="E199" s="97"/>
      <c r="F199" s="156"/>
      <c r="G199" s="156" t="s">
        <v>128</v>
      </c>
      <c r="H199" s="156" t="s">
        <v>129</v>
      </c>
      <c r="I199" s="156"/>
      <c r="J199" s="156"/>
      <c r="K199" s="153"/>
      <c r="L199" s="153"/>
      <c r="M199" s="153"/>
      <c r="N199" s="153"/>
      <c r="O199" s="153"/>
      <c r="P199" s="153"/>
      <c r="Q199" s="153"/>
      <c r="R199" s="153"/>
      <c r="S199" s="153"/>
      <c r="T199" s="153"/>
      <c r="U199" s="153"/>
      <c r="V199" s="153"/>
      <c r="W199" s="153"/>
      <c r="X199" s="153"/>
    </row>
    <row r="200" spans="2:24" customFormat="1" ht="16">
      <c r="B200" s="98"/>
      <c r="C200" s="153"/>
      <c r="D200" s="156"/>
      <c r="E200" s="97"/>
      <c r="F200" s="156"/>
      <c r="G200" s="156" t="s">
        <v>130</v>
      </c>
      <c r="H200" s="156"/>
      <c r="I200" s="156"/>
      <c r="J200" s="156" t="s">
        <v>131</v>
      </c>
      <c r="K200" s="153"/>
      <c r="L200" s="153"/>
      <c r="M200" s="153"/>
      <c r="N200" s="153"/>
      <c r="O200" s="153"/>
      <c r="P200" s="153"/>
      <c r="Q200" s="153"/>
      <c r="R200" s="153"/>
      <c r="S200" s="153"/>
      <c r="T200" s="153"/>
      <c r="U200" s="153"/>
      <c r="V200" s="153"/>
      <c r="W200" s="153"/>
      <c r="X200" s="153"/>
    </row>
    <row r="201" spans="2:24" customFormat="1" ht="16">
      <c r="B201" s="98"/>
      <c r="C201" s="153"/>
      <c r="D201" s="156"/>
      <c r="E201" s="97"/>
      <c r="F201" s="156" t="s">
        <v>126</v>
      </c>
      <c r="G201" s="156">
        <f>50/17500</f>
        <v>2.8571428571428571E-3</v>
      </c>
      <c r="H201" s="156"/>
      <c r="I201" s="156"/>
      <c r="J201" s="156">
        <f>50/17500</f>
        <v>2.8571428571428571E-3</v>
      </c>
      <c r="K201" s="153"/>
      <c r="L201" s="153"/>
      <c r="M201" s="153"/>
      <c r="N201" s="153"/>
      <c r="O201" s="153"/>
      <c r="P201" s="153"/>
      <c r="Q201" s="153"/>
      <c r="R201" s="153"/>
      <c r="S201" s="153"/>
      <c r="T201" s="153"/>
      <c r="U201" s="153"/>
      <c r="V201" s="153"/>
      <c r="W201" s="153"/>
      <c r="X201" s="153"/>
    </row>
    <row r="202" spans="2:24" customFormat="1" ht="16">
      <c r="B202" s="98"/>
      <c r="C202" s="153"/>
      <c r="D202" s="156"/>
      <c r="E202" s="97"/>
      <c r="F202" s="156" t="s">
        <v>127</v>
      </c>
      <c r="G202" s="156">
        <f>200/17500</f>
        <v>1.1428571428571429E-2</v>
      </c>
      <c r="H202" s="156"/>
      <c r="I202" s="156"/>
      <c r="J202" s="156">
        <v>1.1428571428571429E-2</v>
      </c>
      <c r="K202" s="153"/>
      <c r="L202" s="153"/>
      <c r="M202" s="153"/>
      <c r="N202" s="153"/>
      <c r="O202" s="153"/>
      <c r="P202" s="153"/>
      <c r="Q202" s="153"/>
      <c r="R202" s="153"/>
      <c r="S202" s="153"/>
      <c r="T202" s="153"/>
      <c r="U202" s="153"/>
      <c r="V202" s="153"/>
      <c r="W202" s="153"/>
      <c r="X202" s="153"/>
    </row>
    <row r="203" spans="2:24" customFormat="1" ht="16">
      <c r="B203" s="98"/>
      <c r="C203" s="153"/>
      <c r="D203" s="156"/>
      <c r="E203" s="156"/>
      <c r="F203" s="156" t="s">
        <v>129</v>
      </c>
      <c r="G203" s="156">
        <f>170/17500</f>
        <v>9.7142857142857135E-3</v>
      </c>
      <c r="H203" s="156">
        <f>330/17500</f>
        <v>1.8857142857142857E-2</v>
      </c>
      <c r="I203" s="156">
        <f>(G203+H203)/2</f>
        <v>1.4285714285714285E-2</v>
      </c>
      <c r="J203" s="156">
        <v>1.4285714285714285E-2</v>
      </c>
      <c r="K203" s="153"/>
      <c r="L203" s="153"/>
      <c r="M203" s="153"/>
      <c r="N203" s="153"/>
      <c r="O203" s="153"/>
      <c r="P203" s="153"/>
      <c r="Q203" s="153"/>
      <c r="R203" s="153"/>
      <c r="S203" s="153"/>
      <c r="T203" s="153"/>
      <c r="U203" s="153"/>
      <c r="V203" s="153"/>
      <c r="W203" s="153"/>
      <c r="X203" s="153"/>
    </row>
    <row r="204" spans="2:24" customFormat="1" ht="16">
      <c r="B204" s="98"/>
      <c r="C204" s="153"/>
      <c r="D204" s="156"/>
      <c r="E204" s="156"/>
      <c r="F204" s="156"/>
      <c r="G204" s="156"/>
      <c r="H204" s="156"/>
      <c r="I204" s="156"/>
      <c r="J204" s="153"/>
      <c r="K204" s="153"/>
      <c r="L204" s="153"/>
      <c r="M204" s="153"/>
      <c r="N204" s="153"/>
      <c r="O204" s="153"/>
      <c r="P204" s="153"/>
      <c r="Q204" s="153"/>
      <c r="R204" s="153"/>
      <c r="S204" s="153"/>
      <c r="T204" s="153"/>
      <c r="U204" s="153"/>
      <c r="V204" s="153"/>
      <c r="W204" s="153"/>
      <c r="X204" s="153"/>
    </row>
    <row r="205" spans="2:24" customFormat="1" ht="16">
      <c r="B205" s="98"/>
      <c r="C205" s="153"/>
      <c r="D205" s="156"/>
      <c r="E205" s="156"/>
      <c r="F205" s="156"/>
      <c r="G205" s="156"/>
      <c r="H205" s="156"/>
      <c r="I205" s="156"/>
      <c r="J205" s="153"/>
      <c r="K205" s="153"/>
      <c r="L205" s="153"/>
      <c r="M205" s="153"/>
      <c r="N205" s="153"/>
      <c r="O205" s="153"/>
      <c r="P205" s="153"/>
      <c r="Q205" s="153"/>
      <c r="R205" s="153"/>
      <c r="S205" s="153"/>
      <c r="T205" s="153"/>
      <c r="U205" s="153"/>
      <c r="V205" s="153"/>
      <c r="W205" s="153"/>
      <c r="X205" s="153"/>
    </row>
    <row r="206" spans="2:24" customFormat="1" ht="16">
      <c r="B206" s="98"/>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row>
    <row r="207" spans="2:24" customFormat="1" ht="16">
      <c r="B207" s="98"/>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row>
    <row r="208" spans="2:24" customFormat="1" ht="16">
      <c r="B208" s="98"/>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row>
    <row r="209" spans="2:24" customFormat="1" ht="16">
      <c r="B209" s="98"/>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row>
    <row r="210" spans="2:24" customFormat="1" ht="16">
      <c r="B210" s="98"/>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row>
    <row r="211" spans="2:24" customFormat="1" ht="16">
      <c r="B211" s="98"/>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row>
    <row r="212" spans="2:24" customFormat="1" ht="16">
      <c r="B212" s="98"/>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row>
    <row r="213" spans="2:24" customFormat="1" ht="16">
      <c r="B213" s="98"/>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row>
    <row r="214" spans="2:24" customFormat="1" ht="16">
      <c r="B214" s="98"/>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row>
    <row r="215" spans="2:24" customFormat="1" ht="16">
      <c r="B215" s="98"/>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row>
    <row r="216" spans="2:24" customFormat="1" ht="16">
      <c r="B216" s="98"/>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row>
    <row r="217" spans="2:24" customFormat="1" ht="16">
      <c r="B217" s="98"/>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row>
    <row r="218" spans="2:24" customFormat="1" ht="16">
      <c r="B218" s="98"/>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row>
    <row r="219" spans="2:24" customFormat="1" ht="16">
      <c r="B219" s="98"/>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row>
    <row r="220" spans="2:24" customFormat="1" ht="16">
      <c r="B220" s="98"/>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row>
    <row r="221" spans="2:24" customFormat="1" ht="16">
      <c r="B221" s="98"/>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row>
    <row r="222" spans="2:24" customFormat="1" ht="16">
      <c r="B222" s="98"/>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row>
    <row r="223" spans="2:24" customFormat="1" ht="16">
      <c r="B223" s="98"/>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row>
    <row r="224" spans="2:24" customFormat="1" ht="16">
      <c r="B224" s="98"/>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row>
    <row r="225" spans="1:25" customFormat="1" ht="16">
      <c r="B225" s="98"/>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row>
    <row r="226" spans="1:25" customFormat="1" ht="16">
      <c r="B226" s="98"/>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row>
    <row r="227" spans="1:25" customFormat="1" ht="16">
      <c r="B227" s="98"/>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row>
    <row r="228" spans="1:25" customFormat="1" ht="16">
      <c r="B228" s="98"/>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row>
    <row r="229" spans="1:25" customFormat="1" ht="16">
      <c r="B229" s="98"/>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row>
    <row r="230" spans="1:25" customFormat="1" ht="16">
      <c r="B230" s="98"/>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row>
    <row r="231" spans="1:25" customFormat="1" ht="16">
      <c r="B231" s="98"/>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row>
    <row r="232" spans="1:25" customFormat="1" ht="16">
      <c r="B232" s="98"/>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row>
    <row r="233" spans="1:25" customFormat="1" ht="16">
      <c r="B233" s="98"/>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row>
    <row r="234" spans="1:25" customFormat="1" ht="16">
      <c r="B234" s="98"/>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row>
    <row r="235" spans="1:25" s="120" customFormat="1" ht="16" thickBot="1">
      <c r="B235" s="98"/>
    </row>
    <row r="236" spans="1:25" s="120" customFormat="1">
      <c r="B236" s="99"/>
      <c r="C236" s="100" t="s">
        <v>25</v>
      </c>
      <c r="D236" s="100" t="s">
        <v>55</v>
      </c>
      <c r="E236" s="100"/>
      <c r="F236" s="100" t="s">
        <v>32</v>
      </c>
      <c r="G236" s="100"/>
      <c r="H236" s="100"/>
      <c r="I236" s="100"/>
      <c r="J236" s="100"/>
      <c r="K236" s="100"/>
      <c r="L236" s="100"/>
      <c r="M236" s="100"/>
      <c r="N236" s="100"/>
      <c r="O236" s="100"/>
      <c r="P236" s="100"/>
      <c r="Q236" s="100"/>
      <c r="R236" s="100"/>
      <c r="S236" s="100"/>
      <c r="T236" s="100"/>
      <c r="U236" s="100"/>
    </row>
    <row r="237" spans="1:25" s="120" customFormat="1">
      <c r="B237" s="98"/>
      <c r="C237" s="151"/>
      <c r="D237" s="152"/>
      <c r="E237" s="152"/>
      <c r="F237" s="152"/>
      <c r="G237" s="152"/>
      <c r="H237" s="152"/>
      <c r="I237" s="152"/>
      <c r="J237" s="152"/>
      <c r="K237" s="152"/>
      <c r="L237" s="152"/>
      <c r="M237" s="152"/>
      <c r="N237" s="152"/>
      <c r="O237" s="152"/>
      <c r="P237" s="152"/>
      <c r="Q237" s="152"/>
      <c r="R237" s="152"/>
      <c r="S237" s="152"/>
      <c r="T237" s="152"/>
      <c r="U237" s="152"/>
    </row>
    <row r="238" spans="1:25" customFormat="1" ht="16">
      <c r="A238" s="120"/>
      <c r="B238" s="98"/>
      <c r="C238" s="153" t="s">
        <v>91</v>
      </c>
      <c r="D238" s="120"/>
      <c r="E238" s="120"/>
      <c r="F238" s="120"/>
      <c r="G238" s="120"/>
      <c r="H238" s="120"/>
      <c r="I238" s="120"/>
      <c r="J238" s="120"/>
      <c r="K238" s="120"/>
      <c r="L238" s="120"/>
      <c r="M238" s="120"/>
      <c r="N238" s="120"/>
      <c r="O238" s="120"/>
      <c r="P238" s="120"/>
      <c r="Q238" s="120"/>
      <c r="R238" s="120"/>
      <c r="S238" s="120"/>
      <c r="T238" s="120"/>
      <c r="U238" s="153"/>
      <c r="V238" s="153"/>
      <c r="W238" s="153"/>
      <c r="X238" s="153"/>
    </row>
    <row r="239" spans="1:25" customFormat="1" ht="16">
      <c r="B239" s="98"/>
      <c r="C239" s="97"/>
      <c r="D239" s="155">
        <v>10</v>
      </c>
      <c r="E239" s="97"/>
      <c r="F239" s="97"/>
      <c r="G239" s="97"/>
      <c r="H239" s="97"/>
      <c r="I239" s="153"/>
      <c r="J239" s="153"/>
      <c r="K239" s="153"/>
      <c r="L239" s="153"/>
      <c r="M239" s="153"/>
      <c r="N239" s="153"/>
      <c r="O239" s="153"/>
      <c r="P239" s="153"/>
      <c r="Q239" s="153"/>
      <c r="R239" s="153"/>
      <c r="S239" s="153"/>
      <c r="T239" s="153"/>
      <c r="U239" s="153"/>
      <c r="V239" s="153"/>
      <c r="W239" s="153"/>
      <c r="X239" s="153"/>
    </row>
    <row r="240" spans="1:25" customFormat="1" ht="16">
      <c r="B240" s="98"/>
      <c r="C240" s="153"/>
      <c r="D240" s="153"/>
      <c r="E240" s="97"/>
      <c r="F240" s="97"/>
      <c r="G240" s="97"/>
      <c r="H240" s="97"/>
      <c r="I240" s="153"/>
      <c r="J240" s="153"/>
      <c r="K240" s="153"/>
      <c r="L240" s="153"/>
      <c r="M240" s="153"/>
      <c r="N240" s="153"/>
      <c r="O240" s="153"/>
      <c r="P240" s="153"/>
      <c r="Q240" s="153"/>
      <c r="R240" s="153"/>
      <c r="S240" s="153"/>
      <c r="T240" s="153"/>
      <c r="U240" s="153"/>
      <c r="V240" s="153"/>
      <c r="W240" s="153"/>
      <c r="X240" s="153"/>
    </row>
    <row r="241" spans="2:24" customFormat="1" ht="16">
      <c r="B241" s="98"/>
      <c r="C241" s="153"/>
      <c r="D241" s="153"/>
      <c r="E241" s="153" t="s">
        <v>92</v>
      </c>
      <c r="F241" s="97"/>
      <c r="G241" s="153">
        <f>J264</f>
        <v>7.6704545454545454E-3</v>
      </c>
      <c r="H241" s="156" t="s">
        <v>93</v>
      </c>
      <c r="I241" s="153"/>
      <c r="J241" s="153"/>
      <c r="K241" s="153"/>
      <c r="L241" s="153"/>
      <c r="M241" s="153"/>
      <c r="N241" s="153"/>
      <c r="O241" s="153"/>
      <c r="P241" s="153"/>
      <c r="Q241" s="153"/>
      <c r="R241" s="153"/>
      <c r="S241" s="153"/>
      <c r="T241" s="153"/>
      <c r="U241" s="153"/>
      <c r="V241" s="153"/>
      <c r="W241" s="153"/>
      <c r="X241" s="153"/>
    </row>
    <row r="242" spans="2:24" customFormat="1" ht="16">
      <c r="B242" s="98"/>
      <c r="C242" s="153"/>
      <c r="D242" s="153"/>
      <c r="E242" s="153" t="s">
        <v>94</v>
      </c>
      <c r="F242" s="97"/>
      <c r="G242" s="153">
        <f>N264</f>
        <v>1.2500000000000001E-2</v>
      </c>
      <c r="H242" s="156" t="s">
        <v>93</v>
      </c>
      <c r="I242" s="153"/>
      <c r="J242" s="153"/>
      <c r="K242" s="153"/>
      <c r="L242" s="153"/>
      <c r="M242" s="153"/>
      <c r="N242" s="153"/>
      <c r="O242" s="153"/>
      <c r="P242" s="153"/>
      <c r="Q242" s="153"/>
      <c r="R242" s="153"/>
      <c r="S242" s="153"/>
      <c r="T242" s="153"/>
      <c r="U242" s="153"/>
      <c r="V242" s="153"/>
      <c r="W242" s="153"/>
      <c r="X242" s="153"/>
    </row>
    <row r="243" spans="2:24" customFormat="1" ht="16">
      <c r="B243" s="98"/>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row>
    <row r="244" spans="2:24" customFormat="1" ht="16">
      <c r="B244" s="98"/>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row>
    <row r="245" spans="2:24" customFormat="1" ht="16">
      <c r="B245" s="98"/>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row>
    <row r="246" spans="2:24" customFormat="1" ht="16">
      <c r="B246" s="98"/>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row>
    <row r="247" spans="2:24" customFormat="1" ht="16">
      <c r="B247" s="98"/>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row>
    <row r="248" spans="2:24" customFormat="1" ht="16">
      <c r="B248" s="98"/>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row>
    <row r="249" spans="2:24" customFormat="1" ht="16">
      <c r="B249" s="98"/>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row>
    <row r="250" spans="2:24" customFormat="1" ht="16">
      <c r="B250" s="98"/>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row>
    <row r="251" spans="2:24" customFormat="1" ht="16">
      <c r="B251" s="98"/>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row>
    <row r="252" spans="2:24" customFormat="1" ht="16">
      <c r="B252" s="98"/>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row>
    <row r="253" spans="2:24" customFormat="1" ht="16">
      <c r="B253" s="98"/>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row>
    <row r="254" spans="2:24" customFormat="1" ht="16">
      <c r="B254" s="98"/>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row>
    <row r="255" spans="2:24" customFormat="1" ht="16">
      <c r="B255" s="98"/>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row>
    <row r="256" spans="2:24" customFormat="1" ht="16">
      <c r="B256" s="98"/>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row>
    <row r="257" spans="1:24" customFormat="1" ht="16">
      <c r="B257" s="98"/>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row>
    <row r="258" spans="1:24" customFormat="1" ht="16">
      <c r="B258" s="98"/>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row>
    <row r="259" spans="1:24" customFormat="1" ht="16">
      <c r="B259" s="98"/>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row>
    <row r="260" spans="1:24" customFormat="1" ht="16">
      <c r="B260" s="98"/>
      <c r="C260" s="153"/>
      <c r="D260" s="153"/>
      <c r="E260" s="153"/>
      <c r="F260" s="153"/>
      <c r="G260" s="153"/>
      <c r="H260" s="153"/>
      <c r="I260" s="156"/>
      <c r="J260" s="156"/>
      <c r="K260" s="156"/>
      <c r="L260" s="156"/>
      <c r="M260" s="156"/>
      <c r="N260" s="156"/>
      <c r="O260" s="156"/>
      <c r="P260" s="153"/>
      <c r="Q260" s="153"/>
      <c r="R260" s="153"/>
      <c r="S260" s="153"/>
      <c r="T260" s="153"/>
      <c r="U260" s="153"/>
      <c r="V260" s="153"/>
      <c r="W260" s="153"/>
      <c r="X260" s="153"/>
    </row>
    <row r="261" spans="1:24" customFormat="1" ht="16">
      <c r="B261" s="98"/>
      <c r="C261" s="153"/>
      <c r="D261" s="153"/>
      <c r="E261" s="153"/>
      <c r="F261" s="153"/>
      <c r="G261" s="153"/>
      <c r="H261" s="153"/>
      <c r="I261" s="156"/>
      <c r="J261" s="156" t="s">
        <v>155</v>
      </c>
      <c r="K261" s="156" t="s">
        <v>95</v>
      </c>
      <c r="L261" s="156"/>
      <c r="M261" s="156"/>
      <c r="N261" s="156" t="s">
        <v>156</v>
      </c>
      <c r="O261" s="156" t="s">
        <v>96</v>
      </c>
      <c r="P261" s="153"/>
      <c r="Q261" s="153"/>
      <c r="R261" s="153"/>
      <c r="S261" s="153"/>
      <c r="T261" s="153"/>
      <c r="U261" s="153"/>
      <c r="V261" s="153"/>
      <c r="W261" s="153"/>
      <c r="X261" s="153"/>
    </row>
    <row r="262" spans="1:24" customFormat="1" ht="16">
      <c r="B262" s="98"/>
      <c r="C262" s="153"/>
      <c r="D262" s="153"/>
      <c r="E262" s="153"/>
      <c r="F262" s="153"/>
      <c r="G262" s="153"/>
      <c r="H262" s="153"/>
      <c r="I262" s="156"/>
      <c r="J262" s="156">
        <v>135</v>
      </c>
      <c r="K262" s="156" t="s">
        <v>97</v>
      </c>
      <c r="L262" s="156"/>
      <c r="M262" s="156"/>
      <c r="N262" s="156">
        <v>220</v>
      </c>
      <c r="O262" s="156" t="s">
        <v>97</v>
      </c>
      <c r="P262" s="153"/>
      <c r="Q262" s="153"/>
      <c r="R262" s="153"/>
      <c r="S262" s="153"/>
      <c r="T262" s="153"/>
      <c r="U262" s="153"/>
      <c r="V262" s="153"/>
      <c r="W262" s="153"/>
      <c r="X262" s="153"/>
    </row>
    <row r="263" spans="1:24" customFormat="1" ht="16">
      <c r="B263" s="98"/>
      <c r="C263" s="153"/>
      <c r="D263" s="153"/>
      <c r="E263" s="153"/>
      <c r="F263" s="153"/>
      <c r="G263" s="153"/>
      <c r="H263" s="153"/>
      <c r="I263" s="156"/>
      <c r="J263" s="156">
        <f>17.6*1000</f>
        <v>17600</v>
      </c>
      <c r="K263" s="156" t="s">
        <v>98</v>
      </c>
      <c r="L263" s="156"/>
      <c r="M263" s="156"/>
      <c r="N263" s="156">
        <f xml:space="preserve"> 17.6 *1000</f>
        <v>17600</v>
      </c>
      <c r="O263" s="156" t="s">
        <v>98</v>
      </c>
      <c r="P263" s="153"/>
      <c r="Q263" s="153"/>
      <c r="R263" s="153"/>
      <c r="S263" s="153"/>
      <c r="T263" s="153"/>
      <c r="U263" s="153"/>
      <c r="V263" s="153"/>
      <c r="W263" s="153"/>
      <c r="X263" s="153"/>
    </row>
    <row r="264" spans="1:24" customFormat="1" ht="16">
      <c r="B264" s="98"/>
      <c r="C264" s="153"/>
      <c r="D264" s="153"/>
      <c r="E264" s="153"/>
      <c r="F264" s="153"/>
      <c r="G264" s="153"/>
      <c r="H264" s="153"/>
      <c r="I264" s="156"/>
      <c r="J264" s="156">
        <f>J262/J263</f>
        <v>7.6704545454545454E-3</v>
      </c>
      <c r="K264" s="156" t="s">
        <v>99</v>
      </c>
      <c r="L264" s="156"/>
      <c r="M264" s="156"/>
      <c r="N264" s="156">
        <f>N262/N263</f>
        <v>1.2500000000000001E-2</v>
      </c>
      <c r="O264" s="156" t="s">
        <v>99</v>
      </c>
      <c r="P264" s="153"/>
      <c r="Q264" s="153"/>
      <c r="R264" s="153"/>
      <c r="S264" s="153"/>
      <c r="T264" s="153"/>
      <c r="U264" s="153"/>
      <c r="V264" s="153"/>
      <c r="W264" s="153"/>
      <c r="X264" s="153"/>
    </row>
    <row r="265" spans="1:24" customFormat="1" ht="16">
      <c r="B265" s="98"/>
      <c r="C265" s="153"/>
      <c r="D265" s="153"/>
      <c r="E265" s="153"/>
      <c r="F265" s="153"/>
      <c r="G265" s="153"/>
      <c r="H265" s="153"/>
      <c r="I265" s="156"/>
      <c r="J265" s="156"/>
      <c r="K265" s="156"/>
      <c r="L265" s="156"/>
      <c r="M265" s="156"/>
      <c r="N265" s="156"/>
      <c r="O265" s="156"/>
      <c r="P265" s="153"/>
      <c r="Q265" s="153"/>
      <c r="R265" s="153"/>
      <c r="S265" s="153"/>
      <c r="T265" s="153"/>
      <c r="U265" s="153"/>
      <c r="V265" s="153"/>
      <c r="W265" s="153"/>
      <c r="X265" s="153"/>
    </row>
    <row r="266" spans="1:24" customFormat="1" ht="16">
      <c r="B266" s="98"/>
      <c r="C266" s="153"/>
      <c r="D266" s="153"/>
      <c r="E266" s="153"/>
      <c r="F266" s="153"/>
      <c r="G266" s="153"/>
      <c r="H266" s="153"/>
      <c r="I266" s="156"/>
      <c r="J266" s="156"/>
      <c r="K266" s="156"/>
      <c r="L266" s="156"/>
      <c r="M266" s="156"/>
      <c r="N266" s="156"/>
      <c r="O266" s="156"/>
      <c r="P266" s="153"/>
      <c r="Q266" s="153"/>
      <c r="R266" s="153"/>
      <c r="S266" s="153"/>
      <c r="T266" s="153"/>
      <c r="U266" s="153"/>
      <c r="V266" s="153"/>
      <c r="W266" s="153"/>
      <c r="X266" s="153"/>
    </row>
    <row r="267" spans="1:24" customFormat="1" ht="16">
      <c r="B267" s="98"/>
      <c r="C267" s="153"/>
      <c r="D267" s="153"/>
      <c r="E267" s="153"/>
      <c r="F267" s="153"/>
      <c r="G267" s="157"/>
      <c r="H267" s="153"/>
      <c r="I267" s="156"/>
      <c r="J267" s="156" t="s">
        <v>100</v>
      </c>
      <c r="K267" s="158">
        <v>0.40100000000000002</v>
      </c>
      <c r="L267" s="156"/>
      <c r="M267" s="156"/>
      <c r="N267" s="156"/>
      <c r="O267" s="156"/>
      <c r="P267" s="153"/>
      <c r="Q267" s="153"/>
      <c r="R267" s="153"/>
      <c r="S267" s="153"/>
      <c r="T267" s="153"/>
      <c r="U267" s="153"/>
      <c r="V267" s="153"/>
      <c r="W267" s="153"/>
      <c r="X267" s="153"/>
    </row>
    <row r="268" spans="1:24" customFormat="1" ht="16">
      <c r="B268" s="98"/>
      <c r="C268" s="153"/>
      <c r="D268" s="153"/>
      <c r="E268" s="153"/>
      <c r="F268" s="153"/>
      <c r="G268" s="153"/>
      <c r="H268" s="153"/>
      <c r="I268" s="156"/>
      <c r="J268" s="156"/>
      <c r="K268" s="156"/>
      <c r="L268" s="156"/>
      <c r="M268" s="156"/>
      <c r="N268" s="156"/>
      <c r="O268" s="156"/>
      <c r="P268" s="153"/>
      <c r="Q268" s="153"/>
      <c r="R268" s="153"/>
      <c r="S268" s="153"/>
      <c r="T268" s="153"/>
      <c r="U268" s="153"/>
      <c r="V268" s="153"/>
      <c r="W268" s="153"/>
      <c r="X268" s="153"/>
    </row>
    <row r="269" spans="1:24" customFormat="1" ht="16">
      <c r="B269" s="98"/>
      <c r="C269" s="153"/>
      <c r="D269" s="153"/>
      <c r="E269" s="153"/>
      <c r="F269" s="153"/>
      <c r="G269" s="153"/>
      <c r="H269" s="153"/>
      <c r="I269" s="156"/>
      <c r="J269" s="156"/>
      <c r="K269" s="156"/>
      <c r="L269" s="156"/>
      <c r="M269" s="156"/>
      <c r="N269" s="156"/>
      <c r="O269" s="156"/>
      <c r="P269" s="153"/>
      <c r="Q269" s="153"/>
      <c r="R269" s="153"/>
      <c r="S269" s="153"/>
      <c r="T269" s="153"/>
      <c r="U269" s="153"/>
      <c r="V269" s="153"/>
      <c r="W269" s="153"/>
      <c r="X269" s="153"/>
    </row>
    <row r="270" spans="1:24" ht="16">
      <c r="A270"/>
      <c r="B270" s="98"/>
      <c r="C270" s="153"/>
      <c r="D270" s="153"/>
      <c r="E270" s="153"/>
      <c r="F270" s="153"/>
      <c r="G270" s="153"/>
      <c r="H270" s="153"/>
      <c r="I270" s="153"/>
      <c r="J270" s="153"/>
      <c r="K270" s="153"/>
      <c r="L270" s="153"/>
      <c r="M270" s="153"/>
      <c r="N270" s="153"/>
      <c r="O270" s="153"/>
      <c r="P270" s="153"/>
      <c r="Q270" s="153"/>
      <c r="R270" s="153"/>
      <c r="S270" s="153"/>
      <c r="T270" s="153"/>
    </row>
    <row r="271" spans="1:24" ht="16">
      <c r="A271"/>
      <c r="B271" s="98"/>
      <c r="C271" s="153"/>
      <c r="D271" s="153"/>
      <c r="E271" s="153"/>
      <c r="F271" s="153"/>
      <c r="G271" s="153"/>
      <c r="H271" s="153"/>
      <c r="I271" s="153"/>
      <c r="J271" s="153"/>
      <c r="K271" s="153"/>
      <c r="L271" s="153"/>
      <c r="M271" s="153"/>
      <c r="N271" s="153"/>
      <c r="O271" s="153"/>
      <c r="P271" s="153"/>
      <c r="Q271" s="153"/>
      <c r="R271" s="153"/>
      <c r="S271" s="153"/>
      <c r="T271" s="153"/>
    </row>
    <row r="272" spans="1:24">
      <c r="B272" s="98"/>
    </row>
    <row r="273" spans="1:25" ht="16" thickBot="1">
      <c r="B273" s="98"/>
    </row>
    <row r="274" spans="1:25" s="25" customFormat="1" ht="16">
      <c r="A274"/>
      <c r="B274" s="99"/>
      <c r="C274" s="100" t="s">
        <v>25</v>
      </c>
      <c r="D274" s="100" t="s">
        <v>55</v>
      </c>
      <c r="E274" s="100"/>
      <c r="F274" s="100" t="s">
        <v>32</v>
      </c>
      <c r="G274" s="100"/>
      <c r="H274" s="100"/>
      <c r="I274" s="100"/>
      <c r="J274" s="100"/>
      <c r="K274" s="100"/>
      <c r="L274" s="100"/>
      <c r="M274" s="100"/>
      <c r="N274" s="100"/>
      <c r="O274" s="100"/>
      <c r="P274" s="100"/>
      <c r="Q274" s="100"/>
      <c r="R274" s="100"/>
      <c r="S274" s="100"/>
      <c r="T274" s="100"/>
      <c r="U274" s="100"/>
    </row>
    <row r="275" spans="1:25" customFormat="1" ht="16">
      <c r="B275" s="98"/>
      <c r="C275" s="110"/>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row>
    <row r="276" spans="1:25">
      <c r="B276" s="98"/>
      <c r="C276" s="59" t="s">
        <v>64</v>
      </c>
    </row>
    <row r="277" spans="1:25" s="120" customFormat="1">
      <c r="B277" s="98"/>
    </row>
    <row r="278" spans="1:25" s="120" customFormat="1">
      <c r="B278" s="98"/>
    </row>
    <row r="279" spans="1:25" s="120" customFormat="1">
      <c r="B279" s="98"/>
      <c r="D279" s="120">
        <v>9</v>
      </c>
    </row>
    <row r="280" spans="1:25" s="120" customFormat="1">
      <c r="B280" s="98"/>
      <c r="F280" s="161" t="s">
        <v>103</v>
      </c>
      <c r="H280" s="120">
        <v>10</v>
      </c>
      <c r="I280" s="161" t="s">
        <v>133</v>
      </c>
    </row>
    <row r="281" spans="1:25" s="120" customFormat="1">
      <c r="B281" s="98"/>
      <c r="H281" s="162">
        <f>H295*H280</f>
        <v>185000</v>
      </c>
      <c r="I281" s="161" t="s">
        <v>134</v>
      </c>
    </row>
    <row r="282" spans="1:25" s="120" customFormat="1">
      <c r="B282" s="98"/>
      <c r="H282" s="162">
        <f>H281*100</f>
        <v>18500000</v>
      </c>
      <c r="I282" s="161" t="s">
        <v>54</v>
      </c>
      <c r="J282" s="161" t="s">
        <v>135</v>
      </c>
    </row>
    <row r="283" spans="1:25" s="120" customFormat="1">
      <c r="B283" s="98"/>
      <c r="H283" s="162">
        <f>H282*H73</f>
        <v>16095000</v>
      </c>
      <c r="I283" s="161" t="s">
        <v>54</v>
      </c>
      <c r="J283" s="161" t="s">
        <v>136</v>
      </c>
    </row>
    <row r="284" spans="1:25" s="120" customFormat="1">
      <c r="B284" s="98"/>
    </row>
    <row r="285" spans="1:25" s="120" customFormat="1">
      <c r="B285" s="98"/>
    </row>
    <row r="286" spans="1:25" s="120" customFormat="1">
      <c r="B286" s="98"/>
    </row>
    <row r="287" spans="1:25" s="120" customFormat="1">
      <c r="B287" s="98"/>
    </row>
    <row r="288" spans="1:25" s="120" customFormat="1">
      <c r="B288" s="98"/>
    </row>
    <row r="289" spans="2:9" s="120" customFormat="1">
      <c r="B289" s="98"/>
    </row>
    <row r="290" spans="2:9" s="120" customFormat="1">
      <c r="B290" s="98"/>
    </row>
    <row r="291" spans="2:9" s="120" customFormat="1">
      <c r="B291" s="98"/>
    </row>
    <row r="292" spans="2:9" s="120" customFormat="1">
      <c r="B292" s="98"/>
    </row>
    <row r="293" spans="2:9" s="120" customFormat="1">
      <c r="B293" s="98"/>
    </row>
    <row r="294" spans="2:9" s="120" customFormat="1">
      <c r="B294" s="98"/>
      <c r="F294" s="121" t="s">
        <v>87</v>
      </c>
      <c r="H294" s="120">
        <v>18.5</v>
      </c>
      <c r="I294" s="121" t="s">
        <v>88</v>
      </c>
    </row>
    <row r="295" spans="2:9" s="120" customFormat="1">
      <c r="B295" s="98"/>
      <c r="H295" s="120">
        <f>H294*1000</f>
        <v>18500</v>
      </c>
      <c r="I295" s="121" t="s">
        <v>89</v>
      </c>
    </row>
    <row r="296" spans="2:9" s="120" customFormat="1">
      <c r="B296" s="98"/>
    </row>
    <row r="297" spans="2:9" s="120" customFormat="1">
      <c r="B297" s="98"/>
    </row>
    <row r="298" spans="2:9" s="120" customFormat="1">
      <c r="B298" s="98"/>
    </row>
    <row r="299" spans="2:9" s="120" customFormat="1">
      <c r="B299" s="98"/>
    </row>
    <row r="300" spans="2:9" s="120" customFormat="1">
      <c r="B300" s="98"/>
    </row>
    <row r="301" spans="2:9" s="120" customFormat="1">
      <c r="B301" s="98"/>
    </row>
    <row r="302" spans="2:9" s="120" customFormat="1">
      <c r="B302" s="98"/>
    </row>
    <row r="303" spans="2:9" s="120" customFormat="1">
      <c r="B303" s="98"/>
    </row>
    <row r="304" spans="2:9" s="120" customFormat="1">
      <c r="B304" s="98"/>
    </row>
    <row r="305" spans="2:2" s="120" customFormat="1">
      <c r="B305" s="98"/>
    </row>
    <row r="306" spans="2:2" s="120" customFormat="1">
      <c r="B306" s="98"/>
    </row>
    <row r="307" spans="2:2" s="120" customFormat="1">
      <c r="B307" s="98"/>
    </row>
    <row r="308" spans="2:2" s="120" customFormat="1">
      <c r="B308" s="98"/>
    </row>
    <row r="309" spans="2:2" s="120" customFormat="1">
      <c r="B309" s="98"/>
    </row>
    <row r="310" spans="2:2" s="120" customFormat="1">
      <c r="B310" s="98"/>
    </row>
    <row r="311" spans="2:2" s="120" customFormat="1">
      <c r="B311" s="98"/>
    </row>
    <row r="312" spans="2:2" s="120" customFormat="1">
      <c r="B312" s="98"/>
    </row>
    <row r="313" spans="2:2" s="120" customFormat="1">
      <c r="B313" s="98"/>
    </row>
    <row r="314" spans="2:2" s="120" customFormat="1">
      <c r="B314" s="98"/>
    </row>
    <row r="315" spans="2:2" s="120" customFormat="1">
      <c r="B315" s="98"/>
    </row>
    <row r="316" spans="2:2" s="120" customFormat="1">
      <c r="B316" s="98"/>
    </row>
    <row r="317" spans="2:2" s="120" customFormat="1">
      <c r="B317" s="98"/>
    </row>
    <row r="318" spans="2:2" s="120" customFormat="1">
      <c r="B318" s="98"/>
    </row>
    <row r="319" spans="2:2" s="120" customFormat="1">
      <c r="B319" s="98"/>
    </row>
    <row r="320" spans="2:2" s="120" customFormat="1">
      <c r="B320" s="98"/>
    </row>
    <row r="321" spans="2:2" s="120" customFormat="1">
      <c r="B321" s="98"/>
    </row>
    <row r="322" spans="2:2" s="120" customFormat="1">
      <c r="B322" s="98"/>
    </row>
    <row r="323" spans="2:2" s="120" customFormat="1">
      <c r="B323" s="98"/>
    </row>
    <row r="324" spans="2:2" s="120" customFormat="1">
      <c r="B324" s="98"/>
    </row>
    <row r="325" spans="2:2" s="120" customFormat="1">
      <c r="B325" s="98"/>
    </row>
    <row r="326" spans="2:2" s="120" customFormat="1">
      <c r="B326" s="98"/>
    </row>
    <row r="327" spans="2:2" s="120" customFormat="1">
      <c r="B327" s="98"/>
    </row>
    <row r="328" spans="2:2" s="120" customFormat="1">
      <c r="B328" s="98"/>
    </row>
    <row r="329" spans="2:2" s="120" customFormat="1">
      <c r="B329" s="98"/>
    </row>
    <row r="330" spans="2:2" s="120" customFormat="1">
      <c r="B330" s="98"/>
    </row>
    <row r="331" spans="2:2" s="120" customFormat="1">
      <c r="B331" s="98"/>
    </row>
    <row r="332" spans="2:2" s="120" customFormat="1">
      <c r="B332" s="98"/>
    </row>
    <row r="333" spans="2:2" s="120" customFormat="1">
      <c r="B333" s="98"/>
    </row>
    <row r="334" spans="2:2" s="120" customFormat="1">
      <c r="B334" s="98"/>
    </row>
    <row r="335" spans="2:2" s="120" customFormat="1">
      <c r="B335" s="98"/>
    </row>
    <row r="336" spans="2:2" s="120" customFormat="1">
      <c r="B336" s="98"/>
    </row>
    <row r="337" spans="2:23" s="120" customFormat="1">
      <c r="B337" s="98"/>
    </row>
    <row r="338" spans="2:23" s="120" customFormat="1">
      <c r="B338" s="98"/>
    </row>
    <row r="339" spans="2:23" s="120" customFormat="1">
      <c r="B339" s="98"/>
    </row>
    <row r="340" spans="2:23" s="120" customFormat="1">
      <c r="B340" s="98"/>
    </row>
    <row r="341" spans="2:23" s="120" customFormat="1">
      <c r="B341" s="98"/>
    </row>
    <row r="342" spans="2:23" s="120" customFormat="1">
      <c r="B342" s="98"/>
    </row>
    <row r="343" spans="2:23" s="120" customFormat="1">
      <c r="B343" s="98"/>
    </row>
    <row r="344" spans="2:23" s="120" customFormat="1">
      <c r="B344" s="98"/>
    </row>
    <row r="345" spans="2:23" s="120" customFormat="1">
      <c r="B345" s="98"/>
    </row>
    <row r="346" spans="2:23" s="120" customFormat="1">
      <c r="B346" s="98"/>
    </row>
    <row r="347" spans="2:23" s="120" customFormat="1">
      <c r="B347" s="98"/>
    </row>
    <row r="348" spans="2:23" s="120" customFormat="1">
      <c r="B348" s="98"/>
    </row>
    <row r="349" spans="2:23" s="120" customFormat="1" ht="16" thickBot="1">
      <c r="B349" s="98"/>
    </row>
    <row r="350" spans="2:23" s="120" customFormat="1" ht="96" thickBot="1">
      <c r="B350" s="98"/>
      <c r="O350" s="122"/>
      <c r="P350" s="148" t="s">
        <v>69</v>
      </c>
      <c r="Q350" s="148" t="s">
        <v>70</v>
      </c>
      <c r="R350" s="149" t="s">
        <v>71</v>
      </c>
      <c r="S350" s="123"/>
      <c r="T350" s="150" t="s">
        <v>72</v>
      </c>
      <c r="U350" s="148" t="s">
        <v>69</v>
      </c>
      <c r="V350" s="148" t="s">
        <v>70</v>
      </c>
      <c r="W350" s="149" t="s">
        <v>71</v>
      </c>
    </row>
    <row r="351" spans="2:23" s="120" customFormat="1" ht="16">
      <c r="B351" s="98"/>
      <c r="O351" s="124" t="s">
        <v>73</v>
      </c>
      <c r="P351" s="125"/>
      <c r="Q351" s="126"/>
      <c r="R351" s="127"/>
      <c r="S351" s="123"/>
      <c r="T351" s="124" t="s">
        <v>73</v>
      </c>
      <c r="U351" s="125"/>
      <c r="V351" s="126"/>
      <c r="W351" s="127"/>
    </row>
    <row r="352" spans="2:23" s="120" customFormat="1" ht="16">
      <c r="B352" s="98"/>
      <c r="F352" s="120" t="s">
        <v>43</v>
      </c>
      <c r="I352" s="120" t="s">
        <v>48</v>
      </c>
      <c r="J352" s="120">
        <v>0</v>
      </c>
      <c r="O352" s="128" t="s">
        <v>74</v>
      </c>
      <c r="P352" s="129">
        <v>7.9890805766714692</v>
      </c>
      <c r="Q352" s="130">
        <v>1.7193651625000923</v>
      </c>
      <c r="R352" s="131">
        <v>1.1470417155166663</v>
      </c>
      <c r="S352" s="123"/>
      <c r="T352" s="132" t="s">
        <v>75</v>
      </c>
      <c r="U352" s="129"/>
      <c r="V352" s="130"/>
      <c r="W352" s="131"/>
    </row>
    <row r="353" spans="2:23" s="120" customFormat="1" ht="16">
      <c r="B353" s="98"/>
      <c r="F353" s="120" t="s">
        <v>44</v>
      </c>
      <c r="I353" s="120" t="s">
        <v>48</v>
      </c>
      <c r="J353" s="133">
        <f>R355/1000</f>
        <v>1.1470417155166664E-3</v>
      </c>
      <c r="O353" s="128" t="s">
        <v>76</v>
      </c>
      <c r="P353" s="129">
        <v>4.5482472277188012E-2</v>
      </c>
      <c r="Q353" s="130"/>
      <c r="R353" s="131"/>
      <c r="S353" s="123"/>
      <c r="T353" s="132" t="s">
        <v>77</v>
      </c>
      <c r="U353" s="129"/>
      <c r="V353" s="130"/>
      <c r="W353" s="131"/>
    </row>
    <row r="354" spans="2:23" s="120" customFormat="1" ht="16">
      <c r="B354" s="98"/>
      <c r="F354" s="120" t="s">
        <v>47</v>
      </c>
      <c r="I354" s="120" t="s">
        <v>48</v>
      </c>
      <c r="J354" s="134">
        <f>R361/1000</f>
        <v>0</v>
      </c>
      <c r="O354" s="128" t="s">
        <v>78</v>
      </c>
      <c r="P354" s="129">
        <v>2.9196099920271799E-2</v>
      </c>
      <c r="Q354" s="135">
        <v>1.8313704493592459E-2</v>
      </c>
      <c r="R354" s="131">
        <v>0</v>
      </c>
      <c r="S354" s="123"/>
      <c r="T354" s="128"/>
      <c r="U354" s="129"/>
      <c r="V354" s="135"/>
      <c r="W354" s="131"/>
    </row>
    <row r="355" spans="2:23" s="120" customFormat="1" ht="16">
      <c r="B355" s="98"/>
      <c r="F355" s="120" t="s">
        <v>46</v>
      </c>
      <c r="I355" s="120" t="s">
        <v>48</v>
      </c>
      <c r="J355" s="133">
        <f>R367/1000</f>
        <v>8.0811981354912427E-3</v>
      </c>
      <c r="O355" s="128" t="s">
        <v>79</v>
      </c>
      <c r="P355" s="129">
        <v>17.826580159842166</v>
      </c>
      <c r="Q355" s="130">
        <v>7.176849101590645</v>
      </c>
      <c r="R355" s="136">
        <v>1.1470417155166663</v>
      </c>
      <c r="S355" s="123"/>
      <c r="T355" s="128"/>
      <c r="U355" s="129"/>
      <c r="V355" s="130"/>
      <c r="W355" s="136"/>
    </row>
    <row r="356" spans="2:23" s="120" customFormat="1" ht="17" thickBot="1">
      <c r="B356" s="98"/>
      <c r="F356" s="120" t="s">
        <v>39</v>
      </c>
      <c r="I356" s="120" t="s">
        <v>48</v>
      </c>
      <c r="J356" s="133">
        <f>R373/1000</f>
        <v>0</v>
      </c>
      <c r="O356" s="118" t="s">
        <v>80</v>
      </c>
      <c r="P356" s="137"/>
      <c r="Q356" s="138"/>
      <c r="R356" s="139"/>
      <c r="S356" s="123"/>
      <c r="T356" s="118"/>
      <c r="U356" s="137"/>
      <c r="V356" s="138"/>
      <c r="W356" s="139"/>
    </row>
    <row r="357" spans="2:23" s="120" customFormat="1" ht="16">
      <c r="B357" s="98"/>
      <c r="F357" s="120" t="s">
        <v>45</v>
      </c>
      <c r="I357" s="120" t="s">
        <v>48</v>
      </c>
      <c r="J357" s="120">
        <v>0</v>
      </c>
      <c r="O357" s="124" t="s">
        <v>81</v>
      </c>
      <c r="P357" s="125"/>
      <c r="Q357" s="126"/>
      <c r="R357" s="127"/>
      <c r="S357" s="123"/>
      <c r="T357" s="124" t="s">
        <v>81</v>
      </c>
      <c r="U357" s="125"/>
      <c r="V357" s="126"/>
      <c r="W357" s="127"/>
    </row>
    <row r="358" spans="2:23" s="120" customFormat="1" ht="16">
      <c r="B358" s="98"/>
      <c r="O358" s="128" t="s">
        <v>74</v>
      </c>
      <c r="P358" s="129"/>
      <c r="Q358" s="130"/>
      <c r="R358" s="131"/>
      <c r="S358" s="123"/>
      <c r="T358" s="132" t="s">
        <v>75</v>
      </c>
      <c r="U358" s="129"/>
      <c r="V358" s="130"/>
      <c r="W358" s="131"/>
    </row>
    <row r="359" spans="2:23" s="120" customFormat="1" ht="16">
      <c r="B359" s="98"/>
      <c r="O359" s="128" t="s">
        <v>76</v>
      </c>
      <c r="P359" s="129">
        <v>6.6464692278060872E-2</v>
      </c>
      <c r="Q359" s="130"/>
      <c r="R359" s="131"/>
      <c r="S359" s="123"/>
      <c r="T359" s="132" t="s">
        <v>77</v>
      </c>
      <c r="U359" s="129">
        <v>6.3635256261973708E-2</v>
      </c>
      <c r="V359" s="130"/>
      <c r="W359" s="131"/>
    </row>
    <row r="360" spans="2:23" s="120" customFormat="1" ht="16">
      <c r="B360" s="98"/>
      <c r="O360" s="128" t="s">
        <v>78</v>
      </c>
      <c r="P360" s="129"/>
      <c r="Q360" s="130"/>
      <c r="R360" s="131"/>
      <c r="S360" s="123"/>
      <c r="T360" s="128"/>
      <c r="U360" s="129"/>
      <c r="V360" s="130"/>
      <c r="W360" s="131"/>
    </row>
    <row r="361" spans="2:23" s="120" customFormat="1" ht="16">
      <c r="B361" s="98"/>
      <c r="O361" s="128" t="s">
        <v>79</v>
      </c>
      <c r="P361" s="129">
        <v>1.6616173069515219</v>
      </c>
      <c r="Q361" s="130">
        <v>0</v>
      </c>
      <c r="R361" s="136">
        <v>0</v>
      </c>
      <c r="S361" s="123"/>
      <c r="T361" s="128"/>
      <c r="U361" s="129"/>
      <c r="V361" s="130"/>
      <c r="W361" s="136"/>
    </row>
    <row r="362" spans="2:23" s="120" customFormat="1" ht="17" thickBot="1">
      <c r="B362" s="98"/>
      <c r="O362" s="118" t="s">
        <v>80</v>
      </c>
      <c r="P362" s="140">
        <v>6.3635256261973708E-2</v>
      </c>
      <c r="Q362" s="138"/>
      <c r="R362" s="139"/>
      <c r="S362" s="123"/>
      <c r="T362" s="118"/>
      <c r="U362" s="140"/>
      <c r="V362" s="138"/>
      <c r="W362" s="139"/>
    </row>
    <row r="363" spans="2:23" s="120" customFormat="1" ht="16">
      <c r="B363" s="98"/>
      <c r="O363" s="124" t="s">
        <v>82</v>
      </c>
      <c r="P363" s="125"/>
      <c r="Q363" s="126"/>
      <c r="R363" s="127"/>
      <c r="S363" s="123"/>
      <c r="T363" s="124" t="s">
        <v>82</v>
      </c>
      <c r="U363" s="125"/>
      <c r="V363" s="126"/>
      <c r="W363" s="127"/>
    </row>
    <row r="364" spans="2:23" s="120" customFormat="1" ht="16">
      <c r="B364" s="98"/>
      <c r="O364" s="128" t="s">
        <v>74</v>
      </c>
      <c r="P364" s="141"/>
      <c r="Q364" s="130">
        <v>0.82064901499619913</v>
      </c>
      <c r="R364" s="136">
        <v>8.0811981354912419</v>
      </c>
      <c r="S364" s="123"/>
      <c r="T364" s="132" t="s">
        <v>75</v>
      </c>
      <c r="U364" s="141"/>
      <c r="V364" s="130"/>
      <c r="W364" s="136"/>
    </row>
    <row r="365" spans="2:23" s="120" customFormat="1" ht="16">
      <c r="B365" s="98"/>
      <c r="O365" s="128" t="s">
        <v>76</v>
      </c>
      <c r="P365" s="141"/>
      <c r="Q365" s="130"/>
      <c r="R365" s="136"/>
      <c r="S365" s="123"/>
      <c r="T365" s="132" t="s">
        <v>77</v>
      </c>
      <c r="U365" s="141"/>
      <c r="V365" s="130"/>
      <c r="W365" s="136"/>
    </row>
    <row r="366" spans="2:23" s="120" customFormat="1" ht="16">
      <c r="B366" s="98"/>
      <c r="O366" s="128" t="s">
        <v>78</v>
      </c>
      <c r="P366" s="141"/>
      <c r="Q366" s="130"/>
      <c r="R366" s="136"/>
      <c r="S366" s="123"/>
      <c r="T366" s="128"/>
      <c r="U366" s="141"/>
      <c r="V366" s="130"/>
      <c r="W366" s="136"/>
    </row>
    <row r="367" spans="2:23" s="120" customFormat="1" ht="16">
      <c r="B367" s="98"/>
      <c r="O367" s="128" t="s">
        <v>79</v>
      </c>
      <c r="P367" s="129">
        <v>0</v>
      </c>
      <c r="Q367" s="130">
        <v>0.82064901499619913</v>
      </c>
      <c r="R367" s="136">
        <v>8.0811981354912419</v>
      </c>
      <c r="S367" s="123"/>
      <c r="T367" s="128"/>
      <c r="U367" s="129"/>
      <c r="V367" s="130"/>
      <c r="W367" s="136"/>
    </row>
    <row r="368" spans="2:23" s="120" customFormat="1" ht="17" thickBot="1">
      <c r="B368" s="98"/>
      <c r="O368" s="118" t="s">
        <v>80</v>
      </c>
      <c r="P368" s="142"/>
      <c r="Q368" s="138"/>
      <c r="R368" s="139"/>
      <c r="S368" s="123"/>
      <c r="T368" s="118"/>
      <c r="U368" s="142"/>
      <c r="V368" s="138"/>
      <c r="W368" s="139"/>
    </row>
    <row r="369" spans="1:23" s="120" customFormat="1" ht="16">
      <c r="B369" s="98"/>
      <c r="O369" s="124" t="s">
        <v>83</v>
      </c>
      <c r="P369" s="141"/>
      <c r="Q369" s="143"/>
      <c r="R369" s="144"/>
      <c r="S369" s="123"/>
      <c r="T369" s="124" t="s">
        <v>83</v>
      </c>
      <c r="U369" s="141"/>
      <c r="V369" s="143"/>
      <c r="W369" s="144"/>
    </row>
    <row r="370" spans="1:23" s="120" customFormat="1" ht="16">
      <c r="B370" s="98"/>
      <c r="O370" s="128" t="s">
        <v>74</v>
      </c>
      <c r="P370" s="141"/>
      <c r="Q370" s="130"/>
      <c r="R370" s="136"/>
      <c r="S370" s="123"/>
      <c r="T370" s="132" t="s">
        <v>75</v>
      </c>
      <c r="U370" s="141"/>
      <c r="V370" s="130"/>
      <c r="W370" s="136"/>
    </row>
    <row r="371" spans="1:23" s="120" customFormat="1" ht="16">
      <c r="B371" s="98"/>
      <c r="O371" s="128" t="s">
        <v>76</v>
      </c>
      <c r="P371" s="141"/>
      <c r="Q371" s="130"/>
      <c r="R371" s="136"/>
      <c r="S371" s="123"/>
      <c r="T371" s="132" t="s">
        <v>77</v>
      </c>
      <c r="U371" s="141"/>
      <c r="V371" s="145">
        <v>2.8648369907752248E-2</v>
      </c>
      <c r="W371" s="131">
        <v>2.8648369907752248E-2</v>
      </c>
    </row>
    <row r="372" spans="1:23" s="120" customFormat="1" ht="16">
      <c r="B372" s="98"/>
      <c r="O372" s="128" t="s">
        <v>78</v>
      </c>
      <c r="P372" s="141"/>
      <c r="Q372" s="130"/>
      <c r="R372" s="136"/>
      <c r="S372" s="123"/>
      <c r="T372" s="128"/>
      <c r="U372" s="141"/>
      <c r="V372" s="130"/>
      <c r="W372" s="136"/>
    </row>
    <row r="373" spans="1:23" s="120" customFormat="1" ht="16">
      <c r="B373" s="98"/>
      <c r="O373" s="128" t="s">
        <v>79</v>
      </c>
      <c r="P373" s="129">
        <v>0</v>
      </c>
      <c r="Q373" s="130">
        <v>0</v>
      </c>
      <c r="R373" s="136">
        <v>0</v>
      </c>
      <c r="S373" s="123"/>
      <c r="T373" s="128"/>
      <c r="U373" s="129"/>
      <c r="V373" s="130"/>
      <c r="W373" s="136"/>
    </row>
    <row r="374" spans="1:23" s="120" customFormat="1" ht="17" thickBot="1">
      <c r="B374" s="98"/>
      <c r="O374" s="118" t="s">
        <v>80</v>
      </c>
      <c r="P374" s="141"/>
      <c r="Q374" s="146">
        <v>2.8648369907752248E-2</v>
      </c>
      <c r="R374" s="147">
        <v>2.8648369907752248E-2</v>
      </c>
      <c r="S374" s="123"/>
      <c r="T374" s="118"/>
      <c r="U374" s="141"/>
      <c r="V374" s="146"/>
      <c r="W374" s="147"/>
    </row>
    <row r="375" spans="1:23" s="120" customFormat="1" ht="16">
      <c r="B375" s="98"/>
      <c r="O375" s="124" t="s">
        <v>84</v>
      </c>
      <c r="P375" s="125"/>
      <c r="Q375" s="126"/>
      <c r="R375" s="127"/>
      <c r="S375" s="123"/>
      <c r="T375" s="124" t="s">
        <v>84</v>
      </c>
      <c r="U375" s="125"/>
      <c r="V375" s="126"/>
      <c r="W375" s="127"/>
    </row>
    <row r="376" spans="1:23" s="120" customFormat="1" ht="16">
      <c r="B376" s="98"/>
      <c r="O376" s="128" t="s">
        <v>74</v>
      </c>
      <c r="P376" s="129"/>
      <c r="Q376" s="130"/>
      <c r="R376" s="131"/>
      <c r="S376" s="123"/>
      <c r="T376" s="132" t="s">
        <v>75</v>
      </c>
      <c r="U376" s="129"/>
      <c r="V376" s="130"/>
      <c r="W376" s="131"/>
    </row>
    <row r="377" spans="1:23" s="120" customFormat="1" ht="16">
      <c r="B377" s="98"/>
      <c r="O377" s="128" t="s">
        <v>76</v>
      </c>
      <c r="P377" s="129"/>
      <c r="Q377" s="130"/>
      <c r="R377" s="131"/>
      <c r="S377" s="123"/>
      <c r="T377" s="132" t="s">
        <v>77</v>
      </c>
      <c r="U377" s="129"/>
      <c r="V377" s="130"/>
      <c r="W377" s="131"/>
    </row>
    <row r="378" spans="1:23" s="120" customFormat="1" ht="16">
      <c r="B378" s="98"/>
      <c r="O378" s="128" t="s">
        <v>78</v>
      </c>
      <c r="P378" s="129"/>
      <c r="Q378" s="130"/>
      <c r="R378" s="131"/>
      <c r="S378" s="123"/>
      <c r="T378" s="128"/>
      <c r="U378" s="129"/>
      <c r="V378" s="130"/>
      <c r="W378" s="131"/>
    </row>
    <row r="379" spans="1:23" s="120" customFormat="1" ht="16">
      <c r="B379" s="98"/>
      <c r="O379" s="128" t="s">
        <v>79</v>
      </c>
      <c r="P379" s="129"/>
      <c r="Q379" s="130"/>
      <c r="R379" s="131"/>
      <c r="S379" s="123"/>
      <c r="T379" s="128"/>
      <c r="U379" s="129"/>
      <c r="V379" s="130"/>
      <c r="W379" s="131"/>
    </row>
    <row r="380" spans="1:23" s="120" customFormat="1" ht="17" thickBot="1">
      <c r="B380" s="98"/>
      <c r="O380" s="118" t="s">
        <v>80</v>
      </c>
      <c r="P380" s="137"/>
      <c r="Q380" s="138"/>
      <c r="R380" s="139"/>
      <c r="S380" s="123"/>
      <c r="T380" s="118"/>
      <c r="U380" s="137"/>
      <c r="V380" s="138"/>
      <c r="W380" s="139"/>
    </row>
    <row r="381" spans="1:23" s="120" customFormat="1">
      <c r="B381" s="98"/>
    </row>
    <row r="382" spans="1:23" s="120" customFormat="1">
      <c r="B382" s="98"/>
    </row>
    <row r="383" spans="1:23" s="120" customFormat="1" ht="16" thickBot="1">
      <c r="B383" s="98"/>
    </row>
    <row r="384" spans="1:23" s="25" customFormat="1" ht="16">
      <c r="A384"/>
      <c r="B384" s="99"/>
      <c r="C384" s="100" t="s">
        <v>25</v>
      </c>
      <c r="D384" s="100" t="s">
        <v>55</v>
      </c>
      <c r="E384" s="100"/>
      <c r="F384" s="100" t="s">
        <v>32</v>
      </c>
      <c r="G384" s="100"/>
      <c r="H384" s="100"/>
      <c r="I384" s="100"/>
      <c r="J384" s="100"/>
      <c r="K384" s="100"/>
      <c r="L384" s="100"/>
      <c r="M384" s="100"/>
      <c r="N384" s="100"/>
      <c r="O384" s="100"/>
      <c r="P384" s="100"/>
      <c r="Q384" s="100"/>
      <c r="R384" s="100"/>
      <c r="S384" s="100"/>
      <c r="T384" s="100"/>
      <c r="U384" s="100"/>
    </row>
    <row r="385" spans="2:25" customFormat="1" ht="16">
      <c r="B385" s="98"/>
      <c r="C385" s="110"/>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row>
    <row r="386" spans="2:25" ht="16">
      <c r="B386" s="98"/>
      <c r="C386" s="166" t="s">
        <v>141</v>
      </c>
      <c r="F386" s="168">
        <v>139.09</v>
      </c>
      <c r="G386" s="153" t="s">
        <v>152</v>
      </c>
      <c r="H386" s="169" t="s">
        <v>142</v>
      </c>
      <c r="I386" s="170">
        <v>41327</v>
      </c>
      <c r="J386" s="171" t="s">
        <v>140</v>
      </c>
    </row>
    <row r="387" spans="2:25">
      <c r="B387" s="98"/>
      <c r="F387" s="184">
        <f>'Research data'!G8</f>
        <v>17.8</v>
      </c>
      <c r="G387" s="153" t="s">
        <v>51</v>
      </c>
      <c r="H387" s="167"/>
    </row>
    <row r="388" spans="2:25">
      <c r="B388" s="98"/>
      <c r="F388" s="97">
        <f>F387*1000</f>
        <v>17800</v>
      </c>
      <c r="G388" s="183" t="s">
        <v>153</v>
      </c>
    </row>
    <row r="389" spans="2:25">
      <c r="B389" s="98"/>
      <c r="F389" s="185">
        <f>F386/F388</f>
        <v>7.8140449438202243E-3</v>
      </c>
    </row>
    <row r="390" spans="2:25">
      <c r="B390" s="98"/>
    </row>
    <row r="391" spans="2:25">
      <c r="B391" s="98"/>
    </row>
    <row r="392" spans="2:25">
      <c r="B392" s="98"/>
    </row>
    <row r="393" spans="2:25">
      <c r="B393" s="98"/>
    </row>
  </sheetData>
  <hyperlinks>
    <hyperlink ref="J38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2016-06-08T12:42:37Z</dcterms:modified>
</cp:coreProperties>
</file>