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0" yWindow="0" windowWidth="38400" windowHeight="22060" tabRatio="835" firstSheet="1" activeTab="6"/>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Import from Metal analysis" sheetId="67" r:id="rId9"/>
    <sheet name="Import from Chemical analysis" sheetId="93" r:id="rId10"/>
    <sheet name="technical_specs" sheetId="70" r:id="rId11"/>
    <sheet name="Shares energetic final demand" sheetId="75" r:id="rId12"/>
    <sheet name="Shares non-energ final demand" sheetId="76" r:id="rId13"/>
    <sheet name="Energetic final demand" sheetId="74" r:id="rId14"/>
    <sheet name="Non-energetic final demand" sheetId="73" r:id="rId15"/>
    <sheet name="Transformation analysis" sheetId="61" r:id="rId16"/>
    <sheet name="Own use analysis" sheetId="62" r:id="rId17"/>
    <sheet name="Energetic cons analysis" sheetId="71" r:id="rId18"/>
    <sheet name="Non-energetic cons analysis" sheetId="72" r:id="rId19"/>
    <sheet name="Coal loss analysis" sheetId="77" r:id="rId20"/>
    <sheet name="Fuel aggregation" sheetId="59" r:id="rId21"/>
    <sheet name="csv_industry_coal_ps" sheetId="80" r:id="rId22"/>
    <sheet name="csv_industry_network_gas_ps" sheetId="81" r:id="rId23"/>
    <sheet name="csv_industry_crude_oil_ps" sheetId="82" r:id="rId24"/>
    <sheet name="csv_industry_wood_pellets_ps" sheetId="90" r:id="rId25"/>
    <sheet name="csv_industry_steam_hot_water_ps" sheetId="83" r:id="rId26"/>
    <sheet name="csv_industry_electricity_ps" sheetId="87" r:id="rId27"/>
    <sheet name="csv_industry_coal_non_e_ps" sheetId="94" r:id="rId28"/>
    <sheet name="csv_industry_netw_gas_non_e_ps" sheetId="95" r:id="rId29"/>
    <sheet name="csv_industry_crude_oil_non_e_ps" sheetId="96" r:id="rId30"/>
    <sheet name="csv_industry_wood_pel_non_e_ps" sheetId="97" r:id="rId31"/>
    <sheet name="csv_industry_trans_coal_ps" sheetId="91" r:id="rId32"/>
    <sheet name="csv_industry_trans_coal_eff" sheetId="92" r:id="rId33"/>
  </sheets>
  <externalReferences>
    <externalReference r:id="rId34"/>
  </externalReferences>
  <definedNames>
    <definedName name="base_year">Dashboard!$E$14</definedName>
    <definedName name="country">Dashboard!$E$13</definedName>
    <definedName name="Eff_Airco" localSheetId="17">#REF!</definedName>
    <definedName name="Eff_Airco" localSheetId="20">'[1]Technological specifications'!$F$25</definedName>
    <definedName name="Eff_Biomass_Heater" localSheetId="17">#REF!</definedName>
    <definedName name="Eff_Biomass_Heater" localSheetId="20">'[1]Technological specifications'!$F$19</definedName>
    <definedName name="Eff_Centralized_Heater" localSheetId="17">#REF!</definedName>
    <definedName name="Eff_Centralized_Heater" localSheetId="20">'[1]Technological specifications'!#REF!</definedName>
    <definedName name="Eff_Coal_Heater" localSheetId="17">#REF!</definedName>
    <definedName name="Eff_Coal_Heater" localSheetId="20">'[1]Technological specifications'!$F$17</definedName>
    <definedName name="Eff_Distr_Heater" localSheetId="17">#REF!</definedName>
    <definedName name="Eff_Distr_Heater" localSheetId="20">'[1]Technological specifications'!$F$20</definedName>
    <definedName name="Eff_Elec_Cold_Pump" localSheetId="17">#REF!</definedName>
    <definedName name="Eff_Elec_Cold_Pump" localSheetId="20">'[1]Technological specifications'!$F$24</definedName>
    <definedName name="Eff_Elec_Heat_Pump" localSheetId="17">#REF!</definedName>
    <definedName name="Eff_Elec_Heat_Pump" localSheetId="20">'[1]Technological specifications'!$F$14</definedName>
    <definedName name="Eff_Elec_Heater" localSheetId="17">#REF!</definedName>
    <definedName name="Eff_Elec_Heater" localSheetId="20">'[1]Technological specifications'!$F$15</definedName>
    <definedName name="Eff_Fluo_Lamp" localSheetId="17">#REF!</definedName>
    <definedName name="Eff_Fluo_Lamp" localSheetId="20">'[1]Technological specifications'!$F$29</definedName>
    <definedName name="Eff_Fluo_Tube" localSheetId="17">#REF!</definedName>
    <definedName name="Eff_Fluo_Tube" localSheetId="20">'[1]Technological specifications'!$F$30</definedName>
    <definedName name="Eff_Gas_Cold_Pump" localSheetId="17">#REF!</definedName>
    <definedName name="Eff_Gas_Cold_Pump" localSheetId="20">'[1]Technological specifications'!$F$23</definedName>
    <definedName name="Eff_Gas_Heat_Pump" localSheetId="17">#REF!</definedName>
    <definedName name="Eff_Gas_Heat_Pump" localSheetId="20">'[1]Technological specifications'!$F$13</definedName>
    <definedName name="Eff_Gas_Heater" localSheetId="17">#REF!</definedName>
    <definedName name="Eff_Gas_Heater" localSheetId="20">'[1]Technological specifications'!$F$12</definedName>
    <definedName name="Eff_Geothermal_Heater" localSheetId="17">#REF!</definedName>
    <definedName name="Eff_Geothermal_Heater" localSheetId="20">'[1]Technological specifications'!#REF!</definedName>
    <definedName name="Eff_Incan_Lamp" localSheetId="17">#REF!</definedName>
    <definedName name="Eff_Incan_Lamp" localSheetId="20">'[1]Technological specifications'!$F$28</definedName>
    <definedName name="Eff_LED_Lamp" localSheetId="17">#REF!</definedName>
    <definedName name="Eff_LED_Lamp" localSheetId="20">'[1]Technological specifications'!$F$31</definedName>
    <definedName name="Eff_Oil_Heater" localSheetId="17">#REF!</definedName>
    <definedName name="Eff_Oil_Heater" localSheetId="20">'[1]Technological specifications'!$F$18</definedName>
    <definedName name="Eff_Solar_Heater" localSheetId="17">#REF!</definedName>
    <definedName name="Eff_Solar_Heater" localSheetId="20">'[1]Technological specifications'!$F$16</definedName>
    <definedName name="Final_Demand_Comm_and_Publ_Services" localSheetId="20">'[1]Corrected energy balance'!$BN$84</definedName>
    <definedName name="Final_Demand_Electrical_Appliances" localSheetId="20">'[1]Final demand per energy carrier'!$F$41</definedName>
    <definedName name="Final_Demand_Lighting" localSheetId="20">[1]Dashboard!$D$26</definedName>
    <definedName name="Final_Demand_Other_Appliances" localSheetId="20">[1]Dashboard!$D$29</definedName>
    <definedName name="Final_Demand_Space_Cooling" localSheetId="20">[1]Dashboard!$D$25</definedName>
    <definedName name="Final_demand_Space_Heating" localSheetId="20">[1]Dashboard!$D$24</definedName>
    <definedName name="GWh_to_TJ" localSheetId="20">[1]Assumptions!$C$131</definedName>
    <definedName name="Heat_eff_Biogas_CHP" localSheetId="17">#REF!</definedName>
    <definedName name="Heat_eff_Biogas_CHP" localSheetId="20">'[1]Technological specifications'!#REF!</definedName>
    <definedName name="Heat_Eff_Biomass_CHP" localSheetId="17">#REF!</definedName>
    <definedName name="Heat_Eff_Biomass_CHP" localSheetId="20">'[1]Technological specifications'!#REF!</definedName>
    <definedName name="Heat_Eff_Gas_CHP" localSheetId="17">#REF!</definedName>
    <definedName name="Heat_Eff_Gas_CHP" localSheetId="20">'[1]Technological specifications'!#REF!</definedName>
    <definedName name="Perc_Final_Demand_Lighting_Fluo_Lamps" localSheetId="20">'[1]Technology split of final deman'!$G$31</definedName>
    <definedName name="Perc_Final_Demand_Lighting_Fluo_Tubes" localSheetId="20">'[1]Technology split of final deman'!$G$32</definedName>
    <definedName name="Perc_Final_Demand_Lighting_Incan_Lamps" localSheetId="20">'[1]Technology split of final deman'!$G$30</definedName>
    <definedName name="Perc_Final_Demand_Lighting_LED_Lamps" localSheetId="20">'[1]Technology split of final deman'!$G$33</definedName>
    <definedName name="Perc_Final_Demand_Space_Cooling_Airco" localSheetId="20">'[1]Technology split of final deman'!$G$25</definedName>
    <definedName name="Perc_Final_Demand_Space_Cooling_Elec_Heat_Pump" localSheetId="20">'[1]Technology split of final deman'!$G$24</definedName>
    <definedName name="Perc_Final_Demand_Space_Cooling_Gas_Heat_Pump" localSheetId="20">'[1]Technology split of final deman'!$G$23</definedName>
    <definedName name="Perc_Final_Demand_Space_Heating_Biomass_Heater" localSheetId="20">'[1]Technology split of final deman'!$G$17</definedName>
    <definedName name="Perc_Final_Demand_Space_Heating_Coal_Heater" localSheetId="20">'[1]Technology split of final deman'!$G$13</definedName>
    <definedName name="Perc_Final_Demand_Space_Heating_District_Heating" localSheetId="20">'[1]Technology split of final deman'!$G$16</definedName>
    <definedName name="Perc_Final_Demand_Space_Heating_Elec_Heat_Pump" localSheetId="20">'[1]Technology split of final deman'!$G$11</definedName>
    <definedName name="Perc_Final_Demand_Space_Heating_Elec_Heater" localSheetId="20">'[1]Technology split of final deman'!$G$12</definedName>
    <definedName name="Perc_Final_Demand_Space_Heating_Gas_Heat_Pump" localSheetId="20">'[1]Technology split of final deman'!$G$10</definedName>
    <definedName name="Perc_Final_Demand_Space_Heating_Gas_Heater" localSheetId="20">'[1]Technology split of final deman'!$G$9</definedName>
    <definedName name="Perc_Final_Demand_Space_Heating_Oil_Heater" localSheetId="20">'[1]Technology split of final deman'!$G$14</definedName>
    <definedName name="Perc_Final_Demand_Space_Heating_Solar_Heater" localSheetId="20">'[1]Technology split of final deman'!$G$18</definedName>
    <definedName name="Perc_Heat_Delivered_Biomass_Heater" localSheetId="20">'[1]Tech split of useful demand'!$G$17</definedName>
    <definedName name="Perc_Heat_Delivered_District_Heat" localSheetId="20">'[1]Tech split of useful demand'!$G$16</definedName>
    <definedName name="Perc_Heat_Delivered_Solar_Thermal" localSheetId="20">'[1]Tech split of useful demand'!$G$18</definedName>
    <definedName name="Perc_Roof_for_PV" localSheetId="20">'[1]PV solar area and production'!$E$22</definedName>
    <definedName name="Share_Lighting_Fluorescent_Lamp" localSheetId="20">'[1]Shares per tech per carrier'!$E$22</definedName>
    <definedName name="Share_Lighting_Fluorescent_Tube" localSheetId="20">'[1]Shares per tech per carrier'!$E$23</definedName>
    <definedName name="Share_Lighting_Incandescent_Lamp" localSheetId="20">'[1]Shares per tech per carrier'!$E$21</definedName>
    <definedName name="Share_Lighting_LED" localSheetId="20">'[1]Shares per tech per carrier'!$E$24</definedName>
    <definedName name="Share_Space_Cooling_Electric_Airco" localSheetId="20">'[1]Shares per tech per carrier'!$E$18</definedName>
    <definedName name="Share_Space_Cooling_Electric_Heat_Pump" localSheetId="20">'[1]Shares per tech per carrier'!$E$17</definedName>
    <definedName name="Share_Space_Heating_Electric_Heat_Pump" localSheetId="20">'[1]Shares per tech per carrier'!$E$13</definedName>
    <definedName name="Share_Space_Heating_Electric_Heater" localSheetId="20">'[1]Shares per tech per carrier'!$E$14</definedName>
    <definedName name="Share_Space_Heating_Network_Gas_Heat_Pump" localSheetId="20">'[1]Shares per tech per carrier'!$E$10</definedName>
    <definedName name="Share_Space_Heating_Network_Gas_Heater" localSheetId="20">'[1]Shares per tech per carrier'!$E$9</definedName>
    <definedName name="Solar_PV_Roof_CaPS" localSheetId="20">'[1]PV solar area and production'!$E$13</definedName>
    <definedName name="Solar_PV_Roof_Residential" localSheetId="20">'[1]IEA autoproducer prod.'!$AO$10</definedName>
    <definedName name="Solar_PV_Roof_Total" localSheetId="20">'[1]Corrected energy balance'!$BG$95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21" i="71" l="1"/>
  <c r="D22" i="77"/>
  <c r="D21" i="77"/>
  <c r="D18" i="77"/>
  <c r="D16" i="77"/>
  <c r="D14" i="77"/>
  <c r="I4" i="28"/>
  <c r="I3" i="28"/>
  <c r="L12" i="28"/>
  <c r="P16" i="28"/>
  <c r="L16" i="28"/>
  <c r="L15" i="28"/>
  <c r="L14" i="28"/>
  <c r="M15" i="28"/>
  <c r="M14" i="28"/>
  <c r="M16" i="28"/>
  <c r="D20" i="76"/>
  <c r="D19" i="76"/>
  <c r="E20" i="76"/>
  <c r="B4" i="96"/>
  <c r="E19" i="76"/>
  <c r="B3" i="96"/>
  <c r="D41" i="75"/>
  <c r="D42" i="75"/>
  <c r="D43" i="75"/>
  <c r="E41" i="75"/>
  <c r="L19" i="62"/>
  <c r="K19" i="62"/>
  <c r="J19" i="62"/>
  <c r="I19" i="62"/>
  <c r="H19" i="62"/>
  <c r="G19" i="62"/>
  <c r="F19" i="62"/>
  <c r="D19" i="62"/>
  <c r="D19" i="72"/>
  <c r="L24" i="71"/>
  <c r="K24" i="71"/>
  <c r="J24" i="71"/>
  <c r="I24" i="71"/>
  <c r="H24" i="71"/>
  <c r="G24" i="71"/>
  <c r="D24" i="71"/>
  <c r="D17" i="71"/>
  <c r="D25" i="74"/>
  <c r="D23" i="76"/>
  <c r="D24" i="76"/>
  <c r="E24" i="76"/>
  <c r="E23" i="76"/>
  <c r="E42" i="75"/>
  <c r="E43" i="75"/>
  <c r="B4" i="97"/>
  <c r="B3" i="97"/>
  <c r="D16" i="76"/>
  <c r="D15" i="76"/>
  <c r="E16" i="76"/>
  <c r="B4" i="95"/>
  <c r="E15" i="76"/>
  <c r="B3" i="95"/>
  <c r="D12" i="76"/>
  <c r="D11" i="76"/>
  <c r="E12" i="76"/>
  <c r="B4" i="94"/>
  <c r="E11" i="76"/>
  <c r="B3" i="94"/>
  <c r="D27" i="75"/>
  <c r="D26" i="75"/>
  <c r="D28" i="75"/>
  <c r="E27" i="75"/>
  <c r="B4" i="90"/>
  <c r="D32" i="75"/>
  <c r="D31" i="75"/>
  <c r="D33" i="75"/>
  <c r="E32" i="75"/>
  <c r="B4" i="83"/>
  <c r="D22" i="75"/>
  <c r="D21" i="75"/>
  <c r="D23" i="75"/>
  <c r="E22" i="75"/>
  <c r="B4" i="82"/>
  <c r="D17" i="75"/>
  <c r="D16" i="75"/>
  <c r="D18" i="75"/>
  <c r="E17" i="75"/>
  <c r="B4" i="81"/>
  <c r="D37" i="75"/>
  <c r="D36" i="75"/>
  <c r="D38" i="75"/>
  <c r="E37" i="75"/>
  <c r="B4" i="87"/>
  <c r="D12" i="75"/>
  <c r="D11" i="75"/>
  <c r="D13" i="75"/>
  <c r="E12" i="75"/>
  <c r="B4" i="80"/>
  <c r="E11" i="75"/>
  <c r="E11" i="74"/>
  <c r="E19" i="74"/>
  <c r="F19" i="74"/>
  <c r="G19" i="74"/>
  <c r="H19" i="74"/>
  <c r="I19" i="74"/>
  <c r="J19" i="74"/>
  <c r="K19" i="74"/>
  <c r="L19" i="74"/>
  <c r="D19" i="74"/>
  <c r="E13" i="73"/>
  <c r="F13" i="73"/>
  <c r="G13" i="73"/>
  <c r="H13" i="73"/>
  <c r="I13" i="73"/>
  <c r="J13" i="73"/>
  <c r="K13" i="73"/>
  <c r="L13" i="73"/>
  <c r="D13" i="73"/>
  <c r="G19" i="71"/>
  <c r="H19" i="71"/>
  <c r="I19" i="71"/>
  <c r="J19" i="71"/>
  <c r="K19" i="71"/>
  <c r="L19" i="71"/>
  <c r="D19" i="71"/>
  <c r="G16" i="72"/>
  <c r="H16" i="72"/>
  <c r="I16" i="72"/>
  <c r="J16" i="72"/>
  <c r="K16" i="72"/>
  <c r="L16" i="72"/>
  <c r="D16" i="72"/>
  <c r="G19" i="72"/>
  <c r="H19" i="72"/>
  <c r="I19" i="72"/>
  <c r="J19" i="72"/>
  <c r="K19" i="72"/>
  <c r="L19" i="72"/>
  <c r="E23" i="71"/>
  <c r="F23" i="71"/>
  <c r="G23" i="71"/>
  <c r="H23" i="71"/>
  <c r="I23" i="71"/>
  <c r="J23" i="71"/>
  <c r="K23" i="71"/>
  <c r="L23" i="71"/>
  <c r="D23" i="71"/>
  <c r="E22" i="71"/>
  <c r="F22" i="71"/>
  <c r="G22" i="71"/>
  <c r="H22" i="71"/>
  <c r="I22" i="71"/>
  <c r="J22" i="71"/>
  <c r="K22" i="71"/>
  <c r="L22" i="71"/>
  <c r="D22" i="71"/>
  <c r="G11" i="72"/>
  <c r="G11" i="73"/>
  <c r="G12" i="73"/>
  <c r="G14" i="73"/>
  <c r="H11" i="72"/>
  <c r="H11" i="73"/>
  <c r="H12" i="73"/>
  <c r="H14" i="73"/>
  <c r="I11" i="72"/>
  <c r="I11" i="73"/>
  <c r="I12" i="73"/>
  <c r="I14" i="73"/>
  <c r="J11" i="72"/>
  <c r="J11" i="73"/>
  <c r="J12" i="73"/>
  <c r="J14" i="73"/>
  <c r="K11" i="72"/>
  <c r="K11" i="73"/>
  <c r="K12" i="73"/>
  <c r="K14" i="73"/>
  <c r="L11" i="72"/>
  <c r="L11" i="73"/>
  <c r="L12" i="73"/>
  <c r="L14" i="73"/>
  <c r="D11" i="72"/>
  <c r="D11" i="73"/>
  <c r="D12" i="73"/>
  <c r="D14" i="73"/>
  <c r="G11" i="71"/>
  <c r="G12" i="74"/>
  <c r="G13" i="74"/>
  <c r="G22" i="74"/>
  <c r="G14" i="71"/>
  <c r="G15" i="71"/>
  <c r="G16" i="71"/>
  <c r="G16" i="74"/>
  <c r="G17" i="74"/>
  <c r="G23" i="74"/>
  <c r="G17" i="71"/>
  <c r="G20" i="74"/>
  <c r="G24" i="74"/>
  <c r="G25" i="74"/>
  <c r="H11" i="71"/>
  <c r="H12" i="74"/>
  <c r="H13" i="74"/>
  <c r="H22" i="74"/>
  <c r="H14" i="71"/>
  <c r="H15" i="71"/>
  <c r="H16" i="71"/>
  <c r="H16" i="74"/>
  <c r="H17" i="74"/>
  <c r="H23" i="74"/>
  <c r="H17" i="71"/>
  <c r="H20" i="74"/>
  <c r="H24" i="74"/>
  <c r="H25" i="74"/>
  <c r="I11" i="71"/>
  <c r="I12" i="74"/>
  <c r="I13" i="74"/>
  <c r="I22" i="74"/>
  <c r="I14" i="71"/>
  <c r="I15" i="71"/>
  <c r="I16" i="71"/>
  <c r="I16" i="74"/>
  <c r="I17" i="74"/>
  <c r="I23" i="74"/>
  <c r="I17" i="71"/>
  <c r="I20" i="74"/>
  <c r="I24" i="74"/>
  <c r="I25" i="74"/>
  <c r="J11" i="71"/>
  <c r="J12" i="74"/>
  <c r="J13" i="74"/>
  <c r="J22" i="74"/>
  <c r="J14" i="71"/>
  <c r="J15" i="71"/>
  <c r="J16" i="71"/>
  <c r="J16" i="74"/>
  <c r="J17" i="74"/>
  <c r="J23" i="74"/>
  <c r="J17" i="71"/>
  <c r="J20" i="74"/>
  <c r="J24" i="74"/>
  <c r="J25" i="74"/>
  <c r="K11" i="71"/>
  <c r="K12" i="74"/>
  <c r="K13" i="74"/>
  <c r="K22" i="74"/>
  <c r="K14" i="71"/>
  <c r="K15" i="71"/>
  <c r="K16" i="71"/>
  <c r="K16" i="74"/>
  <c r="K17" i="74"/>
  <c r="K23" i="74"/>
  <c r="K17" i="71"/>
  <c r="K20" i="74"/>
  <c r="K24" i="74"/>
  <c r="K25" i="74"/>
  <c r="L11" i="71"/>
  <c r="L12" i="74"/>
  <c r="L13" i="74"/>
  <c r="L22" i="74"/>
  <c r="L14" i="71"/>
  <c r="L15" i="71"/>
  <c r="L16" i="71"/>
  <c r="L16" i="74"/>
  <c r="L17" i="74"/>
  <c r="L23" i="74"/>
  <c r="L17" i="71"/>
  <c r="L20" i="74"/>
  <c r="L24" i="74"/>
  <c r="L25" i="74"/>
  <c r="D11" i="71"/>
  <c r="D12" i="74"/>
  <c r="D13" i="74"/>
  <c r="D22" i="74"/>
  <c r="D14" i="71"/>
  <c r="D15" i="71"/>
  <c r="D16" i="71"/>
  <c r="D16" i="74"/>
  <c r="D17" i="74"/>
  <c r="D23" i="74"/>
  <c r="D20" i="74"/>
  <c r="D24" i="74"/>
  <c r="E24" i="74"/>
  <c r="F14" i="71"/>
  <c r="F15" i="71"/>
  <c r="F16" i="71"/>
  <c r="F17" i="71"/>
  <c r="F24" i="74"/>
  <c r="E65" i="28"/>
  <c r="L11" i="62"/>
  <c r="L12" i="62"/>
  <c r="L13" i="62"/>
  <c r="L14" i="62"/>
  <c r="D11" i="62"/>
  <c r="D12" i="62"/>
  <c r="D13" i="62"/>
  <c r="D14" i="62"/>
  <c r="F11" i="62"/>
  <c r="F12" i="62"/>
  <c r="F13" i="62"/>
  <c r="F14" i="62"/>
  <c r="G11" i="62"/>
  <c r="G12" i="62"/>
  <c r="G13" i="62"/>
  <c r="G14" i="62"/>
  <c r="H11" i="62"/>
  <c r="H12" i="62"/>
  <c r="H13" i="62"/>
  <c r="H14" i="62"/>
  <c r="I11" i="62"/>
  <c r="I12" i="62"/>
  <c r="I13" i="62"/>
  <c r="I14" i="62"/>
  <c r="J11" i="62"/>
  <c r="J12" i="62"/>
  <c r="J13" i="62"/>
  <c r="J14" i="62"/>
  <c r="K11" i="62"/>
  <c r="K12" i="62"/>
  <c r="K13" i="62"/>
  <c r="K14" i="62"/>
  <c r="L65" i="28"/>
  <c r="E37" i="28"/>
  <c r="E36" i="28"/>
  <c r="E35" i="28"/>
  <c r="E34" i="28"/>
  <c r="E33" i="28"/>
  <c r="E32" i="28"/>
  <c r="E31" i="28"/>
  <c r="G11" i="74"/>
  <c r="H11" i="74"/>
  <c r="I11" i="74"/>
  <c r="J11" i="74"/>
  <c r="K11" i="74"/>
  <c r="L11" i="74"/>
  <c r="F11" i="74"/>
  <c r="D11" i="74"/>
  <c r="D17" i="62"/>
  <c r="D13" i="77"/>
  <c r="G17" i="62"/>
  <c r="L32" i="28"/>
  <c r="P32" i="28"/>
  <c r="H17" i="62"/>
  <c r="L33" i="28"/>
  <c r="P33" i="28"/>
  <c r="I17" i="62"/>
  <c r="L34" i="28"/>
  <c r="P34" i="28"/>
  <c r="J17" i="62"/>
  <c r="L35" i="28"/>
  <c r="P35" i="28"/>
  <c r="K17" i="62"/>
  <c r="L36" i="28"/>
  <c r="P36" i="28"/>
  <c r="L17" i="62"/>
  <c r="L37" i="28"/>
  <c r="P37" i="28"/>
  <c r="D21" i="71"/>
  <c r="E40" i="28"/>
  <c r="L40" i="28"/>
  <c r="P40" i="28"/>
  <c r="E41" i="28"/>
  <c r="L41" i="28"/>
  <c r="P41" i="28"/>
  <c r="E42" i="28"/>
  <c r="L42" i="28"/>
  <c r="P42" i="28"/>
  <c r="E43" i="28"/>
  <c r="L43" i="28"/>
  <c r="P43" i="28"/>
  <c r="E44" i="28"/>
  <c r="L44" i="28"/>
  <c r="P44" i="28"/>
  <c r="E45" i="28"/>
  <c r="L45" i="28"/>
  <c r="P45" i="28"/>
  <c r="E46" i="28"/>
  <c r="L46" i="28"/>
  <c r="P46" i="28"/>
  <c r="E49" i="28"/>
  <c r="L49" i="28"/>
  <c r="P49" i="28"/>
  <c r="E50" i="28"/>
  <c r="L50" i="28"/>
  <c r="P50" i="28"/>
  <c r="E51" i="28"/>
  <c r="L51" i="28"/>
  <c r="P51" i="28"/>
  <c r="E52" i="28"/>
  <c r="L52" i="28"/>
  <c r="P52" i="28"/>
  <c r="E53" i="28"/>
  <c r="L53" i="28"/>
  <c r="P53" i="28"/>
  <c r="E54" i="28"/>
  <c r="L54" i="28"/>
  <c r="P54" i="28"/>
  <c r="E55" i="28"/>
  <c r="L55" i="28"/>
  <c r="P55" i="28"/>
  <c r="L31" i="28"/>
  <c r="P31" i="28"/>
  <c r="E28" i="28"/>
  <c r="L28" i="28"/>
  <c r="E27" i="28"/>
  <c r="L27" i="28"/>
  <c r="E26" i="28"/>
  <c r="L26" i="28"/>
  <c r="M12" i="28"/>
  <c r="G15" i="70"/>
  <c r="G14" i="70"/>
  <c r="G13" i="70"/>
  <c r="G12" i="70"/>
  <c r="E11" i="59"/>
  <c r="D12" i="61"/>
  <c r="E12" i="59"/>
  <c r="D13" i="61"/>
  <c r="D14" i="61"/>
  <c r="D22" i="61"/>
  <c r="D17" i="61"/>
  <c r="D18" i="61"/>
  <c r="D19" i="61"/>
  <c r="D23" i="61"/>
  <c r="D24" i="61"/>
  <c r="D11" i="77"/>
  <c r="J20" i="59"/>
  <c r="E15" i="59"/>
  <c r="E20" i="59"/>
  <c r="D15" i="77"/>
  <c r="D12" i="77"/>
  <c r="H15" i="59"/>
  <c r="I15" i="59"/>
  <c r="J15" i="59"/>
  <c r="K15" i="59"/>
  <c r="L15" i="59"/>
  <c r="M15" i="59"/>
  <c r="E18" i="62"/>
  <c r="F18" i="62"/>
  <c r="G18" i="62"/>
  <c r="H18" i="62"/>
  <c r="I18" i="62"/>
  <c r="J18" i="62"/>
  <c r="K18" i="62"/>
  <c r="L18" i="62"/>
  <c r="D18" i="62"/>
  <c r="C8" i="34"/>
  <c r="C5" i="34"/>
  <c r="C7" i="34"/>
  <c r="C6" i="34"/>
  <c r="F17" i="62"/>
  <c r="F16" i="74"/>
  <c r="F17" i="74"/>
  <c r="B3" i="92"/>
  <c r="H20" i="59"/>
  <c r="I20" i="59"/>
  <c r="K20" i="59"/>
  <c r="L20" i="59"/>
  <c r="M20" i="59"/>
  <c r="E25" i="59"/>
  <c r="H25" i="59"/>
  <c r="I25" i="59"/>
  <c r="J25" i="59"/>
  <c r="K25" i="59"/>
  <c r="L25" i="59"/>
  <c r="M25" i="59"/>
  <c r="F11" i="59"/>
  <c r="E12" i="61"/>
  <c r="F12" i="59"/>
  <c r="E13" i="61"/>
  <c r="E14" i="61"/>
  <c r="E22" i="61"/>
  <c r="E17" i="61"/>
  <c r="E18" i="61"/>
  <c r="E19" i="61"/>
  <c r="E23" i="61"/>
  <c r="E24" i="61"/>
  <c r="G11" i="59"/>
  <c r="F12" i="61"/>
  <c r="G12" i="59"/>
  <c r="F13" i="61"/>
  <c r="F14" i="61"/>
  <c r="F22" i="61"/>
  <c r="F17" i="61"/>
  <c r="F18" i="61"/>
  <c r="F19" i="61"/>
  <c r="F23" i="61"/>
  <c r="F24" i="61"/>
  <c r="L66" i="28"/>
  <c r="L67" i="28"/>
  <c r="B4" i="91"/>
  <c r="B3" i="91"/>
  <c r="G25" i="59"/>
  <c r="G22" i="59"/>
  <c r="G21" i="59"/>
  <c r="G20" i="59"/>
  <c r="G16" i="59"/>
  <c r="G17" i="59"/>
  <c r="G15" i="59"/>
  <c r="H22" i="59"/>
  <c r="H21" i="59"/>
  <c r="H17" i="59"/>
  <c r="H12" i="59"/>
  <c r="H11" i="59"/>
  <c r="M22" i="59"/>
  <c r="M21" i="59"/>
  <c r="M17" i="59"/>
  <c r="M16" i="59"/>
  <c r="M12" i="59"/>
  <c r="M11" i="59"/>
  <c r="H16" i="59"/>
  <c r="E67" i="28"/>
  <c r="E66" i="28"/>
  <c r="F11" i="71"/>
  <c r="F21" i="71"/>
  <c r="G21" i="71"/>
  <c r="H21" i="71"/>
  <c r="I21" i="71"/>
  <c r="J21" i="71"/>
  <c r="K21" i="71"/>
  <c r="L21" i="71"/>
  <c r="E28" i="75"/>
  <c r="B5" i="90"/>
  <c r="E26" i="75"/>
  <c r="B3" i="90"/>
  <c r="E33" i="75"/>
  <c r="B5" i="83"/>
  <c r="E31" i="75"/>
  <c r="B3" i="83"/>
  <c r="E23" i="75"/>
  <c r="B5" i="82"/>
  <c r="E21" i="75"/>
  <c r="B3" i="82"/>
  <c r="E18" i="75"/>
  <c r="B5" i="81"/>
  <c r="E16" i="75"/>
  <c r="B3" i="81"/>
  <c r="E13" i="75"/>
  <c r="B5" i="80"/>
  <c r="B3" i="80"/>
  <c r="E38" i="75"/>
  <c r="B5" i="87"/>
  <c r="E36" i="75"/>
  <c r="B3" i="87"/>
  <c r="E22" i="59"/>
  <c r="E21" i="59"/>
  <c r="E17" i="59"/>
  <c r="E16" i="59"/>
  <c r="F12" i="74"/>
  <c r="F13" i="74"/>
  <c r="L22" i="59"/>
  <c r="K22" i="59"/>
  <c r="J22" i="59"/>
  <c r="I22" i="59"/>
  <c r="L21" i="59"/>
  <c r="K21" i="59"/>
  <c r="J21" i="59"/>
  <c r="I21" i="59"/>
  <c r="L17" i="59"/>
  <c r="K17" i="59"/>
  <c r="J17" i="59"/>
  <c r="I17" i="59"/>
  <c r="L16" i="59"/>
  <c r="K16" i="59"/>
  <c r="J16" i="59"/>
  <c r="I16" i="59"/>
  <c r="L12" i="59"/>
  <c r="K12" i="59"/>
  <c r="J12" i="59"/>
  <c r="I12" i="59"/>
  <c r="L11" i="59"/>
  <c r="K11" i="59"/>
  <c r="J11" i="59"/>
  <c r="I11" i="59"/>
</calcChain>
</file>

<file path=xl/comments1.xml><?xml version="1.0" encoding="utf-8"?>
<comments xmlns="http://schemas.openxmlformats.org/spreadsheetml/2006/main">
  <authors>
    <author>A satisfied Microsoft Office user</author>
  </authors>
  <commentList>
    <comment ref="U83" authorId="0">
      <text>
        <r>
          <rPr>
            <sz val="9"/>
            <color indexed="81"/>
            <rFont val="Arial"/>
          </rPr>
          <t xml:space="preserve">x  Not Applicable
</t>
        </r>
      </text>
    </comment>
  </commentList>
</comments>
</file>

<file path=xl/sharedStrings.xml><?xml version="1.0" encoding="utf-8"?>
<sst xmlns="http://schemas.openxmlformats.org/spreadsheetml/2006/main" count="1024" uniqueCount="529">
  <si>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</si>
  <si>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</si>
  <si>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</si>
  <si>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</si>
  <si>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</si>
  <si>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</si>
  <si>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</si>
  <si>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</si>
  <si>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</si>
  <si>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</si>
  <si>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</si>
  <si>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</si>
  <si>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</si>
  <si>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</si>
  <si>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</si>
  <si>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</si>
  <si>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</si>
  <si>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</si>
  <si>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</si>
  <si>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</si>
  <si>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</si>
  <si>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</si>
  <si>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</si>
  <si>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</si>
  <si>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</si>
  <si>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</si>
  <si>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</si>
  <si>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The Energytransition model</t>
  </si>
  <si>
    <t>This analysis</t>
  </si>
  <si>
    <t>Modeling assumptions</t>
  </si>
  <si>
    <t>Type</t>
  </si>
  <si>
    <t>Assumption</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</si>
  <si>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</si>
  <si>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</si>
  <si>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</si>
  <si>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</si>
  <si>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</si>
  <si>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</si>
  <si>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</si>
  <si>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</si>
  <si>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</si>
  <si>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</si>
  <si>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</si>
  <si>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</si>
  <si>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</si>
  <si>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</si>
  <si>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</si>
  <si>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</si>
  <si>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</si>
  <si>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</si>
  <si>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</si>
  <si>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</si>
  <si>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</si>
  <si>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</si>
  <si>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</si>
  <si>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</si>
  <si>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</si>
  <si>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</si>
  <si>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</si>
  <si>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</si>
  <si>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</si>
  <si>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</si>
  <si>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</si>
  <si>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</si>
  <si>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</si>
  <si>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</si>
  <si>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</si>
  <si>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</si>
  <si>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</si>
  <si>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</si>
  <si>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</si>
  <si>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</si>
  <si>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</si>
  <si>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</si>
  <si>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</si>
  <si>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</si>
  <si>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</si>
  <si>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</si>
  <si>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</si>
  <si>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</si>
  <si>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</si>
  <si>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</si>
  <si>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</si>
  <si>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</si>
  <si>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</si>
  <si>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</si>
  <si>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</si>
  <si>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</si>
  <si>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</si>
  <si>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</si>
  <si>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</si>
  <si>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</si>
  <si>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</si>
  <si>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</si>
  <si>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</si>
  <si>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</si>
  <si>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</si>
  <si>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</si>
  <si>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</si>
  <si>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</si>
  <si>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</si>
  <si>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</si>
  <si>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</si>
  <si>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</si>
  <si>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</si>
  <si>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</si>
  <si>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</si>
  <si>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</si>
  <si>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</si>
  <si>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</si>
  <si>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</si>
  <si>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</si>
  <si>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</si>
  <si>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</si>
  <si>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</si>
  <si>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</si>
  <si>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</si>
  <si>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</si>
  <si>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</si>
  <si>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</si>
  <si>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</si>
  <si>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</si>
  <si>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</si>
  <si>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</si>
  <si>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</si>
  <si>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</si>
  <si>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Coke ovens</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</si>
  <si>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</si>
  <si>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</si>
  <si>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</si>
  <si>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</si>
  <si>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</si>
  <si>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</si>
  <si>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</si>
  <si>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</si>
  <si>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</si>
  <si>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</si>
  <si>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</si>
  <si>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</si>
  <si>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</si>
  <si>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</si>
  <si>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</si>
  <si>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</si>
  <si>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</si>
  <si>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</si>
  <si>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</si>
  <si>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</si>
  <si>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</si>
  <si>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</si>
  <si>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</si>
  <si>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</si>
  <si>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</si>
  <si>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</si>
  <si>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</si>
  <si>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</si>
  <si>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</si>
  <si>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</si>
  <si>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</si>
  <si>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</si>
  <si>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</si>
  <si>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</si>
  <si>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</si>
  <si>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</si>
  <si>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</si>
  <si>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</si>
  <si>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</si>
  <si>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</si>
  <si>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</si>
  <si>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</si>
  <si>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</si>
  <si>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</si>
  <si>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</si>
  <si>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</si>
  <si>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</si>
  <si>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</si>
  <si>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</si>
  <si>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</si>
  <si>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</si>
  <si>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</si>
  <si>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</si>
  <si>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</si>
  <si>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</si>
  <si>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</si>
  <si>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Analysis inputs</t>
  </si>
  <si>
    <t>Analysis calculations</t>
  </si>
  <si>
    <t>Analysis ouputs</t>
  </si>
  <si>
    <t>A visualization of the dataflow in this analysis</t>
  </si>
  <si>
    <t>Cover Sheet</t>
  </si>
  <si>
    <t>Dataflow</t>
  </si>
  <si>
    <t>Steps to perform this analysis</t>
  </si>
  <si>
    <t>Proposed source</t>
  </si>
  <si>
    <t>Fuels</t>
  </si>
  <si>
    <t>IEA carriers</t>
  </si>
  <si>
    <t>Coal</t>
  </si>
  <si>
    <t>Natural gas</t>
  </si>
  <si>
    <t>Wood pellets</t>
  </si>
  <si>
    <t>Solar PV</t>
  </si>
  <si>
    <t>All critical checks are positive</t>
  </si>
  <si>
    <t>Introductory</t>
  </si>
  <si>
    <t>Main calculations</t>
  </si>
  <si>
    <t>GWh to TJ conversion</t>
  </si>
  <si>
    <t>Industry analysis</t>
  </si>
  <si>
    <t>Wouter Terlouw</t>
  </si>
  <si>
    <t>Fuel Aggregation</t>
  </si>
  <si>
    <t>Function</t>
  </si>
  <si>
    <t>Cokes</t>
  </si>
  <si>
    <t>Coal gas</t>
  </si>
  <si>
    <t>Conversions</t>
  </si>
  <si>
    <t>Transformation</t>
  </si>
  <si>
    <t>Transformation Analysis</t>
  </si>
  <si>
    <t>Created this document and designed dataflow</t>
  </si>
  <si>
    <t>Design various sheets</t>
  </si>
  <si>
    <t>Own use Analysis</t>
  </si>
  <si>
    <t>Technological specifications</t>
  </si>
  <si>
    <t>Appliances</t>
  </si>
  <si>
    <t>Technology</t>
  </si>
  <si>
    <t>Country</t>
  </si>
  <si>
    <t>Year data</t>
  </si>
  <si>
    <t>Heating</t>
  </si>
  <si>
    <t xml:space="preserve"> </t>
  </si>
  <si>
    <t>Split in Industry and Metals analysis</t>
  </si>
  <si>
    <t>Industry - Steel</t>
  </si>
  <si>
    <t>Industry - Aluminium</t>
  </si>
  <si>
    <t>Industry - Other metals</t>
  </si>
  <si>
    <t>Fuel aggregation</t>
  </si>
  <si>
    <t>Transformation analysis</t>
  </si>
  <si>
    <t>Own use analysis</t>
  </si>
  <si>
    <t>Final demand steel</t>
  </si>
  <si>
    <t>Final demand aluminium</t>
  </si>
  <si>
    <t>Final demand other metals</t>
  </si>
  <si>
    <t>Non-energetic consumption analysis</t>
  </si>
  <si>
    <t>Energetic consumption analysis</t>
  </si>
  <si>
    <t>Metals</t>
  </si>
  <si>
    <t>Energetic final demand</t>
  </si>
  <si>
    <t>Non-energetic final demand</t>
  </si>
  <si>
    <t>Shares energetic final demand</t>
  </si>
  <si>
    <t>Shares non-energetic final demand</t>
  </si>
  <si>
    <t>Output shares transformation loss converter</t>
  </si>
  <si>
    <t>coal to final demand</t>
  </si>
  <si>
    <t>coal to own use</t>
  </si>
  <si>
    <t>Network gas</t>
  </si>
  <si>
    <t>share</t>
  </si>
  <si>
    <t>key</t>
  </si>
  <si>
    <t>TJ</t>
  </si>
  <si>
    <t>Create output csv</t>
  </si>
  <si>
    <t>Industry/tranformation/energy</t>
  </si>
  <si>
    <t>Sheet</t>
  </si>
  <si>
    <t>Information about this document and a legend to sheet and cell formatting</t>
  </si>
  <si>
    <t>Sheets</t>
  </si>
  <si>
    <t>Update "Dataflow", minor layout and spelling changes, update energy balance</t>
  </si>
  <si>
    <t>Coal loss analysis</t>
  </si>
  <si>
    <t>Aggregation of the carriers in the IEA energy balance into the carriers in the ETM</t>
  </si>
  <si>
    <t>Split of energetic final demand over the several applications for several carriers. This data is exported using the purple sheets</t>
  </si>
  <si>
    <t>Split of non-energetic final deman over the several applications for several carriers. This data is exported using the purple sheets</t>
  </si>
  <si>
    <t>Energetic final demand for the Industry is made up from the own use and the energetic consumption</t>
  </si>
  <si>
    <t>The Industry sector consists of the Metal industry sub-sector and the Other industry sub-sector.</t>
  </si>
  <si>
    <t>Energy demand in the Other industry sub-sector is calculated by subtracting the energy demand in the Metal industry sector from the energy demand of the whole sector based on the energy balance.</t>
  </si>
  <si>
    <t>Coal (TJ)</t>
  </si>
  <si>
    <t>Cokes (TJ)</t>
  </si>
  <si>
    <t>Coal gas (TJ)</t>
  </si>
  <si>
    <t>Heat (TJ)</t>
  </si>
  <si>
    <t>Electricity (TJ)</t>
  </si>
  <si>
    <t>Other (TJ)</t>
  </si>
  <si>
    <t>Update "Contents", "Introduction" and "Assumptions" and notes on various worksheets</t>
  </si>
  <si>
    <t>Not specified yet</t>
  </si>
  <si>
    <t>Improve "Transformation analysis", "Own use analysis", "Energetic consumption analysis" and "Non-energetic consumption analysis"</t>
  </si>
  <si>
    <t>Update fuel aggregation to correct for own use in electricity, CHP and heat plants</t>
  </si>
  <si>
    <t>Energy industry own use (excl. electricity, CHP and heat plants)</t>
  </si>
  <si>
    <t>Improve "Transformation analysis", "Own use analysis", "Energetic consumption analysis", "Non-energetic consumption analysis", "Energetic final demand" and "Non-energetic final demand"</t>
  </si>
  <si>
    <t>-</t>
  </si>
  <si>
    <t>+</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</si>
  <si>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</si>
  <si>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</si>
  <si>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</si>
  <si>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</si>
  <si>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</si>
  <si>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</si>
  <si>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</si>
  <si>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</si>
  <si>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</si>
  <si>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</si>
  <si>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</si>
  <si>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</si>
  <si>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</si>
  <si>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</si>
  <si>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</si>
  <si>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</si>
  <si>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Update energy balance</t>
  </si>
  <si>
    <t>Update csv</t>
  </si>
  <si>
    <t>industry_final_demand_electricity_parent_share</t>
  </si>
  <si>
    <t>industry_final_demand_for_metal_electricity</t>
  </si>
  <si>
    <t>industry_final_demand_for_other_electricity</t>
  </si>
  <si>
    <t>industry_final_demand_coal_parent_share</t>
  </si>
  <si>
    <t>industry_final_demand_for_metal_coal</t>
  </si>
  <si>
    <t>industry_final_demand_for_other_coal</t>
  </si>
  <si>
    <t>industry_final_demand_network_gas_parent_share</t>
  </si>
  <si>
    <t>industry_final_demand_for_metal_network_gas</t>
  </si>
  <si>
    <t>industry_final_demand_for_other_network_gas</t>
  </si>
  <si>
    <t>industry_final_demand_crude_oil_parent_share</t>
  </si>
  <si>
    <t>industry_final_demand_for_metal_crude_oil</t>
  </si>
  <si>
    <t>industry_final_demand_for_other_crude_oil</t>
  </si>
  <si>
    <t>industry_final_demand_steam_hot_water_parent_share</t>
  </si>
  <si>
    <t>industry_final_demand_for_metal_steam_hot_water</t>
  </si>
  <si>
    <t>industry_final_demand_for_other_steam_hot_water</t>
  </si>
  <si>
    <t>industry_final_demand_for_other_wood_pellets</t>
  </si>
  <si>
    <t>industry_final_demand_wood_pellets_parent_share</t>
  </si>
  <si>
    <t>industry_final_demand_for_metal_wood_pellets</t>
  </si>
  <si>
    <t>CSV-file containing the split of industry sector final demand for wood pellets over the different sub-sectors</t>
  </si>
  <si>
    <t>CSV-file containing the split of industry sector final demand for electricity over the different sub-sectors</t>
  </si>
  <si>
    <t>CSV-file containing the split of industry sector final demand for coal over the different sub-sectors</t>
  </si>
  <si>
    <t>CSV-file containing the split of industry sector final demand for network gas over the different sub-sectors</t>
  </si>
  <si>
    <t>CSV-file containing the split of industry sector final demand for crude oil over the different sub-sectors</t>
  </si>
  <si>
    <t>CSV-file containing the split of industry sector final demand for steam hot water over the different sub-sectors</t>
  </si>
  <si>
    <t>CSV-file containing the split of industry sector final demand for coal gas over the different sub-sectors</t>
  </si>
  <si>
    <t>Removed "shares_from_metal_analysis" and "Shares fix energetic final demand", update "Contents"</t>
  </si>
  <si>
    <t>Minor layout changes, updated "Introduction", updated notes, updated calculation formatting</t>
  </si>
  <si>
    <t>Documentation of the changes to this analysis</t>
  </si>
  <si>
    <t>Index with description of all the sheets in this analysis</t>
  </si>
  <si>
    <t>Visualization of the dataflow in this analysis</t>
  </si>
  <si>
    <t>Description of the modeling and country-specific assumptions for this analysis</t>
  </si>
  <si>
    <t>On the dashboard the country-specific assumptions can be changed manually. It also shows the most important checks</t>
  </si>
  <si>
    <t>Calculation of the energetic final demand from the "Own use analysis" and the "Energetic consumption analysis"</t>
  </si>
  <si>
    <t>Calculation of the non-energetic final demand from the "Non-energetic consumption analysis"</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</si>
  <si>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</si>
  <si>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3. Look over all the assumptions and checks on the Assumptions sheet and the Dashboard sheet. Consult the documentation for additional information.</t>
  </si>
  <si>
    <t>On this sheet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</si>
  <si>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There are currently no country specific assumptions needed for the Industry analysis</t>
  </si>
  <si>
    <t>In this sheet the transformation that is not modelled in sub-sectors is calculated to validate the subsector modelling and to enable correction through coal loss calculations.</t>
  </si>
  <si>
    <t>Energetic consumption in Other industry sub-sector</t>
  </si>
  <si>
    <t>Transformation not modelled in sub-sectors</t>
  </si>
  <si>
    <t>Own use in Other industry sub-sector</t>
  </si>
  <si>
    <t>Transformation processes in detailed sub-sectors</t>
  </si>
  <si>
    <t>In this sheet the non-energetic consumption in the Other industry sub-sector is calculated based on the energetic final demand in on the energy balance.</t>
  </si>
  <si>
    <t>Non-energetic consumption in Other industry sub-sector</t>
  </si>
  <si>
    <t>Energetic consumption in Industry sector on energy balance</t>
  </si>
  <si>
    <t>Energetic final demand in Industry sector</t>
  </si>
  <si>
    <t>Non-energetic final demand in Other industry sub-sector</t>
  </si>
  <si>
    <t>Non-energetic final demand in Industry sector on energy balance</t>
  </si>
  <si>
    <t>Transformation in Industry on energy balance</t>
  </si>
  <si>
    <t>Transformation processes in detailed sub-sector</t>
  </si>
  <si>
    <t>Energetic final demand in Industry on energy balance</t>
  </si>
  <si>
    <t>Non-energetic final demand in Industry on energy balance</t>
  </si>
  <si>
    <t>Update "Dashboard"</t>
  </si>
  <si>
    <t>Fit error &lt;1%</t>
  </si>
  <si>
    <t>Value should be positive</t>
  </si>
  <si>
    <t>There are currently no country specific assumptions needed for the Industry. Validation of Other industry sub-sector results is required. Please mind the checks, if one or more become red it means that with the information you provided we cannot run the ETM. Adapt the Metal analysis to avoid invalid checks.</t>
  </si>
  <si>
    <t>Use of 'Other' should not exceed 0.5% of total energy use.</t>
  </si>
  <si>
    <t>Use of 'Other' should not exceed 0.5% of total energetic consumption</t>
  </si>
  <si>
    <t>Use of 'Other' should not exceed 0.5% of total non-energetic consumption</t>
  </si>
  <si>
    <t>Own use of Other carrier</t>
  </si>
  <si>
    <t>Energetic consumption of Other carrier</t>
  </si>
  <si>
    <t>Non-energetic consumption of Other carrier</t>
  </si>
  <si>
    <t>Other carriers</t>
  </si>
  <si>
    <t>Part of the carriers on the energy balance are aggregated in the Other carriers and not taken into account in the ETM. When carriers that are currently aggregated into Other carriers are relevant, please contact Quintel.</t>
  </si>
  <si>
    <t>Results for Other industry sub-sector</t>
  </si>
  <si>
    <t>Since the Other industry sub-sector is a remainder of subtracting the Metal industry sub-sector from the Industry sector, one has to make sure that energy use in the Other industry sub-sector is positive.</t>
  </si>
  <si>
    <t>Update checks on "Dashboard"</t>
  </si>
  <si>
    <t>Improve "Coal gas analysis"</t>
  </si>
  <si>
    <t>Moving "Coal gas analysis" and corresponding output csv's to Metal analysis; updating "Contents" and "Dataflow"</t>
  </si>
  <si>
    <t>Updating energy balance to 20130729 version</t>
  </si>
  <si>
    <t>Improving carrier naming to resemble carrier names in ETM</t>
  </si>
  <si>
    <t>Network gas (TJ)</t>
  </si>
  <si>
    <t>Wood pellets (TJ)</t>
  </si>
  <si>
    <t>Crude oil (TJ)</t>
  </si>
  <si>
    <t>Update fuel aggregation</t>
  </si>
  <si>
    <t>Other recovered</t>
  </si>
  <si>
    <t>Update fuel aggregation: include other recovered in coal gas</t>
  </si>
  <si>
    <t>Import new data from Metal analysis; improve coal loss analysis</t>
  </si>
  <si>
    <t>industry_transformation_generic_coal_parent_share</t>
  </si>
  <si>
    <t>industry_own_use_coal</t>
  </si>
  <si>
    <t>industry_final_demand_coal</t>
  </si>
  <si>
    <t>CSV-file containing the parent shares of industry_transformation_generic_coal</t>
  </si>
  <si>
    <t>Converter efficiency</t>
  </si>
  <si>
    <t>output.coal</t>
  </si>
  <si>
    <t>The coal loss analysis is performed to calculate the output efficiency of the industry_transformation_generic_coal converter, to correct for use of coal in transformation that is currently not modelled in the ETM.</t>
  </si>
  <si>
    <t>Adapt "Contents" and "Dataflow"; add description to "Coal loss analysis"</t>
  </si>
  <si>
    <t>Update csv naming</t>
  </si>
  <si>
    <t>csv_industry_electricity_parent_share</t>
  </si>
  <si>
    <t>csv_industry_coal_parent_share</t>
  </si>
  <si>
    <t>csv_industry_network_gas_parent_share</t>
  </si>
  <si>
    <t>csv_industry_crude_oil_parent_share</t>
  </si>
  <si>
    <t>csv_industry_steam_hot_water_parent_share</t>
  </si>
  <si>
    <t>csv_industry_coal_gas_parent_share</t>
  </si>
  <si>
    <t>csv_industry_wood_pellets_parent_share</t>
  </si>
  <si>
    <t>Transformation in Industry on energy balance (excl. electricity, CHP and heat plants)</t>
  </si>
  <si>
    <t>Minor label changes</t>
  </si>
  <si>
    <t>Own use in Energy Industry on energy balance (excl. electricity, CHP and heat plants)</t>
  </si>
  <si>
    <t>Specification</t>
  </si>
  <si>
    <t>Minor layout changes</t>
  </si>
  <si>
    <t>Add sheets for edges and nodes</t>
  </si>
  <si>
    <t>Layout changes</t>
  </si>
  <si>
    <t>5. If you encounter other problems please contact Quintel Intelligence.</t>
  </si>
  <si>
    <t>6. Export the csv files using the export button on the Dashboard sheet.</t>
  </si>
  <si>
    <t>In the table below the energy balance is imported and will be used in the analysis.</t>
  </si>
  <si>
    <t>In this sheet the carriers from the energy balance are aggregated into the carriers that the ETM uses in the industry sector. See "Assumptions" for a detailed description of aggregation. Cokes is only considered as separate carrier in transformation. For all other categrories, cokes is included in coal. Energy industry own use is reported with electricity, CHP and heat plant excluded. Note that for Transformation and Energy industry own use consumption is represented by negative values and production by positive values. In case of Total final consumption and Non-energy use, positive values indicate consumption!</t>
  </si>
  <si>
    <t>Base year for this analysis</t>
  </si>
  <si>
    <t>All assumptions are filled</t>
  </si>
  <si>
    <t>Layout changes, update "Dashboard"</t>
  </si>
  <si>
    <r>
      <t>Coke oven coke (</t>
    </r>
    <r>
      <rPr>
        <i/>
        <sz val="12"/>
        <rFont val="Calibri"/>
        <scheme val="minor"/>
      </rPr>
      <t>except in transformation</t>
    </r>
    <r>
      <rPr>
        <sz val="12"/>
        <rFont val="Calibri"/>
        <scheme val="minor"/>
      </rPr>
      <t>)</t>
    </r>
  </si>
  <si>
    <r>
      <t xml:space="preserve">Coke oven coke </t>
    </r>
    <r>
      <rPr>
        <i/>
        <sz val="12"/>
        <rFont val="Calibri"/>
        <scheme val="minor"/>
      </rPr>
      <t>(in case of transformation)</t>
    </r>
  </si>
  <si>
    <t>Key</t>
  </si>
  <si>
    <t>Critical check</t>
  </si>
  <si>
    <t>country</t>
  </si>
  <si>
    <t>base_year</t>
  </si>
  <si>
    <t>Shares per carrier per sub-sector</t>
  </si>
  <si>
    <t>Share</t>
  </si>
  <si>
    <t>Final demand (TJ)</t>
  </si>
  <si>
    <t>Carrier</t>
  </si>
  <si>
    <t>Energy balance</t>
  </si>
  <si>
    <t>Automatically import/export analysis data</t>
  </si>
  <si>
    <t>Renamed corrected energy balance</t>
  </si>
  <si>
    <t>Corrected energy balance step 2</t>
  </si>
  <si>
    <t>Corrected energy balance step 2 for your country and year.</t>
  </si>
  <si>
    <t>1. Import the corrected energy balance step 2 using the import button on the Dashboard sheet.</t>
  </si>
  <si>
    <t>Own use in Energy Industry sector on energy balance (excl. own use in electricity, CHP and heat plants and own use modeled in sub-sectors )</t>
  </si>
  <si>
    <t>Adapted "Import from Metal analysis", "Energetic final demand" and "Own use analysis" to calculate the final demand from the metal sector solely from the energetic consumption. Update coal loss analysis to include final demand in metal sub-sector because this also goes through the generic coal converter.</t>
  </si>
  <si>
    <t>Update "Contents", remove "industry_nodes" and "industry_edges" csv because they were outdated; fix error with woodpellet calculation (#VALUE); clean up "Technological specifications"</t>
  </si>
  <si>
    <t>added buttonns on Dashboard</t>
  </si>
  <si>
    <t>Sector</t>
  </si>
  <si>
    <t>Name</t>
  </si>
  <si>
    <t>Added check for import production table' to dashboard</t>
  </si>
  <si>
    <t>industry_transformation_generic_coal_efficiency</t>
  </si>
  <si>
    <t>csv_industry_trans_parent_share</t>
  </si>
  <si>
    <t>csv_industry_trans_coal_eff</t>
  </si>
  <si>
    <t>CSV-file containing a country specific efficiency for industry_transformation_generic_coal</t>
  </si>
  <si>
    <t>removed technical specs</t>
  </si>
  <si>
    <t>converter key</t>
  </si>
  <si>
    <t>converter attribute</t>
  </si>
  <si>
    <t>output.useable_heat</t>
  </si>
  <si>
    <t>Heat Efficiency</t>
  </si>
  <si>
    <t>industry_burner_coal.converter</t>
  </si>
  <si>
    <t>industry_burner_crude_oil.converter</t>
  </si>
  <si>
    <t>industry_burner_wood_pellets.converter</t>
  </si>
  <si>
    <t>industry_burner_network_gas.converter</t>
  </si>
  <si>
    <t>Source</t>
  </si>
  <si>
    <t>Not modeled own use of detailed sub-sectors</t>
  </si>
  <si>
    <t>Updated coal loss analysis (https://github.com/quintel/rdr/issues/85)</t>
  </si>
  <si>
    <t>Calculation of coal loss needed to compensate for not modelled transformation and own use</t>
  </si>
  <si>
    <t>removing sheets with edges and nodes</t>
  </si>
  <si>
    <t>Adapt sign in coal loss analysis</t>
  </si>
  <si>
    <t>Own use in coke ovens on energy balance</t>
  </si>
  <si>
    <t>Own use in blast furnaces on energy balance</t>
  </si>
  <si>
    <t>Own use modelled in detailed sub-sectors</t>
  </si>
  <si>
    <t>Correct own use analysis. Own use in cokes ovens and blast furnaces on the energy balance should be substracted instead of the modelled own use.</t>
  </si>
  <si>
    <t>Total energetic final consumption</t>
  </si>
  <si>
    <t>Chemical and petrochemical industry</t>
  </si>
  <si>
    <t>Total non-energetic final consumption</t>
  </si>
  <si>
    <t>Feedstock use in petrochemical industry</t>
  </si>
  <si>
    <t>Chemicals</t>
  </si>
  <si>
    <t>industry_final_demand_for_chemical_coal</t>
  </si>
  <si>
    <t>industry_final_demand_for_chemical_electricity</t>
  </si>
  <si>
    <t>industry_final_demand_for_chemical_network_gas</t>
  </si>
  <si>
    <t>industry_final_demand_for_chemical_crude_oil</t>
  </si>
  <si>
    <t>industry_final_demand_for_chemical_steam_hot_water</t>
  </si>
  <si>
    <t>industry_final_demand_for_chemical_wood_pellets</t>
  </si>
  <si>
    <t>industry_final_demand_coal_non_energetic_parent_share</t>
  </si>
  <si>
    <t>industry_final_demand_for_chemical_coal_non_energetic</t>
  </si>
  <si>
    <t>industry_final_demand_for_other_coal_non_energetic</t>
  </si>
  <si>
    <t>industry_final_demand_network_gas_non_energetic_parent_share</t>
  </si>
  <si>
    <t>industry_final_demand_for_chemical_network_gas_non_energetic</t>
  </si>
  <si>
    <t>industry_final_demand_for_other_network_gas_non_energetic</t>
  </si>
  <si>
    <t>industry_final_demand_crude_oil_non_energetic_parent_share</t>
  </si>
  <si>
    <t>industry_final_demand_for_chemical_crude_oil_non_energetic</t>
  </si>
  <si>
    <t>industry_final_demand_for_other_crude_oil_non_energetic</t>
  </si>
  <si>
    <t>industry_final_demand_wood_pellets_non_energetic_parent_share</t>
  </si>
  <si>
    <t>industry_final_demand_for_chemical_wood_pellets_non_energetic</t>
  </si>
  <si>
    <t>industry_final_demand_for_other_wood_pellets_non_energetic</t>
  </si>
  <si>
    <t>csv_industry_coal_non_energetic_parent_share</t>
  </si>
  <si>
    <t>CSV-file containing the split of industry sector non-energetic final demand for coal over the different sub-sectors</t>
  </si>
  <si>
    <t>csv_industry_network_gas_non_energetic_parent_share</t>
  </si>
  <si>
    <t>CSV-file containing the split of industry sector non-energetic final demand for network gas over the different sub-sectors</t>
  </si>
  <si>
    <t>csv_industry_crude_oil_non_energetic_parent_share</t>
  </si>
  <si>
    <t>CSV-file containing the split of industry sector non-energetic final demand for crude oil over the different sub-sectors</t>
  </si>
  <si>
    <t>csv_industry_wood_pellets_non_energetic_parent_share</t>
  </si>
  <si>
    <t>CSV-file containing the split of industry sector non-energetic final demand for woodpellets over the different sub-sectors</t>
  </si>
  <si>
    <t>csv_industry_electricity_non_energetic_parent_share</t>
  </si>
  <si>
    <t>CSV-file containing the split of industry sector non-energetic final demand for electricity over the different sub-sectors</t>
  </si>
  <si>
    <t>Prepare Industry analysis for including the Chemical sub-sector: create "Import from Chemical analysis" sheet, include final demand in Chemical sub-sector into the calculation sheets, generate and update share csvs.</t>
  </si>
  <si>
    <t>Correct incorrect summation in "Energetic consumption" sheet</t>
  </si>
  <si>
    <t>Adapt share calculation to avoid #DIV/0 in case of a unspecified metal sub-sector</t>
  </si>
  <si>
    <t>Changed metal analysis check slightly on dashboard</t>
  </si>
  <si>
    <t>Correct incorrect reference in non-energetic crude oil export sheets</t>
  </si>
  <si>
    <t>Fix coal_gas shares since coal gas can exclusively be used in the metal industry ( https://github.com/quintel/etsource/issues/660).</t>
  </si>
  <si>
    <t>Data from export_to_industry_analysis from the Metal industry analysis</t>
  </si>
  <si>
    <t>Data from export_to_industry_analysis from the Chemical industry analysis</t>
  </si>
  <si>
    <t>Calculation of the transformation in the Other industry sub-sector based on the energy balance en the data of the Metal industry anc Chemical industry sub-sector</t>
  </si>
  <si>
    <t>Calculation of the own use in the Other industry subsector based on the energy balance en the data of the Metal industry and Chemical industry sub-sector</t>
  </si>
  <si>
    <t>Calculation of the energetic consumption in the Other industry based sub-sector on the energy balance en the data of the Metal industry and Chemical industry sub-sector</t>
  </si>
  <si>
    <t>Calculation of the non-energetic consumption in the Other industry sub-sector based on the energy balance en the data of the Metal industry and Chemical industry sub-sector</t>
  </si>
  <si>
    <t>Introduction to the Energy Transition Model (ETM) and the Industry analysis</t>
  </si>
  <si>
    <t>ONLY FOR INFORMATIVE PURPOSES | Overview of technological specifications of energy conversion technologies used in the ETM</t>
  </si>
  <si>
    <t>Dataflow Industry analysis</t>
  </si>
  <si>
    <t>Data from Metal industry analysis is imported</t>
  </si>
  <si>
    <t>Data from Chemical industry analysis is imported</t>
  </si>
  <si>
    <t>Input from Metal industry analysis</t>
  </si>
  <si>
    <t>In the table below the data form the Metal industry analysis is imported and will be used in the analysis.</t>
  </si>
  <si>
    <t>In the table below the data form the Chemical industry analysis is imported and will be used in the analysis.</t>
  </si>
  <si>
    <t>Input from Chemical industry analysis</t>
  </si>
  <si>
    <t>Import from Metal industry analysis</t>
  </si>
  <si>
    <t>Import from Chemical industry analysis</t>
  </si>
  <si>
    <t>Here one can see the technological specifications used in the ETM. These values are currently NOT used in this analysis, because output from burner is only used for one application. The technical specifications are given for informative purposes.</t>
  </si>
  <si>
    <t>Oil-fired heater</t>
  </si>
  <si>
    <t>Biomass-fired heater</t>
  </si>
  <si>
    <t>Gas-fired heater</t>
  </si>
  <si>
    <t>Coal-fired heater</t>
  </si>
  <si>
    <t>On this sheet the shares per carriers per sub-sector are calculated based on the energetic final demand.</t>
  </si>
  <si>
    <t>On this sheet the shares per carriers per sub-sector are calculated based on the non-energetic final demand.</t>
  </si>
  <si>
    <t>In this sheet the non-energetic final demand in the Other industy sub-sector from the whole industry and the Metal industry and Chemical industry sub-sector.</t>
  </si>
  <si>
    <t>Non-energetic final demand in Metal industry sub-sector</t>
  </si>
  <si>
    <t>Non-energetic final demand in Chemical industry sub-sector</t>
  </si>
  <si>
    <t>In this sheet the Energetic final demand in the Other industy sub-sector is calculated from the own use and energetic consumption of the whole industry and the own use and energetic consumption in the Metal industry and Chemical industry sub-sector. The Energetic final demand of the Metal industry sub-sector is equal to the Energetic consumption, because the Own use is modelled outside the sub-sector in the transformation part.</t>
  </si>
  <si>
    <t>Energetic consumption in Metal industry sub-sector</t>
  </si>
  <si>
    <t>Energetic final demand in Metal industry sub-sector</t>
  </si>
  <si>
    <t>Energetic consumption in Chemical industry sub-sector</t>
  </si>
  <si>
    <t>Energetic final demand in Chemical industry sub-sector</t>
  </si>
  <si>
    <t>Energetic final demand in Other industry sub-sector</t>
  </si>
  <si>
    <t>In this sheet the own use in the Other industry sub-sector is calculated based on the energetic final demand in on the energy balance and the energy use from the Metal industry analysis</t>
  </si>
  <si>
    <t>Non-energetic consumption in Metal industry sub-sector</t>
  </si>
  <si>
    <t>Non-energetic consumption in Chemical industry sub-sector</t>
  </si>
  <si>
    <t>In this sheet the energetic consumption in the Other industry sub-sector is calculated based on the energetic final demand in on the energy balance and the energy use from the Metal industry analysis and the Chemical industry analysis.</t>
  </si>
  <si>
    <t>Transformation not modeled in Metal industry sub-sector</t>
  </si>
  <si>
    <t>Improve checks on Dashboard. Improve descriptions. Update coal loss analysis (include energetric consumption in Chemical analysis). Improve introduction.</t>
  </si>
  <si>
    <t>3. Import the data from the Chemical industry analysis using the import button on the Dasbhboard sheet.</t>
  </si>
  <si>
    <t>2. Import the data from the Metal industry analysis using the import button on the Dashboard sheet.</t>
  </si>
  <si>
    <t>4. Keep in mind the checks on the Dashboard. If a check fails, try to understand what goes wrong and adjust your assumptions in the Metal industry analysis as long as you feel it is still realistic.</t>
  </si>
  <si>
    <t>The industry sector in the ETM consists of a Metal industry sub-sector, a Chemical industry sub-sector and an Other industry sub-sector. This goal of this analysis is to calculate the energetic and non-energetic energy use in the Other industry sub-sector based on the energy balance and the results from the Metal industry analysis and the Chemical industry analysis, in order to determine the split of the 'industry final demand' into 'metal industry final demand', 'chemical industry final demand' and 'other industry final demand'. Currently, no country-specific assumptions are required in this analysis. The Industry analysis also determines the correction required if not all the transformation of coal is modelled in the Metal industry analysis.</t>
  </si>
  <si>
    <t>Removed the non-energetic electricity shares from the "Shares non-energetic final demand" sheet. Removed the non-energetic electricity shares from the export csv sheets. See https://github.com/quintel/etsource/issues/707.</t>
  </si>
  <si>
    <t>Removed the coal gas shares from the "Shares energetic final demand" sheet. Removed the coal gas shares from the export csv sheets. See https://github.com/quintel/etsource/issues/660.</t>
  </si>
  <si>
    <t>The consumption of coal gas is only included for the metal industry. Coal gas consumption in other industrial sectors is ignored in the ETM.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</si>
</sst>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409]mmmm\ d\,\ yyyy;@"/>
    <numFmt numFmtId="166" formatCode="0.0%"/>
    <numFmt numFmtId="167" formatCode="0.00000000"/>
  </numFmts>
  <fonts count="31"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sz val="9"/>
      <color indexed="81"/>
      <name val="Arial"/>
    </font>
    <font>
      <u/>
      <sz val="12"/>
      <color rgb="FFFF0000"/>
      <name val="Calibri"/>
      <scheme val="minor"/>
    </font>
    <font>
      <b/>
      <sz val="12"/>
      <color rgb="FFFF0000"/>
      <name val="Calibri"/>
      <scheme val="minor"/>
    </font>
    <font>
      <i/>
      <sz val="12"/>
      <name val="Calibri"/>
      <scheme val="minor"/>
    </font>
    <font>
      <sz val="8"/>
      <name val="Calibri"/>
      <family val="2"/>
      <scheme val="minor"/>
    </font>
    <font>
      <b/>
      <sz val="12"/>
      <color rgb="FF000000"/>
      <name val="Calibri"/>
      <family val="2"/>
      <scheme val="minor"/>
    </font>
    <font>
      <b/>
      <sz val="16"/>
      <name val="Calibri"/>
      <scheme val="minor"/>
    </font>
    <font>
      <sz val="12"/>
      <color rgb="FF000000"/>
      <name val="Lucida Grande"/>
    </font>
    <font>
      <b/>
      <i/>
      <sz val="12"/>
      <color theme="1"/>
      <name val="Calibri"/>
      <scheme val="minor"/>
    </font>
    <font>
      <sz val="12"/>
      <color theme="0" tint="-0.499984740745262"/>
      <name val="Calibri"/>
      <scheme val="minor"/>
    </font>
    <font>
      <b/>
      <sz val="12"/>
      <color theme="0" tint="-0.499984740745262"/>
      <name val="Calibri"/>
      <scheme val="minor"/>
    </font>
    <font>
      <u/>
      <sz val="12"/>
      <color rgb="FF000000"/>
      <name val="Calibri"/>
      <scheme val="minor"/>
    </font>
    <font>
      <sz val="12"/>
      <color rgb="FFFF6600"/>
      <name val="Calibri"/>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rgb="FFFFFFFF"/>
        <bgColor rgb="FF000000"/>
      </patternFill>
    </fill>
    <fill>
      <patternFill patternType="solid">
        <fgColor rgb="FFFF6600"/>
        <bgColor indexed="64"/>
      </patternFill>
    </fill>
    <fill>
      <patternFill patternType="solid">
        <fgColor theme="9"/>
        <bgColor indexed="64"/>
      </patternFill>
    </fill>
  </fills>
  <borders count="5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s>
  <cellStyleXfs count="1323">
    <xf numFmtId="0" fontId="0" fillId="0" borderId="0"/>
    <xf numFmtId="9" fontId="3"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9" fontId="2"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541">
    <xf numFmtId="0" fontId="0" fillId="0" borderId="0" xfId="0"/>
    <xf numFmtId="0" fontId="0" fillId="2" borderId="0" xfId="0" applyFill="1"/>
    <xf numFmtId="0" fontId="6" fillId="2" borderId="0" xfId="0" applyFont="1" applyFill="1"/>
    <xf numFmtId="0" fontId="5" fillId="2" borderId="1" xfId="0" applyFont="1" applyFill="1" applyBorder="1"/>
    <xf numFmtId="0" fontId="0" fillId="2" borderId="2" xfId="0" applyFill="1" applyBorder="1"/>
    <xf numFmtId="0" fontId="0" fillId="2" borderId="3" xfId="0" applyFill="1" applyBorder="1"/>
    <xf numFmtId="0" fontId="7" fillId="3" borderId="4" xfId="0" applyFont="1" applyFill="1" applyBorder="1" applyAlignment="1">
      <alignment vertical="center"/>
    </xf>
    <xf numFmtId="0" fontId="0" fillId="2" borderId="5" xfId="0" applyFill="1" applyBorder="1"/>
    <xf numFmtId="0" fontId="0" fillId="2" borderId="0" xfId="0" applyFill="1" applyBorder="1"/>
    <xf numFmtId="0" fontId="7" fillId="3" borderId="6" xfId="0" applyFont="1" applyFill="1" applyBorder="1" applyAlignment="1">
      <alignment vertical="center"/>
    </xf>
    <xf numFmtId="0" fontId="0" fillId="2" borderId="7" xfId="0" applyFill="1" applyBorder="1"/>
    <xf numFmtId="0" fontId="0" fillId="2" borderId="8" xfId="0" applyFill="1" applyBorder="1"/>
    <xf numFmtId="0" fontId="7" fillId="3" borderId="1" xfId="0" applyFont="1" applyFill="1" applyBorder="1" applyAlignment="1">
      <alignment vertical="center"/>
    </xf>
    <xf numFmtId="0" fontId="5" fillId="2" borderId="2" xfId="0" applyFont="1" applyFill="1" applyBorder="1"/>
    <xf numFmtId="0" fontId="5" fillId="2" borderId="0" xfId="0" applyFont="1" applyFill="1" applyBorder="1"/>
    <xf numFmtId="0" fontId="5" fillId="2" borderId="5" xfId="0" applyFont="1" applyFill="1" applyBorder="1"/>
    <xf numFmtId="0" fontId="0" fillId="2" borderId="4" xfId="0" applyFill="1" applyBorder="1"/>
    <xf numFmtId="0" fontId="0" fillId="2" borderId="6" xfId="0" applyFill="1" applyBorder="1"/>
    <xf numFmtId="0" fontId="5" fillId="2" borderId="4" xfId="0" applyFont="1" applyFill="1" applyBorder="1"/>
    <xf numFmtId="0" fontId="8"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5" fillId="2" borderId="10" xfId="0" applyFont="1" applyFill="1" applyBorder="1"/>
    <xf numFmtId="0" fontId="5"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5" fillId="2" borderId="15" xfId="0" applyFont="1" applyFill="1" applyBorder="1"/>
    <xf numFmtId="0" fontId="5" fillId="0" borderId="16" xfId="0" applyFont="1" applyFill="1" applyBorder="1"/>
    <xf numFmtId="0" fontId="5" fillId="2" borderId="13" xfId="0" applyFont="1" applyFill="1" applyBorder="1"/>
    <xf numFmtId="0" fontId="5" fillId="2" borderId="14" xfId="0" applyFont="1" applyFill="1" applyBorder="1"/>
    <xf numFmtId="0" fontId="10" fillId="2" borderId="13" xfId="0" applyFont="1" applyFill="1" applyBorder="1"/>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10" fillId="2" borderId="20" xfId="0" applyFont="1" applyFill="1" applyBorder="1"/>
    <xf numFmtId="0" fontId="12" fillId="2" borderId="13" xfId="0" applyFont="1" applyFill="1" applyBorder="1"/>
    <xf numFmtId="0" fontId="0" fillId="0" borderId="19" xfId="0" applyFill="1" applyBorder="1"/>
    <xf numFmtId="0" fontId="5" fillId="0" borderId="1" xfId="0" applyFont="1" applyBorder="1"/>
    <xf numFmtId="0" fontId="0" fillId="2" borderId="11" xfId="0" applyFill="1" applyBorder="1"/>
    <xf numFmtId="0" fontId="5" fillId="2" borderId="21" xfId="0" applyFont="1" applyFill="1" applyBorder="1"/>
    <xf numFmtId="0" fontId="0" fillId="2" borderId="21" xfId="0" applyFill="1" applyBorder="1"/>
    <xf numFmtId="0" fontId="0" fillId="2" borderId="13" xfId="0" applyFont="1" applyFill="1" applyBorder="1"/>
    <xf numFmtId="0" fontId="0" fillId="2" borderId="18" xfId="0" applyFill="1" applyBorder="1"/>
    <xf numFmtId="0" fontId="0" fillId="2" borderId="19" xfId="0" applyFill="1" applyBorder="1"/>
    <xf numFmtId="0" fontId="5" fillId="2" borderId="0" xfId="0" applyFont="1" applyFill="1"/>
    <xf numFmtId="0" fontId="16" fillId="2" borderId="0" xfId="0" applyFont="1" applyFill="1" applyAlignment="1">
      <alignment vertical="center"/>
    </xf>
    <xf numFmtId="0" fontId="16" fillId="2" borderId="0" xfId="0" applyFont="1" applyFill="1" applyAlignment="1">
      <alignment horizontal="center" vertical="center"/>
    </xf>
    <xf numFmtId="0" fontId="0" fillId="2" borderId="0" xfId="0" applyFont="1" applyFill="1" applyAlignment="1">
      <alignment horizontal="left" vertical="center"/>
    </xf>
    <xf numFmtId="0" fontId="6" fillId="2" borderId="0" xfId="0" applyFont="1" applyFill="1" applyAlignment="1">
      <alignment vertical="center"/>
    </xf>
    <xf numFmtId="0" fontId="5" fillId="2" borderId="1" xfId="0" applyFont="1" applyFill="1" applyBorder="1" applyAlignment="1">
      <alignment vertical="center"/>
    </xf>
    <xf numFmtId="0" fontId="16" fillId="2" borderId="2" xfId="0" applyFont="1" applyFill="1" applyBorder="1" applyAlignment="1">
      <alignment vertical="center"/>
    </xf>
    <xf numFmtId="0" fontId="16" fillId="2" borderId="3" xfId="0" applyFont="1" applyFill="1" applyBorder="1" applyAlignment="1">
      <alignment vertical="center"/>
    </xf>
    <xf numFmtId="0" fontId="0" fillId="2" borderId="6" xfId="0" applyFont="1" applyFill="1" applyBorder="1" applyAlignment="1">
      <alignment horizontal="left" vertical="top"/>
    </xf>
    <xf numFmtId="0" fontId="16" fillId="2" borderId="7" xfId="0" applyFont="1" applyFill="1" applyBorder="1" applyAlignment="1">
      <alignment vertical="center"/>
    </xf>
    <xf numFmtId="0" fontId="16" fillId="2" borderId="8" xfId="0" applyFont="1" applyFill="1" applyBorder="1" applyAlignment="1">
      <alignment vertical="center"/>
    </xf>
    <xf numFmtId="0" fontId="0" fillId="7" borderId="0" xfId="0" applyFill="1" applyBorder="1"/>
    <xf numFmtId="0" fontId="17" fillId="2" borderId="0" xfId="0" applyFont="1" applyFill="1" applyAlignment="1">
      <alignment horizontal="left" vertical="center"/>
    </xf>
    <xf numFmtId="0" fontId="5" fillId="2" borderId="16" xfId="0" applyFont="1" applyFill="1" applyBorder="1"/>
    <xf numFmtId="0" fontId="9" fillId="0" borderId="14" xfId="0" applyFont="1" applyFill="1" applyBorder="1"/>
    <xf numFmtId="0" fontId="10" fillId="2" borderId="15" xfId="0" applyFont="1" applyFill="1" applyBorder="1"/>
    <xf numFmtId="0" fontId="0" fillId="0" borderId="41" xfId="0" applyFill="1" applyBorder="1"/>
    <xf numFmtId="0" fontId="5" fillId="2" borderId="40" xfId="0" applyFont="1" applyFill="1" applyBorder="1"/>
    <xf numFmtId="0" fontId="0" fillId="10" borderId="0" xfId="0" applyFill="1" applyBorder="1"/>
    <xf numFmtId="0" fontId="0" fillId="8" borderId="0" xfId="0" applyFill="1" applyBorder="1"/>
    <xf numFmtId="0" fontId="0" fillId="6" borderId="0" xfId="0" applyFill="1" applyBorder="1"/>
    <xf numFmtId="0" fontId="0" fillId="11" borderId="0" xfId="0" applyFill="1" applyBorder="1"/>
    <xf numFmtId="165" fontId="0" fillId="2" borderId="0" xfId="0" applyNumberFormat="1" applyFill="1" applyBorder="1" applyAlignment="1">
      <alignment horizontal="left"/>
    </xf>
    <xf numFmtId="165" fontId="11" fillId="0" borderId="4" xfId="0" applyNumberFormat="1" applyFont="1" applyFill="1" applyBorder="1" applyAlignment="1">
      <alignment horizontal="left" vertical="center"/>
    </xf>
    <xf numFmtId="0" fontId="9" fillId="0" borderId="24" xfId="0" applyFont="1" applyFill="1" applyBorder="1" applyAlignment="1">
      <alignment vertical="center"/>
    </xf>
    <xf numFmtId="0" fontId="9" fillId="0" borderId="5" xfId="0" applyFont="1" applyFill="1" applyBorder="1" applyAlignment="1">
      <alignment vertical="center"/>
    </xf>
    <xf numFmtId="0" fontId="6" fillId="2" borderId="0" xfId="0" applyFont="1" applyFill="1" applyBorder="1"/>
    <xf numFmtId="0" fontId="9" fillId="2" borderId="0" xfId="0" applyFont="1" applyFill="1"/>
    <xf numFmtId="0" fontId="19" fillId="2" borderId="13" xfId="0" applyFont="1" applyFill="1" applyBorder="1"/>
    <xf numFmtId="0" fontId="4" fillId="2" borderId="13" xfId="0" applyFont="1" applyFill="1" applyBorder="1" applyAlignment="1">
      <alignment vertical="top"/>
    </xf>
    <xf numFmtId="0" fontId="4" fillId="2" borderId="17" xfId="0" applyFont="1" applyFill="1" applyBorder="1"/>
    <xf numFmtId="0" fontId="4" fillId="2" borderId="18" xfId="0" applyFont="1" applyFill="1" applyBorder="1"/>
    <xf numFmtId="0" fontId="4" fillId="2" borderId="19" xfId="0" applyFont="1" applyFill="1" applyBorder="1"/>
    <xf numFmtId="0" fontId="5" fillId="2" borderId="12" xfId="0" applyFont="1" applyFill="1" applyBorder="1"/>
    <xf numFmtId="2" fontId="0" fillId="2" borderId="0" xfId="0" applyNumberFormat="1" applyFill="1"/>
    <xf numFmtId="2" fontId="0" fillId="2" borderId="4" xfId="0" applyNumberFormat="1" applyFill="1" applyBorder="1"/>
    <xf numFmtId="0" fontId="0" fillId="2" borderId="40" xfId="0" applyFill="1" applyBorder="1"/>
    <xf numFmtId="0" fontId="5" fillId="2" borderId="15" xfId="0" applyFont="1" applyFill="1" applyBorder="1" applyAlignment="1">
      <alignment vertical="top" wrapText="1"/>
    </xf>
    <xf numFmtId="0" fontId="5" fillId="2" borderId="7" xfId="0" applyFont="1" applyFill="1" applyBorder="1" applyAlignment="1">
      <alignment vertical="top" wrapText="1"/>
    </xf>
    <xf numFmtId="0" fontId="9" fillId="2" borderId="0" xfId="0" applyFont="1" applyFill="1" applyBorder="1"/>
    <xf numFmtId="0" fontId="9" fillId="2" borderId="13" xfId="0" applyFont="1" applyFill="1" applyBorder="1"/>
    <xf numFmtId="0" fontId="9" fillId="0" borderId="0" xfId="0" applyFont="1" applyFill="1" applyBorder="1"/>
    <xf numFmtId="1" fontId="5" fillId="2" borderId="11" xfId="0" applyNumberFormat="1" applyFont="1" applyFill="1" applyBorder="1"/>
    <xf numFmtId="1" fontId="0" fillId="2" borderId="11" xfId="0" applyNumberFormat="1" applyFill="1" applyBorder="1"/>
    <xf numFmtId="1" fontId="0" fillId="2" borderId="12" xfId="0" applyNumberFormat="1" applyFill="1" applyBorder="1"/>
    <xf numFmtId="1" fontId="0" fillId="2" borderId="0" xfId="0" applyNumberFormat="1" applyFill="1" applyBorder="1"/>
    <xf numFmtId="1" fontId="0" fillId="2" borderId="14" xfId="0" applyNumberFormat="1" applyFill="1" applyBorder="1"/>
    <xf numFmtId="1" fontId="5" fillId="2" borderId="0" xfId="0" applyNumberFormat="1" applyFont="1" applyFill="1" applyBorder="1" applyAlignment="1">
      <alignment vertical="top" wrapText="1"/>
    </xf>
    <xf numFmtId="1" fontId="5" fillId="2" borderId="14" xfId="0" applyNumberFormat="1" applyFont="1" applyFill="1" applyBorder="1" applyAlignment="1">
      <alignment vertical="top" wrapText="1"/>
    </xf>
    <xf numFmtId="1" fontId="9" fillId="2" borderId="0" xfId="0" applyNumberFormat="1" applyFont="1" applyFill="1" applyBorder="1"/>
    <xf numFmtId="1" fontId="0" fillId="2" borderId="0" xfId="0" applyNumberFormat="1" applyFont="1" applyFill="1" applyBorder="1" applyAlignment="1">
      <alignment vertical="top" wrapText="1"/>
    </xf>
    <xf numFmtId="1" fontId="0" fillId="2" borderId="14" xfId="0" applyNumberFormat="1" applyFont="1" applyFill="1" applyBorder="1" applyAlignment="1">
      <alignment vertical="top" wrapText="1"/>
    </xf>
    <xf numFmtId="1" fontId="5" fillId="2" borderId="19" xfId="0" applyNumberFormat="1" applyFont="1" applyFill="1" applyBorder="1" applyAlignment="1">
      <alignment vertical="top" wrapText="1"/>
    </xf>
    <xf numFmtId="166" fontId="9" fillId="2" borderId="0" xfId="0" applyNumberFormat="1" applyFont="1" applyFill="1"/>
    <xf numFmtId="166" fontId="0" fillId="2" borderId="0" xfId="0" applyNumberFormat="1" applyFont="1" applyFill="1" applyBorder="1" applyAlignment="1">
      <alignment vertical="top" wrapText="1"/>
    </xf>
    <xf numFmtId="1" fontId="15" fillId="2" borderId="11" xfId="0" applyNumberFormat="1" applyFont="1" applyFill="1" applyBorder="1"/>
    <xf numFmtId="1" fontId="9" fillId="2" borderId="11" xfId="0" applyNumberFormat="1" applyFont="1" applyFill="1" applyBorder="1"/>
    <xf numFmtId="1" fontId="9" fillId="2" borderId="12" xfId="0" applyNumberFormat="1" applyFont="1" applyFill="1" applyBorder="1"/>
    <xf numFmtId="1" fontId="9" fillId="2" borderId="14" xfId="0" applyNumberFormat="1" applyFont="1" applyFill="1" applyBorder="1"/>
    <xf numFmtId="0" fontId="5" fillId="2" borderId="45" xfId="0" applyFont="1" applyFill="1" applyBorder="1"/>
    <xf numFmtId="0" fontId="23" fillId="12" borderId="3" xfId="0" applyFont="1" applyFill="1" applyBorder="1"/>
    <xf numFmtId="0" fontId="0" fillId="2" borderId="41" xfId="0" applyFill="1" applyBorder="1"/>
    <xf numFmtId="2" fontId="9" fillId="0" borderId="5" xfId="0" applyNumberFormat="1" applyFont="1" applyFill="1" applyBorder="1" applyAlignment="1">
      <alignment horizontal="left" wrapText="1"/>
    </xf>
    <xf numFmtId="0" fontId="0" fillId="2" borderId="46" xfId="0" applyFill="1" applyBorder="1"/>
    <xf numFmtId="2" fontId="11" fillId="2" borderId="19" xfId="0" applyNumberFormat="1" applyFont="1" applyFill="1" applyBorder="1"/>
    <xf numFmtId="0" fontId="9" fillId="4" borderId="24" xfId="0" applyFont="1" applyFill="1" applyBorder="1" applyAlignment="1">
      <alignment horizontal="left" vertical="center"/>
    </xf>
    <xf numFmtId="0" fontId="9" fillId="8" borderId="24" xfId="0" applyFont="1" applyFill="1" applyBorder="1" applyAlignment="1">
      <alignment horizontal="left" vertical="center"/>
    </xf>
    <xf numFmtId="0" fontId="9" fillId="10" borderId="24" xfId="0" applyFont="1" applyFill="1" applyBorder="1" applyAlignment="1">
      <alignment horizontal="left" vertical="center"/>
    </xf>
    <xf numFmtId="0" fontId="9" fillId="11" borderId="24" xfId="0" applyFont="1" applyFill="1" applyBorder="1" applyAlignment="1">
      <alignment horizontal="left" vertical="center"/>
    </xf>
    <xf numFmtId="0" fontId="9" fillId="6" borderId="24" xfId="0" applyFont="1" applyFill="1" applyBorder="1" applyAlignment="1">
      <alignment horizontal="left" vertical="center"/>
    </xf>
    <xf numFmtId="0" fontId="9" fillId="5" borderId="24" xfId="0" applyFont="1" applyFill="1" applyBorder="1" applyAlignment="1">
      <alignment horizontal="left" vertical="center"/>
    </xf>
    <xf numFmtId="0" fontId="9" fillId="7" borderId="24" xfId="0" applyFont="1" applyFill="1" applyBorder="1" applyAlignment="1">
      <alignment horizontal="left" vertical="center"/>
    </xf>
    <xf numFmtId="1" fontId="5" fillId="2" borderId="16" xfId="0" applyNumberFormat="1" applyFont="1" applyFill="1" applyBorder="1" applyAlignment="1">
      <alignment vertical="top" wrapText="1"/>
    </xf>
    <xf numFmtId="0" fontId="11" fillId="0" borderId="0" xfId="0" applyFont="1"/>
    <xf numFmtId="1" fontId="0" fillId="2" borderId="0" xfId="0" applyNumberFormat="1" applyFill="1"/>
    <xf numFmtId="1" fontId="5" fillId="2" borderId="0" xfId="0" applyNumberFormat="1" applyFont="1" applyFill="1" applyBorder="1"/>
    <xf numFmtId="0" fontId="0" fillId="0" borderId="24" xfId="0" applyFill="1" applyBorder="1" applyAlignment="1">
      <alignment vertical="center"/>
    </xf>
    <xf numFmtId="0" fontId="9" fillId="0" borderId="24" xfId="0" applyFont="1" applyBorder="1" applyAlignment="1">
      <alignment vertical="center"/>
    </xf>
    <xf numFmtId="0" fontId="23" fillId="12" borderId="42" xfId="0" applyFont="1" applyFill="1" applyBorder="1"/>
    <xf numFmtId="0" fontId="23" fillId="12" borderId="22" xfId="0" applyFont="1" applyFill="1" applyBorder="1"/>
    <xf numFmtId="0" fontId="9" fillId="12" borderId="22" xfId="0" applyFont="1" applyFill="1" applyBorder="1" applyAlignment="1">
      <alignment horizontal="left" vertical="top" wrapText="1"/>
    </xf>
    <xf numFmtId="0" fontId="9" fillId="12" borderId="21" xfId="0" applyFont="1" applyFill="1" applyBorder="1" applyAlignment="1">
      <alignment horizontal="left" vertical="top" wrapText="1"/>
    </xf>
    <xf numFmtId="0" fontId="9" fillId="0" borderId="0" xfId="0" applyFont="1" applyAlignment="1">
      <alignment horizontal="left" vertical="top" wrapText="1"/>
    </xf>
    <xf numFmtId="0" fontId="15" fillId="12" borderId="42" xfId="0" applyFont="1" applyFill="1" applyBorder="1"/>
    <xf numFmtId="0" fontId="15" fillId="12" borderId="22" xfId="0" applyFont="1" applyFill="1" applyBorder="1"/>
    <xf numFmtId="0" fontId="9" fillId="12" borderId="22" xfId="0" applyFont="1" applyFill="1" applyBorder="1"/>
    <xf numFmtId="0" fontId="11" fillId="12" borderId="21" xfId="0" applyFont="1" applyFill="1" applyBorder="1"/>
    <xf numFmtId="0" fontId="11" fillId="12" borderId="0" xfId="0" applyFont="1" applyFill="1"/>
    <xf numFmtId="0" fontId="9" fillId="12" borderId="22" xfId="0" applyFont="1" applyFill="1" applyBorder="1" applyAlignment="1">
      <alignment vertical="top" wrapText="1"/>
    </xf>
    <xf numFmtId="0" fontId="9" fillId="0" borderId="14" xfId="0" applyFont="1" applyFill="1" applyBorder="1" applyAlignment="1">
      <alignment wrapText="1"/>
    </xf>
    <xf numFmtId="0" fontId="0" fillId="0" borderId="14" xfId="0" applyFont="1" applyFill="1" applyBorder="1" applyAlignment="1">
      <alignment wrapText="1"/>
    </xf>
    <xf numFmtId="0" fontId="0" fillId="2" borderId="17" xfId="0" applyFill="1" applyBorder="1" applyAlignment="1">
      <alignment vertical="top"/>
    </xf>
    <xf numFmtId="164" fontId="9" fillId="2" borderId="0" xfId="0" applyNumberFormat="1" applyFont="1" applyFill="1" applyBorder="1"/>
    <xf numFmtId="164" fontId="9" fillId="2" borderId="14" xfId="0" applyNumberFormat="1" applyFont="1" applyFill="1" applyBorder="1"/>
    <xf numFmtId="164" fontId="15" fillId="0" borderId="7" xfId="0" applyNumberFormat="1" applyFont="1" applyFill="1" applyBorder="1" applyAlignment="1">
      <alignment vertical="top" wrapText="1"/>
    </xf>
    <xf numFmtId="0" fontId="9" fillId="2" borderId="0" xfId="0" quotePrefix="1" applyFont="1" applyFill="1" applyAlignment="1">
      <alignment vertical="top" wrapText="1"/>
    </xf>
    <xf numFmtId="0" fontId="9" fillId="2" borderId="0" xfId="0" quotePrefix="1" applyFont="1" applyFill="1" applyAlignment="1">
      <alignment vertical="top"/>
    </xf>
    <xf numFmtId="1" fontId="4" fillId="2" borderId="11" xfId="0" applyNumberFormat="1" applyFont="1" applyFill="1" applyBorder="1"/>
    <xf numFmtId="1" fontId="4" fillId="2" borderId="0" xfId="0" applyNumberFormat="1" applyFont="1" applyFill="1" applyBorder="1"/>
    <xf numFmtId="0" fontId="9" fillId="2" borderId="0" xfId="0" quotePrefix="1" applyFont="1" applyFill="1"/>
    <xf numFmtId="0" fontId="9" fillId="2" borderId="21" xfId="0" applyFont="1" applyFill="1" applyBorder="1" applyAlignment="1">
      <alignment vertical="top" wrapText="1"/>
    </xf>
    <xf numFmtId="0" fontId="15" fillId="2" borderId="42" xfId="0" applyFont="1" applyFill="1" applyBorder="1"/>
    <xf numFmtId="0" fontId="9" fillId="2" borderId="12" xfId="0" applyFont="1" applyFill="1" applyBorder="1"/>
    <xf numFmtId="164" fontId="15" fillId="0" borderId="16" xfId="0" applyNumberFormat="1" applyFont="1" applyFill="1" applyBorder="1" applyAlignment="1">
      <alignment vertical="top" wrapText="1"/>
    </xf>
    <xf numFmtId="0" fontId="9" fillId="2" borderId="2" xfId="0" applyFont="1" applyFill="1" applyBorder="1"/>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5"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2" fontId="0" fillId="0" borderId="5" xfId="0" applyNumberFormat="1" applyFill="1" applyBorder="1" applyAlignment="1">
      <alignment vertical="center"/>
    </xf>
    <xf numFmtId="0" fontId="9" fillId="2" borderId="0" xfId="0" applyFont="1" applyFill="1" applyAlignment="1">
      <alignment horizontal="right"/>
    </xf>
    <xf numFmtId="0" fontId="9" fillId="0" borderId="41" xfId="0" applyFont="1" applyFill="1" applyBorder="1"/>
    <xf numFmtId="0" fontId="9" fillId="0" borderId="16" xfId="0" applyFont="1" applyFill="1" applyBorder="1"/>
    <xf numFmtId="0" fontId="21" fillId="0" borderId="0" xfId="0" applyFont="1" applyFill="1" applyBorder="1" applyAlignment="1">
      <alignment vertical="top"/>
    </xf>
    <xf numFmtId="0" fontId="15" fillId="2" borderId="0" xfId="0" applyFont="1" applyFill="1" applyBorder="1"/>
    <xf numFmtId="0" fontId="9" fillId="2" borderId="0" xfId="0" applyFont="1" applyFill="1" applyBorder="1" applyAlignment="1">
      <alignment vertical="top" wrapText="1"/>
    </xf>
    <xf numFmtId="0" fontId="9" fillId="2" borderId="0" xfId="0" applyFont="1" applyFill="1" applyBorder="1" applyAlignment="1">
      <alignment vertical="top"/>
    </xf>
    <xf numFmtId="0" fontId="9" fillId="2" borderId="0" xfId="0" applyFont="1" applyFill="1" applyBorder="1" applyAlignment="1">
      <alignment wrapText="1"/>
    </xf>
    <xf numFmtId="0" fontId="15" fillId="2" borderId="11" xfId="0" applyFont="1" applyFill="1" applyBorder="1"/>
    <xf numFmtId="0" fontId="9" fillId="2" borderId="14" xfId="0" applyFont="1" applyFill="1" applyBorder="1"/>
    <xf numFmtId="0" fontId="15" fillId="0" borderId="7" xfId="0" applyFont="1" applyFill="1" applyBorder="1"/>
    <xf numFmtId="0" fontId="15" fillId="0" borderId="16" xfId="0" applyFont="1" applyFill="1" applyBorder="1"/>
    <xf numFmtId="0" fontId="15" fillId="2" borderId="14" xfId="0" applyFont="1" applyFill="1" applyBorder="1"/>
    <xf numFmtId="0" fontId="9" fillId="0" borderId="14" xfId="0" applyFont="1" applyFill="1" applyBorder="1" applyAlignment="1">
      <alignment vertical="top"/>
    </xf>
    <xf numFmtId="1" fontId="5" fillId="2" borderId="10" xfId="0" applyNumberFormat="1" applyFont="1" applyFill="1" applyBorder="1"/>
    <xf numFmtId="1" fontId="0" fillId="2" borderId="13" xfId="0" applyNumberFormat="1" applyFill="1" applyBorder="1"/>
    <xf numFmtId="1" fontId="5" fillId="2" borderId="15" xfId="0" applyNumberFormat="1" applyFont="1" applyFill="1" applyBorder="1" applyAlignment="1">
      <alignment vertical="top" wrapText="1"/>
    </xf>
    <xf numFmtId="1" fontId="4" fillId="2" borderId="13" xfId="0" applyNumberFormat="1" applyFont="1" applyFill="1" applyBorder="1"/>
    <xf numFmtId="1" fontId="9" fillId="2" borderId="13" xfId="0" applyNumberFormat="1" applyFont="1" applyFill="1" applyBorder="1" applyAlignment="1">
      <alignment wrapText="1"/>
    </xf>
    <xf numFmtId="1" fontId="9" fillId="2" borderId="15" xfId="0" applyNumberFormat="1" applyFont="1" applyFill="1" applyBorder="1" applyAlignment="1">
      <alignment wrapText="1"/>
    </xf>
    <xf numFmtId="1" fontId="4" fillId="2" borderId="17" xfId="0" applyNumberFormat="1" applyFont="1" applyFill="1" applyBorder="1"/>
    <xf numFmtId="0" fontId="6" fillId="2" borderId="0" xfId="0" applyFont="1" applyFill="1" applyBorder="1" applyAlignment="1">
      <alignment horizontal="center"/>
    </xf>
    <xf numFmtId="0" fontId="5" fillId="2" borderId="2" xfId="0" applyFont="1" applyFill="1" applyBorder="1" applyAlignment="1">
      <alignment horizontal="center"/>
    </xf>
    <xf numFmtId="1" fontId="5" fillId="2" borderId="45" xfId="0" applyNumberFormat="1" applyFont="1" applyFill="1" applyBorder="1" applyAlignment="1">
      <alignment horizontal="center"/>
    </xf>
    <xf numFmtId="1" fontId="5" fillId="2" borderId="8" xfId="0" applyNumberFormat="1" applyFont="1" applyFill="1" applyBorder="1" applyAlignment="1">
      <alignment horizontal="center" vertical="top" wrapText="1"/>
    </xf>
    <xf numFmtId="1" fontId="21" fillId="2" borderId="13" xfId="0" applyNumberFormat="1" applyFont="1" applyFill="1" applyBorder="1" applyAlignment="1">
      <alignment horizontal="left" wrapText="1" indent="1"/>
    </xf>
    <xf numFmtId="1" fontId="15" fillId="2" borderId="10" xfId="0" applyNumberFormat="1" applyFont="1" applyFill="1" applyBorder="1"/>
    <xf numFmtId="1" fontId="9" fillId="2" borderId="13" xfId="0" applyNumberFormat="1" applyFont="1" applyFill="1" applyBorder="1"/>
    <xf numFmtId="1" fontId="15" fillId="2" borderId="15" xfId="0" applyNumberFormat="1" applyFont="1" applyFill="1" applyBorder="1" applyAlignment="1">
      <alignment vertical="top" wrapText="1"/>
    </xf>
    <xf numFmtId="1" fontId="9" fillId="2" borderId="15" xfId="0" applyNumberFormat="1" applyFont="1" applyFill="1" applyBorder="1" applyAlignment="1">
      <alignment horizontal="left" wrapText="1"/>
    </xf>
    <xf numFmtId="1" fontId="9" fillId="2" borderId="13" xfId="0" applyNumberFormat="1" applyFont="1" applyFill="1" applyBorder="1" applyAlignment="1">
      <alignment horizontal="left" wrapText="1"/>
    </xf>
    <xf numFmtId="1" fontId="9" fillId="2" borderId="17" xfId="0" applyNumberFormat="1" applyFont="1" applyFill="1" applyBorder="1"/>
    <xf numFmtId="1" fontId="15" fillId="2" borderId="45" xfId="0" applyNumberFormat="1" applyFont="1" applyFill="1" applyBorder="1" applyAlignment="1">
      <alignment horizontal="center"/>
    </xf>
    <xf numFmtId="1" fontId="15" fillId="2" borderId="8" xfId="0" applyNumberFormat="1" applyFont="1" applyFill="1" applyBorder="1" applyAlignment="1">
      <alignment horizontal="center" vertical="top" wrapText="1"/>
    </xf>
    <xf numFmtId="164" fontId="9" fillId="2" borderId="13" xfId="0" applyNumberFormat="1" applyFont="1" applyFill="1" applyBorder="1" applyAlignment="1">
      <alignment horizontal="left" wrapText="1"/>
    </xf>
    <xf numFmtId="1" fontId="12" fillId="2" borderId="13" xfId="0" applyNumberFormat="1" applyFont="1" applyFill="1" applyBorder="1" applyAlignment="1">
      <alignment wrapText="1"/>
    </xf>
    <xf numFmtId="164" fontId="9" fillId="2" borderId="15" xfId="0" applyNumberFormat="1" applyFont="1" applyFill="1" applyBorder="1" applyAlignment="1">
      <alignment horizontal="left" wrapText="1"/>
    </xf>
    <xf numFmtId="1" fontId="15" fillId="2" borderId="5" xfId="0" applyNumberFormat="1" applyFont="1" applyFill="1" applyBorder="1" applyAlignment="1">
      <alignment horizontal="center" wrapText="1"/>
    </xf>
    <xf numFmtId="1" fontId="20" fillId="2" borderId="17" xfId="0" applyNumberFormat="1" applyFont="1" applyFill="1" applyBorder="1"/>
    <xf numFmtId="1" fontId="20" fillId="2" borderId="46" xfId="0" applyNumberFormat="1" applyFont="1" applyFill="1" applyBorder="1" applyAlignment="1">
      <alignment horizontal="center"/>
    </xf>
    <xf numFmtId="1" fontId="15" fillId="2" borderId="8" xfId="0" applyNumberFormat="1" applyFont="1" applyFill="1" applyBorder="1" applyAlignment="1">
      <alignment horizontal="center" wrapText="1"/>
    </xf>
    <xf numFmtId="0" fontId="5" fillId="2" borderId="0" xfId="0" applyFont="1" applyFill="1" applyAlignment="1">
      <alignment horizontal="center"/>
    </xf>
    <xf numFmtId="0" fontId="15" fillId="2" borderId="0" xfId="0" applyFont="1" applyFill="1" applyAlignment="1">
      <alignment horizontal="center"/>
    </xf>
    <xf numFmtId="1" fontId="5" fillId="2" borderId="5" xfId="0" applyNumberFormat="1" applyFont="1" applyFill="1" applyBorder="1" applyAlignment="1">
      <alignment horizontal="center"/>
    </xf>
    <xf numFmtId="1" fontId="20" fillId="2" borderId="5" xfId="0" applyNumberFormat="1" applyFont="1" applyFill="1" applyBorder="1" applyAlignment="1">
      <alignment horizontal="center"/>
    </xf>
    <xf numFmtId="1" fontId="15" fillId="2" borderId="8" xfId="0" applyNumberFormat="1" applyFont="1" applyFill="1" applyBorder="1" applyAlignment="1">
      <alignment horizontal="center" vertical="center" wrapText="1"/>
    </xf>
    <xf numFmtId="0" fontId="24" fillId="2" borderId="0" xfId="0" applyFont="1" applyFill="1" applyBorder="1" applyAlignment="1">
      <alignment horizontal="center"/>
    </xf>
    <xf numFmtId="0" fontId="15" fillId="2" borderId="2" xfId="0" applyFont="1" applyFill="1" applyBorder="1" applyAlignment="1">
      <alignment horizontal="center"/>
    </xf>
    <xf numFmtId="1" fontId="15" fillId="2" borderId="5" xfId="0" applyNumberFormat="1" applyFont="1" applyFill="1" applyBorder="1" applyAlignment="1">
      <alignment horizontal="center"/>
    </xf>
    <xf numFmtId="1" fontId="15" fillId="2" borderId="46" xfId="0" applyNumberFormat="1" applyFont="1" applyFill="1" applyBorder="1" applyAlignment="1">
      <alignment horizontal="center"/>
    </xf>
    <xf numFmtId="0" fontId="5" fillId="2" borderId="17" xfId="0" applyFont="1" applyFill="1" applyBorder="1"/>
    <xf numFmtId="0" fontId="5" fillId="2" borderId="18" xfId="0" applyFont="1" applyFill="1" applyBorder="1"/>
    <xf numFmtId="0" fontId="5" fillId="2" borderId="46" xfId="0" applyFont="1" applyFill="1" applyBorder="1"/>
    <xf numFmtId="0" fontId="0" fillId="2" borderId="22" xfId="0" applyFill="1" applyBorder="1"/>
    <xf numFmtId="0" fontId="0" fillId="2" borderId="23" xfId="0" applyFill="1" applyBorder="1"/>
    <xf numFmtId="166" fontId="0" fillId="2" borderId="22" xfId="0" applyNumberFormat="1" applyFill="1" applyBorder="1"/>
    <xf numFmtId="0" fontId="0" fillId="2" borderId="25" xfId="0" applyFill="1" applyBorder="1"/>
    <xf numFmtId="166" fontId="0" fillId="2" borderId="25" xfId="0" applyNumberFormat="1" applyFill="1" applyBorder="1"/>
    <xf numFmtId="0" fontId="0" fillId="2" borderId="43" xfId="0" applyFill="1" applyBorder="1"/>
    <xf numFmtId="166" fontId="9" fillId="2" borderId="22" xfId="0" applyNumberFormat="1" applyFont="1" applyFill="1" applyBorder="1"/>
    <xf numFmtId="1" fontId="1" fillId="2" borderId="0" xfId="1" applyNumberFormat="1" applyFont="1" applyFill="1" applyBorder="1"/>
    <xf numFmtId="1" fontId="0" fillId="2" borderId="3" xfId="0" applyNumberFormat="1" applyFill="1" applyBorder="1"/>
    <xf numFmtId="1" fontId="5" fillId="2" borderId="18" xfId="0" applyNumberFormat="1" applyFont="1" applyFill="1" applyBorder="1"/>
    <xf numFmtId="1" fontId="1" fillId="2" borderId="18" xfId="1" applyNumberFormat="1" applyFont="1" applyFill="1" applyBorder="1"/>
    <xf numFmtId="0" fontId="0" fillId="2" borderId="0" xfId="0" applyFill="1" applyBorder="1" applyAlignment="1">
      <alignment horizontal="left"/>
    </xf>
    <xf numFmtId="1" fontId="5" fillId="2" borderId="0" xfId="1" applyNumberFormat="1" applyFont="1" applyFill="1" applyBorder="1"/>
    <xf numFmtId="166" fontId="0" fillId="2" borderId="23" xfId="0" applyNumberFormat="1" applyFill="1" applyBorder="1"/>
    <xf numFmtId="164" fontId="15" fillId="2" borderId="15" xfId="0" applyNumberFormat="1" applyFont="1" applyFill="1" applyBorder="1" applyAlignment="1">
      <alignment vertical="top" wrapText="1"/>
    </xf>
    <xf numFmtId="164" fontId="12" fillId="2" borderId="13" xfId="0" applyNumberFormat="1" applyFont="1" applyFill="1" applyBorder="1"/>
    <xf numFmtId="164" fontId="9" fillId="2" borderId="13" xfId="0" applyNumberFormat="1" applyFont="1" applyFill="1" applyBorder="1" applyAlignment="1">
      <alignment wrapText="1"/>
    </xf>
    <xf numFmtId="164" fontId="12" fillId="2" borderId="13" xfId="0" applyNumberFormat="1" applyFont="1" applyFill="1" applyBorder="1" applyAlignment="1">
      <alignment wrapText="1"/>
    </xf>
    <xf numFmtId="164" fontId="9" fillId="2" borderId="13" xfId="0" applyNumberFormat="1" applyFont="1" applyFill="1" applyBorder="1" applyAlignment="1">
      <alignment horizontal="left" wrapText="1" indent="1"/>
    </xf>
    <xf numFmtId="164" fontId="15" fillId="2" borderId="8" xfId="0" applyNumberFormat="1" applyFont="1" applyFill="1" applyBorder="1" applyAlignment="1">
      <alignment vertical="top" wrapText="1"/>
    </xf>
    <xf numFmtId="164" fontId="12" fillId="2" borderId="5" xfId="0" applyNumberFormat="1" applyFont="1" applyFill="1" applyBorder="1"/>
    <xf numFmtId="164" fontId="9" fillId="2" borderId="5" xfId="0" applyNumberFormat="1" applyFont="1" applyFill="1" applyBorder="1" applyAlignment="1">
      <alignment wrapText="1"/>
    </xf>
    <xf numFmtId="164" fontId="12" fillId="2" borderId="5" xfId="0" applyNumberFormat="1" applyFont="1" applyFill="1" applyBorder="1" applyAlignment="1">
      <alignment wrapText="1"/>
    </xf>
    <xf numFmtId="164" fontId="9" fillId="2" borderId="5" xfId="0" applyNumberFormat="1" applyFont="1" applyFill="1" applyBorder="1" applyAlignment="1">
      <alignment horizontal="left" wrapText="1" indent="1"/>
    </xf>
    <xf numFmtId="0" fontId="4" fillId="2" borderId="46" xfId="0" applyFont="1" applyFill="1" applyBorder="1"/>
    <xf numFmtId="0" fontId="8" fillId="2" borderId="11" xfId="0" applyFont="1" applyFill="1" applyBorder="1" applyAlignment="1">
      <alignment wrapText="1"/>
    </xf>
    <xf numFmtId="0" fontId="5" fillId="2" borderId="13" xfId="0" applyFont="1" applyFill="1" applyBorder="1" applyAlignment="1">
      <alignment vertical="top"/>
    </xf>
    <xf numFmtId="0" fontId="8" fillId="2" borderId="0" xfId="0" applyFont="1" applyFill="1" applyBorder="1" applyAlignment="1">
      <alignment wrapText="1"/>
    </xf>
    <xf numFmtId="1" fontId="0" fillId="2" borderId="0" xfId="1" applyNumberFormat="1" applyFont="1" applyFill="1" applyBorder="1"/>
    <xf numFmtId="0" fontId="0" fillId="0" borderId="0" xfId="0" applyBorder="1"/>
    <xf numFmtId="0" fontId="5" fillId="2" borderId="47" xfId="0" applyFont="1" applyFill="1" applyBorder="1" applyAlignment="1">
      <alignment vertical="top"/>
    </xf>
    <xf numFmtId="0" fontId="8" fillId="2" borderId="36" xfId="0" applyFont="1" applyFill="1" applyBorder="1" applyAlignment="1">
      <alignment wrapText="1"/>
    </xf>
    <xf numFmtId="1" fontId="0" fillId="2" borderId="36" xfId="1" applyNumberFormat="1" applyFont="1" applyFill="1" applyBorder="1"/>
    <xf numFmtId="0" fontId="0" fillId="2" borderId="36" xfId="0" applyFill="1" applyBorder="1"/>
    <xf numFmtId="0" fontId="0" fillId="0" borderId="36" xfId="0" applyBorder="1"/>
    <xf numFmtId="1" fontId="0" fillId="2" borderId="36" xfId="0" applyNumberFormat="1" applyFill="1" applyBorder="1"/>
    <xf numFmtId="0" fontId="0" fillId="2" borderId="38" xfId="0" applyFill="1" applyBorder="1"/>
    <xf numFmtId="0" fontId="5" fillId="2" borderId="47" xfId="0" applyFont="1" applyFill="1" applyBorder="1"/>
    <xf numFmtId="166" fontId="0" fillId="2" borderId="0" xfId="0" applyNumberFormat="1" applyFill="1" applyBorder="1"/>
    <xf numFmtId="2" fontId="5" fillId="2" borderId="3" xfId="0" applyNumberFormat="1" applyFont="1" applyFill="1" applyBorder="1"/>
    <xf numFmtId="2" fontId="5" fillId="2" borderId="5" xfId="0" applyNumberFormat="1" applyFont="1" applyFill="1" applyBorder="1"/>
    <xf numFmtId="2" fontId="0" fillId="2" borderId="8" xfId="0" applyNumberFormat="1" applyFill="1" applyBorder="1"/>
    <xf numFmtId="0" fontId="4" fillId="2" borderId="0" xfId="0" applyFont="1" applyFill="1"/>
    <xf numFmtId="0" fontId="12" fillId="2" borderId="15" xfId="0" applyFont="1" applyFill="1" applyBorder="1"/>
    <xf numFmtId="1" fontId="9" fillId="2" borderId="15" xfId="0" applyNumberFormat="1" applyFont="1" applyFill="1" applyBorder="1"/>
    <xf numFmtId="1" fontId="9" fillId="2" borderId="13" xfId="0" applyNumberFormat="1" applyFont="1" applyFill="1" applyBorder="1" applyAlignment="1">
      <alignment horizontal="left" wrapText="1" indent="1"/>
    </xf>
    <xf numFmtId="166" fontId="9" fillId="2" borderId="13" xfId="0" applyNumberFormat="1" applyFont="1" applyFill="1" applyBorder="1" applyAlignment="1">
      <alignment horizontal="left" wrapText="1" indent="1"/>
    </xf>
    <xf numFmtId="1" fontId="5" fillId="2" borderId="45" xfId="0" applyNumberFormat="1" applyFont="1" applyFill="1" applyBorder="1"/>
    <xf numFmtId="1" fontId="0" fillId="2" borderId="5" xfId="0" applyNumberFormat="1" applyFill="1" applyBorder="1"/>
    <xf numFmtId="1" fontId="5" fillId="2" borderId="8" xfId="0" applyNumberFormat="1" applyFont="1" applyFill="1" applyBorder="1" applyAlignment="1">
      <alignment vertical="top" wrapText="1"/>
    </xf>
    <xf numFmtId="1" fontId="4" fillId="2" borderId="5" xfId="0" applyNumberFormat="1" applyFont="1" applyFill="1" applyBorder="1"/>
    <xf numFmtId="1" fontId="9" fillId="2" borderId="5" xfId="0" applyNumberFormat="1" applyFont="1" applyFill="1" applyBorder="1"/>
    <xf numFmtId="1" fontId="9" fillId="2" borderId="5" xfId="0" applyNumberFormat="1" applyFont="1" applyFill="1" applyBorder="1" applyAlignment="1">
      <alignment wrapText="1"/>
    </xf>
    <xf numFmtId="1" fontId="9" fillId="2" borderId="5" xfId="0" applyNumberFormat="1" applyFont="1" applyFill="1" applyBorder="1" applyAlignment="1">
      <alignment horizontal="left" wrapText="1" indent="1"/>
    </xf>
    <xf numFmtId="166" fontId="9" fillId="2" borderId="5" xfId="0" applyNumberFormat="1" applyFont="1" applyFill="1" applyBorder="1" applyAlignment="1">
      <alignment horizontal="left" wrapText="1" indent="1"/>
    </xf>
    <xf numFmtId="1" fontId="4" fillId="2" borderId="46" xfId="0" applyNumberFormat="1" applyFont="1" applyFill="1" applyBorder="1"/>
    <xf numFmtId="1" fontId="15" fillId="2" borderId="8" xfId="0" applyNumberFormat="1" applyFont="1" applyFill="1" applyBorder="1" applyAlignment="1">
      <alignment horizontal="center"/>
    </xf>
    <xf numFmtId="9" fontId="0" fillId="2" borderId="0" xfId="1" applyFont="1" applyFill="1" applyBorder="1" applyAlignment="1">
      <alignment vertical="top" wrapText="1"/>
    </xf>
    <xf numFmtId="0" fontId="0" fillId="2" borderId="0" xfId="0" applyFill="1" applyBorder="1" applyAlignment="1">
      <alignment horizontal="center"/>
    </xf>
    <xf numFmtId="0" fontId="0" fillId="2" borderId="18" xfId="0" applyFill="1" applyBorder="1" applyAlignment="1">
      <alignment horizontal="center"/>
    </xf>
    <xf numFmtId="0" fontId="0" fillId="2" borderId="0" xfId="0" applyFill="1" applyAlignment="1">
      <alignment horizontal="center"/>
    </xf>
    <xf numFmtId="0" fontId="0" fillId="2" borderId="36" xfId="0" applyFill="1" applyBorder="1" applyAlignment="1">
      <alignment horizontal="center"/>
    </xf>
    <xf numFmtId="0" fontId="0" fillId="2" borderId="16" xfId="0" applyFill="1" applyBorder="1"/>
    <xf numFmtId="0" fontId="0" fillId="2" borderId="28" xfId="0" applyFill="1" applyBorder="1"/>
    <xf numFmtId="0" fontId="5" fillId="2" borderId="28" xfId="0" applyFont="1" applyFill="1" applyBorder="1"/>
    <xf numFmtId="1" fontId="5" fillId="2" borderId="28" xfId="0" applyNumberFormat="1" applyFont="1" applyFill="1" applyBorder="1"/>
    <xf numFmtId="0" fontId="5" fillId="2" borderId="49" xfId="0" applyFont="1" applyFill="1" applyBorder="1"/>
    <xf numFmtId="0" fontId="5" fillId="2" borderId="28" xfId="0" applyFont="1" applyFill="1" applyBorder="1" applyAlignment="1">
      <alignment wrapText="1"/>
    </xf>
    <xf numFmtId="0" fontId="5" fillId="2" borderId="24" xfId="0" applyFont="1" applyFill="1" applyBorder="1"/>
    <xf numFmtId="0" fontId="5" fillId="2" borderId="33" xfId="0" applyFont="1" applyFill="1" applyBorder="1"/>
    <xf numFmtId="0" fontId="5" fillId="2" borderId="48" xfId="0" applyFont="1" applyFill="1" applyBorder="1"/>
    <xf numFmtId="0" fontId="5" fillId="2" borderId="48" xfId="0" applyFont="1" applyFill="1" applyBorder="1" applyAlignment="1">
      <alignment vertical="top"/>
    </xf>
    <xf numFmtId="0" fontId="26" fillId="2" borderId="28" xfId="0" applyFont="1" applyFill="1" applyBorder="1" applyAlignment="1">
      <alignment wrapText="1"/>
    </xf>
    <xf numFmtId="0" fontId="5" fillId="2" borderId="28" xfId="0" applyFont="1" applyFill="1" applyBorder="1" applyAlignment="1">
      <alignment horizontal="center"/>
    </xf>
    <xf numFmtId="1" fontId="5" fillId="2" borderId="28" xfId="1" applyNumberFormat="1" applyFont="1" applyFill="1" applyBorder="1"/>
    <xf numFmtId="0" fontId="5" fillId="2" borderId="50" xfId="0" applyFont="1" applyFill="1" applyBorder="1"/>
    <xf numFmtId="0" fontId="0" fillId="2" borderId="4" xfId="0" applyFont="1" applyFill="1" applyBorder="1"/>
    <xf numFmtId="0" fontId="5" fillId="2" borderId="44" xfId="0" applyFont="1" applyFill="1" applyBorder="1"/>
    <xf numFmtId="0" fontId="5" fillId="2" borderId="19" xfId="0" applyFont="1" applyFill="1" applyBorder="1"/>
    <xf numFmtId="2" fontId="23" fillId="0" borderId="14" xfId="0" applyNumberFormat="1" applyFont="1" applyFill="1" applyBorder="1"/>
    <xf numFmtId="2" fontId="5" fillId="2" borderId="14" xfId="0" applyNumberFormat="1" applyFont="1" applyFill="1" applyBorder="1"/>
    <xf numFmtId="2" fontId="5" fillId="2" borderId="41" xfId="0" applyNumberFormat="1" applyFont="1" applyFill="1" applyBorder="1"/>
    <xf numFmtId="2" fontId="23" fillId="2" borderId="14" xfId="0" applyNumberFormat="1" applyFont="1" applyFill="1" applyBorder="1"/>
    <xf numFmtId="0" fontId="0" fillId="2" borderId="7" xfId="0" applyFill="1" applyBorder="1" applyAlignment="1">
      <alignment horizontal="center"/>
    </xf>
    <xf numFmtId="1" fontId="1" fillId="2" borderId="7" xfId="1" applyNumberFormat="1" applyFont="1" applyFill="1" applyBorder="1"/>
    <xf numFmtId="0" fontId="0" fillId="2" borderId="51" xfId="0" applyFill="1" applyBorder="1"/>
    <xf numFmtId="0" fontId="0" fillId="2" borderId="7" xfId="0" applyFill="1" applyBorder="1" applyAlignment="1">
      <alignment horizontal="left" indent="1"/>
    </xf>
    <xf numFmtId="166" fontId="0" fillId="2" borderId="21" xfId="0" applyNumberFormat="1" applyFill="1" applyBorder="1"/>
    <xf numFmtId="0" fontId="0" fillId="2" borderId="2" xfId="0" applyFill="1" applyBorder="1" applyAlignment="1">
      <alignment horizontal="center"/>
    </xf>
    <xf numFmtId="1" fontId="1" fillId="2" borderId="2" xfId="1" applyNumberFormat="1" applyFont="1" applyFill="1" applyBorder="1"/>
    <xf numFmtId="0" fontId="0" fillId="2" borderId="42" xfId="0" applyFill="1" applyBorder="1"/>
    <xf numFmtId="166" fontId="0" fillId="2" borderId="42" xfId="1" applyNumberFormat="1" applyFont="1" applyFill="1" applyBorder="1"/>
    <xf numFmtId="0" fontId="0" fillId="2" borderId="52" xfId="0" applyFill="1" applyBorder="1"/>
    <xf numFmtId="0" fontId="9" fillId="2" borderId="22" xfId="0" applyFont="1" applyFill="1" applyBorder="1"/>
    <xf numFmtId="0" fontId="0" fillId="2" borderId="0" xfId="0" applyFont="1" applyFill="1" applyBorder="1"/>
    <xf numFmtId="1" fontId="0" fillId="2" borderId="0" xfId="0" applyNumberFormat="1" applyFill="1" applyBorder="1" applyAlignment="1">
      <alignment horizontal="left"/>
    </xf>
    <xf numFmtId="0" fontId="5" fillId="2" borderId="25" xfId="0" applyFont="1" applyFill="1" applyBorder="1"/>
    <xf numFmtId="166" fontId="0" fillId="2" borderId="0" xfId="0" applyNumberFormat="1" applyFill="1"/>
    <xf numFmtId="0" fontId="9" fillId="2" borderId="4" xfId="0" applyFont="1" applyFill="1" applyBorder="1"/>
    <xf numFmtId="0" fontId="5" fillId="2" borderId="42" xfId="0" applyFont="1" applyFill="1" applyBorder="1" applyAlignment="1">
      <alignment vertical="center"/>
    </xf>
    <xf numFmtId="0" fontId="5" fillId="2" borderId="3" xfId="0" applyFont="1" applyFill="1" applyBorder="1" applyAlignment="1">
      <alignment vertical="center"/>
    </xf>
    <xf numFmtId="1" fontId="0" fillId="2" borderId="0" xfId="0" applyNumberFormat="1" applyFont="1" applyFill="1" applyBorder="1"/>
    <xf numFmtId="0" fontId="27" fillId="2" borderId="1" xfId="0" applyFont="1" applyFill="1" applyBorder="1"/>
    <xf numFmtId="0" fontId="27" fillId="2" borderId="3" xfId="0" applyFont="1" applyFill="1" applyBorder="1"/>
    <xf numFmtId="0" fontId="27" fillId="2" borderId="4" xfId="0" applyFont="1" applyFill="1" applyBorder="1"/>
    <xf numFmtId="0" fontId="27" fillId="2" borderId="5" xfId="0" applyFont="1" applyFill="1" applyBorder="1"/>
    <xf numFmtId="0" fontId="28" fillId="2" borderId="6" xfId="0" applyFont="1" applyFill="1" applyBorder="1"/>
    <xf numFmtId="0" fontId="28" fillId="2" borderId="8" xfId="0" applyFont="1" applyFill="1" applyBorder="1"/>
    <xf numFmtId="0" fontId="27" fillId="2" borderId="4" xfId="0" applyFont="1" applyFill="1" applyBorder="1" applyAlignment="1">
      <alignment wrapText="1"/>
    </xf>
    <xf numFmtId="0" fontId="27" fillId="2" borderId="6" xfId="0" applyFont="1" applyFill="1" applyBorder="1"/>
    <xf numFmtId="166" fontId="9" fillId="13" borderId="22" xfId="0" applyNumberFormat="1" applyFont="1" applyFill="1" applyBorder="1"/>
    <xf numFmtId="0" fontId="28" fillId="2" borderId="4" xfId="0" applyFont="1" applyFill="1" applyBorder="1"/>
    <xf numFmtId="0" fontId="28" fillId="2" borderId="5" xfId="0" applyFont="1" applyFill="1" applyBorder="1"/>
    <xf numFmtId="0" fontId="27" fillId="2" borderId="8" xfId="0" applyFont="1" applyFill="1" applyBorder="1"/>
    <xf numFmtId="0" fontId="10" fillId="2" borderId="13" xfId="0" applyFont="1" applyFill="1" applyBorder="1" applyAlignment="1">
      <alignment horizontal="left"/>
    </xf>
    <xf numFmtId="0" fontId="10" fillId="2" borderId="17" xfId="0" applyFont="1" applyFill="1" applyBorder="1"/>
    <xf numFmtId="0" fontId="5" fillId="2" borderId="10" xfId="0" applyFont="1" applyFill="1" applyBorder="1" applyAlignment="1">
      <alignment vertical="top"/>
    </xf>
    <xf numFmtId="0" fontId="29" fillId="12" borderId="20" xfId="0" applyFont="1" applyFill="1" applyBorder="1"/>
    <xf numFmtId="0" fontId="29" fillId="12" borderId="13" xfId="0" applyFont="1" applyFill="1" applyBorder="1"/>
    <xf numFmtId="0" fontId="29" fillId="12" borderId="17" xfId="0" applyFont="1" applyFill="1" applyBorder="1"/>
    <xf numFmtId="0" fontId="5" fillId="0" borderId="14" xfId="0" applyFont="1" applyFill="1" applyBorder="1" applyAlignment="1">
      <alignment wrapText="1"/>
    </xf>
    <xf numFmtId="0" fontId="5" fillId="2" borderId="12" xfId="0" applyFont="1" applyFill="1" applyBorder="1" applyAlignment="1">
      <alignment wrapText="1"/>
    </xf>
    <xf numFmtId="0" fontId="5" fillId="2" borderId="14" xfId="0" applyFont="1" applyFill="1" applyBorder="1" applyAlignment="1">
      <alignment wrapText="1"/>
    </xf>
    <xf numFmtId="3" fontId="0" fillId="2" borderId="36" xfId="0" applyNumberFormat="1" applyFill="1" applyBorder="1"/>
    <xf numFmtId="3" fontId="0" fillId="2" borderId="0" xfId="0" applyNumberFormat="1" applyFill="1" applyBorder="1"/>
    <xf numFmtId="3" fontId="5" fillId="2" borderId="28" xfId="0" applyNumberFormat="1" applyFont="1" applyFill="1" applyBorder="1"/>
    <xf numFmtId="3" fontId="0" fillId="2" borderId="0" xfId="1" applyNumberFormat="1" applyFont="1" applyFill="1" applyBorder="1"/>
    <xf numFmtId="3" fontId="5" fillId="2" borderId="0" xfId="1" applyNumberFormat="1" applyFont="1" applyFill="1" applyBorder="1"/>
    <xf numFmtId="3" fontId="1" fillId="2" borderId="0" xfId="1" applyNumberFormat="1" applyFont="1" applyFill="1" applyBorder="1"/>
    <xf numFmtId="3" fontId="1" fillId="2" borderId="2" xfId="1" applyNumberFormat="1" applyFont="1" applyFill="1" applyBorder="1"/>
    <xf numFmtId="3" fontId="1" fillId="2" borderId="7" xfId="1" applyNumberFormat="1" applyFont="1" applyFill="1" applyBorder="1"/>
    <xf numFmtId="3" fontId="1" fillId="2" borderId="18" xfId="1" applyNumberFormat="1" applyFont="1" applyFill="1" applyBorder="1"/>
    <xf numFmtId="3" fontId="0" fillId="2" borderId="0" xfId="0" applyNumberFormat="1" applyFill="1"/>
    <xf numFmtId="3" fontId="0" fillId="2" borderId="36" xfId="1" applyNumberFormat="1" applyFont="1" applyFill="1" applyBorder="1"/>
    <xf numFmtId="3" fontId="5" fillId="2" borderId="28" xfId="1" applyNumberFormat="1" applyFont="1" applyFill="1" applyBorder="1"/>
    <xf numFmtId="3" fontId="0" fillId="0" borderId="29" xfId="0" applyNumberFormat="1" applyFill="1" applyBorder="1"/>
    <xf numFmtId="3" fontId="0" fillId="0" borderId="30" xfId="0" applyNumberFormat="1" applyFill="1" applyBorder="1" applyAlignment="1">
      <alignment vertical="top" wrapText="1"/>
    </xf>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27" xfId="0" applyNumberFormat="1" applyFill="1" applyBorder="1"/>
    <xf numFmtId="3" fontId="0" fillId="0" borderId="28" xfId="0" applyNumberFormat="1" applyFill="1" applyBorder="1"/>
    <xf numFmtId="3" fontId="0" fillId="0" borderId="24" xfId="0" applyNumberFormat="1" applyFill="1" applyBorder="1"/>
    <xf numFmtId="3" fontId="0" fillId="0" borderId="33" xfId="0" applyNumberFormat="1" applyFill="1" applyBorder="1"/>
    <xf numFmtId="3" fontId="0" fillId="0" borderId="34"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5"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26"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39" xfId="0" applyNumberFormat="1" applyFill="1" applyBorder="1"/>
    <xf numFmtId="3" fontId="0" fillId="0" borderId="18" xfId="0" applyNumberFormat="1" applyFill="1" applyBorder="1"/>
    <xf numFmtId="3" fontId="0" fillId="0" borderId="25" xfId="0" applyNumberFormat="1" applyFill="1" applyBorder="1"/>
    <xf numFmtId="3" fontId="0" fillId="0" borderId="19" xfId="0" applyNumberFormat="1" applyFill="1" applyBorder="1"/>
    <xf numFmtId="2" fontId="5" fillId="0" borderId="14" xfId="0" applyNumberFormat="1" applyFont="1" applyFill="1" applyBorder="1" applyAlignment="1">
      <alignment vertical="top" wrapText="1"/>
    </xf>
    <xf numFmtId="3" fontId="20" fillId="2" borderId="29" xfId="0" applyNumberFormat="1" applyFont="1" applyFill="1" applyBorder="1" applyAlignment="1">
      <alignment vertical="top" wrapText="1"/>
    </xf>
    <xf numFmtId="3" fontId="15" fillId="0" borderId="30" xfId="0" applyNumberFormat="1" applyFont="1" applyBorder="1" applyAlignment="1">
      <alignment vertical="top" wrapText="1"/>
    </xf>
    <xf numFmtId="3" fontId="15" fillId="0" borderId="32" xfId="0" applyNumberFormat="1" applyFont="1" applyBorder="1" applyAlignment="1">
      <alignment vertical="top" wrapText="1"/>
    </xf>
    <xf numFmtId="3" fontId="12" fillId="2" borderId="34" xfId="0" applyNumberFormat="1" applyFont="1" applyFill="1" applyBorder="1"/>
    <xf numFmtId="3" fontId="5" fillId="0" borderId="0" xfId="0" applyNumberFormat="1" applyFont="1" applyFill="1" applyBorder="1" applyAlignment="1">
      <alignment vertical="top" wrapText="1"/>
    </xf>
    <xf numFmtId="3" fontId="5" fillId="0" borderId="14" xfId="0" applyNumberFormat="1" applyFont="1" applyFill="1" applyBorder="1" applyAlignment="1">
      <alignment vertical="top" wrapText="1"/>
    </xf>
    <xf numFmtId="3" fontId="9" fillId="2" borderId="34" xfId="0" applyNumberFormat="1" applyFont="1" applyFill="1" applyBorder="1" applyAlignment="1">
      <alignment wrapText="1"/>
    </xf>
    <xf numFmtId="3" fontId="0" fillId="0" borderId="0" xfId="0" applyNumberFormat="1" applyFont="1" applyFill="1" applyBorder="1" applyAlignment="1">
      <alignment vertical="top" wrapText="1"/>
    </xf>
    <xf numFmtId="3" fontId="0" fillId="0" borderId="14" xfId="0" applyNumberFormat="1" applyFont="1" applyFill="1" applyBorder="1" applyAlignment="1">
      <alignment vertical="top" wrapText="1"/>
    </xf>
    <xf numFmtId="3" fontId="12" fillId="2" borderId="34" xfId="0" applyNumberFormat="1" applyFont="1" applyFill="1" applyBorder="1" applyAlignment="1">
      <alignment wrapText="1"/>
    </xf>
    <xf numFmtId="3" fontId="9" fillId="2" borderId="39" xfId="0" applyNumberFormat="1" applyFont="1" applyFill="1" applyBorder="1" applyAlignment="1">
      <alignment wrapText="1"/>
    </xf>
    <xf numFmtId="3" fontId="0" fillId="2" borderId="2" xfId="0" applyNumberFormat="1" applyFill="1" applyBorder="1"/>
    <xf numFmtId="3" fontId="5" fillId="2" borderId="11" xfId="0" applyNumberFormat="1" applyFont="1" applyFill="1" applyBorder="1" applyAlignment="1">
      <alignment wrapText="1"/>
    </xf>
    <xf numFmtId="3" fontId="5" fillId="2" borderId="0" xfId="0" applyNumberFormat="1" applyFont="1" applyFill="1" applyBorder="1" applyAlignment="1">
      <alignment wrapText="1"/>
    </xf>
    <xf numFmtId="3" fontId="5" fillId="0" borderId="0" xfId="0" applyNumberFormat="1" applyFont="1" applyFill="1" applyBorder="1" applyAlignment="1">
      <alignment wrapText="1"/>
    </xf>
    <xf numFmtId="3" fontId="0" fillId="0" borderId="0" xfId="1" applyNumberFormat="1" applyFont="1" applyFill="1" applyBorder="1"/>
    <xf numFmtId="3" fontId="0" fillId="2" borderId="2" xfId="1" applyNumberFormat="1" applyFont="1" applyFill="1" applyBorder="1"/>
    <xf numFmtId="3" fontId="0" fillId="2" borderId="18" xfId="1" applyNumberFormat="1" applyFont="1" applyFill="1" applyBorder="1"/>
    <xf numFmtId="164" fontId="15" fillId="2" borderId="7" xfId="0" applyNumberFormat="1" applyFont="1" applyFill="1" applyBorder="1" applyAlignment="1">
      <alignment vertical="top" wrapText="1"/>
    </xf>
    <xf numFmtId="164" fontId="12" fillId="2" borderId="0" xfId="0" applyNumberFormat="1" applyFont="1" applyFill="1" applyBorder="1"/>
    <xf numFmtId="164" fontId="9" fillId="2" borderId="0" xfId="0" applyNumberFormat="1" applyFont="1" applyFill="1" applyBorder="1" applyAlignment="1">
      <alignment wrapText="1"/>
    </xf>
    <xf numFmtId="164" fontId="12" fillId="2" borderId="0" xfId="0" applyNumberFormat="1" applyFont="1" applyFill="1" applyBorder="1" applyAlignment="1">
      <alignment wrapText="1"/>
    </xf>
    <xf numFmtId="164" fontId="9" fillId="2" borderId="15" xfId="0" applyNumberFormat="1" applyFont="1" applyFill="1" applyBorder="1" applyAlignment="1">
      <alignment wrapText="1"/>
    </xf>
    <xf numFmtId="164" fontId="9" fillId="2" borderId="7" xfId="0" applyNumberFormat="1" applyFont="1" applyFill="1" applyBorder="1" applyAlignment="1">
      <alignment wrapText="1"/>
    </xf>
    <xf numFmtId="164" fontId="9" fillId="2" borderId="8" xfId="0" applyNumberFormat="1" applyFont="1" applyFill="1" applyBorder="1" applyAlignment="1">
      <alignment wrapText="1"/>
    </xf>
    <xf numFmtId="3" fontId="5" fillId="2" borderId="0" xfId="0" applyNumberFormat="1" applyFont="1" applyFill="1" applyBorder="1" applyAlignment="1">
      <alignment vertical="top" wrapText="1"/>
    </xf>
    <xf numFmtId="3" fontId="15" fillId="2" borderId="14" xfId="0" applyNumberFormat="1" applyFont="1" applyFill="1" applyBorder="1" applyAlignment="1">
      <alignment vertical="top" wrapText="1"/>
    </xf>
    <xf numFmtId="3" fontId="9" fillId="0" borderId="14" xfId="0" applyNumberFormat="1" applyFont="1" applyFill="1" applyBorder="1" applyAlignment="1">
      <alignment vertical="top" wrapText="1"/>
    </xf>
    <xf numFmtId="3" fontId="0" fillId="2" borderId="7" xfId="0" applyNumberFormat="1" applyFont="1" applyFill="1" applyBorder="1" applyAlignment="1">
      <alignment vertical="top" wrapText="1"/>
    </xf>
    <xf numFmtId="3" fontId="9" fillId="2" borderId="16" xfId="0" applyNumberFormat="1" applyFont="1" applyFill="1" applyBorder="1" applyAlignment="1">
      <alignment vertical="top" wrapText="1"/>
    </xf>
    <xf numFmtId="3" fontId="0" fillId="2" borderId="0" xfId="0" applyNumberFormat="1" applyFont="1" applyFill="1" applyBorder="1" applyAlignment="1">
      <alignment vertical="top" wrapText="1"/>
    </xf>
    <xf numFmtId="3" fontId="9" fillId="2" borderId="14" xfId="0" applyNumberFormat="1" applyFont="1" applyFill="1" applyBorder="1" applyAlignment="1">
      <alignment vertical="top" wrapText="1"/>
    </xf>
    <xf numFmtId="3" fontId="9" fillId="0" borderId="0" xfId="0" applyNumberFormat="1" applyFont="1" applyFill="1" applyBorder="1" applyAlignment="1">
      <alignment horizontal="right" vertical="top" wrapText="1"/>
    </xf>
    <xf numFmtId="3" fontId="0" fillId="0" borderId="0" xfId="0" applyNumberFormat="1" applyBorder="1"/>
    <xf numFmtId="3" fontId="9" fillId="0" borderId="0" xfId="0" applyNumberFormat="1" applyFont="1" applyFill="1" applyBorder="1" applyAlignment="1">
      <alignment horizontal="right"/>
    </xf>
    <xf numFmtId="3" fontId="9" fillId="0" borderId="14" xfId="0" applyNumberFormat="1" applyFont="1" applyBorder="1"/>
    <xf numFmtId="3" fontId="5" fillId="2" borderId="18" xfId="0" applyNumberFormat="1" applyFont="1" applyFill="1" applyBorder="1" applyAlignment="1">
      <alignment vertical="top" wrapText="1"/>
    </xf>
    <xf numFmtId="3" fontId="15" fillId="2" borderId="19" xfId="0" applyNumberFormat="1" applyFont="1" applyFill="1" applyBorder="1" applyAlignment="1">
      <alignment vertical="top" wrapText="1"/>
    </xf>
    <xf numFmtId="164" fontId="9" fillId="0" borderId="0" xfId="0" applyNumberFormat="1" applyFont="1" applyFill="1" applyBorder="1" applyAlignment="1">
      <alignment wrapText="1"/>
    </xf>
    <xf numFmtId="164" fontId="9" fillId="0" borderId="0" xfId="0" applyNumberFormat="1" applyFont="1" applyFill="1" applyBorder="1" applyAlignment="1">
      <alignment horizontal="left" wrapText="1" indent="1"/>
    </xf>
    <xf numFmtId="3" fontId="15" fillId="2" borderId="0" xfId="0" applyNumberFormat="1" applyFont="1" applyFill="1" applyBorder="1" applyAlignment="1">
      <alignment vertical="top" wrapText="1"/>
    </xf>
    <xf numFmtId="3" fontId="5" fillId="2" borderId="14" xfId="0" applyNumberFormat="1" applyFont="1" applyFill="1" applyBorder="1" applyAlignment="1">
      <alignment vertical="top" wrapText="1"/>
    </xf>
    <xf numFmtId="3" fontId="9" fillId="2" borderId="0" xfId="0" applyNumberFormat="1" applyFont="1" applyFill="1" applyBorder="1"/>
    <xf numFmtId="3" fontId="9" fillId="2" borderId="14" xfId="0" applyNumberFormat="1" applyFont="1" applyFill="1" applyBorder="1"/>
    <xf numFmtId="3" fontId="9" fillId="0" borderId="0" xfId="0" applyNumberFormat="1" applyFont="1" applyFill="1" applyBorder="1"/>
    <xf numFmtId="3" fontId="9" fillId="0" borderId="14" xfId="0" applyNumberFormat="1" applyFont="1" applyFill="1" applyBorder="1" applyAlignment="1">
      <alignment horizontal="right"/>
    </xf>
    <xf numFmtId="3" fontId="9" fillId="0" borderId="7" xfId="0" applyNumberFormat="1" applyFont="1" applyFill="1" applyBorder="1"/>
    <xf numFmtId="3" fontId="9" fillId="0" borderId="7" xfId="0" applyNumberFormat="1" applyFont="1" applyFill="1" applyBorder="1" applyAlignment="1">
      <alignment horizontal="right"/>
    </xf>
    <xf numFmtId="3" fontId="9" fillId="0" borderId="16" xfId="0" applyNumberFormat="1" applyFont="1" applyFill="1" applyBorder="1" applyAlignment="1">
      <alignment horizontal="right"/>
    </xf>
    <xf numFmtId="3" fontId="21" fillId="0" borderId="0" xfId="0" applyNumberFormat="1" applyFont="1" applyFill="1" applyBorder="1"/>
    <xf numFmtId="3" fontId="9" fillId="2" borderId="0" xfId="0" applyNumberFormat="1" applyFont="1" applyFill="1" applyBorder="1" applyAlignment="1">
      <alignment vertical="top" wrapText="1"/>
    </xf>
    <xf numFmtId="3" fontId="0" fillId="2" borderId="14" xfId="0" applyNumberFormat="1" applyFont="1" applyFill="1" applyBorder="1" applyAlignment="1">
      <alignment vertical="top" wrapText="1"/>
    </xf>
    <xf numFmtId="3" fontId="9" fillId="0" borderId="0" xfId="0" applyNumberFormat="1" applyFont="1" applyFill="1" applyBorder="1" applyAlignment="1">
      <alignment vertical="top" wrapText="1"/>
    </xf>
    <xf numFmtId="3" fontId="9" fillId="0" borderId="7" xfId="0" applyNumberFormat="1" applyFont="1" applyFill="1" applyBorder="1" applyAlignment="1">
      <alignment vertical="top" wrapText="1"/>
    </xf>
    <xf numFmtId="3" fontId="21" fillId="0" borderId="0" xfId="0" applyNumberFormat="1" applyFont="1" applyFill="1" applyBorder="1" applyAlignment="1">
      <alignment vertical="top" wrapText="1"/>
    </xf>
    <xf numFmtId="3" fontId="21" fillId="2" borderId="0" xfId="0" applyNumberFormat="1" applyFont="1" applyFill="1" applyBorder="1" applyAlignment="1">
      <alignment vertical="top" wrapText="1"/>
    </xf>
    <xf numFmtId="3" fontId="15" fillId="0" borderId="0" xfId="0" applyNumberFormat="1" applyFont="1" applyFill="1" applyBorder="1" applyAlignment="1">
      <alignment vertical="top" wrapText="1"/>
    </xf>
    <xf numFmtId="3" fontId="15" fillId="2" borderId="18" xfId="0" applyNumberFormat="1" applyFont="1" applyFill="1" applyBorder="1" applyAlignment="1">
      <alignment vertical="top" wrapText="1"/>
    </xf>
    <xf numFmtId="3" fontId="5" fillId="2" borderId="19" xfId="0" applyNumberFormat="1" applyFont="1" applyFill="1" applyBorder="1" applyAlignment="1">
      <alignment vertical="top" wrapText="1"/>
    </xf>
    <xf numFmtId="3" fontId="20" fillId="2" borderId="0" xfId="0" applyNumberFormat="1" applyFont="1" applyFill="1" applyBorder="1" applyAlignment="1">
      <alignment vertical="top" wrapText="1"/>
    </xf>
    <xf numFmtId="3" fontId="8" fillId="0" borderId="0" xfId="0" applyNumberFormat="1" applyFont="1" applyFill="1" applyBorder="1" applyAlignment="1">
      <alignment vertical="top" wrapText="1"/>
    </xf>
    <xf numFmtId="3" fontId="21" fillId="0" borderId="0" xfId="0" applyNumberFormat="1" applyFont="1" applyFill="1" applyBorder="1" applyAlignment="1">
      <alignment horizontal="right" vertical="top" wrapText="1"/>
    </xf>
    <xf numFmtId="3" fontId="8" fillId="0" borderId="14" xfId="0" applyNumberFormat="1" applyFont="1" applyFill="1" applyBorder="1" applyAlignment="1">
      <alignment vertical="top" wrapText="1"/>
    </xf>
    <xf numFmtId="3" fontId="0" fillId="0" borderId="7" xfId="0" applyNumberFormat="1" applyFont="1" applyFill="1" applyBorder="1" applyAlignment="1">
      <alignment vertical="top" wrapText="1"/>
    </xf>
    <xf numFmtId="3" fontId="9" fillId="0" borderId="7" xfId="0" applyNumberFormat="1" applyFont="1" applyFill="1" applyBorder="1" applyAlignment="1">
      <alignment horizontal="right" vertical="top" wrapText="1"/>
    </xf>
    <xf numFmtId="3" fontId="0" fillId="0" borderId="16" xfId="0" applyNumberFormat="1" applyFont="1" applyFill="1" applyBorder="1" applyAlignment="1">
      <alignment vertical="top" wrapText="1"/>
    </xf>
    <xf numFmtId="3" fontId="15" fillId="0" borderId="0" xfId="0" applyNumberFormat="1" applyFont="1" applyFill="1" applyBorder="1" applyAlignment="1">
      <alignment horizontal="right" vertical="top" wrapText="1"/>
    </xf>
    <xf numFmtId="3" fontId="21" fillId="0" borderId="14" xfId="0" applyNumberFormat="1" applyFont="1" applyFill="1" applyBorder="1" applyAlignment="1">
      <alignment vertical="top" wrapText="1"/>
    </xf>
    <xf numFmtId="3" fontId="9" fillId="0" borderId="16" xfId="0" applyNumberFormat="1" applyFont="1" applyFill="1" applyBorder="1" applyAlignment="1">
      <alignment vertical="top" wrapText="1"/>
    </xf>
    <xf numFmtId="3" fontId="15" fillId="0" borderId="14" xfId="0" applyNumberFormat="1" applyFont="1" applyFill="1" applyBorder="1" applyAlignment="1">
      <alignment vertical="top" wrapText="1"/>
    </xf>
    <xf numFmtId="3" fontId="4" fillId="2" borderId="0" xfId="0" applyNumberFormat="1" applyFont="1" applyFill="1" applyBorder="1" applyAlignment="1">
      <alignment vertical="top" wrapText="1"/>
    </xf>
    <xf numFmtId="3" fontId="20" fillId="2" borderId="18" xfId="0" applyNumberFormat="1" applyFont="1" applyFill="1" applyBorder="1" applyAlignment="1">
      <alignment vertical="top" wrapText="1"/>
    </xf>
    <xf numFmtId="3" fontId="21" fillId="2" borderId="14" xfId="0" applyNumberFormat="1" applyFont="1" applyFill="1" applyBorder="1" applyAlignment="1">
      <alignment vertical="top" wrapText="1"/>
    </xf>
    <xf numFmtId="3" fontId="9" fillId="2" borderId="18" xfId="0" applyNumberFormat="1" applyFont="1" applyFill="1" applyBorder="1" applyAlignment="1">
      <alignment vertical="top" wrapText="1"/>
    </xf>
    <xf numFmtId="3" fontId="9" fillId="2" borderId="19" xfId="0" applyNumberFormat="1" applyFont="1" applyFill="1" applyBorder="1" applyAlignment="1">
      <alignment vertical="top" wrapText="1"/>
    </xf>
    <xf numFmtId="1" fontId="5" fillId="2" borderId="12" xfId="0" applyNumberFormat="1" applyFont="1" applyFill="1" applyBorder="1"/>
    <xf numFmtId="9" fontId="5" fillId="0" borderId="14" xfId="1" applyFont="1" applyFill="1" applyBorder="1" applyAlignment="1">
      <alignment vertical="top" wrapText="1"/>
    </xf>
    <xf numFmtId="167" fontId="0" fillId="0" borderId="0" xfId="0" applyNumberFormat="1"/>
    <xf numFmtId="167" fontId="11" fillId="0" borderId="0" xfId="0" applyNumberFormat="1" applyFont="1"/>
    <xf numFmtId="1" fontId="8" fillId="2" borderId="0" xfId="0" applyNumberFormat="1" applyFont="1" applyFill="1" applyBorder="1"/>
    <xf numFmtId="3" fontId="0" fillId="0" borderId="0" xfId="0" applyNumberFormat="1" applyFont="1" applyFill="1" applyBorder="1" applyAlignment="1">
      <alignment horizontal="right" vertical="top" wrapText="1"/>
    </xf>
    <xf numFmtId="3" fontId="0" fillId="0" borderId="0" xfId="0" applyNumberFormat="1" applyFill="1" applyBorder="1" applyAlignment="1">
      <alignment horizontal="right"/>
    </xf>
    <xf numFmtId="3" fontId="0" fillId="0" borderId="18" xfId="0" applyNumberFormat="1" applyFill="1" applyBorder="1" applyAlignment="1">
      <alignment horizontal="right"/>
    </xf>
    <xf numFmtId="0" fontId="5" fillId="2" borderId="1" xfId="0" applyFont="1" applyFill="1" applyBorder="1" applyAlignment="1">
      <alignment vertical="top"/>
    </xf>
    <xf numFmtId="0" fontId="25" fillId="0" borderId="0" xfId="0" applyFont="1" applyAlignment="1">
      <alignment vertical="center"/>
    </xf>
    <xf numFmtId="0" fontId="9" fillId="0" borderId="24" xfId="0" applyFont="1" applyFill="1" applyBorder="1" applyAlignment="1">
      <alignment vertical="center" wrapText="1"/>
    </xf>
    <xf numFmtId="3" fontId="5" fillId="0" borderId="0" xfId="0" applyNumberFormat="1" applyFont="1" applyFill="1" applyBorder="1" applyAlignment="1">
      <alignment horizontal="right" vertical="top" wrapText="1"/>
    </xf>
    <xf numFmtId="3" fontId="5" fillId="0" borderId="14" xfId="0" applyNumberFormat="1" applyFont="1" applyFill="1" applyBorder="1" applyAlignment="1">
      <alignment horizontal="right" vertical="top" wrapText="1"/>
    </xf>
    <xf numFmtId="3" fontId="0" fillId="0" borderId="14" xfId="0" applyNumberFormat="1" applyFont="1" applyFill="1" applyBorder="1" applyAlignment="1">
      <alignment horizontal="right" vertical="top" wrapText="1"/>
    </xf>
    <xf numFmtId="3" fontId="0" fillId="0" borderId="14" xfId="0" applyNumberFormat="1" applyFill="1" applyBorder="1" applyAlignment="1">
      <alignment horizontal="right"/>
    </xf>
    <xf numFmtId="3" fontId="0" fillId="0" borderId="19" xfId="0" applyNumberFormat="1" applyFill="1" applyBorder="1" applyAlignment="1">
      <alignment horizontal="right"/>
    </xf>
    <xf numFmtId="3" fontId="0" fillId="0" borderId="7" xfId="0" applyNumberFormat="1" applyFont="1" applyFill="1" applyBorder="1" applyAlignment="1">
      <alignment horizontal="right" vertical="top" wrapText="1"/>
    </xf>
    <xf numFmtId="3" fontId="0" fillId="0" borderId="16" xfId="0" applyNumberFormat="1" applyFont="1" applyFill="1" applyBorder="1" applyAlignment="1">
      <alignment horizontal="right" vertical="top" wrapText="1"/>
    </xf>
    <xf numFmtId="3" fontId="21" fillId="2" borderId="0" xfId="0" applyNumberFormat="1" applyFont="1" applyFill="1" applyBorder="1" applyAlignment="1">
      <alignment horizontal="right" vertical="top" wrapText="1"/>
    </xf>
    <xf numFmtId="3" fontId="9" fillId="0" borderId="4" xfId="0" applyNumberFormat="1" applyFont="1" applyFill="1" applyBorder="1" applyAlignment="1">
      <alignment vertical="top" wrapText="1"/>
    </xf>
    <xf numFmtId="165" fontId="0" fillId="0" borderId="4" xfId="0" applyNumberFormat="1" applyFill="1" applyBorder="1" applyAlignment="1">
      <alignment horizontal="left" vertical="top"/>
    </xf>
    <xf numFmtId="0" fontId="0" fillId="0" borderId="0" xfId="0" applyFill="1" applyBorder="1" applyAlignment="1">
      <alignment wrapText="1"/>
    </xf>
    <xf numFmtId="0" fontId="5" fillId="0" borderId="7" xfId="0" applyFont="1" applyFill="1" applyBorder="1"/>
    <xf numFmtId="0" fontId="5" fillId="0" borderId="21" xfId="0" applyFont="1" applyFill="1" applyBorder="1"/>
    <xf numFmtId="165" fontId="11" fillId="0" borderId="4" xfId="0" applyNumberFormat="1" applyFont="1" applyBorder="1" applyAlignment="1">
      <alignment horizontal="left" vertical="top"/>
    </xf>
    <xf numFmtId="0" fontId="11" fillId="0" borderId="0" xfId="0" applyFont="1" applyAlignment="1">
      <alignment vertical="top" wrapText="1"/>
    </xf>
    <xf numFmtId="0" fontId="9" fillId="2" borderId="0" xfId="0" applyFont="1" applyFill="1" applyBorder="1" applyAlignment="1">
      <alignment horizontal="left"/>
    </xf>
    <xf numFmtId="0" fontId="15" fillId="2" borderId="7" xfId="0" applyFont="1" applyFill="1" applyBorder="1"/>
    <xf numFmtId="0" fontId="9" fillId="2" borderId="7" xfId="0" applyFont="1" applyFill="1" applyBorder="1" applyAlignment="1">
      <alignment horizontal="left"/>
    </xf>
    <xf numFmtId="2" fontId="0" fillId="2" borderId="18" xfId="0" applyNumberFormat="1" applyFill="1" applyBorder="1"/>
    <xf numFmtId="0" fontId="15" fillId="2" borderId="11" xfId="0" quotePrefix="1" applyFont="1" applyFill="1" applyBorder="1"/>
    <xf numFmtId="9" fontId="21" fillId="0" borderId="14" xfId="772" applyFont="1" applyFill="1" applyBorder="1"/>
    <xf numFmtId="0" fontId="0" fillId="0" borderId="0" xfId="0" applyFill="1" applyBorder="1"/>
    <xf numFmtId="0" fontId="15" fillId="2" borderId="16" xfId="0" applyFont="1" applyFill="1" applyBorder="1"/>
    <xf numFmtId="9" fontId="0" fillId="0" borderId="0" xfId="1" applyNumberFormat="1" applyFont="1" applyFill="1" applyBorder="1"/>
    <xf numFmtId="0" fontId="0" fillId="9" borderId="22" xfId="0" applyFill="1" applyBorder="1" applyAlignment="1">
      <alignment horizontal="center"/>
    </xf>
    <xf numFmtId="1" fontId="0" fillId="0" borderId="0" xfId="0" applyNumberFormat="1" applyFont="1" applyFill="1" applyBorder="1"/>
    <xf numFmtId="0" fontId="0" fillId="14" borderId="22" xfId="0" applyNumberFormat="1" applyFill="1" applyBorder="1" applyAlignment="1">
      <alignment horizontal="center"/>
    </xf>
    <xf numFmtId="165" fontId="11" fillId="0" borderId="4" xfId="0" applyNumberFormat="1" applyFont="1" applyBorder="1" applyAlignment="1">
      <alignment horizontal="left" vertical="center"/>
    </xf>
    <xf numFmtId="0" fontId="11" fillId="0" borderId="0" xfId="0" applyFont="1" applyAlignment="1">
      <alignment wrapText="1"/>
    </xf>
    <xf numFmtId="3" fontId="8" fillId="0" borderId="7" xfId="0" applyNumberFormat="1" applyFont="1" applyFill="1" applyBorder="1" applyAlignment="1">
      <alignment vertical="top" wrapText="1"/>
    </xf>
    <xf numFmtId="3" fontId="8" fillId="0" borderId="16" xfId="0" applyNumberFormat="1" applyFont="1" applyFill="1" applyBorder="1" applyAlignment="1">
      <alignment vertical="top" wrapText="1"/>
    </xf>
    <xf numFmtId="3" fontId="8" fillId="0" borderId="0" xfId="0" applyNumberFormat="1" applyFont="1" applyFill="1" applyBorder="1" applyAlignment="1">
      <alignment horizontal="right" vertical="top" wrapText="1"/>
    </xf>
    <xf numFmtId="3" fontId="8" fillId="0" borderId="7" xfId="0" applyNumberFormat="1" applyFont="1" applyFill="1" applyBorder="1" applyAlignment="1">
      <alignment horizontal="right" vertical="top" wrapText="1"/>
    </xf>
    <xf numFmtId="3" fontId="0" fillId="0" borderId="18" xfId="0" applyNumberFormat="1" applyFont="1" applyFill="1" applyBorder="1" applyAlignment="1">
      <alignment horizontal="right" vertical="top" wrapText="1"/>
    </xf>
    <xf numFmtId="3" fontId="0" fillId="0" borderId="19" xfId="0" applyNumberFormat="1" applyFont="1" applyFill="1" applyBorder="1" applyAlignment="1">
      <alignment horizontal="right" vertical="top" wrapText="1"/>
    </xf>
    <xf numFmtId="1" fontId="12" fillId="2" borderId="13" xfId="0" applyNumberFormat="1" applyFont="1" applyFill="1" applyBorder="1" applyAlignment="1">
      <alignment horizontal="left" wrapText="1"/>
    </xf>
    <xf numFmtId="3" fontId="8" fillId="2" borderId="0" xfId="0" applyNumberFormat="1" applyFont="1" applyFill="1" applyBorder="1" applyAlignment="1">
      <alignment vertical="top" wrapText="1"/>
    </xf>
    <xf numFmtId="3" fontId="4" fillId="2" borderId="7" xfId="0" applyNumberFormat="1" applyFont="1" applyFill="1" applyBorder="1" applyAlignment="1">
      <alignment horizontal="right" vertical="top" wrapText="1"/>
    </xf>
    <xf numFmtId="3" fontId="4" fillId="2" borderId="0" xfId="0" applyNumberFormat="1" applyFont="1" applyFill="1" applyBorder="1" applyAlignment="1">
      <alignment horizontal="right" vertical="top" wrapText="1"/>
    </xf>
    <xf numFmtId="3" fontId="9" fillId="0" borderId="6" xfId="0" applyNumberFormat="1" applyFont="1" applyFill="1" applyBorder="1" applyAlignment="1">
      <alignment vertical="top" wrapText="1"/>
    </xf>
    <xf numFmtId="0" fontId="11" fillId="12" borderId="5" xfId="0" applyFont="1" applyFill="1" applyBorder="1"/>
    <xf numFmtId="0" fontId="11" fillId="12" borderId="3" xfId="0" applyFont="1" applyFill="1" applyBorder="1"/>
    <xf numFmtId="0" fontId="0" fillId="2" borderId="5" xfId="0" applyFont="1" applyFill="1" applyBorder="1"/>
    <xf numFmtId="0" fontId="0" fillId="2" borderId="46" xfId="0" applyFont="1" applyFill="1" applyBorder="1"/>
    <xf numFmtId="0" fontId="27" fillId="2" borderId="0" xfId="0" applyFont="1" applyFill="1" applyBorder="1"/>
    <xf numFmtId="0" fontId="27" fillId="2" borderId="0" xfId="0" applyFont="1" applyFill="1" applyBorder="1" applyAlignment="1">
      <alignment vertical="top"/>
    </xf>
    <xf numFmtId="0" fontId="27" fillId="2" borderId="7" xfId="0" applyFont="1" applyFill="1" applyBorder="1" applyAlignment="1">
      <alignment vertical="top"/>
    </xf>
    <xf numFmtId="0" fontId="0" fillId="2" borderId="0" xfId="0" applyNumberFormat="1" applyFill="1" applyBorder="1" applyAlignment="1">
      <alignment horizontal="left"/>
    </xf>
    <xf numFmtId="0" fontId="0" fillId="2" borderId="5" xfId="0" applyNumberFormat="1" applyFill="1" applyBorder="1" applyAlignment="1">
      <alignment horizontal="left"/>
    </xf>
    <xf numFmtId="0" fontId="0" fillId="2" borderId="0" xfId="0" applyFill="1" applyAlignment="1"/>
    <xf numFmtId="0" fontId="0" fillId="2" borderId="0" xfId="0" applyFill="1" applyBorder="1" applyAlignment="1"/>
    <xf numFmtId="0" fontId="4" fillId="2" borderId="23" xfId="0" applyFont="1" applyFill="1" applyBorder="1"/>
    <xf numFmtId="0" fontId="0" fillId="9" borderId="22" xfId="0" applyFill="1" applyBorder="1"/>
    <xf numFmtId="0" fontId="0" fillId="14" borderId="22" xfId="0" applyFill="1" applyBorder="1" applyAlignment="1">
      <alignment horizontal="center"/>
    </xf>
    <xf numFmtId="0" fontId="30" fillId="2" borderId="4" xfId="0" applyNumberFormat="1" applyFont="1" applyFill="1" applyBorder="1" applyAlignment="1">
      <alignment horizontal="left" vertical="center"/>
    </xf>
    <xf numFmtId="0" fontId="5" fillId="2" borderId="7" xfId="0" applyFont="1" applyFill="1" applyBorder="1"/>
    <xf numFmtId="2" fontId="23" fillId="2" borderId="19" xfId="0" applyNumberFormat="1" applyFont="1" applyFill="1" applyBorder="1"/>
    <xf numFmtId="0" fontId="9" fillId="2" borderId="19" xfId="0" applyFont="1" applyFill="1" applyBorder="1" applyAlignment="1">
      <alignment vertical="top" wrapText="1"/>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9" fillId="2" borderId="6" xfId="0" applyFont="1" applyFill="1" applyBorder="1" applyAlignment="1">
      <alignment horizontal="left" vertical="top" wrapText="1"/>
    </xf>
    <xf numFmtId="0" fontId="9" fillId="2" borderId="7" xfId="0" applyFont="1" applyFill="1" applyBorder="1" applyAlignment="1">
      <alignment horizontal="left" vertical="top" wrapText="1"/>
    </xf>
    <xf numFmtId="0" fontId="9" fillId="2" borderId="8" xfId="0" applyFont="1"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8" xfId="0" applyFill="1" applyBorder="1" applyAlignment="1">
      <alignment horizontal="left" wrapText="1"/>
    </xf>
    <xf numFmtId="0" fontId="9" fillId="2" borderId="6" xfId="0" applyFont="1" applyFill="1" applyBorder="1" applyAlignment="1">
      <alignment horizontal="left" wrapText="1"/>
    </xf>
    <xf numFmtId="0" fontId="9" fillId="2" borderId="7" xfId="0" applyFont="1" applyFill="1" applyBorder="1" applyAlignment="1">
      <alignment horizontal="left" wrapText="1"/>
    </xf>
    <xf numFmtId="0" fontId="9" fillId="2" borderId="8" xfId="0" applyFont="1" applyFill="1" applyBorder="1" applyAlignment="1">
      <alignment horizontal="left" wrapText="1"/>
    </xf>
    <xf numFmtId="0" fontId="9" fillId="2" borderId="6" xfId="0" applyFont="1" applyFill="1" applyBorder="1" applyAlignment="1">
      <alignment horizontal="left"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cellXfs>
  <cellStyles count="132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Normal" xfId="0" builtinId="0"/>
    <cellStyle name="Percent" xfId="1" builtinId="5"/>
    <cellStyle name="Percent 2" xfId="772"/>
  </cellStyles>
  <dxfs count="27">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externalLink" Target="externalLinks/externalLink1.xml"/><Relationship Id="rId35" Type="http://schemas.openxmlformats.org/officeDocument/2006/relationships/theme" Target="theme/theme1.xml"/><Relationship Id="rId36" Type="http://schemas.openxmlformats.org/officeDocument/2006/relationships/styles" Target="style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sharedStrings" Target="sharedStrings.xml"/><Relationship Id="rId38"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7</xdr:row>
      <xdr:rowOff>0</xdr:rowOff>
    </xdr:from>
    <xdr:to>
      <xdr:col>75</xdr:col>
      <xdr:colOff>12700</xdr:colOff>
      <xdr:row>41</xdr:row>
      <xdr:rowOff>0</xdr:rowOff>
    </xdr:to>
    <xdr:sp macro="" textlink="">
      <xdr:nvSpPr>
        <xdr:cNvPr id="64" name="L-Shape 63"/>
        <xdr:cNvSpPr/>
      </xdr:nvSpPr>
      <xdr:spPr>
        <a:xfrm>
          <a:off x="2159000" y="1816100"/>
          <a:ext cx="14046200" cy="6477000"/>
        </a:xfrm>
        <a:prstGeom prst="corner">
          <a:avLst>
            <a:gd name="adj1" fmla="val 7931"/>
            <a:gd name="adj2" fmla="val 30153"/>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30</xdr:row>
      <xdr:rowOff>12700</xdr:rowOff>
    </xdr:from>
    <xdr:to>
      <xdr:col>18</xdr:col>
      <xdr:colOff>0</xdr:colOff>
      <xdr:row>36</xdr:row>
      <xdr:rowOff>177800</xdr:rowOff>
    </xdr:to>
    <xdr:sp macro="" textlink="">
      <xdr:nvSpPr>
        <xdr:cNvPr id="81" name="Rectangle 80"/>
        <xdr:cNvSpPr/>
      </xdr:nvSpPr>
      <xdr:spPr>
        <a:xfrm>
          <a:off x="2374900" y="6210300"/>
          <a:ext cx="1511300" cy="1308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1</xdr:col>
      <xdr:colOff>12700</xdr:colOff>
      <xdr:row>15</xdr:row>
      <xdr:rowOff>0</xdr:rowOff>
    </xdr:from>
    <xdr:to>
      <xdr:col>9</xdr:col>
      <xdr:colOff>0</xdr:colOff>
      <xdr:row>27</xdr:row>
      <xdr:rowOff>0</xdr:rowOff>
    </xdr:to>
    <xdr:sp macro="" textlink="">
      <xdr:nvSpPr>
        <xdr:cNvPr id="67" name="Rectangle 66"/>
        <xdr:cNvSpPr/>
      </xdr:nvSpPr>
      <xdr:spPr>
        <a:xfrm>
          <a:off x="228600" y="3340100"/>
          <a:ext cx="1714500" cy="2286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Sub-sector analyses</a:t>
          </a:r>
        </a:p>
      </xdr:txBody>
    </xdr:sp>
    <xdr:clientData/>
  </xdr:twoCellAnchor>
  <xdr:twoCellAnchor>
    <xdr:from>
      <xdr:col>21</xdr:col>
      <xdr:colOff>38100</xdr:colOff>
      <xdr:row>6</xdr:row>
      <xdr:rowOff>177800</xdr:rowOff>
    </xdr:from>
    <xdr:to>
      <xdr:col>65</xdr:col>
      <xdr:colOff>50800</xdr:colOff>
      <xdr:row>37</xdr:row>
      <xdr:rowOff>0</xdr:rowOff>
    </xdr:to>
    <xdr:sp macro="" textlink="">
      <xdr:nvSpPr>
        <xdr:cNvPr id="3" name="Rectangle 2"/>
        <xdr:cNvSpPr/>
      </xdr:nvSpPr>
      <xdr:spPr>
        <a:xfrm>
          <a:off x="4572000" y="1803400"/>
          <a:ext cx="9512300" cy="57277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29</xdr:col>
      <xdr:colOff>0</xdr:colOff>
      <xdr:row>11</xdr:row>
      <xdr:rowOff>95250</xdr:rowOff>
    </xdr:from>
    <xdr:to>
      <xdr:col>33</xdr:col>
      <xdr:colOff>0</xdr:colOff>
      <xdr:row>23</xdr:row>
      <xdr:rowOff>95250</xdr:rowOff>
    </xdr:to>
    <xdr:cxnSp macro="">
      <xdr:nvCxnSpPr>
        <xdr:cNvPr id="93" name="Elbow Connector 92"/>
        <xdr:cNvCxnSpPr>
          <a:stCxn id="62" idx="3"/>
          <a:endCxn id="77" idx="1"/>
        </xdr:cNvCxnSpPr>
      </xdr:nvCxnSpPr>
      <xdr:spPr>
        <a:xfrm>
          <a:off x="6261100" y="2673350"/>
          <a:ext cx="863600" cy="2286000"/>
        </a:xfrm>
        <a:prstGeom prst="bentConnector3">
          <a:avLst>
            <a:gd name="adj1" fmla="val 66176"/>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29</xdr:col>
      <xdr:colOff>0</xdr:colOff>
      <xdr:row>11</xdr:row>
      <xdr:rowOff>95250</xdr:rowOff>
    </xdr:from>
    <xdr:to>
      <xdr:col>33</xdr:col>
      <xdr:colOff>0</xdr:colOff>
      <xdr:row>19</xdr:row>
      <xdr:rowOff>95250</xdr:rowOff>
    </xdr:to>
    <xdr:cxnSp macro="">
      <xdr:nvCxnSpPr>
        <xdr:cNvPr id="90" name="Elbow Connector 89"/>
        <xdr:cNvCxnSpPr>
          <a:stCxn id="62" idx="3"/>
          <a:endCxn id="75" idx="1"/>
        </xdr:cNvCxnSpPr>
      </xdr:nvCxnSpPr>
      <xdr:spPr>
        <a:xfrm>
          <a:off x="6261100" y="2673350"/>
          <a:ext cx="863600" cy="1524000"/>
        </a:xfrm>
        <a:prstGeom prst="bentConnector3">
          <a:avLst>
            <a:gd name="adj1" fmla="val 66176"/>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29</xdr:col>
      <xdr:colOff>0</xdr:colOff>
      <xdr:row>11</xdr:row>
      <xdr:rowOff>95250</xdr:rowOff>
    </xdr:from>
    <xdr:to>
      <xdr:col>33</xdr:col>
      <xdr:colOff>0</xdr:colOff>
      <xdr:row>15</xdr:row>
      <xdr:rowOff>95250</xdr:rowOff>
    </xdr:to>
    <xdr:cxnSp macro="">
      <xdr:nvCxnSpPr>
        <xdr:cNvPr id="87" name="Elbow Connector 86"/>
        <xdr:cNvCxnSpPr>
          <a:stCxn id="62" idx="3"/>
          <a:endCxn id="74" idx="1"/>
        </xdr:cNvCxnSpPr>
      </xdr:nvCxnSpPr>
      <xdr:spPr>
        <a:xfrm>
          <a:off x="6261100" y="2673350"/>
          <a:ext cx="863600" cy="762000"/>
        </a:xfrm>
        <a:prstGeom prst="bentConnector3">
          <a:avLst>
            <a:gd name="adj1" fmla="val 67647"/>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67</xdr:col>
      <xdr:colOff>0</xdr:colOff>
      <xdr:row>7</xdr:row>
      <xdr:rowOff>0</xdr:rowOff>
    </xdr:from>
    <xdr:to>
      <xdr:col>75</xdr:col>
      <xdr:colOff>0</xdr:colOff>
      <xdr:row>37</xdr:row>
      <xdr:rowOff>0</xdr:rowOff>
    </xdr:to>
    <xdr:sp macro="" textlink="">
      <xdr:nvSpPr>
        <xdr:cNvPr id="2" name="Rectangle 1"/>
        <xdr:cNvSpPr/>
      </xdr:nvSpPr>
      <xdr:spPr>
        <a:xfrm>
          <a:off x="14465300" y="1816100"/>
          <a:ext cx="1727200" cy="5715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xdr:col>
      <xdr:colOff>0</xdr:colOff>
      <xdr:row>29</xdr:row>
      <xdr:rowOff>0</xdr:rowOff>
    </xdr:from>
    <xdr:to>
      <xdr:col>9</xdr:col>
      <xdr:colOff>0</xdr:colOff>
      <xdr:row>41</xdr:row>
      <xdr:rowOff>0</xdr:rowOff>
    </xdr:to>
    <xdr:sp macro="" textlink="">
      <xdr:nvSpPr>
        <xdr:cNvPr id="5" name="Rectangle 4"/>
        <xdr:cNvSpPr/>
      </xdr:nvSpPr>
      <xdr:spPr>
        <a:xfrm>
          <a:off x="215900" y="6007100"/>
          <a:ext cx="1727200" cy="22860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7</xdr:row>
      <xdr:rowOff>0</xdr:rowOff>
    </xdr:from>
    <xdr:to>
      <xdr:col>9</xdr:col>
      <xdr:colOff>0</xdr:colOff>
      <xdr:row>14</xdr:row>
      <xdr:rowOff>0</xdr:rowOff>
    </xdr:to>
    <xdr:sp macro="" textlink="">
      <xdr:nvSpPr>
        <xdr:cNvPr id="6" name="Rectangle 5"/>
        <xdr:cNvSpPr/>
      </xdr:nvSpPr>
      <xdr:spPr>
        <a:xfrm>
          <a:off x="228600" y="1816100"/>
          <a:ext cx="1714500" cy="13335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10</xdr:row>
      <xdr:rowOff>0</xdr:rowOff>
    </xdr:from>
    <xdr:to>
      <xdr:col>8</xdr:col>
      <xdr:colOff>0</xdr:colOff>
      <xdr:row>13</xdr:row>
      <xdr:rowOff>0</xdr:rowOff>
    </xdr:to>
    <xdr:sp macro="" textlink="">
      <xdr:nvSpPr>
        <xdr:cNvPr id="7" name="Rectangle 6"/>
        <xdr:cNvSpPr/>
      </xdr:nvSpPr>
      <xdr:spPr>
        <a:xfrm>
          <a:off x="4318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38100</xdr:colOff>
      <xdr:row>6</xdr:row>
      <xdr:rowOff>152400</xdr:rowOff>
    </xdr:from>
    <xdr:to>
      <xdr:col>85</xdr:col>
      <xdr:colOff>0</xdr:colOff>
      <xdr:row>40</xdr:row>
      <xdr:rowOff>190499</xdr:rowOff>
    </xdr:to>
    <xdr:sp macro="" textlink="">
      <xdr:nvSpPr>
        <xdr:cNvPr id="8" name="Rectangle 7"/>
        <xdr:cNvSpPr/>
      </xdr:nvSpPr>
      <xdr:spPr>
        <a:xfrm>
          <a:off x="16662400" y="1778000"/>
          <a:ext cx="1689100" cy="6515099"/>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 </a:t>
          </a:r>
        </a:p>
        <a:p>
          <a:pPr algn="ctr"/>
          <a:r>
            <a:rPr lang="en-US" sz="2000" u="sng"/>
            <a:t>for ETM</a:t>
          </a:r>
        </a:p>
      </xdr:txBody>
    </xdr:sp>
    <xdr:clientData/>
  </xdr:twoCellAnchor>
  <xdr:twoCellAnchor>
    <xdr:from>
      <xdr:col>20</xdr:col>
      <xdr:colOff>0</xdr:colOff>
      <xdr:row>7</xdr:row>
      <xdr:rowOff>0</xdr:rowOff>
    </xdr:from>
    <xdr:to>
      <xdr:col>20</xdr:col>
      <xdr:colOff>0</xdr:colOff>
      <xdr:row>37</xdr:row>
      <xdr:rowOff>0</xdr:rowOff>
    </xdr:to>
    <xdr:cxnSp macro="">
      <xdr:nvCxnSpPr>
        <xdr:cNvPr id="9" name="Straight Connector 8"/>
        <xdr:cNvCxnSpPr/>
      </xdr:nvCxnSpPr>
      <xdr:spPr>
        <a:xfrm>
          <a:off x="4318000" y="18161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7</xdr:row>
      <xdr:rowOff>0</xdr:rowOff>
    </xdr:from>
    <xdr:to>
      <xdr:col>66</xdr:col>
      <xdr:colOff>0</xdr:colOff>
      <xdr:row>37</xdr:row>
      <xdr:rowOff>0</xdr:rowOff>
    </xdr:to>
    <xdr:cxnSp macro="">
      <xdr:nvCxnSpPr>
        <xdr:cNvPr id="11" name="Straight Connector 10"/>
        <xdr:cNvCxnSpPr/>
      </xdr:nvCxnSpPr>
      <xdr:spPr>
        <a:xfrm>
          <a:off x="14249400" y="18161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7</xdr:row>
      <xdr:rowOff>0</xdr:rowOff>
    </xdr:from>
    <xdr:to>
      <xdr:col>86</xdr:col>
      <xdr:colOff>0</xdr:colOff>
      <xdr:row>41</xdr:row>
      <xdr:rowOff>0</xdr:rowOff>
    </xdr:to>
    <xdr:cxnSp macro="">
      <xdr:nvCxnSpPr>
        <xdr:cNvPr id="18" name="Straight Connector 17"/>
        <xdr:cNvCxnSpPr/>
      </xdr:nvCxnSpPr>
      <xdr:spPr>
        <a:xfrm>
          <a:off x="18567400" y="1816100"/>
          <a:ext cx="0" cy="6477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11</xdr:row>
      <xdr:rowOff>95250</xdr:rowOff>
    </xdr:from>
    <xdr:to>
      <xdr:col>23</xdr:col>
      <xdr:colOff>0</xdr:colOff>
      <xdr:row>11</xdr:row>
      <xdr:rowOff>95250</xdr:rowOff>
    </xdr:to>
    <xdr:cxnSp macro="">
      <xdr:nvCxnSpPr>
        <xdr:cNvPr id="24" name="Elbow Connector 23"/>
        <xdr:cNvCxnSpPr>
          <a:stCxn id="7" idx="3"/>
          <a:endCxn id="62" idx="1"/>
        </xdr:cNvCxnSpPr>
      </xdr:nvCxnSpPr>
      <xdr:spPr>
        <a:xfrm>
          <a:off x="1727200" y="2673350"/>
          <a:ext cx="3238500" cy="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11</xdr:col>
      <xdr:colOff>127000</xdr:colOff>
      <xdr:row>32</xdr:row>
      <xdr:rowOff>139700</xdr:rowOff>
    </xdr:from>
    <xdr:to>
      <xdr:col>17</xdr:col>
      <xdr:colOff>127000</xdr:colOff>
      <xdr:row>35</xdr:row>
      <xdr:rowOff>139700</xdr:rowOff>
    </xdr:to>
    <xdr:sp macro="" textlink="">
      <xdr:nvSpPr>
        <xdr:cNvPr id="29" name="Rectangle 28"/>
        <xdr:cNvSpPr/>
      </xdr:nvSpPr>
      <xdr:spPr>
        <a:xfrm>
          <a:off x="2501900" y="6718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Modeling assumptions</a:t>
          </a:r>
        </a:p>
      </xdr:txBody>
    </xdr:sp>
    <xdr:clientData/>
  </xdr:twoCellAnchor>
  <xdr:twoCellAnchor>
    <xdr:from>
      <xdr:col>17</xdr:col>
      <xdr:colOff>127000</xdr:colOff>
      <xdr:row>34</xdr:row>
      <xdr:rowOff>44450</xdr:rowOff>
    </xdr:from>
    <xdr:to>
      <xdr:col>21</xdr:col>
      <xdr:colOff>12700</xdr:colOff>
      <xdr:row>34</xdr:row>
      <xdr:rowOff>50800</xdr:rowOff>
    </xdr:to>
    <xdr:cxnSp macro="">
      <xdr:nvCxnSpPr>
        <xdr:cNvPr id="30" name="Elbow Connector 29"/>
        <xdr:cNvCxnSpPr>
          <a:stCxn id="29" idx="3"/>
        </xdr:cNvCxnSpPr>
      </xdr:nvCxnSpPr>
      <xdr:spPr>
        <a:xfrm>
          <a:off x="3797300" y="7004050"/>
          <a:ext cx="749300" cy="6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23</xdr:col>
      <xdr:colOff>0</xdr:colOff>
      <xdr:row>10</xdr:row>
      <xdr:rowOff>0</xdr:rowOff>
    </xdr:from>
    <xdr:to>
      <xdr:col>29</xdr:col>
      <xdr:colOff>0</xdr:colOff>
      <xdr:row>13</xdr:row>
      <xdr:rowOff>0</xdr:rowOff>
    </xdr:to>
    <xdr:sp macro="" textlink="">
      <xdr:nvSpPr>
        <xdr:cNvPr id="62" name="Rectangle 61"/>
        <xdr:cNvSpPr/>
      </xdr:nvSpPr>
      <xdr:spPr>
        <a:xfrm>
          <a:off x="49657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33</xdr:col>
      <xdr:colOff>0</xdr:colOff>
      <xdr:row>10</xdr:row>
      <xdr:rowOff>0</xdr:rowOff>
    </xdr:from>
    <xdr:to>
      <xdr:col>39</xdr:col>
      <xdr:colOff>0</xdr:colOff>
      <xdr:row>13</xdr:row>
      <xdr:rowOff>0</xdr:rowOff>
    </xdr:to>
    <xdr:sp macro="" textlink="">
      <xdr:nvSpPr>
        <xdr:cNvPr id="73" name="Rectangle 72"/>
        <xdr:cNvSpPr/>
      </xdr:nvSpPr>
      <xdr:spPr>
        <a:xfrm>
          <a:off x="71247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Transformation analysis</a:t>
          </a:r>
        </a:p>
      </xdr:txBody>
    </xdr:sp>
    <xdr:clientData/>
  </xdr:twoCellAnchor>
  <xdr:twoCellAnchor>
    <xdr:from>
      <xdr:col>33</xdr:col>
      <xdr:colOff>0</xdr:colOff>
      <xdr:row>14</xdr:row>
      <xdr:rowOff>0</xdr:rowOff>
    </xdr:from>
    <xdr:to>
      <xdr:col>39</xdr:col>
      <xdr:colOff>0</xdr:colOff>
      <xdr:row>17</xdr:row>
      <xdr:rowOff>0</xdr:rowOff>
    </xdr:to>
    <xdr:sp macro="" textlink="">
      <xdr:nvSpPr>
        <xdr:cNvPr id="74" name="Rectangle 73"/>
        <xdr:cNvSpPr/>
      </xdr:nvSpPr>
      <xdr:spPr>
        <a:xfrm>
          <a:off x="7124700" y="3149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Energy sector own use analysis</a:t>
          </a:r>
        </a:p>
      </xdr:txBody>
    </xdr:sp>
    <xdr:clientData/>
  </xdr:twoCellAnchor>
  <xdr:twoCellAnchor>
    <xdr:from>
      <xdr:col>33</xdr:col>
      <xdr:colOff>0</xdr:colOff>
      <xdr:row>18</xdr:row>
      <xdr:rowOff>0</xdr:rowOff>
    </xdr:from>
    <xdr:to>
      <xdr:col>39</xdr:col>
      <xdr:colOff>0</xdr:colOff>
      <xdr:row>21</xdr:row>
      <xdr:rowOff>0</xdr:rowOff>
    </xdr:to>
    <xdr:sp macro="" textlink="">
      <xdr:nvSpPr>
        <xdr:cNvPr id="75" name="Rectangle 74"/>
        <xdr:cNvSpPr/>
      </xdr:nvSpPr>
      <xdr:spPr>
        <a:xfrm>
          <a:off x="7124700" y="391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 final consumption analysis</a:t>
          </a:r>
        </a:p>
      </xdr:txBody>
    </xdr:sp>
    <xdr:clientData/>
  </xdr:twoCellAnchor>
  <xdr:twoCellAnchor>
    <xdr:from>
      <xdr:col>33</xdr:col>
      <xdr:colOff>0</xdr:colOff>
      <xdr:row>22</xdr:row>
      <xdr:rowOff>0</xdr:rowOff>
    </xdr:from>
    <xdr:to>
      <xdr:col>39</xdr:col>
      <xdr:colOff>0</xdr:colOff>
      <xdr:row>25</xdr:row>
      <xdr:rowOff>0</xdr:rowOff>
    </xdr:to>
    <xdr:sp macro="" textlink="">
      <xdr:nvSpPr>
        <xdr:cNvPr id="77" name="Rectangle 76"/>
        <xdr:cNvSpPr/>
      </xdr:nvSpPr>
      <xdr:spPr>
        <a:xfrm>
          <a:off x="7124700" y="4673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consumption analysis</a:t>
          </a:r>
        </a:p>
      </xdr:txBody>
    </xdr:sp>
    <xdr:clientData/>
  </xdr:twoCellAnchor>
  <xdr:twoCellAnchor>
    <xdr:from>
      <xdr:col>2</xdr:col>
      <xdr:colOff>0</xdr:colOff>
      <xdr:row>19</xdr:row>
      <xdr:rowOff>0</xdr:rowOff>
    </xdr:from>
    <xdr:to>
      <xdr:col>8</xdr:col>
      <xdr:colOff>0</xdr:colOff>
      <xdr:row>22</xdr:row>
      <xdr:rowOff>0</xdr:rowOff>
    </xdr:to>
    <xdr:sp macro="" textlink="">
      <xdr:nvSpPr>
        <xdr:cNvPr id="91" name="Rectangle 90"/>
        <xdr:cNvSpPr/>
      </xdr:nvSpPr>
      <xdr:spPr>
        <a:xfrm>
          <a:off x="431800" y="410210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Metal</a:t>
          </a:r>
          <a:r>
            <a:rPr lang="en-US" baseline="0"/>
            <a:t> industry analysis</a:t>
          </a:r>
        </a:p>
      </xdr:txBody>
    </xdr:sp>
    <xdr:clientData/>
  </xdr:twoCellAnchor>
  <xdr:twoCellAnchor>
    <xdr:from>
      <xdr:col>8</xdr:col>
      <xdr:colOff>0</xdr:colOff>
      <xdr:row>15</xdr:row>
      <xdr:rowOff>95250</xdr:rowOff>
    </xdr:from>
    <xdr:to>
      <xdr:col>33</xdr:col>
      <xdr:colOff>0</xdr:colOff>
      <xdr:row>20</xdr:row>
      <xdr:rowOff>95250</xdr:rowOff>
    </xdr:to>
    <xdr:cxnSp macro="">
      <xdr:nvCxnSpPr>
        <xdr:cNvPr id="112" name="Elbow Connector 111"/>
        <xdr:cNvCxnSpPr>
          <a:stCxn id="91" idx="3"/>
          <a:endCxn id="74" idx="1"/>
        </xdr:cNvCxnSpPr>
      </xdr:nvCxnSpPr>
      <xdr:spPr>
        <a:xfrm flipV="1">
          <a:off x="1727200" y="3435350"/>
          <a:ext cx="5397500" cy="952500"/>
        </a:xfrm>
        <a:prstGeom prst="bentConnector3">
          <a:avLst>
            <a:gd name="adj1" fmla="val 8858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19</xdr:row>
      <xdr:rowOff>95250</xdr:rowOff>
    </xdr:from>
    <xdr:to>
      <xdr:col>33</xdr:col>
      <xdr:colOff>0</xdr:colOff>
      <xdr:row>20</xdr:row>
      <xdr:rowOff>95250</xdr:rowOff>
    </xdr:to>
    <xdr:cxnSp macro="">
      <xdr:nvCxnSpPr>
        <xdr:cNvPr id="116" name="Elbow Connector 115"/>
        <xdr:cNvCxnSpPr>
          <a:stCxn id="91" idx="3"/>
          <a:endCxn id="75" idx="1"/>
        </xdr:cNvCxnSpPr>
      </xdr:nvCxnSpPr>
      <xdr:spPr>
        <a:xfrm flipV="1">
          <a:off x="1727200" y="4197350"/>
          <a:ext cx="5397500" cy="190500"/>
        </a:xfrm>
        <a:prstGeom prst="bentConnector3">
          <a:avLst>
            <a:gd name="adj1" fmla="val 8858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20</xdr:row>
      <xdr:rowOff>95250</xdr:rowOff>
    </xdr:from>
    <xdr:to>
      <xdr:col>33</xdr:col>
      <xdr:colOff>0</xdr:colOff>
      <xdr:row>23</xdr:row>
      <xdr:rowOff>95250</xdr:rowOff>
    </xdr:to>
    <xdr:cxnSp macro="">
      <xdr:nvCxnSpPr>
        <xdr:cNvPr id="121" name="Elbow Connector 120"/>
        <xdr:cNvCxnSpPr>
          <a:stCxn id="91" idx="3"/>
          <a:endCxn id="77" idx="1"/>
        </xdr:cNvCxnSpPr>
      </xdr:nvCxnSpPr>
      <xdr:spPr>
        <a:xfrm>
          <a:off x="1727200" y="4387850"/>
          <a:ext cx="5397500" cy="571500"/>
        </a:xfrm>
        <a:prstGeom prst="bentConnector3">
          <a:avLst>
            <a:gd name="adj1" fmla="val 8882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53</xdr:col>
      <xdr:colOff>0</xdr:colOff>
      <xdr:row>28</xdr:row>
      <xdr:rowOff>0</xdr:rowOff>
    </xdr:from>
    <xdr:to>
      <xdr:col>59</xdr:col>
      <xdr:colOff>0</xdr:colOff>
      <xdr:row>31</xdr:row>
      <xdr:rowOff>0</xdr:rowOff>
    </xdr:to>
    <xdr:sp macro="" textlink="">
      <xdr:nvSpPr>
        <xdr:cNvPr id="126" name="Rectangle 125"/>
        <xdr:cNvSpPr/>
      </xdr:nvSpPr>
      <xdr:spPr>
        <a:xfrm>
          <a:off x="11442700" y="581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Coal loss</a:t>
          </a:r>
          <a:r>
            <a:rPr lang="en-US" baseline="0"/>
            <a:t> analysis</a:t>
          </a:r>
          <a:endParaRPr lang="en-US"/>
        </a:p>
      </xdr:txBody>
    </xdr:sp>
    <xdr:clientData/>
  </xdr:twoCellAnchor>
  <xdr:twoCellAnchor>
    <xdr:from>
      <xdr:col>39</xdr:col>
      <xdr:colOff>0</xdr:colOff>
      <xdr:row>11</xdr:row>
      <xdr:rowOff>95250</xdr:rowOff>
    </xdr:from>
    <xdr:to>
      <xdr:col>53</xdr:col>
      <xdr:colOff>0</xdr:colOff>
      <xdr:row>29</xdr:row>
      <xdr:rowOff>95250</xdr:rowOff>
    </xdr:to>
    <xdr:cxnSp macro="">
      <xdr:nvCxnSpPr>
        <xdr:cNvPr id="123" name="Elbow Connector 122"/>
        <xdr:cNvCxnSpPr>
          <a:stCxn id="73" idx="3"/>
          <a:endCxn id="126" idx="1"/>
        </xdr:cNvCxnSpPr>
      </xdr:nvCxnSpPr>
      <xdr:spPr>
        <a:xfrm>
          <a:off x="8420100" y="2673350"/>
          <a:ext cx="3022600" cy="3429000"/>
        </a:xfrm>
        <a:prstGeom prst="bentConnector3">
          <a:avLst>
            <a:gd name="adj1" fmla="val 6596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0</xdr:colOff>
      <xdr:row>15</xdr:row>
      <xdr:rowOff>95250</xdr:rowOff>
    </xdr:from>
    <xdr:to>
      <xdr:col>53</xdr:col>
      <xdr:colOff>0</xdr:colOff>
      <xdr:row>29</xdr:row>
      <xdr:rowOff>95250</xdr:rowOff>
    </xdr:to>
    <xdr:cxnSp macro="">
      <xdr:nvCxnSpPr>
        <xdr:cNvPr id="129" name="Elbow Connector 128"/>
        <xdr:cNvCxnSpPr>
          <a:stCxn id="74" idx="3"/>
          <a:endCxn id="126" idx="1"/>
        </xdr:cNvCxnSpPr>
      </xdr:nvCxnSpPr>
      <xdr:spPr>
        <a:xfrm>
          <a:off x="8420100" y="3435350"/>
          <a:ext cx="3022600" cy="2667000"/>
        </a:xfrm>
        <a:prstGeom prst="bentConnector3">
          <a:avLst>
            <a:gd name="adj1" fmla="val 6596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0</xdr:colOff>
      <xdr:row>19</xdr:row>
      <xdr:rowOff>95250</xdr:rowOff>
    </xdr:from>
    <xdr:to>
      <xdr:col>53</xdr:col>
      <xdr:colOff>0</xdr:colOff>
      <xdr:row>29</xdr:row>
      <xdr:rowOff>95250</xdr:rowOff>
    </xdr:to>
    <xdr:cxnSp macro="">
      <xdr:nvCxnSpPr>
        <xdr:cNvPr id="132" name="Elbow Connector 131"/>
        <xdr:cNvCxnSpPr>
          <a:stCxn id="75" idx="3"/>
          <a:endCxn id="126" idx="1"/>
        </xdr:cNvCxnSpPr>
      </xdr:nvCxnSpPr>
      <xdr:spPr>
        <a:xfrm>
          <a:off x="8420100" y="4197350"/>
          <a:ext cx="3022600" cy="1905000"/>
        </a:xfrm>
        <a:prstGeom prst="bentConnector3">
          <a:avLst>
            <a:gd name="adj1" fmla="val 6554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0</xdr:colOff>
      <xdr:row>23</xdr:row>
      <xdr:rowOff>95250</xdr:rowOff>
    </xdr:from>
    <xdr:to>
      <xdr:col>53</xdr:col>
      <xdr:colOff>0</xdr:colOff>
      <xdr:row>29</xdr:row>
      <xdr:rowOff>95250</xdr:rowOff>
    </xdr:to>
    <xdr:cxnSp macro="">
      <xdr:nvCxnSpPr>
        <xdr:cNvPr id="135" name="Elbow Connector 134"/>
        <xdr:cNvCxnSpPr>
          <a:stCxn id="77" idx="3"/>
          <a:endCxn id="126" idx="1"/>
        </xdr:cNvCxnSpPr>
      </xdr:nvCxnSpPr>
      <xdr:spPr>
        <a:xfrm>
          <a:off x="8420100" y="4959350"/>
          <a:ext cx="3022600" cy="1143000"/>
        </a:xfrm>
        <a:prstGeom prst="bentConnector3">
          <a:avLst>
            <a:gd name="adj1" fmla="val 6554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53</xdr:col>
      <xdr:colOff>0</xdr:colOff>
      <xdr:row>16</xdr:row>
      <xdr:rowOff>0</xdr:rowOff>
    </xdr:from>
    <xdr:to>
      <xdr:col>59</xdr:col>
      <xdr:colOff>0</xdr:colOff>
      <xdr:row>19</xdr:row>
      <xdr:rowOff>0</xdr:rowOff>
    </xdr:to>
    <xdr:sp macro="" textlink="">
      <xdr:nvSpPr>
        <xdr:cNvPr id="138" name="Rectangle 137"/>
        <xdr:cNvSpPr/>
      </xdr:nvSpPr>
      <xdr:spPr>
        <a:xfrm>
          <a:off x="11442700" y="353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a:t>
          </a:r>
          <a:r>
            <a:rPr lang="en-US" baseline="0"/>
            <a:t> final demand</a:t>
          </a:r>
          <a:endParaRPr lang="en-US"/>
        </a:p>
      </xdr:txBody>
    </xdr:sp>
    <xdr:clientData/>
  </xdr:twoCellAnchor>
  <xdr:twoCellAnchor>
    <xdr:from>
      <xdr:col>53</xdr:col>
      <xdr:colOff>25400</xdr:colOff>
      <xdr:row>22</xdr:row>
      <xdr:rowOff>0</xdr:rowOff>
    </xdr:from>
    <xdr:to>
      <xdr:col>59</xdr:col>
      <xdr:colOff>25400</xdr:colOff>
      <xdr:row>25</xdr:row>
      <xdr:rowOff>0</xdr:rowOff>
    </xdr:to>
    <xdr:sp macro="" textlink="">
      <xdr:nvSpPr>
        <xdr:cNvPr id="140" name="Rectangle 139"/>
        <xdr:cNvSpPr/>
      </xdr:nvSpPr>
      <xdr:spPr>
        <a:xfrm>
          <a:off x="11468100" y="4673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demand</a:t>
          </a:r>
        </a:p>
      </xdr:txBody>
    </xdr:sp>
    <xdr:clientData/>
  </xdr:twoCellAnchor>
  <xdr:twoCellAnchor>
    <xdr:from>
      <xdr:col>39</xdr:col>
      <xdr:colOff>0</xdr:colOff>
      <xdr:row>23</xdr:row>
      <xdr:rowOff>95250</xdr:rowOff>
    </xdr:from>
    <xdr:to>
      <xdr:col>53</xdr:col>
      <xdr:colOff>25400</xdr:colOff>
      <xdr:row>23</xdr:row>
      <xdr:rowOff>95250</xdr:rowOff>
    </xdr:to>
    <xdr:cxnSp macro="">
      <xdr:nvCxnSpPr>
        <xdr:cNvPr id="156" name="Elbow Connector 195"/>
        <xdr:cNvCxnSpPr>
          <a:stCxn id="77" idx="3"/>
          <a:endCxn id="140" idx="1"/>
        </xdr:cNvCxnSpPr>
      </xdr:nvCxnSpPr>
      <xdr:spPr>
        <a:xfrm>
          <a:off x="8420100" y="4959350"/>
          <a:ext cx="30480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0</xdr:colOff>
      <xdr:row>16</xdr:row>
      <xdr:rowOff>0</xdr:rowOff>
    </xdr:from>
    <xdr:to>
      <xdr:col>74</xdr:col>
      <xdr:colOff>0</xdr:colOff>
      <xdr:row>19</xdr:row>
      <xdr:rowOff>0</xdr:rowOff>
    </xdr:to>
    <xdr:sp macro="" textlink="">
      <xdr:nvSpPr>
        <xdr:cNvPr id="188" name="Rectangle 187"/>
        <xdr:cNvSpPr/>
      </xdr:nvSpPr>
      <xdr:spPr>
        <a:xfrm>
          <a:off x="14681200" y="353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 demand</a:t>
          </a:r>
          <a:endParaRPr lang="en-US" u="sng"/>
        </a:p>
      </xdr:txBody>
    </xdr:sp>
    <xdr:clientData/>
  </xdr:twoCellAnchor>
  <xdr:twoCellAnchor>
    <xdr:from>
      <xdr:col>59</xdr:col>
      <xdr:colOff>0</xdr:colOff>
      <xdr:row>17</xdr:row>
      <xdr:rowOff>95250</xdr:rowOff>
    </xdr:from>
    <xdr:to>
      <xdr:col>68</xdr:col>
      <xdr:colOff>0</xdr:colOff>
      <xdr:row>17</xdr:row>
      <xdr:rowOff>95250</xdr:rowOff>
    </xdr:to>
    <xdr:cxnSp macro="">
      <xdr:nvCxnSpPr>
        <xdr:cNvPr id="191" name="Elbow Connector 195"/>
        <xdr:cNvCxnSpPr>
          <a:stCxn id="138" idx="3"/>
          <a:endCxn id="188" idx="1"/>
        </xdr:cNvCxnSpPr>
      </xdr:nvCxnSpPr>
      <xdr:spPr>
        <a:xfrm>
          <a:off x="12738100" y="3816350"/>
          <a:ext cx="19431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39</xdr:col>
      <xdr:colOff>0</xdr:colOff>
      <xdr:row>15</xdr:row>
      <xdr:rowOff>95250</xdr:rowOff>
    </xdr:from>
    <xdr:to>
      <xdr:col>53</xdr:col>
      <xdr:colOff>0</xdr:colOff>
      <xdr:row>17</xdr:row>
      <xdr:rowOff>95250</xdr:rowOff>
    </xdr:to>
    <xdr:cxnSp macro="">
      <xdr:nvCxnSpPr>
        <xdr:cNvPr id="226" name="Elbow Connector 225"/>
        <xdr:cNvCxnSpPr>
          <a:stCxn id="74" idx="3"/>
          <a:endCxn id="138" idx="1"/>
        </xdr:cNvCxnSpPr>
      </xdr:nvCxnSpPr>
      <xdr:spPr>
        <a:xfrm>
          <a:off x="8420100" y="3435350"/>
          <a:ext cx="3022600" cy="3810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39</xdr:col>
      <xdr:colOff>0</xdr:colOff>
      <xdr:row>17</xdr:row>
      <xdr:rowOff>95250</xdr:rowOff>
    </xdr:from>
    <xdr:to>
      <xdr:col>53</xdr:col>
      <xdr:colOff>0</xdr:colOff>
      <xdr:row>19</xdr:row>
      <xdr:rowOff>95250</xdr:rowOff>
    </xdr:to>
    <xdr:cxnSp macro="">
      <xdr:nvCxnSpPr>
        <xdr:cNvPr id="228" name="Elbow Connector 227"/>
        <xdr:cNvCxnSpPr>
          <a:stCxn id="75" idx="3"/>
          <a:endCxn id="138" idx="1"/>
        </xdr:cNvCxnSpPr>
      </xdr:nvCxnSpPr>
      <xdr:spPr>
        <a:xfrm flipV="1">
          <a:off x="8420100" y="3816350"/>
          <a:ext cx="3022600" cy="3810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29</xdr:col>
      <xdr:colOff>0</xdr:colOff>
      <xdr:row>11</xdr:row>
      <xdr:rowOff>95250</xdr:rowOff>
    </xdr:from>
    <xdr:to>
      <xdr:col>33</xdr:col>
      <xdr:colOff>0</xdr:colOff>
      <xdr:row>11</xdr:row>
      <xdr:rowOff>107950</xdr:rowOff>
    </xdr:to>
    <xdr:cxnSp macro="">
      <xdr:nvCxnSpPr>
        <xdr:cNvPr id="239" name="Elbow Connector 238"/>
        <xdr:cNvCxnSpPr>
          <a:stCxn id="62" idx="3"/>
          <a:endCxn id="73" idx="1"/>
        </xdr:cNvCxnSpPr>
      </xdr:nvCxnSpPr>
      <xdr:spPr>
        <a:xfrm>
          <a:off x="6261100" y="2673350"/>
          <a:ext cx="863600" cy="127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8</xdr:col>
      <xdr:colOff>0</xdr:colOff>
      <xdr:row>11</xdr:row>
      <xdr:rowOff>95250</xdr:rowOff>
    </xdr:from>
    <xdr:to>
      <xdr:col>33</xdr:col>
      <xdr:colOff>0</xdr:colOff>
      <xdr:row>20</xdr:row>
      <xdr:rowOff>95250</xdr:rowOff>
    </xdr:to>
    <xdr:cxnSp macro="">
      <xdr:nvCxnSpPr>
        <xdr:cNvPr id="131" name="Elbow Connector 130"/>
        <xdr:cNvCxnSpPr>
          <a:stCxn id="91" idx="3"/>
          <a:endCxn id="73" idx="1"/>
        </xdr:cNvCxnSpPr>
      </xdr:nvCxnSpPr>
      <xdr:spPr>
        <a:xfrm flipV="1">
          <a:off x="1727200" y="2673350"/>
          <a:ext cx="5397500" cy="1714500"/>
        </a:xfrm>
        <a:prstGeom prst="bentConnector3">
          <a:avLst>
            <a:gd name="adj1" fmla="val 8858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78</xdr:col>
      <xdr:colOff>0</xdr:colOff>
      <xdr:row>16</xdr:row>
      <xdr:rowOff>0</xdr:rowOff>
    </xdr:from>
    <xdr:to>
      <xdr:col>84</xdr:col>
      <xdr:colOff>0</xdr:colOff>
      <xdr:row>19</xdr:row>
      <xdr:rowOff>12700</xdr:rowOff>
    </xdr:to>
    <xdr:sp macro="" textlink="">
      <xdr:nvSpPr>
        <xdr:cNvPr id="78" name="Rectangle 77"/>
        <xdr:cNvSpPr/>
      </xdr:nvSpPr>
      <xdr:spPr>
        <a:xfrm>
          <a:off x="16840200" y="35306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final demand parent shares</a:t>
          </a:r>
          <a:endParaRPr lang="en-US" u="sng"/>
        </a:p>
      </xdr:txBody>
    </xdr:sp>
    <xdr:clientData/>
  </xdr:twoCellAnchor>
  <xdr:twoCellAnchor>
    <xdr:from>
      <xdr:col>68</xdr:col>
      <xdr:colOff>0</xdr:colOff>
      <xdr:row>22</xdr:row>
      <xdr:rowOff>0</xdr:rowOff>
    </xdr:from>
    <xdr:to>
      <xdr:col>74</xdr:col>
      <xdr:colOff>0</xdr:colOff>
      <xdr:row>25</xdr:row>
      <xdr:rowOff>0</xdr:rowOff>
    </xdr:to>
    <xdr:sp macro="" textlink="">
      <xdr:nvSpPr>
        <xdr:cNvPr id="95" name="Rectangle 94"/>
        <xdr:cNvSpPr/>
      </xdr:nvSpPr>
      <xdr:spPr>
        <a:xfrm>
          <a:off x="14681200" y="4673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non-energetic</a:t>
          </a:r>
          <a:r>
            <a:rPr lang="en-US" baseline="0"/>
            <a:t> final demand</a:t>
          </a:r>
          <a:endParaRPr lang="en-US" u="sng"/>
        </a:p>
      </xdr:txBody>
    </xdr:sp>
    <xdr:clientData/>
  </xdr:twoCellAnchor>
  <xdr:twoCellAnchor>
    <xdr:from>
      <xdr:col>59</xdr:col>
      <xdr:colOff>25400</xdr:colOff>
      <xdr:row>23</xdr:row>
      <xdr:rowOff>95250</xdr:rowOff>
    </xdr:from>
    <xdr:to>
      <xdr:col>68</xdr:col>
      <xdr:colOff>0</xdr:colOff>
      <xdr:row>23</xdr:row>
      <xdr:rowOff>95250</xdr:rowOff>
    </xdr:to>
    <xdr:cxnSp macro="">
      <xdr:nvCxnSpPr>
        <xdr:cNvPr id="97" name="Elbow Connector 195"/>
        <xdr:cNvCxnSpPr>
          <a:stCxn id="140" idx="3"/>
          <a:endCxn id="95" idx="1"/>
        </xdr:cNvCxnSpPr>
      </xdr:nvCxnSpPr>
      <xdr:spPr>
        <a:xfrm>
          <a:off x="12763500" y="4959350"/>
          <a:ext cx="19177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27</xdr:row>
      <xdr:rowOff>88900</xdr:rowOff>
    </xdr:from>
    <xdr:to>
      <xdr:col>84</xdr:col>
      <xdr:colOff>0</xdr:colOff>
      <xdr:row>31</xdr:row>
      <xdr:rowOff>88900</xdr:rowOff>
    </xdr:to>
    <xdr:sp macro="" textlink="">
      <xdr:nvSpPr>
        <xdr:cNvPr id="60" name="Rectangle 59"/>
        <xdr:cNvSpPr/>
      </xdr:nvSpPr>
      <xdr:spPr>
        <a:xfrm>
          <a:off x="16840200" y="5715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industry</a:t>
          </a:r>
          <a:r>
            <a:rPr lang="en-US" baseline="0"/>
            <a:t> transformation generic coal parent share</a:t>
          </a:r>
          <a:endParaRPr lang="en-US" u="sng"/>
        </a:p>
      </xdr:txBody>
    </xdr:sp>
    <xdr:clientData/>
  </xdr:twoCellAnchor>
  <xdr:twoCellAnchor>
    <xdr:from>
      <xdr:col>59</xdr:col>
      <xdr:colOff>0</xdr:colOff>
      <xdr:row>29</xdr:row>
      <xdr:rowOff>88900</xdr:rowOff>
    </xdr:from>
    <xdr:to>
      <xdr:col>78</xdr:col>
      <xdr:colOff>0</xdr:colOff>
      <xdr:row>29</xdr:row>
      <xdr:rowOff>95250</xdr:rowOff>
    </xdr:to>
    <xdr:cxnSp macro="">
      <xdr:nvCxnSpPr>
        <xdr:cNvPr id="61" name="Elbow Connector 195"/>
        <xdr:cNvCxnSpPr>
          <a:stCxn id="126" idx="3"/>
          <a:endCxn id="60" idx="1"/>
        </xdr:cNvCxnSpPr>
      </xdr:nvCxnSpPr>
      <xdr:spPr>
        <a:xfrm flipV="1">
          <a:off x="12738100" y="6096000"/>
          <a:ext cx="41021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33</xdr:row>
      <xdr:rowOff>0</xdr:rowOff>
    </xdr:from>
    <xdr:to>
      <xdr:col>84</xdr:col>
      <xdr:colOff>0</xdr:colOff>
      <xdr:row>36</xdr:row>
      <xdr:rowOff>0</xdr:rowOff>
    </xdr:to>
    <xdr:sp macro="" textlink="">
      <xdr:nvSpPr>
        <xdr:cNvPr id="63" name="Rectangle 62"/>
        <xdr:cNvSpPr/>
      </xdr:nvSpPr>
      <xdr:spPr>
        <a:xfrm>
          <a:off x="16840200" y="6769100"/>
          <a:ext cx="1295400" cy="571500"/>
        </a:xfrm>
        <a:prstGeom prst="rect">
          <a:avLst/>
        </a:prstGeom>
        <a:ln>
          <a:prstDash val="dot"/>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industry_</a:t>
          </a:r>
        </a:p>
        <a:p>
          <a:pPr algn="ctr"/>
          <a:r>
            <a:rPr lang="en-US"/>
            <a:t>efficiencies</a:t>
          </a:r>
          <a:endParaRPr lang="en-US" u="sng"/>
        </a:p>
      </xdr:txBody>
    </xdr:sp>
    <xdr:clientData/>
  </xdr:twoCellAnchor>
  <xdr:twoCellAnchor>
    <xdr:from>
      <xdr:col>59</xdr:col>
      <xdr:colOff>0</xdr:colOff>
      <xdr:row>29</xdr:row>
      <xdr:rowOff>95250</xdr:rowOff>
    </xdr:from>
    <xdr:to>
      <xdr:col>78</xdr:col>
      <xdr:colOff>0</xdr:colOff>
      <xdr:row>34</xdr:row>
      <xdr:rowOff>95250</xdr:rowOff>
    </xdr:to>
    <xdr:cxnSp macro="">
      <xdr:nvCxnSpPr>
        <xdr:cNvPr id="69" name="Elbow Connector 68"/>
        <xdr:cNvCxnSpPr>
          <a:stCxn id="126" idx="3"/>
          <a:endCxn id="63" idx="1"/>
        </xdr:cNvCxnSpPr>
      </xdr:nvCxnSpPr>
      <xdr:spPr>
        <a:xfrm>
          <a:off x="12738100" y="6102350"/>
          <a:ext cx="4102100" cy="9525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0</xdr:colOff>
      <xdr:row>17</xdr:row>
      <xdr:rowOff>95250</xdr:rowOff>
    </xdr:from>
    <xdr:to>
      <xdr:col>78</xdr:col>
      <xdr:colOff>0</xdr:colOff>
      <xdr:row>17</xdr:row>
      <xdr:rowOff>101600</xdr:rowOff>
    </xdr:to>
    <xdr:cxnSp macro="">
      <xdr:nvCxnSpPr>
        <xdr:cNvPr id="119" name="Elbow Connector 195"/>
        <xdr:cNvCxnSpPr>
          <a:stCxn id="188" idx="3"/>
          <a:endCxn id="78" idx="1"/>
        </xdr:cNvCxnSpPr>
      </xdr:nvCxnSpPr>
      <xdr:spPr>
        <a:xfrm>
          <a:off x="15976600" y="3816350"/>
          <a:ext cx="8636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114300</xdr:colOff>
      <xdr:row>7</xdr:row>
      <xdr:rowOff>0</xdr:rowOff>
    </xdr:from>
    <xdr:to>
      <xdr:col>18</xdr:col>
      <xdr:colOff>139700</xdr:colOff>
      <xdr:row>9</xdr:row>
      <xdr:rowOff>63500</xdr:rowOff>
    </xdr:to>
    <xdr:sp macro="" textlink="">
      <xdr:nvSpPr>
        <xdr:cNvPr id="149" name="Rectangle 148"/>
        <xdr:cNvSpPr/>
      </xdr:nvSpPr>
      <xdr:spPr>
        <a:xfrm>
          <a:off x="2273300" y="18161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38100</xdr:colOff>
      <xdr:row>38</xdr:row>
      <xdr:rowOff>101600</xdr:rowOff>
    </xdr:from>
    <xdr:to>
      <xdr:col>47</xdr:col>
      <xdr:colOff>63500</xdr:colOff>
      <xdr:row>40</xdr:row>
      <xdr:rowOff>165100</xdr:rowOff>
    </xdr:to>
    <xdr:sp macro="" textlink="">
      <xdr:nvSpPr>
        <xdr:cNvPr id="150" name="Rectangle 149"/>
        <xdr:cNvSpPr/>
      </xdr:nvSpPr>
      <xdr:spPr>
        <a:xfrm>
          <a:off x="8458200" y="78232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71</xdr:col>
      <xdr:colOff>0</xdr:colOff>
      <xdr:row>37</xdr:row>
      <xdr:rowOff>0</xdr:rowOff>
    </xdr:from>
    <xdr:to>
      <xdr:col>71</xdr:col>
      <xdr:colOff>0</xdr:colOff>
      <xdr:row>38</xdr:row>
      <xdr:rowOff>69850</xdr:rowOff>
    </xdr:to>
    <xdr:cxnSp macro="">
      <xdr:nvCxnSpPr>
        <xdr:cNvPr id="153" name="Straight Arrow Connector 152"/>
        <xdr:cNvCxnSpPr>
          <a:stCxn id="2" idx="2"/>
        </xdr:cNvCxnSpPr>
      </xdr:nvCxnSpPr>
      <xdr:spPr>
        <a:xfrm>
          <a:off x="15328900" y="7531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43</xdr:col>
      <xdr:colOff>44450</xdr:colOff>
      <xdr:row>37</xdr:row>
      <xdr:rowOff>0</xdr:rowOff>
    </xdr:from>
    <xdr:to>
      <xdr:col>43</xdr:col>
      <xdr:colOff>44450</xdr:colOff>
      <xdr:row>38</xdr:row>
      <xdr:rowOff>69850</xdr:rowOff>
    </xdr:to>
    <xdr:cxnSp macro="">
      <xdr:nvCxnSpPr>
        <xdr:cNvPr id="155" name="Straight Arrow Connector 154"/>
        <xdr:cNvCxnSpPr>
          <a:stCxn id="3" idx="2"/>
        </xdr:cNvCxnSpPr>
      </xdr:nvCxnSpPr>
      <xdr:spPr>
        <a:xfrm>
          <a:off x="9328150" y="7531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23</xdr:row>
      <xdr:rowOff>0</xdr:rowOff>
    </xdr:from>
    <xdr:to>
      <xdr:col>8</xdr:col>
      <xdr:colOff>0</xdr:colOff>
      <xdr:row>26</xdr:row>
      <xdr:rowOff>0</xdr:rowOff>
    </xdr:to>
    <xdr:sp macro="" textlink="">
      <xdr:nvSpPr>
        <xdr:cNvPr id="55" name="Rectangle 54"/>
        <xdr:cNvSpPr/>
      </xdr:nvSpPr>
      <xdr:spPr>
        <a:xfrm>
          <a:off x="431800" y="486410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Chemical </a:t>
          </a:r>
          <a:r>
            <a:rPr lang="en-US" baseline="0"/>
            <a:t>industry analysis</a:t>
          </a:r>
        </a:p>
      </xdr:txBody>
    </xdr:sp>
    <xdr:clientData/>
  </xdr:twoCellAnchor>
  <xdr:twoCellAnchor>
    <xdr:from>
      <xdr:col>8</xdr:col>
      <xdr:colOff>0</xdr:colOff>
      <xdr:row>15</xdr:row>
      <xdr:rowOff>95250</xdr:rowOff>
    </xdr:from>
    <xdr:to>
      <xdr:col>33</xdr:col>
      <xdr:colOff>0</xdr:colOff>
      <xdr:row>24</xdr:row>
      <xdr:rowOff>95250</xdr:rowOff>
    </xdr:to>
    <xdr:cxnSp macro="">
      <xdr:nvCxnSpPr>
        <xdr:cNvPr id="56" name="Elbow Connector 55"/>
        <xdr:cNvCxnSpPr>
          <a:stCxn id="55" idx="3"/>
          <a:endCxn id="74" idx="1"/>
        </xdr:cNvCxnSpPr>
      </xdr:nvCxnSpPr>
      <xdr:spPr>
        <a:xfrm flipV="1">
          <a:off x="1727200" y="3435350"/>
          <a:ext cx="5397500" cy="1714500"/>
        </a:xfrm>
        <a:prstGeom prst="bentConnector3">
          <a:avLst>
            <a:gd name="adj1" fmla="val 8858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19</xdr:row>
      <xdr:rowOff>95250</xdr:rowOff>
    </xdr:from>
    <xdr:to>
      <xdr:col>33</xdr:col>
      <xdr:colOff>0</xdr:colOff>
      <xdr:row>24</xdr:row>
      <xdr:rowOff>95250</xdr:rowOff>
    </xdr:to>
    <xdr:cxnSp macro="">
      <xdr:nvCxnSpPr>
        <xdr:cNvPr id="57" name="Elbow Connector 56"/>
        <xdr:cNvCxnSpPr>
          <a:stCxn id="55" idx="3"/>
          <a:endCxn id="75" idx="1"/>
        </xdr:cNvCxnSpPr>
      </xdr:nvCxnSpPr>
      <xdr:spPr>
        <a:xfrm flipV="1">
          <a:off x="1727200" y="4197350"/>
          <a:ext cx="5397500" cy="952500"/>
        </a:xfrm>
        <a:prstGeom prst="bentConnector3">
          <a:avLst>
            <a:gd name="adj1" fmla="val 8882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23</xdr:row>
      <xdr:rowOff>95250</xdr:rowOff>
    </xdr:from>
    <xdr:to>
      <xdr:col>33</xdr:col>
      <xdr:colOff>0</xdr:colOff>
      <xdr:row>24</xdr:row>
      <xdr:rowOff>95250</xdr:rowOff>
    </xdr:to>
    <xdr:cxnSp macro="">
      <xdr:nvCxnSpPr>
        <xdr:cNvPr id="58" name="Elbow Connector 57"/>
        <xdr:cNvCxnSpPr>
          <a:stCxn id="55" idx="3"/>
          <a:endCxn id="77" idx="1"/>
        </xdr:cNvCxnSpPr>
      </xdr:nvCxnSpPr>
      <xdr:spPr>
        <a:xfrm flipV="1">
          <a:off x="1727200" y="4959350"/>
          <a:ext cx="5397500" cy="190500"/>
        </a:xfrm>
        <a:prstGeom prst="bentConnector3">
          <a:avLst>
            <a:gd name="adj1" fmla="val 8858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11</xdr:row>
      <xdr:rowOff>95250</xdr:rowOff>
    </xdr:from>
    <xdr:to>
      <xdr:col>33</xdr:col>
      <xdr:colOff>0</xdr:colOff>
      <xdr:row>24</xdr:row>
      <xdr:rowOff>95250</xdr:rowOff>
    </xdr:to>
    <xdr:cxnSp macro="">
      <xdr:nvCxnSpPr>
        <xdr:cNvPr id="59" name="Elbow Connector 58"/>
        <xdr:cNvCxnSpPr>
          <a:stCxn id="55" idx="3"/>
          <a:endCxn id="73" idx="1"/>
        </xdr:cNvCxnSpPr>
      </xdr:nvCxnSpPr>
      <xdr:spPr>
        <a:xfrm flipV="1">
          <a:off x="1727200" y="2673350"/>
          <a:ext cx="5397500" cy="2476500"/>
        </a:xfrm>
        <a:prstGeom prst="bentConnector3">
          <a:avLst>
            <a:gd name="adj1" fmla="val 8811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3695700</xdr:colOff>
          <xdr:row>1</xdr:row>
          <xdr:rowOff>12700</xdr:rowOff>
        </xdr:from>
        <xdr:to>
          <xdr:col>12</xdr:col>
          <xdr:colOff>3873500</xdr:colOff>
          <xdr:row>1</xdr:row>
          <xdr:rowOff>228600</xdr:rowOff>
        </xdr:to>
        <xdr:sp macro="" textlink="">
          <xdr:nvSpPr>
            <xdr:cNvPr id="16391" name="import_data" hidden="1">
              <a:extLst>
                <a:ext uri="{63B3BB69-23CF-44E3-9099-C40C66FF867C}">
                  <a14:compatExt spid="_x0000_s1639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2</xdr:row>
          <xdr:rowOff>12700</xdr:rowOff>
        </xdr:from>
        <xdr:to>
          <xdr:col>12</xdr:col>
          <xdr:colOff>3873500</xdr:colOff>
          <xdr:row>2</xdr:row>
          <xdr:rowOff>228600</xdr:rowOff>
        </xdr:to>
        <xdr:sp macro="" textlink="">
          <xdr:nvSpPr>
            <xdr:cNvPr id="16392" name="import_metal" hidden="1">
              <a:extLst>
                <a:ext uri="{63B3BB69-23CF-44E3-9099-C40C66FF867C}">
                  <a14:compatExt spid="_x0000_s1639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 from Metal industry analysis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3683000</xdr:colOff>
          <xdr:row>6</xdr:row>
          <xdr:rowOff>0</xdr:rowOff>
        </xdr:from>
        <xdr:to>
          <xdr:col>12</xdr:col>
          <xdr:colOff>3860800</xdr:colOff>
          <xdr:row>6</xdr:row>
          <xdr:rowOff>215900</xdr:rowOff>
        </xdr:to>
        <xdr:sp macro="" textlink="">
          <xdr:nvSpPr>
            <xdr:cNvPr id="16393" name="export_data" hidden="1">
              <a:extLst>
                <a:ext uri="{63B3BB69-23CF-44E3-9099-C40C66FF867C}">
                  <a14:compatExt spid="_x0000_s1639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203200</xdr:colOff>
          <xdr:row>4</xdr:row>
          <xdr:rowOff>101600</xdr:rowOff>
        </xdr:from>
        <xdr:to>
          <xdr:col>12</xdr:col>
          <xdr:colOff>3873500</xdr:colOff>
          <xdr:row>5</xdr:row>
          <xdr:rowOff>127000</xdr:rowOff>
        </xdr:to>
        <xdr:sp macro="" textlink="">
          <xdr:nvSpPr>
            <xdr:cNvPr id="16397" name="select_dashboard" hidden="1">
              <a:extLst>
                <a:ext uri="{63B3BB69-23CF-44E3-9099-C40C66FF867C}">
                  <a14:compatExt spid="_x0000_s16397"/>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Dashboard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3</xdr:row>
          <xdr:rowOff>25400</xdr:rowOff>
        </xdr:from>
        <xdr:to>
          <xdr:col>12</xdr:col>
          <xdr:colOff>3873500</xdr:colOff>
          <xdr:row>4</xdr:row>
          <xdr:rowOff>50800</xdr:rowOff>
        </xdr:to>
        <xdr:sp macro="" textlink="">
          <xdr:nvSpPr>
            <xdr:cNvPr id="16399" name="import_chemical" hidden="1">
              <a:extLst>
                <a:ext uri="{63B3BB69-23CF-44E3-9099-C40C66FF867C}">
                  <a14:compatExt spid="_x0000_s1639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 from Chemical industry analysis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heetViews>
  <sheetFormatPr baseColWidth="10" defaultRowHeight="15" x14ac:dyDescent="0"/>
  <cols>
    <col min="1" max="1" width="10.83203125" style="1"/>
    <col min="2" max="2" width="14" style="1" customWidth="1"/>
    <col min="3" max="3" width="44" style="1" customWidth="1"/>
    <col min="4" max="4" width="9.33203125" style="1" customWidth="1"/>
    <col min="5" max="16384" width="10.83203125" style="1"/>
  </cols>
  <sheetData>
    <row r="2" spans="2:4" ht="20">
      <c r="B2" s="2" t="s">
        <v>187</v>
      </c>
    </row>
    <row r="4" spans="2:4">
      <c r="B4" s="3" t="s">
        <v>1</v>
      </c>
      <c r="C4" s="4" t="s">
        <v>201</v>
      </c>
      <c r="D4" s="5"/>
    </row>
    <row r="5" spans="2:4">
      <c r="B5" s="6" t="s">
        <v>2</v>
      </c>
      <c r="C5" s="23">
        <f>MAX(Changelog!D:D)</f>
        <v>1.47</v>
      </c>
      <c r="D5" s="7"/>
    </row>
    <row r="6" spans="2:4">
      <c r="B6" s="6" t="s">
        <v>216</v>
      </c>
      <c r="C6" s="23">
        <f>country</f>
        <v>0</v>
      </c>
      <c r="D6" s="7"/>
    </row>
    <row r="7" spans="2:4">
      <c r="B7" s="6" t="s">
        <v>217</v>
      </c>
      <c r="C7" s="308">
        <f>base_year</f>
        <v>0</v>
      </c>
      <c r="D7" s="7"/>
    </row>
    <row r="8" spans="2:4">
      <c r="B8" s="6" t="s">
        <v>3</v>
      </c>
      <c r="C8" s="71">
        <f>MAX(Changelog!B:B)</f>
        <v>41647</v>
      </c>
      <c r="D8" s="7"/>
    </row>
    <row r="9" spans="2:4">
      <c r="B9" s="6" t="s">
        <v>4</v>
      </c>
      <c r="C9" s="8" t="s">
        <v>202</v>
      </c>
      <c r="D9" s="7"/>
    </row>
    <row r="10" spans="2:4">
      <c r="B10" s="9" t="s">
        <v>19</v>
      </c>
      <c r="C10" s="10" t="s">
        <v>5</v>
      </c>
      <c r="D10" s="11"/>
    </row>
    <row r="12" spans="2:4">
      <c r="B12" s="3" t="s">
        <v>8</v>
      </c>
      <c r="C12" s="4"/>
      <c r="D12" s="5"/>
    </row>
    <row r="13" spans="2:4">
      <c r="B13" s="18"/>
      <c r="C13" s="8"/>
      <c r="D13" s="7"/>
    </row>
    <row r="14" spans="2:4">
      <c r="B14" s="18" t="s">
        <v>9</v>
      </c>
      <c r="C14" s="19" t="s">
        <v>10</v>
      </c>
      <c r="D14" s="7"/>
    </row>
    <row r="15" spans="2:4" ht="16" thickBot="1">
      <c r="B15" s="18"/>
      <c r="C15" s="14" t="s">
        <v>11</v>
      </c>
      <c r="D15" s="7"/>
    </row>
    <row r="16" spans="2:4" ht="16" thickBot="1">
      <c r="B16" s="18"/>
      <c r="C16" s="20" t="s">
        <v>12</v>
      </c>
      <c r="D16" s="7"/>
    </row>
    <row r="17" spans="2:4">
      <c r="B17" s="18"/>
      <c r="C17" s="8" t="s">
        <v>13</v>
      </c>
      <c r="D17" s="7"/>
    </row>
    <row r="18" spans="2:4">
      <c r="B18" s="18"/>
      <c r="C18" s="8"/>
      <c r="D18" s="7"/>
    </row>
    <row r="19" spans="2:4">
      <c r="B19" s="18" t="s">
        <v>248</v>
      </c>
      <c r="C19" s="21" t="s">
        <v>198</v>
      </c>
      <c r="D19" s="7"/>
    </row>
    <row r="20" spans="2:4">
      <c r="B20" s="18"/>
      <c r="C20" s="68" t="s">
        <v>24</v>
      </c>
      <c r="D20" s="7"/>
    </row>
    <row r="21" spans="2:4">
      <c r="B21" s="18"/>
      <c r="C21" s="67" t="s">
        <v>16</v>
      </c>
      <c r="D21" s="7"/>
    </row>
    <row r="22" spans="2:4">
      <c r="B22" s="16"/>
      <c r="C22" s="22" t="s">
        <v>14</v>
      </c>
      <c r="D22" s="7"/>
    </row>
    <row r="23" spans="2:4">
      <c r="B23" s="16"/>
      <c r="C23" s="69" t="s">
        <v>199</v>
      </c>
      <c r="D23" s="7"/>
    </row>
    <row r="24" spans="2:4">
      <c r="B24" s="16"/>
      <c r="C24" s="70" t="s">
        <v>15</v>
      </c>
      <c r="D24" s="7"/>
    </row>
    <row r="25" spans="2:4">
      <c r="B25" s="16"/>
      <c r="C25" s="60" t="s">
        <v>17</v>
      </c>
      <c r="D25" s="7"/>
    </row>
    <row r="26" spans="2:4">
      <c r="B26" s="17"/>
      <c r="C26" s="10"/>
      <c r="D26" s="11"/>
    </row>
    <row r="28" spans="2:4">
      <c r="B28" s="3" t="s">
        <v>18</v>
      </c>
      <c r="C28" s="4"/>
      <c r="D28" s="5"/>
    </row>
    <row r="29" spans="2:4">
      <c r="B29" s="16"/>
      <c r="C29" s="8"/>
      <c r="D29" s="7"/>
    </row>
    <row r="30" spans="2:4">
      <c r="B30" s="16"/>
      <c r="C30" s="8"/>
      <c r="D30" s="7"/>
    </row>
    <row r="31" spans="2:4">
      <c r="B31" s="16"/>
      <c r="C31" s="8"/>
      <c r="D31" s="7"/>
    </row>
    <row r="32" spans="2:4">
      <c r="B32" s="16"/>
      <c r="C32" s="8"/>
      <c r="D32" s="7"/>
    </row>
    <row r="33" spans="2:4">
      <c r="B33" s="16"/>
      <c r="C33" s="8"/>
      <c r="D33" s="7"/>
    </row>
    <row r="34" spans="2:4">
      <c r="B34" s="16"/>
      <c r="C34" s="8"/>
      <c r="D34" s="7"/>
    </row>
    <row r="35" spans="2:4">
      <c r="B35" s="16"/>
      <c r="C35" s="8"/>
      <c r="D35" s="7"/>
    </row>
    <row r="36" spans="2:4">
      <c r="B36" s="16"/>
      <c r="C36" s="8"/>
      <c r="D36" s="7"/>
    </row>
    <row r="37" spans="2:4">
      <c r="B37" s="16"/>
      <c r="C37" s="8"/>
      <c r="D37" s="7"/>
    </row>
    <row r="38" spans="2:4">
      <c r="B38" s="17"/>
      <c r="C38" s="10"/>
      <c r="D38"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6" tint="0.39997558519241921"/>
  </sheetPr>
  <dimension ref="A1:Q28"/>
  <sheetViews>
    <sheetView workbookViewId="0"/>
  </sheetViews>
  <sheetFormatPr baseColWidth="10" defaultRowHeight="15" x14ac:dyDescent="0"/>
  <cols>
    <col min="1" max="1" width="10.83203125" style="1"/>
    <col min="2" max="2" width="21.6640625" style="1" customWidth="1"/>
    <col min="3" max="5" width="14" style="1" customWidth="1"/>
    <col min="6" max="6" width="14" style="83" customWidth="1"/>
    <col min="7" max="11" width="14" style="1" customWidth="1"/>
    <col min="12" max="16384" width="10.83203125" style="1"/>
  </cols>
  <sheetData>
    <row r="1" spans="1:17">
      <c r="A1" s="76"/>
      <c r="B1" s="76"/>
      <c r="C1" s="76"/>
      <c r="D1" s="76"/>
      <c r="E1" s="76"/>
      <c r="F1" s="76"/>
      <c r="G1" s="76"/>
      <c r="H1" s="76"/>
      <c r="I1" s="76"/>
      <c r="J1" s="76"/>
      <c r="K1" s="76"/>
      <c r="L1" s="76"/>
      <c r="M1" s="76"/>
      <c r="N1" s="76"/>
    </row>
    <row r="2" spans="1:17" ht="20">
      <c r="A2" s="76"/>
      <c r="B2" s="75" t="s">
        <v>497</v>
      </c>
      <c r="C2" s="8"/>
      <c r="D2" s="8"/>
      <c r="E2" s="8"/>
      <c r="F2" s="8"/>
      <c r="G2" s="8"/>
      <c r="H2" s="76"/>
      <c r="I2" s="76"/>
      <c r="J2" s="76"/>
      <c r="K2" s="76"/>
      <c r="L2" s="76"/>
      <c r="M2" s="76"/>
      <c r="N2" s="76"/>
    </row>
    <row r="3" spans="1:17">
      <c r="A3" s="76"/>
      <c r="C3" s="8"/>
      <c r="D3" s="8"/>
      <c r="E3" s="8"/>
      <c r="F3" s="8"/>
      <c r="G3" s="8"/>
      <c r="H3" s="76"/>
      <c r="I3" s="76"/>
      <c r="J3" s="76"/>
      <c r="K3" s="76"/>
      <c r="L3" s="76"/>
      <c r="M3" s="76"/>
      <c r="N3" s="76"/>
    </row>
    <row r="4" spans="1:17">
      <c r="A4" s="76"/>
      <c r="B4" s="3" t="s">
        <v>83</v>
      </c>
      <c r="C4" s="4"/>
      <c r="D4" s="4"/>
      <c r="E4" s="4"/>
      <c r="F4" s="5"/>
      <c r="G4" s="76"/>
      <c r="H4" s="76"/>
      <c r="I4" s="76"/>
      <c r="J4" s="76"/>
      <c r="K4" s="76"/>
      <c r="L4" s="76"/>
      <c r="M4" s="76"/>
    </row>
    <row r="5" spans="1:17" ht="30" customHeight="1">
      <c r="A5" s="76"/>
      <c r="B5" s="526" t="s">
        <v>496</v>
      </c>
      <c r="C5" s="527"/>
      <c r="D5" s="527"/>
      <c r="E5" s="527"/>
      <c r="F5" s="528"/>
      <c r="H5" s="76"/>
      <c r="I5" s="76"/>
      <c r="J5" s="76"/>
      <c r="K5" s="76"/>
      <c r="L5" s="76"/>
      <c r="M5" s="76"/>
    </row>
    <row r="6" spans="1:17" ht="16" thickBot="1">
      <c r="A6" s="76"/>
      <c r="B6" s="76"/>
      <c r="C6" s="76"/>
      <c r="D6" s="76"/>
      <c r="E6" s="76"/>
      <c r="F6" s="76"/>
      <c r="G6" s="76"/>
      <c r="H6" s="76"/>
      <c r="I6" s="76"/>
      <c r="J6" s="76"/>
      <c r="K6" s="76"/>
      <c r="L6" s="76"/>
      <c r="M6" s="76"/>
      <c r="N6" s="76"/>
    </row>
    <row r="7" spans="1:17" ht="30">
      <c r="A7" s="76"/>
      <c r="B7" s="376"/>
      <c r="C7" s="377" t="s">
        <v>257</v>
      </c>
      <c r="D7" s="377" t="s">
        <v>258</v>
      </c>
      <c r="E7" s="377" t="s">
        <v>259</v>
      </c>
      <c r="F7" s="377" t="s">
        <v>361</v>
      </c>
      <c r="G7" s="377" t="s">
        <v>363</v>
      </c>
      <c r="H7" s="377" t="s">
        <v>362</v>
      </c>
      <c r="I7" s="377" t="s">
        <v>260</v>
      </c>
      <c r="J7" s="377" t="s">
        <v>261</v>
      </c>
      <c r="K7" s="378" t="s">
        <v>262</v>
      </c>
      <c r="L7" s="76"/>
      <c r="M7" s="76"/>
      <c r="N7" s="76"/>
      <c r="O7" s="76"/>
      <c r="P7" s="76"/>
      <c r="Q7" s="76"/>
    </row>
    <row r="8" spans="1:17" ht="30">
      <c r="A8" s="76"/>
      <c r="B8" s="385" t="s">
        <v>444</v>
      </c>
      <c r="C8" s="462"/>
      <c r="D8" s="462"/>
      <c r="E8" s="462"/>
      <c r="F8" s="462"/>
      <c r="G8" s="462"/>
      <c r="H8" s="462"/>
      <c r="I8" s="462"/>
      <c r="J8" s="462"/>
      <c r="K8" s="463"/>
      <c r="L8" s="76"/>
      <c r="M8" s="76"/>
      <c r="N8" s="76"/>
      <c r="O8" s="76"/>
      <c r="P8" s="76"/>
      <c r="Q8" s="76"/>
    </row>
    <row r="9" spans="1:17" ht="30">
      <c r="A9" s="76"/>
      <c r="B9" s="382" t="s">
        <v>445</v>
      </c>
      <c r="C9" s="456"/>
      <c r="D9" s="456"/>
      <c r="E9" s="456"/>
      <c r="F9" s="456"/>
      <c r="G9" s="456"/>
      <c r="H9" s="456"/>
      <c r="I9" s="456"/>
      <c r="J9" s="456"/>
      <c r="K9" s="464"/>
      <c r="L9" s="76"/>
      <c r="M9" s="76"/>
      <c r="N9" s="76"/>
      <c r="O9" s="76"/>
      <c r="P9" s="76"/>
      <c r="Q9" s="76"/>
    </row>
    <row r="10" spans="1:17" ht="30">
      <c r="A10" s="76"/>
      <c r="B10" s="385" t="s">
        <v>446</v>
      </c>
      <c r="C10" s="456"/>
      <c r="D10" s="456"/>
      <c r="E10" s="456"/>
      <c r="F10" s="456"/>
      <c r="G10" s="456"/>
      <c r="H10" s="456"/>
      <c r="I10" s="456"/>
      <c r="J10" s="456"/>
      <c r="K10" s="464"/>
      <c r="L10" s="76"/>
      <c r="M10" s="76"/>
      <c r="N10" s="76"/>
      <c r="O10" s="76"/>
      <c r="P10" s="76"/>
      <c r="Q10" s="76"/>
    </row>
    <row r="11" spans="1:17" ht="31" thickBot="1">
      <c r="A11" s="76"/>
      <c r="B11" s="386" t="s">
        <v>447</v>
      </c>
      <c r="C11" s="495"/>
      <c r="D11" s="495"/>
      <c r="E11" s="495"/>
      <c r="F11" s="495"/>
      <c r="G11" s="495"/>
      <c r="H11" s="495"/>
      <c r="I11" s="495"/>
      <c r="J11" s="495"/>
      <c r="K11" s="496"/>
      <c r="L11" s="76"/>
      <c r="M11" s="76"/>
      <c r="N11" s="76"/>
      <c r="O11" s="76"/>
      <c r="P11" s="76"/>
      <c r="Q11" s="76"/>
    </row>
    <row r="12" spans="1:17">
      <c r="A12" s="76"/>
      <c r="B12" s="76"/>
      <c r="C12" s="76"/>
      <c r="D12" s="76"/>
      <c r="E12" s="76"/>
      <c r="F12" s="76"/>
      <c r="G12" s="76"/>
      <c r="H12" s="76"/>
      <c r="I12" s="76"/>
      <c r="J12" s="76"/>
      <c r="K12" s="76"/>
      <c r="L12" s="76"/>
      <c r="M12" s="76"/>
      <c r="N12" s="76"/>
      <c r="O12" s="76"/>
      <c r="P12" s="76"/>
      <c r="Q12" s="76"/>
    </row>
    <row r="13" spans="1:17">
      <c r="A13" s="76"/>
      <c r="B13" s="76"/>
      <c r="C13" s="76"/>
      <c r="D13" s="76"/>
      <c r="E13" s="76"/>
      <c r="F13" s="76"/>
      <c r="G13" s="76"/>
      <c r="H13" s="76"/>
      <c r="I13" s="76"/>
      <c r="J13" s="76"/>
      <c r="K13" s="76"/>
      <c r="L13" s="76"/>
      <c r="M13" s="76"/>
      <c r="N13" s="76"/>
      <c r="O13" s="76"/>
      <c r="P13" s="76"/>
      <c r="Q13" s="76"/>
    </row>
    <row r="14" spans="1:17">
      <c r="A14" s="76"/>
      <c r="B14" s="76"/>
      <c r="C14" s="76"/>
      <c r="D14" s="76"/>
      <c r="E14" s="76"/>
      <c r="F14" s="76"/>
      <c r="G14" s="76"/>
      <c r="H14" s="76"/>
      <c r="I14" s="76"/>
      <c r="J14" s="76"/>
      <c r="K14" s="76"/>
      <c r="L14" s="76"/>
      <c r="M14" s="76"/>
      <c r="N14" s="76"/>
      <c r="O14" s="76"/>
      <c r="P14" s="76"/>
      <c r="Q14" s="76"/>
    </row>
    <row r="15" spans="1:17">
      <c r="A15" s="76"/>
      <c r="B15" s="76"/>
      <c r="C15" s="76"/>
      <c r="D15" s="76"/>
      <c r="E15" s="76"/>
      <c r="F15" s="76"/>
      <c r="G15" s="76"/>
      <c r="H15" s="76"/>
      <c r="I15" s="76"/>
      <c r="J15" s="76"/>
      <c r="K15" s="76"/>
      <c r="L15" s="76"/>
      <c r="M15" s="76"/>
      <c r="N15" s="76"/>
      <c r="O15" s="76"/>
      <c r="P15" s="76"/>
      <c r="Q15" s="76"/>
    </row>
    <row r="16" spans="1:17">
      <c r="A16" s="76"/>
      <c r="B16" s="76"/>
      <c r="C16" s="76"/>
      <c r="D16" s="76"/>
      <c r="E16" s="76"/>
      <c r="F16" s="76"/>
      <c r="G16" s="76"/>
      <c r="H16" s="76"/>
      <c r="I16" s="76"/>
      <c r="J16" s="76"/>
      <c r="K16" s="76"/>
      <c r="L16" s="76"/>
      <c r="M16" s="76"/>
      <c r="N16" s="76"/>
      <c r="O16" s="76"/>
      <c r="P16" s="76"/>
      <c r="Q16" s="76"/>
    </row>
    <row r="17" spans="1:17">
      <c r="A17" s="76"/>
      <c r="B17" s="76"/>
      <c r="C17" s="76"/>
      <c r="D17" s="76"/>
      <c r="E17" s="76"/>
      <c r="F17" s="76"/>
      <c r="G17" s="76"/>
      <c r="H17" s="76"/>
      <c r="I17" s="76"/>
      <c r="J17" s="76"/>
      <c r="K17" s="76"/>
      <c r="L17" s="76"/>
      <c r="M17" s="76"/>
      <c r="N17" s="76"/>
      <c r="O17" s="76"/>
      <c r="P17" s="76"/>
      <c r="Q17" s="76"/>
    </row>
    <row r="18" spans="1:17">
      <c r="A18" s="76"/>
      <c r="B18" s="76"/>
      <c r="C18" s="76"/>
      <c r="D18" s="76"/>
      <c r="E18" s="76"/>
      <c r="F18" s="76"/>
      <c r="G18" s="76"/>
      <c r="H18" s="76"/>
      <c r="I18" s="76"/>
      <c r="J18" s="76"/>
      <c r="K18" s="76"/>
      <c r="L18" s="76"/>
      <c r="M18" s="76"/>
      <c r="N18" s="76"/>
      <c r="O18" s="76"/>
      <c r="P18" s="76"/>
      <c r="Q18" s="76"/>
    </row>
    <row r="19" spans="1:17">
      <c r="A19" s="76"/>
      <c r="B19" s="76"/>
      <c r="C19" s="76"/>
      <c r="D19" s="76"/>
      <c r="E19" s="76"/>
      <c r="F19" s="76"/>
      <c r="G19" s="76"/>
      <c r="H19" s="76"/>
      <c r="I19" s="76"/>
      <c r="J19" s="76"/>
      <c r="K19" s="76"/>
      <c r="L19" s="76"/>
      <c r="M19" s="76"/>
      <c r="N19" s="76"/>
      <c r="O19" s="76"/>
      <c r="P19" s="76"/>
      <c r="Q19" s="76"/>
    </row>
    <row r="20" spans="1:17">
      <c r="A20" s="76"/>
      <c r="B20" s="76"/>
      <c r="C20" s="76"/>
      <c r="D20" s="76"/>
      <c r="E20" s="76"/>
      <c r="F20" s="76"/>
      <c r="G20" s="76"/>
      <c r="H20" s="76"/>
      <c r="I20" s="76"/>
      <c r="J20" s="76"/>
      <c r="K20" s="76"/>
      <c r="L20" s="76"/>
      <c r="M20" s="76"/>
      <c r="N20" s="76"/>
      <c r="O20" s="76"/>
      <c r="P20" s="76"/>
      <c r="Q20" s="76"/>
    </row>
    <row r="21" spans="1:17">
      <c r="D21" s="76"/>
      <c r="E21" s="76"/>
      <c r="F21" s="76"/>
      <c r="G21" s="76"/>
      <c r="H21" s="76"/>
      <c r="I21" s="76"/>
      <c r="J21" s="76"/>
      <c r="K21" s="76"/>
      <c r="L21" s="76"/>
      <c r="M21" s="76"/>
      <c r="N21" s="76"/>
      <c r="O21" s="76"/>
      <c r="P21" s="76"/>
      <c r="Q21" s="76"/>
    </row>
    <row r="22" spans="1:17">
      <c r="D22" s="76"/>
      <c r="E22" s="76"/>
      <c r="F22" s="76"/>
      <c r="G22" s="76"/>
      <c r="H22" s="76"/>
      <c r="I22" s="76"/>
      <c r="J22" s="76"/>
      <c r="K22" s="76"/>
      <c r="L22" s="76"/>
      <c r="M22" s="76"/>
      <c r="N22" s="76"/>
      <c r="O22" s="76"/>
      <c r="P22" s="76"/>
      <c r="Q22" s="76"/>
    </row>
    <row r="23" spans="1:17">
      <c r="D23" s="76"/>
      <c r="E23" s="76"/>
      <c r="F23" s="76"/>
      <c r="G23" s="76"/>
      <c r="H23" s="76"/>
      <c r="I23" s="76"/>
      <c r="J23" s="76"/>
      <c r="K23" s="76"/>
      <c r="L23" s="76"/>
      <c r="M23" s="76"/>
      <c r="N23" s="76"/>
      <c r="O23" s="76"/>
      <c r="P23" s="76"/>
      <c r="Q23" s="76"/>
    </row>
    <row r="24" spans="1:17">
      <c r="D24" s="76"/>
      <c r="E24" s="76"/>
      <c r="F24" s="76"/>
      <c r="G24" s="76"/>
      <c r="H24" s="76"/>
      <c r="I24" s="76"/>
      <c r="J24" s="76"/>
      <c r="K24" s="76"/>
      <c r="L24" s="76"/>
      <c r="M24" s="76"/>
      <c r="N24" s="76"/>
      <c r="O24" s="76"/>
      <c r="P24" s="76"/>
      <c r="Q24" s="76"/>
    </row>
    <row r="25" spans="1:17">
      <c r="D25" s="76"/>
      <c r="E25" s="76"/>
      <c r="F25" s="76"/>
      <c r="G25" s="76"/>
      <c r="H25" s="76"/>
      <c r="I25" s="76"/>
      <c r="J25" s="76"/>
      <c r="K25" s="76"/>
      <c r="L25" s="76"/>
      <c r="M25" s="76"/>
      <c r="N25" s="76"/>
      <c r="O25" s="76"/>
      <c r="P25" s="76"/>
      <c r="Q25" s="76"/>
    </row>
    <row r="26" spans="1:17">
      <c r="D26" s="76"/>
      <c r="E26" s="76"/>
      <c r="F26" s="76"/>
      <c r="G26" s="76"/>
      <c r="H26" s="76"/>
      <c r="I26" s="76"/>
      <c r="J26" s="76"/>
      <c r="K26" s="76"/>
      <c r="L26" s="76"/>
      <c r="M26" s="76"/>
      <c r="N26" s="76"/>
      <c r="O26" s="76"/>
      <c r="P26" s="76"/>
      <c r="Q26" s="76"/>
    </row>
    <row r="27" spans="1:17">
      <c r="D27" s="76"/>
      <c r="E27" s="76"/>
      <c r="F27" s="76"/>
      <c r="G27" s="76"/>
      <c r="H27" s="76"/>
      <c r="I27" s="76"/>
      <c r="J27" s="76"/>
      <c r="K27" s="76"/>
      <c r="L27" s="76"/>
      <c r="M27" s="76"/>
      <c r="N27" s="76"/>
      <c r="O27" s="76"/>
      <c r="P27" s="76"/>
      <c r="Q27" s="76"/>
    </row>
    <row r="28" spans="1:17">
      <c r="D28" s="76"/>
      <c r="E28" s="76"/>
      <c r="F28" s="76"/>
      <c r="G28" s="76"/>
      <c r="H28" s="76"/>
      <c r="I28" s="76"/>
      <c r="J28" s="76"/>
      <c r="K28" s="76"/>
      <c r="L28" s="76"/>
      <c r="M28" s="76"/>
      <c r="N28" s="76"/>
      <c r="O28" s="76"/>
      <c r="P28" s="76"/>
      <c r="Q28" s="76"/>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6" tint="0.39997558519241921"/>
  </sheetPr>
  <dimension ref="B2:G16"/>
  <sheetViews>
    <sheetView workbookViewId="0"/>
  </sheetViews>
  <sheetFormatPr baseColWidth="10" defaultRowHeight="15" x14ac:dyDescent="0"/>
  <cols>
    <col min="1" max="1" width="10.83203125" style="1"/>
    <col min="2" max="2" width="21.6640625" style="1" customWidth="1"/>
    <col min="3" max="3" width="34" style="1" bestFit="1" customWidth="1"/>
    <col min="4" max="4" width="17.1640625" style="1" hidden="1" customWidth="1"/>
    <col min="5" max="5" width="37.33203125" style="83" bestFit="1" customWidth="1"/>
    <col min="6" max="6" width="18.33203125" style="1" bestFit="1" customWidth="1"/>
    <col min="7" max="7" width="13.5" style="1" bestFit="1" customWidth="1"/>
    <col min="8" max="16384" width="10.83203125" style="1"/>
  </cols>
  <sheetData>
    <row r="2" spans="2:7" ht="20">
      <c r="B2" s="75" t="s">
        <v>213</v>
      </c>
      <c r="C2" s="8"/>
    </row>
    <row r="4" spans="2:7">
      <c r="B4" s="3" t="s">
        <v>83</v>
      </c>
      <c r="C4" s="4"/>
      <c r="D4" s="4"/>
      <c r="E4" s="84"/>
    </row>
    <row r="5" spans="2:7" ht="60" customHeight="1">
      <c r="B5" s="529" t="s">
        <v>500</v>
      </c>
      <c r="C5" s="530"/>
      <c r="D5" s="530"/>
      <c r="E5" s="84"/>
    </row>
    <row r="6" spans="2:7" ht="16" thickBot="1">
      <c r="B6" s="8"/>
      <c r="C6" s="8"/>
    </row>
    <row r="7" spans="2:7">
      <c r="B7" s="24" t="s">
        <v>214</v>
      </c>
      <c r="C7" s="43"/>
      <c r="D7" s="43"/>
      <c r="E7" s="481"/>
      <c r="F7" s="43"/>
      <c r="G7" s="26"/>
    </row>
    <row r="8" spans="2:7" ht="30" customHeight="1">
      <c r="B8" s="27"/>
      <c r="C8" s="8"/>
      <c r="D8" s="8"/>
      <c r="E8" s="477" t="s">
        <v>426</v>
      </c>
      <c r="F8" s="477" t="s">
        <v>427</v>
      </c>
      <c r="G8" s="28"/>
    </row>
    <row r="9" spans="2:7" ht="15" customHeight="1">
      <c r="B9" s="27"/>
      <c r="C9" s="8"/>
      <c r="D9" s="8"/>
      <c r="E9" s="477"/>
      <c r="F9" s="477" t="s">
        <v>428</v>
      </c>
      <c r="G9" s="28"/>
    </row>
    <row r="10" spans="2:7" ht="15" customHeight="1">
      <c r="B10" s="86" t="s">
        <v>204</v>
      </c>
      <c r="C10" s="87" t="s">
        <v>215</v>
      </c>
      <c r="D10" s="8"/>
      <c r="E10" s="478"/>
      <c r="F10" s="479"/>
      <c r="G10" s="484" t="s">
        <v>429</v>
      </c>
    </row>
    <row r="11" spans="2:7">
      <c r="B11" s="40" t="s">
        <v>218</v>
      </c>
      <c r="C11" s="88"/>
      <c r="D11" s="8"/>
      <c r="E11" s="8"/>
      <c r="F11" s="8"/>
      <c r="G11" s="28"/>
    </row>
    <row r="12" spans="2:7">
      <c r="B12" s="89"/>
      <c r="C12" s="90" t="s">
        <v>504</v>
      </c>
      <c r="D12" s="483"/>
      <c r="E12" s="483" t="s">
        <v>430</v>
      </c>
      <c r="F12" s="485"/>
      <c r="G12" s="482">
        <f>F12</f>
        <v>0</v>
      </c>
    </row>
    <row r="13" spans="2:7">
      <c r="B13" s="89"/>
      <c r="C13" s="90" t="s">
        <v>501</v>
      </c>
      <c r="D13" s="483"/>
      <c r="E13" s="483" t="s">
        <v>431</v>
      </c>
      <c r="F13" s="485"/>
      <c r="G13" s="482">
        <f>F13</f>
        <v>0</v>
      </c>
    </row>
    <row r="14" spans="2:7">
      <c r="B14" s="89"/>
      <c r="C14" s="90" t="s">
        <v>502</v>
      </c>
      <c r="D14" s="483"/>
      <c r="E14" s="483" t="s">
        <v>432</v>
      </c>
      <c r="F14" s="485"/>
      <c r="G14" s="482">
        <f>F14</f>
        <v>0</v>
      </c>
    </row>
    <row r="15" spans="2:7">
      <c r="B15" s="89"/>
      <c r="C15" s="90" t="s">
        <v>503</v>
      </c>
      <c r="D15" s="483"/>
      <c r="E15" s="483" t="s">
        <v>433</v>
      </c>
      <c r="F15" s="485"/>
      <c r="G15" s="482">
        <f>F15</f>
        <v>0</v>
      </c>
    </row>
    <row r="16" spans="2:7" ht="16" thickBot="1">
      <c r="B16" s="38"/>
      <c r="C16" s="47"/>
      <c r="D16" s="47"/>
      <c r="E16" s="480"/>
      <c r="F16" s="47"/>
      <c r="G16" s="48"/>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B2:E44"/>
  <sheetViews>
    <sheetView workbookViewId="0">
      <selection activeCell="K38" sqref="K38"/>
    </sheetView>
  </sheetViews>
  <sheetFormatPr baseColWidth="10" defaultRowHeight="15" x14ac:dyDescent="0"/>
  <cols>
    <col min="1" max="1" width="10.83203125" style="1"/>
    <col min="2" max="3" width="20.83203125" style="1" customWidth="1"/>
    <col min="4" max="4" width="23.1640625" style="345" customWidth="1"/>
    <col min="5" max="5" width="21" style="1" customWidth="1"/>
    <col min="6" max="16384" width="10.83203125" style="1"/>
  </cols>
  <sheetData>
    <row r="2" spans="2:5" ht="20">
      <c r="B2" s="2" t="s">
        <v>235</v>
      </c>
    </row>
    <row r="4" spans="2:5">
      <c r="B4" s="3" t="s">
        <v>83</v>
      </c>
      <c r="C4" s="4"/>
      <c r="D4" s="387"/>
      <c r="E4" s="5"/>
    </row>
    <row r="5" spans="2:5">
      <c r="B5" s="531" t="s">
        <v>505</v>
      </c>
      <c r="C5" s="532"/>
      <c r="D5" s="532"/>
      <c r="E5" s="533"/>
    </row>
    <row r="6" spans="2:5" ht="16" thickBot="1"/>
    <row r="7" spans="2:5">
      <c r="B7" s="329" t="s">
        <v>404</v>
      </c>
      <c r="C7" s="108"/>
      <c r="D7" s="388"/>
      <c r="E7" s="334"/>
    </row>
    <row r="8" spans="2:5">
      <c r="B8" s="239"/>
      <c r="C8" s="15"/>
      <c r="D8" s="389"/>
      <c r="E8" s="335"/>
    </row>
    <row r="9" spans="2:5">
      <c r="B9" s="239" t="s">
        <v>407</v>
      </c>
      <c r="C9" s="15"/>
      <c r="D9" s="390" t="s">
        <v>406</v>
      </c>
      <c r="E9" s="333" t="s">
        <v>405</v>
      </c>
    </row>
    <row r="10" spans="2:5">
      <c r="B10" s="330" t="s">
        <v>193</v>
      </c>
      <c r="C10" s="109"/>
      <c r="D10" s="387"/>
      <c r="E10" s="110"/>
    </row>
    <row r="11" spans="2:5">
      <c r="B11" s="331"/>
      <c r="C11" s="111" t="s">
        <v>232</v>
      </c>
      <c r="D11" s="391">
        <f>'Energetic final demand'!D17</f>
        <v>0</v>
      </c>
      <c r="E11" s="292" t="e">
        <f>D11/SUM($D$11:$D$13)</f>
        <v>#DIV/0!</v>
      </c>
    </row>
    <row r="12" spans="2:5">
      <c r="B12" s="331"/>
      <c r="C12" s="111" t="s">
        <v>448</v>
      </c>
      <c r="D12" s="391">
        <f>'Energetic final demand'!D20</f>
        <v>0</v>
      </c>
      <c r="E12" s="292" t="e">
        <f>D12/SUM($D$11:$D$13)</f>
        <v>#DIV/0!</v>
      </c>
    </row>
    <row r="13" spans="2:5">
      <c r="B13" s="331"/>
      <c r="C13" s="111" t="s">
        <v>82</v>
      </c>
      <c r="D13" s="391">
        <f>'Energetic final demand'!D25</f>
        <v>0</v>
      </c>
      <c r="E13" s="292" t="e">
        <f>D13/SUM($D$11:$D$13)</f>
        <v>#DIV/0!</v>
      </c>
    </row>
    <row r="14" spans="2:5">
      <c r="B14" s="33"/>
      <c r="C14" s="7"/>
      <c r="D14" s="339"/>
      <c r="E14" s="293"/>
    </row>
    <row r="15" spans="2:5">
      <c r="B15" s="330" t="s">
        <v>240</v>
      </c>
      <c r="C15" s="109"/>
      <c r="D15" s="392"/>
      <c r="E15" s="294"/>
    </row>
    <row r="16" spans="2:5">
      <c r="B16" s="331"/>
      <c r="C16" s="111" t="s">
        <v>232</v>
      </c>
      <c r="D16" s="391">
        <f>'Energetic final demand'!G17</f>
        <v>0</v>
      </c>
      <c r="E16" s="292" t="e">
        <f>D16/SUM($D$16:$D$18)</f>
        <v>#DIV/0!</v>
      </c>
    </row>
    <row r="17" spans="2:5">
      <c r="B17" s="331"/>
      <c r="C17" s="111" t="s">
        <v>448</v>
      </c>
      <c r="D17" s="391">
        <f>'Energetic final demand'!G20</f>
        <v>0</v>
      </c>
      <c r="E17" s="292" t="e">
        <f>D17/SUM($D$16:$D$18)</f>
        <v>#DIV/0!</v>
      </c>
    </row>
    <row r="18" spans="2:5">
      <c r="B18" s="331"/>
      <c r="C18" s="111" t="s">
        <v>82</v>
      </c>
      <c r="D18" s="391">
        <f>'Energetic final demand'!G25</f>
        <v>0</v>
      </c>
      <c r="E18" s="292" t="e">
        <f>D18/SUM($D$16:$D$18)</f>
        <v>#DIV/0!</v>
      </c>
    </row>
    <row r="19" spans="2:5">
      <c r="B19" s="331"/>
      <c r="C19" s="7"/>
      <c r="D19" s="339"/>
      <c r="E19" s="295"/>
    </row>
    <row r="20" spans="2:5">
      <c r="B20" s="330" t="s">
        <v>51</v>
      </c>
      <c r="C20" s="109"/>
      <c r="D20" s="392"/>
      <c r="E20" s="294"/>
    </row>
    <row r="21" spans="2:5">
      <c r="B21" s="331"/>
      <c r="C21" s="111" t="s">
        <v>232</v>
      </c>
      <c r="D21" s="391">
        <f>'Energetic final demand'!H17</f>
        <v>0</v>
      </c>
      <c r="E21" s="292" t="e">
        <f>D21/SUM($D$21:$D$23)</f>
        <v>#DIV/0!</v>
      </c>
    </row>
    <row r="22" spans="2:5">
      <c r="B22" s="331"/>
      <c r="C22" s="111" t="s">
        <v>448</v>
      </c>
      <c r="D22" s="391">
        <f>'Energetic final demand'!H20</f>
        <v>0</v>
      </c>
      <c r="E22" s="292" t="e">
        <f>D22/SUM($D$21:$D$23)</f>
        <v>#DIV/0!</v>
      </c>
    </row>
    <row r="23" spans="2:5">
      <c r="B23" s="331"/>
      <c r="C23" s="111" t="s">
        <v>82</v>
      </c>
      <c r="D23" s="391">
        <f>'Energetic final demand'!H25</f>
        <v>0</v>
      </c>
      <c r="E23" s="292" t="e">
        <f>D23/SUM($D$21:$D$23)</f>
        <v>#DIV/0!</v>
      </c>
    </row>
    <row r="24" spans="2:5">
      <c r="B24" s="331"/>
      <c r="C24" s="7"/>
      <c r="D24" s="339"/>
      <c r="E24" s="295"/>
    </row>
    <row r="25" spans="2:5">
      <c r="B25" s="330" t="s">
        <v>195</v>
      </c>
      <c r="C25" s="109"/>
      <c r="D25" s="392"/>
      <c r="E25" s="294"/>
    </row>
    <row r="26" spans="2:5">
      <c r="B26" s="331"/>
      <c r="C26" s="111" t="s">
        <v>232</v>
      </c>
      <c r="D26" s="391">
        <f>'Energetic final demand'!I17</f>
        <v>0</v>
      </c>
      <c r="E26" s="292" t="e">
        <f>D26/SUM($D$26:$D$28)</f>
        <v>#DIV/0!</v>
      </c>
    </row>
    <row r="27" spans="2:5">
      <c r="B27" s="331"/>
      <c r="C27" s="111" t="s">
        <v>448</v>
      </c>
      <c r="D27" s="391">
        <f>'Energetic final demand'!I20</f>
        <v>0</v>
      </c>
      <c r="E27" s="292" t="e">
        <f>D27/SUM($D$26:$D$28)</f>
        <v>#DIV/0!</v>
      </c>
    </row>
    <row r="28" spans="2:5">
      <c r="B28" s="331"/>
      <c r="C28" s="111" t="s">
        <v>82</v>
      </c>
      <c r="D28" s="391">
        <f>'Energetic final demand'!I25</f>
        <v>0</v>
      </c>
      <c r="E28" s="292" t="e">
        <f>D28/SUM($D$26:$D$28)</f>
        <v>#DIV/0!</v>
      </c>
    </row>
    <row r="29" spans="2:5">
      <c r="B29" s="331"/>
      <c r="C29" s="7"/>
      <c r="D29" s="339"/>
      <c r="E29" s="295"/>
    </row>
    <row r="30" spans="2:5">
      <c r="B30" s="330" t="s">
        <v>103</v>
      </c>
      <c r="C30" s="109"/>
      <c r="D30" s="392"/>
      <c r="E30" s="294"/>
    </row>
    <row r="31" spans="2:5">
      <c r="B31" s="331"/>
      <c r="C31" s="111" t="s">
        <v>232</v>
      </c>
      <c r="D31" s="391">
        <f>'Energetic final demand'!J17</f>
        <v>0</v>
      </c>
      <c r="E31" s="292" t="e">
        <f>D31/SUM($D$31:$D$33)</f>
        <v>#DIV/0!</v>
      </c>
    </row>
    <row r="32" spans="2:5">
      <c r="B32" s="331"/>
      <c r="C32" s="111" t="s">
        <v>448</v>
      </c>
      <c r="D32" s="391">
        <f>'Energetic final demand'!J20</f>
        <v>0</v>
      </c>
      <c r="E32" s="292" t="e">
        <f>D32/SUM($D$31:$D$33)</f>
        <v>#DIV/0!</v>
      </c>
    </row>
    <row r="33" spans="2:5">
      <c r="B33" s="331"/>
      <c r="C33" s="111" t="s">
        <v>82</v>
      </c>
      <c r="D33" s="391">
        <f>'Energetic final demand'!J25</f>
        <v>0</v>
      </c>
      <c r="E33" s="292" t="e">
        <f>D33/SUM($D$31:$D$33)</f>
        <v>#DIV/0!</v>
      </c>
    </row>
    <row r="34" spans="2:5">
      <c r="B34" s="331"/>
      <c r="C34" s="7"/>
      <c r="D34" s="339"/>
      <c r="E34" s="295"/>
    </row>
    <row r="35" spans="2:5">
      <c r="B35" s="330" t="s">
        <v>102</v>
      </c>
      <c r="C35" s="109"/>
      <c r="D35" s="392"/>
      <c r="E35" s="294"/>
    </row>
    <row r="36" spans="2:5">
      <c r="B36" s="331"/>
      <c r="C36" s="111" t="s">
        <v>232</v>
      </c>
      <c r="D36" s="391">
        <f>'Energetic final demand'!K17</f>
        <v>0</v>
      </c>
      <c r="E36" s="292" t="e">
        <f>D36/SUM($D$36:$D$38)</f>
        <v>#DIV/0!</v>
      </c>
    </row>
    <row r="37" spans="2:5">
      <c r="B37" s="331"/>
      <c r="C37" s="111" t="s">
        <v>448</v>
      </c>
      <c r="D37" s="391">
        <f>'Energetic final demand'!K20</f>
        <v>0</v>
      </c>
      <c r="E37" s="292" t="e">
        <f>D37/SUM($D$36:$D$38)</f>
        <v>#DIV/0!</v>
      </c>
    </row>
    <row r="38" spans="2:5">
      <c r="B38" s="331"/>
      <c r="C38" s="111" t="s">
        <v>82</v>
      </c>
      <c r="D38" s="391">
        <f>'Energetic final demand'!K25</f>
        <v>0</v>
      </c>
      <c r="E38" s="292" t="e">
        <f>D38/SUM($D$36:$D$38)</f>
        <v>#DIV/0!</v>
      </c>
    </row>
    <row r="39" spans="2:5">
      <c r="B39" s="331"/>
      <c r="C39" s="7"/>
      <c r="D39" s="339"/>
      <c r="E39" s="295"/>
    </row>
    <row r="40" spans="2:5">
      <c r="B40" s="330" t="s">
        <v>82</v>
      </c>
      <c r="C40" s="109"/>
      <c r="D40" s="392"/>
      <c r="E40" s="294"/>
    </row>
    <row r="41" spans="2:5">
      <c r="B41" s="331"/>
      <c r="C41" s="111" t="s">
        <v>232</v>
      </c>
      <c r="D41" s="391">
        <f>'Energetic final demand'!L17</f>
        <v>0</v>
      </c>
      <c r="E41" s="292" t="str">
        <f>IF(SUM($D$41:$D$43)=0,"",D41/SUM($D$41:$D$43))</f>
        <v/>
      </c>
    </row>
    <row r="42" spans="2:5">
      <c r="B42" s="331"/>
      <c r="C42" s="111" t="s">
        <v>448</v>
      </c>
      <c r="D42" s="391">
        <f>'Energetic final demand'!L20</f>
        <v>0</v>
      </c>
      <c r="E42" s="292" t="str">
        <f>IF(SUM($D$41:$D$43)=0,"",D42/SUM($D$41:$D$43))</f>
        <v/>
      </c>
    </row>
    <row r="43" spans="2:5">
      <c r="B43" s="331"/>
      <c r="C43" s="111" t="s">
        <v>82</v>
      </c>
      <c r="D43" s="391">
        <f>'Energetic final demand'!L25</f>
        <v>0</v>
      </c>
      <c r="E43" s="292" t="str">
        <f>IF(SUM($D$41:$D$43)=0,"",D43/SUM($D$41:$D$43))</f>
        <v/>
      </c>
    </row>
    <row r="44" spans="2:5" ht="16" thickBot="1">
      <c r="B44" s="332"/>
      <c r="C44" s="112"/>
      <c r="D44" s="393"/>
      <c r="E44"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5" tint="0.39997558519241921"/>
  </sheetPr>
  <dimension ref="B2:E25"/>
  <sheetViews>
    <sheetView workbookViewId="0">
      <selection activeCell="E25" sqref="B7:E25"/>
    </sheetView>
  </sheetViews>
  <sheetFormatPr baseColWidth="10" defaultRowHeight="15" x14ac:dyDescent="0"/>
  <cols>
    <col min="1" max="1" width="10.83203125" style="1"/>
    <col min="2" max="3" width="20.83203125" style="1" customWidth="1"/>
    <col min="4" max="4" width="23.1640625" style="345" customWidth="1"/>
    <col min="5" max="5" width="21" style="1" customWidth="1"/>
    <col min="6" max="16384" width="10.83203125" style="1"/>
  </cols>
  <sheetData>
    <row r="2" spans="2:5" ht="20">
      <c r="B2" s="2" t="s">
        <v>236</v>
      </c>
    </row>
    <row r="4" spans="2:5">
      <c r="B4" s="3" t="s">
        <v>83</v>
      </c>
      <c r="C4" s="4"/>
      <c r="D4" s="387"/>
      <c r="E4" s="5"/>
    </row>
    <row r="5" spans="2:5" ht="30" customHeight="1">
      <c r="B5" s="531" t="s">
        <v>506</v>
      </c>
      <c r="C5" s="532"/>
      <c r="D5" s="532"/>
      <c r="E5" s="533"/>
    </row>
    <row r="6" spans="2:5" ht="16" thickBot="1"/>
    <row r="7" spans="2:5">
      <c r="B7" s="329" t="s">
        <v>404</v>
      </c>
      <c r="C7" s="108"/>
      <c r="D7" s="388"/>
      <c r="E7" s="334"/>
    </row>
    <row r="8" spans="2:5">
      <c r="B8" s="239"/>
      <c r="C8" s="15"/>
      <c r="D8" s="389"/>
      <c r="E8" s="335"/>
    </row>
    <row r="9" spans="2:5">
      <c r="B9" s="239" t="s">
        <v>407</v>
      </c>
      <c r="C9" s="15"/>
      <c r="D9" s="390" t="s">
        <v>406</v>
      </c>
      <c r="E9" s="333" t="s">
        <v>405</v>
      </c>
    </row>
    <row r="10" spans="2:5">
      <c r="B10" s="330" t="s">
        <v>193</v>
      </c>
      <c r="C10" s="503"/>
      <c r="D10" s="387"/>
      <c r="E10" s="110"/>
    </row>
    <row r="11" spans="2:5">
      <c r="B11" s="331"/>
      <c r="C11" s="502" t="s">
        <v>448</v>
      </c>
      <c r="D11" s="391">
        <f>'Non-energetic final demand'!D13</f>
        <v>0</v>
      </c>
      <c r="E11" s="292" t="e">
        <f>D11/SUM($D$11:$D$12)</f>
        <v>#DIV/0!</v>
      </c>
    </row>
    <row r="12" spans="2:5">
      <c r="B12" s="331"/>
      <c r="C12" s="111" t="s">
        <v>82</v>
      </c>
      <c r="D12" s="391">
        <f>'Non-energetic final demand'!D14</f>
        <v>0</v>
      </c>
      <c r="E12" s="292" t="e">
        <f>D12/SUM($D$11:$D$12)</f>
        <v>#DIV/0!</v>
      </c>
    </row>
    <row r="13" spans="2:5">
      <c r="B13" s="33"/>
      <c r="C13" s="504"/>
      <c r="D13" s="339"/>
      <c r="E13" s="293"/>
    </row>
    <row r="14" spans="2:5">
      <c r="B14" s="330" t="s">
        <v>240</v>
      </c>
      <c r="C14" s="503"/>
      <c r="D14" s="392"/>
      <c r="E14" s="294"/>
    </row>
    <row r="15" spans="2:5">
      <c r="B15" s="331"/>
      <c r="C15" s="502" t="s">
        <v>448</v>
      </c>
      <c r="D15" s="391">
        <f>'Non-energetic final demand'!G13</f>
        <v>0</v>
      </c>
      <c r="E15" s="292" t="e">
        <f>D15/SUM($D$15:$D$16)</f>
        <v>#DIV/0!</v>
      </c>
    </row>
    <row r="16" spans="2:5">
      <c r="B16" s="331"/>
      <c r="C16" s="111" t="s">
        <v>82</v>
      </c>
      <c r="D16" s="391">
        <f>'Non-energetic final demand'!G14</f>
        <v>0</v>
      </c>
      <c r="E16" s="292" t="e">
        <f>D16/SUM($D$15:$D$16)</f>
        <v>#DIV/0!</v>
      </c>
    </row>
    <row r="17" spans="2:5">
      <c r="B17" s="331"/>
      <c r="C17" s="504"/>
      <c r="D17" s="339"/>
      <c r="E17" s="295"/>
    </row>
    <row r="18" spans="2:5">
      <c r="B18" s="330" t="s">
        <v>51</v>
      </c>
      <c r="C18" s="503"/>
      <c r="D18" s="392"/>
      <c r="E18" s="294"/>
    </row>
    <row r="19" spans="2:5">
      <c r="B19" s="331"/>
      <c r="C19" s="502" t="s">
        <v>448</v>
      </c>
      <c r="D19" s="391">
        <f>'Non-energetic final demand'!H13</f>
        <v>0</v>
      </c>
      <c r="E19" s="292" t="e">
        <f>D19/SUM($D$19:$D$20)</f>
        <v>#DIV/0!</v>
      </c>
    </row>
    <row r="20" spans="2:5">
      <c r="B20" s="331"/>
      <c r="C20" s="111" t="s">
        <v>82</v>
      </c>
      <c r="D20" s="391">
        <f>'Non-energetic final demand'!H14</f>
        <v>0</v>
      </c>
      <c r="E20" s="292" t="e">
        <f>D20/SUM($D$19:$D$20)</f>
        <v>#DIV/0!</v>
      </c>
    </row>
    <row r="21" spans="2:5">
      <c r="B21" s="331"/>
      <c r="C21" s="504"/>
      <c r="D21" s="339"/>
      <c r="E21" s="295"/>
    </row>
    <row r="22" spans="2:5">
      <c r="B22" s="330" t="s">
        <v>195</v>
      </c>
      <c r="C22" s="503"/>
      <c r="D22" s="392"/>
      <c r="E22" s="294"/>
    </row>
    <row r="23" spans="2:5">
      <c r="B23" s="331"/>
      <c r="C23" s="502" t="s">
        <v>448</v>
      </c>
      <c r="D23" s="391">
        <f>'Non-energetic final demand'!I13</f>
        <v>0</v>
      </c>
      <c r="E23" s="292">
        <f>IF(SUM($D$23:$D$24)=0,0,D23/SUM($D$23:$D$24))</f>
        <v>0</v>
      </c>
    </row>
    <row r="24" spans="2:5">
      <c r="B24" s="331"/>
      <c r="C24" s="111" t="s">
        <v>82</v>
      </c>
      <c r="D24" s="391">
        <f>'Non-energetic final demand'!I14</f>
        <v>0</v>
      </c>
      <c r="E24" s="292">
        <f>IF(SUM($D$23:$D$24)=0,1,D24/SUM($D$23:$D$24))</f>
        <v>1</v>
      </c>
    </row>
    <row r="25" spans="2:5" ht="16" thickBot="1">
      <c r="B25" s="332"/>
      <c r="C25" s="505"/>
      <c r="D25" s="393"/>
      <c r="E25" s="518"/>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8" tint="0.39997558519241921"/>
  </sheetPr>
  <dimension ref="A2:L26"/>
  <sheetViews>
    <sheetView workbookViewId="0">
      <selection activeCell="H41" sqref="H41"/>
    </sheetView>
  </sheetViews>
  <sheetFormatPr baseColWidth="10" defaultRowHeight="15" x14ac:dyDescent="0"/>
  <cols>
    <col min="1" max="1" width="10.83203125" style="76"/>
    <col min="2" max="2" width="50.5" style="76" customWidth="1"/>
    <col min="3" max="3" width="2.83203125" style="202" customWidth="1"/>
    <col min="4" max="12" width="15.83203125" style="76" customWidth="1"/>
    <col min="13" max="16384" width="10.83203125" style="76"/>
  </cols>
  <sheetData>
    <row r="2" spans="1:12" ht="20">
      <c r="B2" s="75" t="s">
        <v>233</v>
      </c>
      <c r="C2" s="181"/>
      <c r="D2" s="8"/>
      <c r="E2" s="8"/>
      <c r="F2" s="8"/>
      <c r="G2" s="8"/>
      <c r="H2" s="8"/>
    </row>
    <row r="3" spans="1:12">
      <c r="B3" s="1"/>
      <c r="C3" s="201"/>
      <c r="D3" s="8"/>
      <c r="E3" s="8"/>
      <c r="F3" s="8"/>
      <c r="G3" s="8"/>
      <c r="H3" s="8"/>
    </row>
    <row r="4" spans="1:12">
      <c r="B4" s="3" t="s">
        <v>83</v>
      </c>
      <c r="C4" s="182"/>
      <c r="D4" s="4"/>
      <c r="E4" s="4"/>
      <c r="F4" s="4"/>
      <c r="G4" s="5"/>
    </row>
    <row r="5" spans="1:12" ht="60" customHeight="1">
      <c r="B5" s="529" t="s">
        <v>510</v>
      </c>
      <c r="C5" s="530"/>
      <c r="D5" s="530"/>
      <c r="E5" s="530"/>
      <c r="F5" s="530"/>
      <c r="G5" s="534"/>
    </row>
    <row r="6" spans="1:12" ht="16" thickBot="1"/>
    <row r="7" spans="1:12">
      <c r="B7" s="186" t="s">
        <v>233</v>
      </c>
      <c r="C7" s="192"/>
      <c r="D7" s="104"/>
      <c r="E7" s="105"/>
      <c r="F7" s="105"/>
      <c r="G7" s="105"/>
      <c r="H7" s="105"/>
      <c r="I7" s="105"/>
      <c r="J7" s="105"/>
      <c r="K7" s="105"/>
      <c r="L7" s="106"/>
    </row>
    <row r="8" spans="1:12">
      <c r="B8" s="187"/>
      <c r="C8" s="208"/>
      <c r="D8" s="98"/>
      <c r="E8" s="98"/>
      <c r="F8" s="98"/>
      <c r="G8" s="98"/>
      <c r="H8" s="98"/>
      <c r="I8" s="98"/>
      <c r="J8" s="98"/>
      <c r="K8" s="98"/>
      <c r="L8" s="107"/>
    </row>
    <row r="9" spans="1:12">
      <c r="B9" s="188"/>
      <c r="C9" s="193"/>
      <c r="D9" s="143" t="s">
        <v>257</v>
      </c>
      <c r="E9" s="143" t="s">
        <v>258</v>
      </c>
      <c r="F9" s="143" t="s">
        <v>259</v>
      </c>
      <c r="G9" s="143" t="s">
        <v>361</v>
      </c>
      <c r="H9" s="143" t="s">
        <v>363</v>
      </c>
      <c r="I9" s="143" t="s">
        <v>362</v>
      </c>
      <c r="J9" s="143" t="s">
        <v>260</v>
      </c>
      <c r="K9" s="143" t="s">
        <v>261</v>
      </c>
      <c r="L9" s="152" t="s">
        <v>262</v>
      </c>
    </row>
    <row r="10" spans="1:12">
      <c r="A10" s="160"/>
      <c r="B10" s="187"/>
      <c r="C10" s="208"/>
      <c r="D10" s="426"/>
      <c r="E10" s="426"/>
      <c r="F10" s="426"/>
      <c r="G10" s="426"/>
      <c r="H10" s="426"/>
      <c r="I10" s="426"/>
      <c r="J10" s="426"/>
      <c r="K10" s="426"/>
      <c r="L10" s="407"/>
    </row>
    <row r="11" spans="1:12" ht="45">
      <c r="A11" s="160"/>
      <c r="B11" s="178" t="s">
        <v>414</v>
      </c>
      <c r="C11" s="208"/>
      <c r="D11" s="470">
        <f>'Own use analysis'!D14</f>
        <v>0</v>
      </c>
      <c r="E11" s="408" t="str">
        <f>'Own use analysis'!E14</f>
        <v>-</v>
      </c>
      <c r="F11" s="428">
        <f>'Own use analysis'!F14</f>
        <v>0</v>
      </c>
      <c r="G11" s="428">
        <f>'Own use analysis'!G14</f>
        <v>0</v>
      </c>
      <c r="H11" s="428">
        <f>'Own use analysis'!H14</f>
        <v>0</v>
      </c>
      <c r="I11" s="428">
        <f>'Own use analysis'!I14</f>
        <v>0</v>
      </c>
      <c r="J11" s="428">
        <f>'Own use analysis'!J14</f>
        <v>0</v>
      </c>
      <c r="K11" s="428">
        <f>'Own use analysis'!K14</f>
        <v>0</v>
      </c>
      <c r="L11" s="403">
        <f>'Own use analysis'!L14</f>
        <v>0</v>
      </c>
    </row>
    <row r="12" spans="1:12">
      <c r="A12" s="160"/>
      <c r="B12" s="179" t="s">
        <v>334</v>
      </c>
      <c r="C12" s="200" t="s">
        <v>270</v>
      </c>
      <c r="D12" s="429">
        <f>'Energetic cons analysis'!D11</f>
        <v>0</v>
      </c>
      <c r="E12" s="440" t="s">
        <v>269</v>
      </c>
      <c r="F12" s="429">
        <f>'Energetic cons analysis'!F11</f>
        <v>0</v>
      </c>
      <c r="G12" s="429">
        <f>'Energetic cons analysis'!G11</f>
        <v>0</v>
      </c>
      <c r="H12" s="429">
        <f>'Energetic cons analysis'!H11</f>
        <v>0</v>
      </c>
      <c r="I12" s="429">
        <f>'Energetic cons analysis'!I11</f>
        <v>0</v>
      </c>
      <c r="J12" s="429">
        <f>'Energetic cons analysis'!J11</f>
        <v>0</v>
      </c>
      <c r="K12" s="429">
        <f>'Energetic cons analysis'!K11</f>
        <v>0</v>
      </c>
      <c r="L12" s="444">
        <f>'Energetic cons analysis'!L11</f>
        <v>0</v>
      </c>
    </row>
    <row r="13" spans="1:12">
      <c r="A13" s="160"/>
      <c r="B13" s="178" t="s">
        <v>335</v>
      </c>
      <c r="C13" s="197"/>
      <c r="D13" s="430">
        <f>SUM(D11:D12)</f>
        <v>0</v>
      </c>
      <c r="E13" s="437" t="s">
        <v>269</v>
      </c>
      <c r="F13" s="430">
        <f t="shared" ref="F13:L13" si="0">SUM(F11:F12)</f>
        <v>0</v>
      </c>
      <c r="G13" s="430">
        <f t="shared" si="0"/>
        <v>0</v>
      </c>
      <c r="H13" s="430">
        <f t="shared" si="0"/>
        <v>0</v>
      </c>
      <c r="I13" s="430">
        <f t="shared" si="0"/>
        <v>0</v>
      </c>
      <c r="J13" s="430">
        <f t="shared" si="0"/>
        <v>0</v>
      </c>
      <c r="K13" s="430">
        <f t="shared" si="0"/>
        <v>0</v>
      </c>
      <c r="L13" s="443">
        <f t="shared" si="0"/>
        <v>0</v>
      </c>
    </row>
    <row r="14" spans="1:12">
      <c r="A14" s="160"/>
      <c r="B14" s="178"/>
      <c r="C14" s="197"/>
      <c r="D14" s="431"/>
      <c r="E14" s="469"/>
      <c r="F14" s="431"/>
      <c r="G14" s="431"/>
      <c r="H14" s="431"/>
      <c r="I14" s="431"/>
      <c r="J14" s="431"/>
      <c r="K14" s="431"/>
      <c r="L14" s="448"/>
    </row>
    <row r="15" spans="1:12">
      <c r="A15" s="160"/>
      <c r="B15" s="178"/>
      <c r="C15" s="197"/>
      <c r="D15" s="426"/>
      <c r="E15" s="426"/>
      <c r="F15" s="426"/>
      <c r="G15" s="426"/>
      <c r="H15" s="426"/>
      <c r="I15" s="426"/>
      <c r="J15" s="426"/>
      <c r="K15" s="426"/>
      <c r="L15" s="407"/>
    </row>
    <row r="16" spans="1:12">
      <c r="A16" s="160"/>
      <c r="B16" s="189" t="s">
        <v>511</v>
      </c>
      <c r="C16" s="200" t="s">
        <v>270</v>
      </c>
      <c r="D16" s="429">
        <f>SUM('Energetic cons analysis'!D14:D16)</f>
        <v>0</v>
      </c>
      <c r="E16" s="440" t="s">
        <v>269</v>
      </c>
      <c r="F16" s="429">
        <f>SUM('Energetic cons analysis'!F14:F16)</f>
        <v>0</v>
      </c>
      <c r="G16" s="429">
        <f>SUM('Energetic cons analysis'!G14:G16)</f>
        <v>0</v>
      </c>
      <c r="H16" s="429">
        <f>SUM('Energetic cons analysis'!H14:H16)</f>
        <v>0</v>
      </c>
      <c r="I16" s="429">
        <f>SUM('Energetic cons analysis'!I14:I16)</f>
        <v>0</v>
      </c>
      <c r="J16" s="429">
        <f>SUM('Energetic cons analysis'!J14:J16)</f>
        <v>0</v>
      </c>
      <c r="K16" s="429">
        <f>SUM('Energetic cons analysis'!K14:K16)</f>
        <v>0</v>
      </c>
      <c r="L16" s="444">
        <f>SUM('Energetic cons analysis'!L14:L16)</f>
        <v>0</v>
      </c>
    </row>
    <row r="17" spans="1:12">
      <c r="B17" s="190" t="s">
        <v>512</v>
      </c>
      <c r="C17" s="197"/>
      <c r="D17" s="430">
        <f>SUM(D16:D16)</f>
        <v>0</v>
      </c>
      <c r="E17" s="437" t="s">
        <v>269</v>
      </c>
      <c r="F17" s="430">
        <f t="shared" ref="F17:L17" si="1">SUM(F16:F16)</f>
        <v>0</v>
      </c>
      <c r="G17" s="430">
        <f t="shared" si="1"/>
        <v>0</v>
      </c>
      <c r="H17" s="430">
        <f t="shared" si="1"/>
        <v>0</v>
      </c>
      <c r="I17" s="430">
        <f t="shared" si="1"/>
        <v>0</v>
      </c>
      <c r="J17" s="430">
        <f t="shared" si="1"/>
        <v>0</v>
      </c>
      <c r="K17" s="430">
        <f t="shared" si="1"/>
        <v>0</v>
      </c>
      <c r="L17" s="443">
        <f t="shared" si="1"/>
        <v>0</v>
      </c>
    </row>
    <row r="18" spans="1:12">
      <c r="B18" s="190"/>
      <c r="C18" s="197"/>
      <c r="D18" s="431"/>
      <c r="E18" s="431"/>
      <c r="F18" s="431"/>
      <c r="G18" s="431"/>
      <c r="H18" s="431"/>
      <c r="I18" s="431"/>
      <c r="J18" s="431"/>
      <c r="K18" s="431"/>
      <c r="L18" s="448"/>
    </row>
    <row r="19" spans="1:12">
      <c r="B19" s="189" t="s">
        <v>513</v>
      </c>
      <c r="C19" s="200" t="s">
        <v>270</v>
      </c>
      <c r="D19" s="429">
        <f>'Energetic cons analysis'!D19</f>
        <v>0</v>
      </c>
      <c r="E19" s="440" t="str">
        <f>'Energetic cons analysis'!E19</f>
        <v>-</v>
      </c>
      <c r="F19" s="440" t="str">
        <f>'Energetic cons analysis'!F19</f>
        <v>-</v>
      </c>
      <c r="G19" s="429">
        <f>'Energetic cons analysis'!G19</f>
        <v>0</v>
      </c>
      <c r="H19" s="429">
        <f>'Energetic cons analysis'!H19</f>
        <v>0</v>
      </c>
      <c r="I19" s="429">
        <f>'Energetic cons analysis'!I19</f>
        <v>0</v>
      </c>
      <c r="J19" s="429">
        <f>'Energetic cons analysis'!J19</f>
        <v>0</v>
      </c>
      <c r="K19" s="429">
        <f>'Energetic cons analysis'!K19</f>
        <v>0</v>
      </c>
      <c r="L19" s="444">
        <f>'Energetic cons analysis'!L19</f>
        <v>0</v>
      </c>
    </row>
    <row r="20" spans="1:12">
      <c r="B20" s="190" t="s">
        <v>514</v>
      </c>
      <c r="C20" s="197"/>
      <c r="D20" s="430">
        <f>SUM(D19:D19)</f>
        <v>0</v>
      </c>
      <c r="E20" s="437" t="s">
        <v>269</v>
      </c>
      <c r="F20" s="437" t="s">
        <v>269</v>
      </c>
      <c r="G20" s="430">
        <f t="shared" ref="F20:L20" si="2">SUM(G19:G19)</f>
        <v>0</v>
      </c>
      <c r="H20" s="430">
        <f t="shared" si="2"/>
        <v>0</v>
      </c>
      <c r="I20" s="430">
        <f t="shared" si="2"/>
        <v>0</v>
      </c>
      <c r="J20" s="430">
        <f t="shared" si="2"/>
        <v>0</v>
      </c>
      <c r="K20" s="430">
        <f t="shared" si="2"/>
        <v>0</v>
      </c>
      <c r="L20" s="443">
        <f t="shared" si="2"/>
        <v>0</v>
      </c>
    </row>
    <row r="21" spans="1:12">
      <c r="B21" s="190"/>
      <c r="C21" s="197"/>
      <c r="D21" s="426"/>
      <c r="E21" s="426"/>
      <c r="F21" s="426"/>
      <c r="G21" s="426"/>
      <c r="H21" s="426"/>
      <c r="I21" s="426"/>
      <c r="J21" s="426"/>
      <c r="K21" s="426"/>
      <c r="L21" s="407"/>
    </row>
    <row r="22" spans="1:12">
      <c r="B22" s="190" t="s">
        <v>335</v>
      </c>
      <c r="C22" s="197"/>
      <c r="D22" s="428">
        <f>D13</f>
        <v>0</v>
      </c>
      <c r="E22" s="408" t="s">
        <v>269</v>
      </c>
      <c r="F22" s="408" t="s">
        <v>269</v>
      </c>
      <c r="G22" s="428">
        <f t="shared" ref="G22:L22" si="3">G13</f>
        <v>0</v>
      </c>
      <c r="H22" s="428">
        <f t="shared" si="3"/>
        <v>0</v>
      </c>
      <c r="I22" s="428">
        <f t="shared" si="3"/>
        <v>0</v>
      </c>
      <c r="J22" s="428">
        <f t="shared" si="3"/>
        <v>0</v>
      </c>
      <c r="K22" s="428">
        <f t="shared" si="3"/>
        <v>0</v>
      </c>
      <c r="L22" s="403">
        <f t="shared" si="3"/>
        <v>0</v>
      </c>
    </row>
    <row r="23" spans="1:12">
      <c r="A23" s="160"/>
      <c r="B23" s="190" t="s">
        <v>512</v>
      </c>
      <c r="C23" s="197"/>
      <c r="D23" s="428">
        <f>D17</f>
        <v>0</v>
      </c>
      <c r="E23" s="408" t="s">
        <v>269</v>
      </c>
      <c r="F23" s="408" t="s">
        <v>269</v>
      </c>
      <c r="G23" s="428">
        <f t="shared" ref="G23:L23" si="4">G17</f>
        <v>0</v>
      </c>
      <c r="H23" s="428">
        <f t="shared" si="4"/>
        <v>0</v>
      </c>
      <c r="I23" s="428">
        <f t="shared" si="4"/>
        <v>0</v>
      </c>
      <c r="J23" s="428">
        <f t="shared" si="4"/>
        <v>0</v>
      </c>
      <c r="K23" s="428">
        <f t="shared" si="4"/>
        <v>0</v>
      </c>
      <c r="L23" s="403">
        <f t="shared" si="4"/>
        <v>0</v>
      </c>
    </row>
    <row r="24" spans="1:12">
      <c r="A24" s="160"/>
      <c r="B24" s="189" t="s">
        <v>514</v>
      </c>
      <c r="C24" s="200" t="s">
        <v>269</v>
      </c>
      <c r="D24" s="429">
        <f>D20</f>
        <v>0</v>
      </c>
      <c r="E24" s="440" t="str">
        <f t="shared" ref="E24:L24" si="5">E20</f>
        <v>-</v>
      </c>
      <c r="F24" s="440" t="str">
        <f t="shared" si="5"/>
        <v>-</v>
      </c>
      <c r="G24" s="429">
        <f t="shared" si="5"/>
        <v>0</v>
      </c>
      <c r="H24" s="429">
        <f t="shared" si="5"/>
        <v>0</v>
      </c>
      <c r="I24" s="429">
        <f t="shared" si="5"/>
        <v>0</v>
      </c>
      <c r="J24" s="429">
        <f t="shared" si="5"/>
        <v>0</v>
      </c>
      <c r="K24" s="429">
        <f t="shared" si="5"/>
        <v>0</v>
      </c>
      <c r="L24" s="444">
        <f t="shared" si="5"/>
        <v>0</v>
      </c>
    </row>
    <row r="25" spans="1:12">
      <c r="B25" s="178" t="s">
        <v>515</v>
      </c>
      <c r="C25" s="197"/>
      <c r="D25" s="432">
        <f>D22-D23-D24</f>
        <v>0</v>
      </c>
      <c r="E25" s="442" t="s">
        <v>269</v>
      </c>
      <c r="F25" s="442" t="s">
        <v>269</v>
      </c>
      <c r="G25" s="432">
        <f t="shared" ref="G25:L25" si="6">G22-G23-G24</f>
        <v>0</v>
      </c>
      <c r="H25" s="432">
        <f t="shared" si="6"/>
        <v>0</v>
      </c>
      <c r="I25" s="432">
        <f t="shared" si="6"/>
        <v>0</v>
      </c>
      <c r="J25" s="432">
        <f t="shared" si="6"/>
        <v>0</v>
      </c>
      <c r="K25" s="432">
        <f t="shared" si="6"/>
        <v>0</v>
      </c>
      <c r="L25" s="445">
        <f t="shared" si="6"/>
        <v>0</v>
      </c>
    </row>
    <row r="26" spans="1:12" ht="16" thickBot="1">
      <c r="B26" s="191"/>
      <c r="C26" s="209"/>
      <c r="D26" s="449"/>
      <c r="E26" s="449"/>
      <c r="F26" s="449"/>
      <c r="G26" s="449"/>
      <c r="H26" s="449"/>
      <c r="I26" s="449"/>
      <c r="J26" s="449"/>
      <c r="K26" s="449"/>
      <c r="L26" s="450"/>
    </row>
  </sheetData>
  <mergeCells count="1">
    <mergeCell ref="B5:G5"/>
  </mergeCells>
  <conditionalFormatting sqref="H26:L26">
    <cfRule type="cellIs" dxfId="12" priority="1" operator="greaterThan">
      <formula>0</formula>
    </cfRule>
  </conditionalFormatting>
  <conditionalFormatting sqref="D26:G26">
    <cfRule type="cellIs" dxfId="11"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8" tint="0.39997558519241921"/>
  </sheetPr>
  <dimension ref="B2:L15"/>
  <sheetViews>
    <sheetView workbookViewId="0"/>
  </sheetViews>
  <sheetFormatPr baseColWidth="10" defaultRowHeight="15" x14ac:dyDescent="0"/>
  <cols>
    <col min="1" max="1" width="10.83203125" style="76"/>
    <col min="2" max="2" width="54" style="76" customWidth="1"/>
    <col min="3" max="3" width="2.83203125" style="202" customWidth="1"/>
    <col min="4" max="12" width="15.83203125" style="76" customWidth="1"/>
    <col min="13" max="16384" width="10.83203125" style="76"/>
  </cols>
  <sheetData>
    <row r="2" spans="2:12" ht="20">
      <c r="B2" s="75" t="s">
        <v>234</v>
      </c>
      <c r="C2" s="181"/>
      <c r="D2" s="8"/>
      <c r="E2" s="8"/>
      <c r="F2" s="8"/>
      <c r="G2" s="8"/>
      <c r="H2" s="8"/>
    </row>
    <row r="3" spans="2:12">
      <c r="B3" s="1"/>
      <c r="C3" s="201"/>
      <c r="D3" s="8"/>
      <c r="E3" s="8"/>
      <c r="F3" s="8"/>
      <c r="G3" s="8"/>
      <c r="H3" s="8"/>
    </row>
    <row r="4" spans="2:12">
      <c r="B4" s="3" t="s">
        <v>83</v>
      </c>
      <c r="C4" s="182"/>
      <c r="D4" s="4"/>
      <c r="E4" s="4"/>
      <c r="F4" s="4"/>
      <c r="G4" s="5"/>
    </row>
    <row r="5" spans="2:12" ht="29" customHeight="1">
      <c r="B5" s="529" t="s">
        <v>507</v>
      </c>
      <c r="C5" s="530"/>
      <c r="D5" s="530"/>
      <c r="E5" s="530"/>
      <c r="F5" s="530"/>
      <c r="G5" s="534"/>
    </row>
    <row r="6" spans="2:12" ht="16" thickBot="1"/>
    <row r="7" spans="2:12">
      <c r="B7" s="174" t="s">
        <v>234</v>
      </c>
      <c r="C7" s="183"/>
      <c r="D7" s="91"/>
      <c r="E7" s="92"/>
      <c r="F7" s="92"/>
      <c r="G7" s="92"/>
      <c r="H7" s="92"/>
      <c r="I7" s="92"/>
      <c r="J7" s="92"/>
      <c r="K7" s="92"/>
      <c r="L7" s="93"/>
    </row>
    <row r="8" spans="2:12">
      <c r="B8" s="175"/>
      <c r="C8" s="203"/>
      <c r="D8" s="94"/>
      <c r="E8" s="94"/>
      <c r="F8" s="94"/>
      <c r="G8" s="94"/>
      <c r="H8" s="94"/>
      <c r="I8" s="94"/>
      <c r="J8" s="94"/>
      <c r="K8" s="94"/>
      <c r="L8" s="95"/>
    </row>
    <row r="9" spans="2:12">
      <c r="B9" s="176"/>
      <c r="C9" s="184"/>
      <c r="D9" s="143" t="s">
        <v>257</v>
      </c>
      <c r="E9" s="143" t="s">
        <v>258</v>
      </c>
      <c r="F9" s="143" t="s">
        <v>259</v>
      </c>
      <c r="G9" s="143" t="s">
        <v>361</v>
      </c>
      <c r="H9" s="143" t="s">
        <v>363</v>
      </c>
      <c r="I9" s="143" t="s">
        <v>362</v>
      </c>
      <c r="J9" s="143" t="s">
        <v>260</v>
      </c>
      <c r="K9" s="143" t="s">
        <v>261</v>
      </c>
      <c r="L9" s="152" t="s">
        <v>262</v>
      </c>
    </row>
    <row r="10" spans="2:12">
      <c r="B10" s="177"/>
      <c r="C10" s="204"/>
      <c r="D10" s="401"/>
      <c r="E10" s="401"/>
      <c r="F10" s="401"/>
      <c r="G10" s="401"/>
      <c r="H10" s="401"/>
      <c r="I10" s="401"/>
      <c r="J10" s="401"/>
      <c r="K10" s="401"/>
      <c r="L10" s="417"/>
    </row>
    <row r="11" spans="2:12">
      <c r="B11" s="178" t="s">
        <v>337</v>
      </c>
      <c r="C11" s="197"/>
      <c r="D11" s="428">
        <f>'Non-energetic cons analysis'!D11</f>
        <v>0</v>
      </c>
      <c r="E11" s="408" t="s">
        <v>269</v>
      </c>
      <c r="F11" s="408" t="s">
        <v>269</v>
      </c>
      <c r="G11" s="428">
        <f>'Non-energetic cons analysis'!G11</f>
        <v>0</v>
      </c>
      <c r="H11" s="428">
        <f>'Non-energetic cons analysis'!H11</f>
        <v>0</v>
      </c>
      <c r="I11" s="428">
        <f>'Non-energetic cons analysis'!I11</f>
        <v>0</v>
      </c>
      <c r="J11" s="428">
        <f>'Non-energetic cons analysis'!J11</f>
        <v>0</v>
      </c>
      <c r="K11" s="428">
        <f>'Non-energetic cons analysis'!K11</f>
        <v>0</v>
      </c>
      <c r="L11" s="403">
        <f>'Non-energetic cons analysis'!L11</f>
        <v>0</v>
      </c>
    </row>
    <row r="12" spans="2:12">
      <c r="B12" s="178" t="s">
        <v>508</v>
      </c>
      <c r="C12" s="197"/>
      <c r="D12" s="428">
        <f>'Non-energetic cons analysis'!D14</f>
        <v>0</v>
      </c>
      <c r="E12" s="408" t="s">
        <v>269</v>
      </c>
      <c r="F12" s="408" t="s">
        <v>269</v>
      </c>
      <c r="G12" s="428">
        <f>'Non-energetic cons analysis'!G14</f>
        <v>0</v>
      </c>
      <c r="H12" s="428">
        <f>'Non-energetic cons analysis'!H14</f>
        <v>0</v>
      </c>
      <c r="I12" s="428">
        <f>'Non-energetic cons analysis'!I14</f>
        <v>0</v>
      </c>
      <c r="J12" s="428">
        <f>'Non-energetic cons analysis'!J14</f>
        <v>0</v>
      </c>
      <c r="K12" s="428">
        <f>'Non-energetic cons analysis'!K14</f>
        <v>0</v>
      </c>
      <c r="L12" s="403">
        <f>'Non-energetic cons analysis'!L14</f>
        <v>0</v>
      </c>
    </row>
    <row r="13" spans="2:12">
      <c r="B13" s="179" t="s">
        <v>509</v>
      </c>
      <c r="C13" s="200" t="s">
        <v>269</v>
      </c>
      <c r="D13" s="501">
        <f>'Non-energetic cons analysis'!D16</f>
        <v>0</v>
      </c>
      <c r="E13" s="440" t="str">
        <f>'Non-energetic cons analysis'!E16</f>
        <v>-</v>
      </c>
      <c r="F13" s="440" t="str">
        <f>'Non-energetic cons analysis'!F16</f>
        <v>-</v>
      </c>
      <c r="G13" s="429">
        <f>'Non-energetic cons analysis'!G16</f>
        <v>0</v>
      </c>
      <c r="H13" s="429">
        <f>'Non-energetic cons analysis'!H16</f>
        <v>0</v>
      </c>
      <c r="I13" s="429">
        <f>'Non-energetic cons analysis'!I16</f>
        <v>0</v>
      </c>
      <c r="J13" s="429">
        <f>'Non-energetic cons analysis'!J16</f>
        <v>0</v>
      </c>
      <c r="K13" s="429">
        <f>'Non-energetic cons analysis'!K16</f>
        <v>0</v>
      </c>
      <c r="L13" s="444">
        <f>'Non-energetic cons analysis'!L16</f>
        <v>0</v>
      </c>
    </row>
    <row r="14" spans="2:12">
      <c r="B14" s="178" t="s">
        <v>336</v>
      </c>
      <c r="C14" s="197"/>
      <c r="D14" s="432">
        <f>D11-D12-D13</f>
        <v>0</v>
      </c>
      <c r="E14" s="442" t="s">
        <v>269</v>
      </c>
      <c r="F14" s="442" t="s">
        <v>269</v>
      </c>
      <c r="G14" s="432">
        <f t="shared" ref="G14:L14" si="0">G11-G12-G13</f>
        <v>0</v>
      </c>
      <c r="H14" s="432">
        <f t="shared" si="0"/>
        <v>0</v>
      </c>
      <c r="I14" s="432">
        <f t="shared" si="0"/>
        <v>0</v>
      </c>
      <c r="J14" s="432">
        <f t="shared" si="0"/>
        <v>0</v>
      </c>
      <c r="K14" s="432">
        <f t="shared" si="0"/>
        <v>0</v>
      </c>
      <c r="L14" s="445">
        <f t="shared" si="0"/>
        <v>0</v>
      </c>
    </row>
    <row r="15" spans="2:12" ht="16" thickBot="1">
      <c r="B15" s="180"/>
      <c r="C15" s="199"/>
      <c r="D15" s="412"/>
      <c r="E15" s="412"/>
      <c r="F15" s="412"/>
      <c r="G15" s="412"/>
      <c r="H15" s="412"/>
      <c r="I15" s="412"/>
      <c r="J15" s="412"/>
      <c r="K15" s="412"/>
      <c r="L15" s="434"/>
    </row>
  </sheetData>
  <mergeCells count="1">
    <mergeCell ref="B5:G5"/>
  </mergeCells>
  <conditionalFormatting sqref="H15:L15">
    <cfRule type="cellIs" dxfId="10" priority="1" operator="greaterThan">
      <formula>0</formula>
    </cfRule>
  </conditionalFormatting>
  <conditionalFormatting sqref="D15:G15">
    <cfRule type="cellIs" dxfId="9" priority="2" operator="greaterThan">
      <formula>0</formula>
    </cfRule>
  </conditionalFormatting>
  <pageMargins left="0.75" right="0.75" top="1" bottom="1" header="0.5" footer="0.5"/>
  <pageSetup paperSize="9" orientation="portrait" horizontalDpi="4294967292" verticalDpi="4294967292"/>
  <ignoredErrors>
    <ignoredError sqref="D12:L12" emptyCellReference="1"/>
  </ignoredError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tint="0.79998168889431442"/>
  </sheetPr>
  <dimension ref="A2:L27"/>
  <sheetViews>
    <sheetView workbookViewId="0"/>
  </sheetViews>
  <sheetFormatPr baseColWidth="10" defaultRowHeight="15" x14ac:dyDescent="0"/>
  <cols>
    <col min="1" max="1" width="10.83203125" style="76"/>
    <col min="2" max="2" width="41.1640625" style="76" customWidth="1"/>
    <col min="3" max="3" width="2.83203125" style="202" customWidth="1"/>
    <col min="4" max="12" width="15.83203125" style="76" customWidth="1"/>
    <col min="13" max="16384" width="10.83203125" style="76"/>
  </cols>
  <sheetData>
    <row r="2" spans="2:12" ht="20">
      <c r="B2" s="75" t="s">
        <v>209</v>
      </c>
      <c r="C2" s="181"/>
      <c r="D2" s="8"/>
      <c r="E2" s="8"/>
      <c r="F2" s="8"/>
      <c r="G2" s="8"/>
      <c r="H2" s="8"/>
    </row>
    <row r="3" spans="2:12">
      <c r="B3" s="1"/>
      <c r="C3" s="201"/>
      <c r="D3" s="8"/>
      <c r="E3" s="8"/>
      <c r="F3" s="8"/>
      <c r="G3" s="8"/>
    </row>
    <row r="4" spans="2:12">
      <c r="B4" s="3" t="s">
        <v>83</v>
      </c>
      <c r="C4" s="182"/>
      <c r="D4" s="4"/>
      <c r="E4" s="4"/>
      <c r="F4" s="4"/>
      <c r="G4" s="5"/>
    </row>
    <row r="5" spans="2:12" ht="30" customHeight="1">
      <c r="B5" s="529" t="s">
        <v>327</v>
      </c>
      <c r="C5" s="530"/>
      <c r="D5" s="530"/>
      <c r="E5" s="530"/>
      <c r="F5" s="530"/>
      <c r="G5" s="534"/>
    </row>
    <row r="6" spans="2:12" ht="16" thickBot="1"/>
    <row r="7" spans="2:12">
      <c r="B7" s="174" t="s">
        <v>225</v>
      </c>
      <c r="C7" s="183"/>
      <c r="D7" s="91"/>
      <c r="E7" s="92"/>
      <c r="F7" s="92"/>
      <c r="G7" s="92"/>
      <c r="H7" s="92"/>
      <c r="I7" s="92"/>
      <c r="J7" s="92"/>
      <c r="K7" s="92"/>
      <c r="L7" s="93"/>
    </row>
    <row r="8" spans="2:12">
      <c r="B8" s="175"/>
      <c r="C8" s="203"/>
      <c r="D8" s="94"/>
      <c r="E8" s="94"/>
      <c r="F8" s="94"/>
      <c r="G8" s="94"/>
      <c r="H8" s="94"/>
      <c r="I8" s="94"/>
      <c r="J8" s="94"/>
      <c r="K8" s="94"/>
      <c r="L8" s="95"/>
    </row>
    <row r="9" spans="2:12">
      <c r="B9" s="176"/>
      <c r="C9" s="184"/>
      <c r="D9" s="143" t="s">
        <v>257</v>
      </c>
      <c r="E9" s="143" t="s">
        <v>258</v>
      </c>
      <c r="F9" s="143" t="s">
        <v>259</v>
      </c>
      <c r="G9" s="143" t="s">
        <v>361</v>
      </c>
      <c r="H9" s="143" t="s">
        <v>363</v>
      </c>
      <c r="I9" s="143" t="s">
        <v>362</v>
      </c>
      <c r="J9" s="143" t="s">
        <v>260</v>
      </c>
      <c r="K9" s="143" t="s">
        <v>261</v>
      </c>
      <c r="L9" s="152" t="s">
        <v>262</v>
      </c>
    </row>
    <row r="10" spans="2:12">
      <c r="B10" s="177"/>
      <c r="C10" s="204"/>
      <c r="D10" s="416"/>
      <c r="E10" s="416"/>
      <c r="F10" s="416"/>
      <c r="G10" s="416"/>
      <c r="H10" s="401"/>
      <c r="I10" s="401"/>
      <c r="J10" s="401"/>
      <c r="K10" s="401"/>
      <c r="L10" s="417"/>
    </row>
    <row r="11" spans="2:12" ht="30">
      <c r="B11" s="195" t="s">
        <v>384</v>
      </c>
      <c r="C11" s="197"/>
      <c r="D11" s="418"/>
      <c r="E11" s="418"/>
      <c r="F11" s="418"/>
      <c r="G11" s="418"/>
      <c r="H11" s="418"/>
      <c r="I11" s="418"/>
      <c r="J11" s="418"/>
      <c r="K11" s="418"/>
      <c r="L11" s="419"/>
    </row>
    <row r="12" spans="2:12">
      <c r="B12" s="194" t="s">
        <v>125</v>
      </c>
      <c r="C12" s="197"/>
      <c r="D12" s="420">
        <f>'Fuel aggregation'!E11</f>
        <v>0</v>
      </c>
      <c r="E12" s="420">
        <f>'Fuel aggregation'!F11</f>
        <v>0</v>
      </c>
      <c r="F12" s="420">
        <f>'Fuel aggregation'!G11</f>
        <v>0</v>
      </c>
      <c r="G12" s="410" t="s">
        <v>269</v>
      </c>
      <c r="H12" s="410" t="s">
        <v>269</v>
      </c>
      <c r="I12" s="410" t="s">
        <v>269</v>
      </c>
      <c r="J12" s="410" t="s">
        <v>269</v>
      </c>
      <c r="K12" s="410" t="s">
        <v>269</v>
      </c>
      <c r="L12" s="421" t="s">
        <v>269</v>
      </c>
    </row>
    <row r="13" spans="2:12">
      <c r="B13" s="196" t="s">
        <v>126</v>
      </c>
      <c r="C13" s="200" t="s">
        <v>270</v>
      </c>
      <c r="D13" s="422">
        <f>'Fuel aggregation'!E12</f>
        <v>0</v>
      </c>
      <c r="E13" s="422">
        <f>'Fuel aggregation'!F12</f>
        <v>0</v>
      </c>
      <c r="F13" s="422">
        <f>'Fuel aggregation'!G12</f>
        <v>0</v>
      </c>
      <c r="G13" s="423" t="s">
        <v>269</v>
      </c>
      <c r="H13" s="423" t="s">
        <v>269</v>
      </c>
      <c r="I13" s="423" t="s">
        <v>269</v>
      </c>
      <c r="J13" s="423" t="s">
        <v>269</v>
      </c>
      <c r="K13" s="423" t="s">
        <v>269</v>
      </c>
      <c r="L13" s="424" t="s">
        <v>269</v>
      </c>
    </row>
    <row r="14" spans="2:12">
      <c r="B14" s="194" t="s">
        <v>89</v>
      </c>
      <c r="C14" s="197"/>
      <c r="D14" s="425">
        <f>SUM(D12:D13)</f>
        <v>0</v>
      </c>
      <c r="E14" s="425">
        <f t="shared" ref="E14:F14" si="0">SUM(E12:E13)</f>
        <v>0</v>
      </c>
      <c r="F14" s="425">
        <f t="shared" si="0"/>
        <v>0</v>
      </c>
      <c r="G14" s="410" t="s">
        <v>269</v>
      </c>
      <c r="H14" s="410" t="s">
        <v>269</v>
      </c>
      <c r="I14" s="410" t="s">
        <v>269</v>
      </c>
      <c r="J14" s="410" t="s">
        <v>269</v>
      </c>
      <c r="K14" s="410" t="s">
        <v>269</v>
      </c>
      <c r="L14" s="421" t="s">
        <v>269</v>
      </c>
    </row>
    <row r="15" spans="2:12">
      <c r="B15" s="178"/>
      <c r="C15" s="197"/>
      <c r="D15" s="426"/>
      <c r="E15" s="426"/>
      <c r="F15" s="426"/>
      <c r="G15" s="426"/>
      <c r="H15" s="406"/>
      <c r="I15" s="406"/>
      <c r="J15" s="406"/>
      <c r="K15" s="406"/>
      <c r="L15" s="427"/>
    </row>
    <row r="16" spans="2:12">
      <c r="B16" s="195" t="s">
        <v>331</v>
      </c>
      <c r="C16" s="197"/>
      <c r="D16" s="426"/>
      <c r="E16" s="426"/>
      <c r="F16" s="426"/>
      <c r="G16" s="426"/>
      <c r="H16" s="406"/>
      <c r="I16" s="406"/>
      <c r="J16" s="406"/>
      <c r="K16" s="406"/>
      <c r="L16" s="427"/>
    </row>
    <row r="17" spans="1:12">
      <c r="B17" s="190" t="s">
        <v>125</v>
      </c>
      <c r="C17" s="197"/>
      <c r="D17" s="428">
        <f>'Import from Metal analysis'!C9</f>
        <v>0</v>
      </c>
      <c r="E17" s="428">
        <f>'Import from Metal analysis'!D9</f>
        <v>0</v>
      </c>
      <c r="F17" s="428">
        <f>'Import from Metal analysis'!E9</f>
        <v>0</v>
      </c>
      <c r="G17" s="410" t="s">
        <v>269</v>
      </c>
      <c r="H17" s="410" t="s">
        <v>269</v>
      </c>
      <c r="I17" s="410" t="s">
        <v>269</v>
      </c>
      <c r="J17" s="410" t="s">
        <v>269</v>
      </c>
      <c r="K17" s="410" t="s">
        <v>269</v>
      </c>
      <c r="L17" s="421" t="s">
        <v>269</v>
      </c>
    </row>
    <row r="18" spans="1:12">
      <c r="B18" s="189" t="s">
        <v>126</v>
      </c>
      <c r="C18" s="200" t="s">
        <v>270</v>
      </c>
      <c r="D18" s="429">
        <f>'Import from Metal analysis'!C10</f>
        <v>0</v>
      </c>
      <c r="E18" s="429">
        <f>'Import from Metal analysis'!D10</f>
        <v>0</v>
      </c>
      <c r="F18" s="429">
        <f>'Import from Metal analysis'!E10</f>
        <v>0</v>
      </c>
      <c r="G18" s="423" t="s">
        <v>269</v>
      </c>
      <c r="H18" s="423" t="s">
        <v>269</v>
      </c>
      <c r="I18" s="423" t="s">
        <v>269</v>
      </c>
      <c r="J18" s="423" t="s">
        <v>269</v>
      </c>
      <c r="K18" s="423" t="s">
        <v>269</v>
      </c>
      <c r="L18" s="424" t="s">
        <v>269</v>
      </c>
    </row>
    <row r="19" spans="1:12">
      <c r="B19" s="190" t="s">
        <v>89</v>
      </c>
      <c r="C19" s="197"/>
      <c r="D19" s="430">
        <f>SUM(D17:D18)</f>
        <v>0</v>
      </c>
      <c r="E19" s="430">
        <f t="shared" ref="E19:F19" si="1">SUM(E17:E18)</f>
        <v>0</v>
      </c>
      <c r="F19" s="430">
        <f t="shared" si="1"/>
        <v>0</v>
      </c>
      <c r="G19" s="410" t="s">
        <v>269</v>
      </c>
      <c r="H19" s="410" t="s">
        <v>269</v>
      </c>
      <c r="I19" s="410" t="s">
        <v>269</v>
      </c>
      <c r="J19" s="410" t="s">
        <v>269</v>
      </c>
      <c r="K19" s="410" t="s">
        <v>269</v>
      </c>
      <c r="L19" s="421" t="s">
        <v>269</v>
      </c>
    </row>
    <row r="20" spans="1:12">
      <c r="B20" s="190"/>
      <c r="C20" s="197"/>
      <c r="D20" s="431"/>
      <c r="E20" s="431"/>
      <c r="F20" s="431"/>
      <c r="G20" s="426"/>
      <c r="H20" s="406"/>
      <c r="I20" s="406"/>
      <c r="J20" s="406"/>
      <c r="K20" s="406"/>
      <c r="L20" s="427"/>
    </row>
    <row r="21" spans="1:12">
      <c r="A21" s="160"/>
      <c r="B21" s="178"/>
      <c r="C21" s="197"/>
      <c r="D21" s="426"/>
      <c r="E21" s="426"/>
      <c r="F21" s="426"/>
      <c r="G21" s="426"/>
      <c r="H21" s="406"/>
      <c r="I21" s="406"/>
      <c r="J21" s="406"/>
      <c r="K21" s="406"/>
      <c r="L21" s="427"/>
    </row>
    <row r="22" spans="1:12">
      <c r="A22" s="160"/>
      <c r="B22" s="178" t="s">
        <v>338</v>
      </c>
      <c r="C22" s="197"/>
      <c r="D22" s="428">
        <f>D14</f>
        <v>0</v>
      </c>
      <c r="E22" s="428">
        <f t="shared" ref="E22:F22" si="2">E14</f>
        <v>0</v>
      </c>
      <c r="F22" s="428">
        <f t="shared" si="2"/>
        <v>0</v>
      </c>
      <c r="G22" s="410" t="s">
        <v>269</v>
      </c>
      <c r="H22" s="410" t="s">
        <v>269</v>
      </c>
      <c r="I22" s="410" t="s">
        <v>269</v>
      </c>
      <c r="J22" s="410" t="s">
        <v>269</v>
      </c>
      <c r="K22" s="410" t="s">
        <v>269</v>
      </c>
      <c r="L22" s="421" t="s">
        <v>269</v>
      </c>
    </row>
    <row r="23" spans="1:12">
      <c r="A23" s="160"/>
      <c r="B23" s="179" t="s">
        <v>339</v>
      </c>
      <c r="C23" s="200" t="s">
        <v>269</v>
      </c>
      <c r="D23" s="429">
        <f>D19</f>
        <v>0</v>
      </c>
      <c r="E23" s="429">
        <f t="shared" ref="E23:F23" si="3">E19</f>
        <v>0</v>
      </c>
      <c r="F23" s="429">
        <f t="shared" si="3"/>
        <v>0</v>
      </c>
      <c r="G23" s="423" t="s">
        <v>269</v>
      </c>
      <c r="H23" s="423" t="s">
        <v>269</v>
      </c>
      <c r="I23" s="423" t="s">
        <v>269</v>
      </c>
      <c r="J23" s="423" t="s">
        <v>269</v>
      </c>
      <c r="K23" s="423" t="s">
        <v>269</v>
      </c>
      <c r="L23" s="424" t="s">
        <v>269</v>
      </c>
    </row>
    <row r="24" spans="1:12">
      <c r="B24" s="178" t="s">
        <v>329</v>
      </c>
      <c r="C24" s="197"/>
      <c r="D24" s="432">
        <f>D22-D23</f>
        <v>0</v>
      </c>
      <c r="E24" s="432">
        <f t="shared" ref="E24:F24" si="4">E22-E23</f>
        <v>0</v>
      </c>
      <c r="F24" s="432">
        <f t="shared" si="4"/>
        <v>0</v>
      </c>
      <c r="G24" s="410" t="s">
        <v>269</v>
      </c>
      <c r="H24" s="410" t="s">
        <v>269</v>
      </c>
      <c r="I24" s="410" t="s">
        <v>269</v>
      </c>
      <c r="J24" s="410" t="s">
        <v>269</v>
      </c>
      <c r="K24" s="410" t="s">
        <v>269</v>
      </c>
      <c r="L24" s="421" t="s">
        <v>269</v>
      </c>
    </row>
    <row r="25" spans="1:12" ht="16" thickBot="1">
      <c r="B25" s="198"/>
      <c r="C25" s="199"/>
      <c r="D25" s="433"/>
      <c r="E25" s="433"/>
      <c r="F25" s="433"/>
      <c r="G25" s="433"/>
      <c r="H25" s="412"/>
      <c r="I25" s="412"/>
      <c r="J25" s="412"/>
      <c r="K25" s="412"/>
      <c r="L25" s="434"/>
    </row>
    <row r="27" spans="1:12">
      <c r="B27" s="1"/>
      <c r="C27" s="201"/>
      <c r="D27" s="1"/>
      <c r="E27" s="1"/>
    </row>
  </sheetData>
  <mergeCells count="1">
    <mergeCell ref="B5:G5"/>
  </mergeCells>
  <conditionalFormatting sqref="H25:L25">
    <cfRule type="cellIs" dxfId="8" priority="1" operator="greaterThan">
      <formula>0</formula>
    </cfRule>
  </conditionalFormatting>
  <conditionalFormatting sqref="D25:G25">
    <cfRule type="cellIs" dxfId="7"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8" tint="0.79998168889431442"/>
  </sheetPr>
  <dimension ref="B2:L22"/>
  <sheetViews>
    <sheetView workbookViewId="0">
      <selection activeCell="F14" sqref="F14"/>
    </sheetView>
  </sheetViews>
  <sheetFormatPr baseColWidth="10" defaultRowHeight="15" x14ac:dyDescent="0"/>
  <cols>
    <col min="1" max="1" width="10.83203125" style="76"/>
    <col min="2" max="2" width="39.83203125" style="76" customWidth="1"/>
    <col min="3" max="3" width="2.83203125" style="202" customWidth="1"/>
    <col min="4" max="12" width="15.83203125" style="76" customWidth="1"/>
    <col min="13" max="16384" width="10.83203125" style="76"/>
  </cols>
  <sheetData>
    <row r="2" spans="2:12" ht="20">
      <c r="B2" s="75" t="s">
        <v>212</v>
      </c>
      <c r="C2" s="181"/>
      <c r="D2" s="8"/>
      <c r="E2" s="88"/>
      <c r="F2" s="8"/>
      <c r="G2" s="8"/>
      <c r="H2" s="8"/>
    </row>
    <row r="3" spans="2:12">
      <c r="B3" s="1"/>
      <c r="C3" s="201"/>
      <c r="D3" s="8"/>
      <c r="E3" s="88"/>
      <c r="F3" s="8"/>
      <c r="G3" s="8"/>
      <c r="H3" s="8"/>
    </row>
    <row r="4" spans="2:12">
      <c r="B4" s="3" t="s">
        <v>83</v>
      </c>
      <c r="C4" s="182"/>
      <c r="D4" s="4"/>
      <c r="E4" s="153"/>
      <c r="F4" s="4"/>
      <c r="G4" s="5"/>
    </row>
    <row r="5" spans="2:12" ht="29" customHeight="1">
      <c r="B5" s="529" t="s">
        <v>516</v>
      </c>
      <c r="C5" s="530"/>
      <c r="D5" s="530"/>
      <c r="E5" s="530"/>
      <c r="F5" s="530"/>
      <c r="G5" s="534"/>
    </row>
    <row r="6" spans="2:12" ht="16" thickBot="1"/>
    <row r="7" spans="2:12">
      <c r="B7" s="174" t="s">
        <v>226</v>
      </c>
      <c r="C7" s="183"/>
      <c r="D7" s="91"/>
      <c r="E7" s="105"/>
      <c r="F7" s="92"/>
      <c r="G7" s="92"/>
      <c r="H7" s="92"/>
      <c r="I7" s="92"/>
      <c r="J7" s="92"/>
      <c r="K7" s="92"/>
      <c r="L7" s="93"/>
    </row>
    <row r="8" spans="2:12">
      <c r="B8" s="175"/>
      <c r="C8" s="203"/>
      <c r="D8" s="94"/>
      <c r="E8" s="98"/>
      <c r="F8" s="94"/>
      <c r="G8" s="94"/>
      <c r="H8" s="94"/>
      <c r="I8" s="94"/>
      <c r="J8" s="94"/>
      <c r="K8" s="94"/>
      <c r="L8" s="95"/>
    </row>
    <row r="9" spans="2:12">
      <c r="B9" s="176"/>
      <c r="C9" s="184"/>
      <c r="D9" s="143" t="s">
        <v>257</v>
      </c>
      <c r="E9" s="143" t="s">
        <v>258</v>
      </c>
      <c r="F9" s="143" t="s">
        <v>259</v>
      </c>
      <c r="G9" s="143" t="s">
        <v>361</v>
      </c>
      <c r="H9" s="143" t="s">
        <v>363</v>
      </c>
      <c r="I9" s="143" t="s">
        <v>362</v>
      </c>
      <c r="J9" s="143" t="s">
        <v>260</v>
      </c>
      <c r="K9" s="143" t="s">
        <v>261</v>
      </c>
      <c r="L9" s="152" t="s">
        <v>262</v>
      </c>
    </row>
    <row r="10" spans="2:12">
      <c r="B10" s="177"/>
      <c r="C10" s="204"/>
      <c r="D10" s="401"/>
      <c r="E10" s="416"/>
      <c r="F10" s="401"/>
      <c r="G10" s="401"/>
      <c r="H10" s="401"/>
      <c r="I10" s="401"/>
      <c r="J10" s="435"/>
      <c r="K10" s="435"/>
      <c r="L10" s="417"/>
    </row>
    <row r="11" spans="2:12" ht="30">
      <c r="B11" s="195" t="s">
        <v>386</v>
      </c>
      <c r="C11" s="197"/>
      <c r="D11" s="436">
        <f>-'Fuel aggregation'!E15</f>
        <v>0</v>
      </c>
      <c r="E11" s="437" t="s">
        <v>269</v>
      </c>
      <c r="F11" s="436">
        <f>-'Fuel aggregation'!G15</f>
        <v>0</v>
      </c>
      <c r="G11" s="436">
        <f>-'Fuel aggregation'!H15</f>
        <v>0</v>
      </c>
      <c r="H11" s="436">
        <f>-'Fuel aggregation'!I15</f>
        <v>0</v>
      </c>
      <c r="I11" s="436">
        <f>-'Fuel aggregation'!J15</f>
        <v>0</v>
      </c>
      <c r="J11" s="436">
        <f>-'Fuel aggregation'!K15</f>
        <v>0</v>
      </c>
      <c r="K11" s="436">
        <f>-'Fuel aggregation'!L15</f>
        <v>0</v>
      </c>
      <c r="L11" s="438">
        <f>-'Fuel aggregation'!M15</f>
        <v>0</v>
      </c>
    </row>
    <row r="12" spans="2:12">
      <c r="B12" s="178" t="s">
        <v>440</v>
      </c>
      <c r="C12" s="197"/>
      <c r="D12" s="436">
        <f>-'Fuel aggregation'!E17</f>
        <v>0</v>
      </c>
      <c r="E12" s="493" t="s">
        <v>269</v>
      </c>
      <c r="F12" s="436">
        <f>-'Fuel aggregation'!G17</f>
        <v>0</v>
      </c>
      <c r="G12" s="436">
        <f>-'Fuel aggregation'!H17</f>
        <v>0</v>
      </c>
      <c r="H12" s="436">
        <f>-'Fuel aggregation'!I17</f>
        <v>0</v>
      </c>
      <c r="I12" s="436">
        <f>-'Fuel aggregation'!J17</f>
        <v>0</v>
      </c>
      <c r="J12" s="436">
        <f>-'Fuel aggregation'!K17</f>
        <v>0</v>
      </c>
      <c r="K12" s="436">
        <f>-'Fuel aggregation'!L17</f>
        <v>0</v>
      </c>
      <c r="L12" s="438">
        <f>-'Fuel aggregation'!M17</f>
        <v>0</v>
      </c>
    </row>
    <row r="13" spans="2:12">
      <c r="B13" s="179" t="s">
        <v>441</v>
      </c>
      <c r="C13" s="200" t="s">
        <v>269</v>
      </c>
      <c r="D13" s="491">
        <f>-'Fuel aggregation'!E16</f>
        <v>0</v>
      </c>
      <c r="E13" s="494" t="s">
        <v>269</v>
      </c>
      <c r="F13" s="491">
        <f>-'Fuel aggregation'!G16</f>
        <v>0</v>
      </c>
      <c r="G13" s="491">
        <f>-'Fuel aggregation'!H16</f>
        <v>0</v>
      </c>
      <c r="H13" s="491">
        <f>-'Fuel aggregation'!I16</f>
        <v>0</v>
      </c>
      <c r="I13" s="491">
        <f>-'Fuel aggregation'!J16</f>
        <v>0</v>
      </c>
      <c r="J13" s="491">
        <f>-'Fuel aggregation'!K16</f>
        <v>0</v>
      </c>
      <c r="K13" s="491">
        <f>-'Fuel aggregation'!L16</f>
        <v>0</v>
      </c>
      <c r="L13" s="492">
        <f>-'Fuel aggregation'!M16</f>
        <v>0</v>
      </c>
    </row>
    <row r="14" spans="2:12">
      <c r="B14" s="178" t="s">
        <v>330</v>
      </c>
      <c r="C14" s="197"/>
      <c r="D14" s="380">
        <f>D11-D12-D13</f>
        <v>0</v>
      </c>
      <c r="E14" s="462" t="s">
        <v>269</v>
      </c>
      <c r="F14" s="380">
        <f t="shared" ref="F14:L14" si="0">F11-F12-F13</f>
        <v>0</v>
      </c>
      <c r="G14" s="380">
        <f t="shared" si="0"/>
        <v>0</v>
      </c>
      <c r="H14" s="380">
        <f t="shared" si="0"/>
        <v>0</v>
      </c>
      <c r="I14" s="380">
        <f t="shared" si="0"/>
        <v>0</v>
      </c>
      <c r="J14" s="380">
        <f t="shared" si="0"/>
        <v>0</v>
      </c>
      <c r="K14" s="380">
        <f t="shared" si="0"/>
        <v>0</v>
      </c>
      <c r="L14" s="381">
        <f t="shared" si="0"/>
        <v>0</v>
      </c>
    </row>
    <row r="15" spans="2:12">
      <c r="B15" s="178"/>
      <c r="C15" s="197"/>
      <c r="D15" s="406"/>
      <c r="E15" s="426"/>
      <c r="F15" s="406"/>
      <c r="G15" s="406"/>
      <c r="H15" s="406"/>
      <c r="I15" s="406"/>
      <c r="J15" s="406"/>
      <c r="K15" s="406"/>
      <c r="L15" s="427"/>
    </row>
    <row r="16" spans="2:12">
      <c r="B16" s="195" t="s">
        <v>442</v>
      </c>
      <c r="C16" s="197"/>
      <c r="D16" s="406"/>
      <c r="E16" s="426"/>
      <c r="F16" s="406"/>
      <c r="G16" s="406"/>
      <c r="H16" s="406"/>
      <c r="I16" s="406"/>
      <c r="J16" s="406"/>
      <c r="K16" s="406"/>
      <c r="L16" s="427"/>
    </row>
    <row r="17" spans="2:12">
      <c r="B17" s="190" t="s">
        <v>126</v>
      </c>
      <c r="C17" s="197"/>
      <c r="D17" s="383">
        <f>'Import from Metal analysis'!C12</f>
        <v>0</v>
      </c>
      <c r="E17" s="408" t="s">
        <v>269</v>
      </c>
      <c r="F17" s="383">
        <f>'Import from Metal analysis'!E12</f>
        <v>0</v>
      </c>
      <c r="G17" s="383">
        <f>'Import from Metal analysis'!F12</f>
        <v>0</v>
      </c>
      <c r="H17" s="383">
        <f>'Import from Metal analysis'!G12</f>
        <v>0</v>
      </c>
      <c r="I17" s="383">
        <f>'Import from Metal analysis'!H12</f>
        <v>0</v>
      </c>
      <c r="J17" s="383">
        <f>'Import from Metal analysis'!I12</f>
        <v>0</v>
      </c>
      <c r="K17" s="383">
        <f>'Import from Metal analysis'!J12</f>
        <v>0</v>
      </c>
      <c r="L17" s="384">
        <f>'Import from Metal analysis'!K12</f>
        <v>0</v>
      </c>
    </row>
    <row r="18" spans="2:12">
      <c r="B18" s="189" t="s">
        <v>125</v>
      </c>
      <c r="C18" s="200" t="s">
        <v>270</v>
      </c>
      <c r="D18" s="467">
        <f>'Import from Metal analysis'!C13</f>
        <v>0</v>
      </c>
      <c r="E18" s="467">
        <f>'Import from Metal analysis'!D13</f>
        <v>0</v>
      </c>
      <c r="F18" s="467">
        <f>'Import from Metal analysis'!E13</f>
        <v>0</v>
      </c>
      <c r="G18" s="467">
        <f>'Import from Metal analysis'!F13</f>
        <v>0</v>
      </c>
      <c r="H18" s="467">
        <f>'Import from Metal analysis'!G13</f>
        <v>0</v>
      </c>
      <c r="I18" s="467">
        <f>'Import from Metal analysis'!H13</f>
        <v>0</v>
      </c>
      <c r="J18" s="467">
        <f>'Import from Metal analysis'!I13</f>
        <v>0</v>
      </c>
      <c r="K18" s="467">
        <f>'Import from Metal analysis'!J13</f>
        <v>0</v>
      </c>
      <c r="L18" s="468">
        <f>'Import from Metal analysis'!K13</f>
        <v>0</v>
      </c>
    </row>
    <row r="19" spans="2:12">
      <c r="B19" s="190" t="s">
        <v>89</v>
      </c>
      <c r="C19" s="197"/>
      <c r="D19" s="436">
        <f>D17</f>
        <v>0</v>
      </c>
      <c r="E19" s="437" t="s">
        <v>269</v>
      </c>
      <c r="F19" s="436">
        <f t="shared" ref="F19:L19" si="1">F17</f>
        <v>0</v>
      </c>
      <c r="G19" s="436">
        <f t="shared" si="1"/>
        <v>0</v>
      </c>
      <c r="H19" s="436">
        <f t="shared" si="1"/>
        <v>0</v>
      </c>
      <c r="I19" s="436">
        <f t="shared" si="1"/>
        <v>0</v>
      </c>
      <c r="J19" s="436">
        <f t="shared" si="1"/>
        <v>0</v>
      </c>
      <c r="K19" s="436">
        <f t="shared" si="1"/>
        <v>0</v>
      </c>
      <c r="L19" s="438">
        <f t="shared" si="1"/>
        <v>0</v>
      </c>
    </row>
    <row r="20" spans="2:12" ht="16" thickBot="1">
      <c r="B20" s="180"/>
      <c r="C20" s="199"/>
      <c r="D20" s="412"/>
      <c r="E20" s="433"/>
      <c r="F20" s="412"/>
      <c r="G20" s="412"/>
      <c r="H20" s="412"/>
      <c r="I20" s="412"/>
      <c r="J20" s="412"/>
      <c r="K20" s="412"/>
      <c r="L20" s="434"/>
    </row>
    <row r="22" spans="2:12">
      <c r="G22" s="144"/>
      <c r="H22" s="145"/>
      <c r="J22" s="145"/>
    </row>
  </sheetData>
  <mergeCells count="1">
    <mergeCell ref="B5:G5"/>
  </mergeCells>
  <conditionalFormatting sqref="H20:L20">
    <cfRule type="cellIs" dxfId="6" priority="1" operator="greaterThan">
      <formula>0</formula>
    </cfRule>
  </conditionalFormatting>
  <conditionalFormatting sqref="D20:G20">
    <cfRule type="cellIs" dxfId="5"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8" tint="0.79998168889431442"/>
  </sheetPr>
  <dimension ref="A2:L27"/>
  <sheetViews>
    <sheetView workbookViewId="0">
      <selection activeCell="F24" sqref="F24"/>
    </sheetView>
  </sheetViews>
  <sheetFormatPr baseColWidth="10" defaultRowHeight="15" x14ac:dyDescent="0"/>
  <cols>
    <col min="1" max="1" width="10.83203125" style="76"/>
    <col min="2" max="2" width="46.33203125" style="76" customWidth="1"/>
    <col min="3" max="3" width="2.83203125" style="202" customWidth="1"/>
    <col min="4" max="12" width="15.83203125" style="76" customWidth="1"/>
    <col min="13" max="16384" width="10.83203125" style="76"/>
  </cols>
  <sheetData>
    <row r="2" spans="2:12" ht="20">
      <c r="B2" s="75" t="s">
        <v>231</v>
      </c>
      <c r="C2" s="206"/>
      <c r="D2" s="8"/>
      <c r="E2" s="8"/>
      <c r="F2" s="8"/>
      <c r="G2" s="8"/>
      <c r="H2" s="8"/>
    </row>
    <row r="3" spans="2:12">
      <c r="B3" s="1"/>
      <c r="D3" s="8"/>
      <c r="E3" s="8"/>
      <c r="F3" s="8"/>
      <c r="G3" s="8"/>
      <c r="H3" s="8"/>
    </row>
    <row r="4" spans="2:12">
      <c r="B4" s="3" t="s">
        <v>83</v>
      </c>
      <c r="C4" s="207"/>
      <c r="D4" s="4"/>
      <c r="E4" s="4"/>
      <c r="F4" s="4"/>
      <c r="G4" s="5"/>
    </row>
    <row r="5" spans="2:12" ht="29" customHeight="1">
      <c r="B5" s="529" t="s">
        <v>519</v>
      </c>
      <c r="C5" s="530"/>
      <c r="D5" s="530"/>
      <c r="E5" s="530"/>
      <c r="F5" s="530"/>
      <c r="G5" s="534"/>
    </row>
    <row r="6" spans="2:12" ht="16" thickBot="1"/>
    <row r="7" spans="2:12">
      <c r="B7" s="174" t="s">
        <v>231</v>
      </c>
      <c r="C7" s="192"/>
      <c r="D7" s="91"/>
      <c r="E7" s="92"/>
      <c r="F7" s="92"/>
      <c r="G7" s="92"/>
      <c r="H7" s="92"/>
      <c r="I7" s="92"/>
      <c r="J7" s="92"/>
      <c r="K7" s="92"/>
      <c r="L7" s="106"/>
    </row>
    <row r="8" spans="2:12">
      <c r="B8" s="175"/>
      <c r="C8" s="208"/>
      <c r="D8" s="94"/>
      <c r="E8" s="94"/>
      <c r="F8" s="98"/>
      <c r="G8" s="98"/>
      <c r="H8" s="98"/>
      <c r="I8" s="98"/>
      <c r="J8" s="98"/>
      <c r="K8" s="98"/>
      <c r="L8" s="107"/>
    </row>
    <row r="9" spans="2:12">
      <c r="B9" s="176"/>
      <c r="C9" s="193"/>
      <c r="D9" s="143" t="s">
        <v>257</v>
      </c>
      <c r="E9" s="143" t="s">
        <v>258</v>
      </c>
      <c r="F9" s="143" t="s">
        <v>259</v>
      </c>
      <c r="G9" s="143" t="s">
        <v>361</v>
      </c>
      <c r="H9" s="143" t="s">
        <v>363</v>
      </c>
      <c r="I9" s="143" t="s">
        <v>362</v>
      </c>
      <c r="J9" s="143" t="s">
        <v>260</v>
      </c>
      <c r="K9" s="143" t="s">
        <v>261</v>
      </c>
      <c r="L9" s="152" t="s">
        <v>262</v>
      </c>
    </row>
    <row r="10" spans="2:12">
      <c r="B10" s="177"/>
      <c r="C10" s="208"/>
      <c r="D10" s="401"/>
      <c r="E10" s="401"/>
      <c r="F10" s="416"/>
      <c r="G10" s="416"/>
      <c r="H10" s="416"/>
      <c r="I10" s="416"/>
      <c r="J10" s="416"/>
      <c r="K10" s="416"/>
      <c r="L10" s="402"/>
    </row>
    <row r="11" spans="2:12">
      <c r="B11" s="195" t="s">
        <v>340</v>
      </c>
      <c r="C11" s="197"/>
      <c r="D11" s="430">
        <f>'Fuel aggregation'!E20</f>
        <v>0</v>
      </c>
      <c r="E11" s="437" t="s">
        <v>269</v>
      </c>
      <c r="F11" s="430">
        <f>'Fuel aggregation'!G20</f>
        <v>0</v>
      </c>
      <c r="G11" s="430">
        <f>'Fuel aggregation'!H20</f>
        <v>0</v>
      </c>
      <c r="H11" s="430">
        <f>'Fuel aggregation'!I20</f>
        <v>0</v>
      </c>
      <c r="I11" s="430">
        <f>'Fuel aggregation'!J20</f>
        <v>0</v>
      </c>
      <c r="J11" s="430">
        <f>'Fuel aggregation'!K20</f>
        <v>0</v>
      </c>
      <c r="K11" s="430">
        <f>'Fuel aggregation'!L20</f>
        <v>0</v>
      </c>
      <c r="L11" s="443">
        <f>'Fuel aggregation'!M20</f>
        <v>0</v>
      </c>
    </row>
    <row r="12" spans="2:12">
      <c r="B12" s="178"/>
      <c r="C12" s="197"/>
      <c r="D12" s="406"/>
      <c r="E12" s="426"/>
      <c r="F12" s="426"/>
      <c r="G12" s="426"/>
      <c r="H12" s="426"/>
      <c r="I12" s="426"/>
      <c r="J12" s="426"/>
      <c r="K12" s="426"/>
      <c r="L12" s="407"/>
    </row>
    <row r="13" spans="2:12">
      <c r="B13" s="195" t="s">
        <v>511</v>
      </c>
      <c r="C13" s="197"/>
      <c r="D13" s="406"/>
      <c r="E13" s="426"/>
      <c r="F13" s="426"/>
      <c r="G13" s="426"/>
      <c r="H13" s="426"/>
      <c r="I13" s="426"/>
      <c r="J13" s="426"/>
      <c r="K13" s="426"/>
      <c r="L13" s="407"/>
    </row>
    <row r="14" spans="2:12">
      <c r="B14" s="190" t="s">
        <v>227</v>
      </c>
      <c r="C14" s="197"/>
      <c r="D14" s="383">
        <f>'Import from Metal analysis'!C15</f>
        <v>0</v>
      </c>
      <c r="E14" s="408" t="s">
        <v>269</v>
      </c>
      <c r="F14" s="428">
        <f>'Import from Metal analysis'!E15</f>
        <v>0</v>
      </c>
      <c r="G14" s="428">
        <f>'Import from Metal analysis'!F15</f>
        <v>0</v>
      </c>
      <c r="H14" s="428">
        <f>'Import from Metal analysis'!G15</f>
        <v>0</v>
      </c>
      <c r="I14" s="428">
        <f>'Import from Metal analysis'!H15</f>
        <v>0</v>
      </c>
      <c r="J14" s="428">
        <f>'Import from Metal analysis'!I15</f>
        <v>0</v>
      </c>
      <c r="K14" s="428">
        <f>'Import from Metal analysis'!J15</f>
        <v>0</v>
      </c>
      <c r="L14" s="403">
        <f>'Import from Metal analysis'!K15</f>
        <v>0</v>
      </c>
    </row>
    <row r="15" spans="2:12">
      <c r="B15" s="190" t="s">
        <v>228</v>
      </c>
      <c r="C15" s="197"/>
      <c r="D15" s="383">
        <f>'Import from Metal analysis'!C16</f>
        <v>0</v>
      </c>
      <c r="E15" s="408" t="s">
        <v>269</v>
      </c>
      <c r="F15" s="428">
        <f>'Import from Metal analysis'!E16</f>
        <v>0</v>
      </c>
      <c r="G15" s="428">
        <f>'Import from Metal analysis'!F16</f>
        <v>0</v>
      </c>
      <c r="H15" s="428">
        <f>'Import from Metal analysis'!G16</f>
        <v>0</v>
      </c>
      <c r="I15" s="428">
        <f>'Import from Metal analysis'!H16</f>
        <v>0</v>
      </c>
      <c r="J15" s="428">
        <f>'Import from Metal analysis'!I16</f>
        <v>0</v>
      </c>
      <c r="K15" s="428">
        <f>'Import from Metal analysis'!J16</f>
        <v>0</v>
      </c>
      <c r="L15" s="403">
        <f>'Import from Metal analysis'!K16</f>
        <v>0</v>
      </c>
    </row>
    <row r="16" spans="2:12">
      <c r="B16" s="189" t="s">
        <v>229</v>
      </c>
      <c r="C16" s="205" t="s">
        <v>270</v>
      </c>
      <c r="D16" s="439">
        <f>'Import from Metal analysis'!C17</f>
        <v>0</v>
      </c>
      <c r="E16" s="440" t="s">
        <v>269</v>
      </c>
      <c r="F16" s="429">
        <f>'Import from Metal analysis'!E17</f>
        <v>0</v>
      </c>
      <c r="G16" s="429">
        <f>'Import from Metal analysis'!F17</f>
        <v>0</v>
      </c>
      <c r="H16" s="429">
        <f>'Import from Metal analysis'!G17</f>
        <v>0</v>
      </c>
      <c r="I16" s="440">
        <f>'Import from Metal analysis'!H17</f>
        <v>0</v>
      </c>
      <c r="J16" s="429">
        <f>'Import from Metal analysis'!I17</f>
        <v>0</v>
      </c>
      <c r="K16" s="429">
        <f>'Import from Metal analysis'!J17</f>
        <v>0</v>
      </c>
      <c r="L16" s="444">
        <f>'Import from Metal analysis'!K17</f>
        <v>0</v>
      </c>
    </row>
    <row r="17" spans="1:12">
      <c r="B17" s="190" t="s">
        <v>89</v>
      </c>
      <c r="C17" s="197"/>
      <c r="D17" s="436">
        <f>SUM(D14:D16)</f>
        <v>0</v>
      </c>
      <c r="E17" s="437" t="s">
        <v>269</v>
      </c>
      <c r="F17" s="436">
        <f>SUM(F14:F16)</f>
        <v>0</v>
      </c>
      <c r="G17" s="436">
        <f t="shared" ref="G17:L17" si="0">SUM(G14:G16)</f>
        <v>0</v>
      </c>
      <c r="H17" s="436">
        <f t="shared" si="0"/>
        <v>0</v>
      </c>
      <c r="I17" s="436">
        <f t="shared" si="0"/>
        <v>0</v>
      </c>
      <c r="J17" s="436">
        <f t="shared" si="0"/>
        <v>0</v>
      </c>
      <c r="K17" s="436">
        <f t="shared" si="0"/>
        <v>0</v>
      </c>
      <c r="L17" s="438">
        <f t="shared" si="0"/>
        <v>0</v>
      </c>
    </row>
    <row r="18" spans="1:12">
      <c r="B18" s="190"/>
      <c r="C18" s="197"/>
      <c r="D18" s="426"/>
      <c r="E18" s="426"/>
      <c r="F18" s="426"/>
      <c r="G18" s="426"/>
      <c r="H18" s="426"/>
      <c r="I18" s="426"/>
      <c r="J18" s="426"/>
      <c r="K18" s="426"/>
      <c r="L18" s="407"/>
    </row>
    <row r="19" spans="1:12">
      <c r="B19" s="497" t="s">
        <v>513</v>
      </c>
      <c r="C19" s="197"/>
      <c r="D19" s="431">
        <f>'Import from Chemical analysis'!C9</f>
        <v>0</v>
      </c>
      <c r="E19" s="469" t="s">
        <v>269</v>
      </c>
      <c r="F19" s="469" t="s">
        <v>269</v>
      </c>
      <c r="G19" s="431">
        <f>'Import from Chemical analysis'!F9</f>
        <v>0</v>
      </c>
      <c r="H19" s="431">
        <f>'Import from Chemical analysis'!G9</f>
        <v>0</v>
      </c>
      <c r="I19" s="431">
        <f>'Import from Chemical analysis'!H9</f>
        <v>0</v>
      </c>
      <c r="J19" s="431">
        <f>'Import from Chemical analysis'!I9</f>
        <v>0</v>
      </c>
      <c r="K19" s="431">
        <f>'Import from Chemical analysis'!J9</f>
        <v>0</v>
      </c>
      <c r="L19" s="448">
        <f>'Import from Chemical analysis'!K9</f>
        <v>0</v>
      </c>
    </row>
    <row r="20" spans="1:12">
      <c r="B20" s="190"/>
      <c r="C20" s="197"/>
      <c r="D20" s="426"/>
      <c r="E20" s="426"/>
      <c r="F20" s="426"/>
      <c r="G20" s="426"/>
      <c r="H20" s="426"/>
      <c r="I20" s="426"/>
      <c r="J20" s="426"/>
      <c r="K20" s="426"/>
      <c r="L20" s="407"/>
    </row>
    <row r="21" spans="1:12">
      <c r="B21" s="178" t="s">
        <v>340</v>
      </c>
      <c r="C21" s="197"/>
      <c r="D21" s="383">
        <f>D11</f>
        <v>0</v>
      </c>
      <c r="E21" s="408" t="str">
        <f>E11</f>
        <v>-</v>
      </c>
      <c r="F21" s="383">
        <f t="shared" ref="F21:L21" si="1">F11</f>
        <v>0</v>
      </c>
      <c r="G21" s="383">
        <f t="shared" si="1"/>
        <v>0</v>
      </c>
      <c r="H21" s="383">
        <f t="shared" si="1"/>
        <v>0</v>
      </c>
      <c r="I21" s="383">
        <f t="shared" si="1"/>
        <v>0</v>
      </c>
      <c r="J21" s="383">
        <f t="shared" si="1"/>
        <v>0</v>
      </c>
      <c r="K21" s="383">
        <f t="shared" si="1"/>
        <v>0</v>
      </c>
      <c r="L21" s="384">
        <f t="shared" si="1"/>
        <v>0</v>
      </c>
    </row>
    <row r="22" spans="1:12">
      <c r="B22" s="178" t="s">
        <v>511</v>
      </c>
      <c r="C22" s="197"/>
      <c r="D22" s="383">
        <f>D17</f>
        <v>0</v>
      </c>
      <c r="E22" s="456" t="str">
        <f t="shared" ref="E22:L22" si="2">E17</f>
        <v>-</v>
      </c>
      <c r="F22" s="383">
        <f t="shared" si="2"/>
        <v>0</v>
      </c>
      <c r="G22" s="383">
        <f t="shared" si="2"/>
        <v>0</v>
      </c>
      <c r="H22" s="383">
        <f t="shared" si="2"/>
        <v>0</v>
      </c>
      <c r="I22" s="383">
        <f t="shared" si="2"/>
        <v>0</v>
      </c>
      <c r="J22" s="383">
        <f t="shared" si="2"/>
        <v>0</v>
      </c>
      <c r="K22" s="383">
        <f t="shared" si="2"/>
        <v>0</v>
      </c>
      <c r="L22" s="384">
        <f t="shared" si="2"/>
        <v>0</v>
      </c>
    </row>
    <row r="23" spans="1:12">
      <c r="A23" s="160"/>
      <c r="B23" s="179" t="s">
        <v>513</v>
      </c>
      <c r="C23" s="200" t="s">
        <v>269</v>
      </c>
      <c r="D23" s="439">
        <f>D19</f>
        <v>0</v>
      </c>
      <c r="E23" s="467" t="str">
        <f t="shared" ref="E23:L23" si="3">E19</f>
        <v>-</v>
      </c>
      <c r="F23" s="467" t="str">
        <f t="shared" si="3"/>
        <v>-</v>
      </c>
      <c r="G23" s="439">
        <f t="shared" si="3"/>
        <v>0</v>
      </c>
      <c r="H23" s="439">
        <f t="shared" si="3"/>
        <v>0</v>
      </c>
      <c r="I23" s="439">
        <f t="shared" si="3"/>
        <v>0</v>
      </c>
      <c r="J23" s="439">
        <f t="shared" si="3"/>
        <v>0</v>
      </c>
      <c r="K23" s="439">
        <f t="shared" si="3"/>
        <v>0</v>
      </c>
      <c r="L23" s="441">
        <f t="shared" si="3"/>
        <v>0</v>
      </c>
    </row>
    <row r="24" spans="1:12">
      <c r="B24" s="178" t="s">
        <v>328</v>
      </c>
      <c r="C24" s="197"/>
      <c r="D24" s="380">
        <f>D21-D22-D23</f>
        <v>0</v>
      </c>
      <c r="E24" s="442" t="s">
        <v>269</v>
      </c>
      <c r="F24" s="442" t="s">
        <v>269</v>
      </c>
      <c r="G24" s="380">
        <f t="shared" ref="G24:L24" si="4">G21-G22-G23</f>
        <v>0</v>
      </c>
      <c r="H24" s="380">
        <f t="shared" si="4"/>
        <v>0</v>
      </c>
      <c r="I24" s="380">
        <f t="shared" si="4"/>
        <v>0</v>
      </c>
      <c r="J24" s="380">
        <f t="shared" si="4"/>
        <v>0</v>
      </c>
      <c r="K24" s="380">
        <f t="shared" si="4"/>
        <v>0</v>
      </c>
      <c r="L24" s="381">
        <f t="shared" si="4"/>
        <v>0</v>
      </c>
    </row>
    <row r="25" spans="1:12" ht="16" thickBot="1">
      <c r="B25" s="180"/>
      <c r="C25" s="209"/>
      <c r="D25" s="412"/>
      <c r="E25" s="412"/>
      <c r="F25" s="433"/>
      <c r="G25" s="433"/>
      <c r="H25" s="433"/>
      <c r="I25" s="433"/>
      <c r="J25" s="433"/>
      <c r="K25" s="433"/>
      <c r="L25" s="413"/>
    </row>
    <row r="27" spans="1:12">
      <c r="G27" s="148"/>
      <c r="J27" s="148"/>
      <c r="K27" s="148"/>
    </row>
  </sheetData>
  <mergeCells count="1">
    <mergeCell ref="B5:G5"/>
  </mergeCells>
  <conditionalFormatting sqref="H25:L25">
    <cfRule type="cellIs" dxfId="4" priority="1" operator="greaterThan">
      <formula>0</formula>
    </cfRule>
  </conditionalFormatting>
  <conditionalFormatting sqref="D25:G25">
    <cfRule type="cellIs" dxfId="3"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8" tint="0.79998168889431442"/>
  </sheetPr>
  <dimension ref="A2:L20"/>
  <sheetViews>
    <sheetView workbookViewId="0"/>
  </sheetViews>
  <sheetFormatPr baseColWidth="10" defaultRowHeight="15" x14ac:dyDescent="0"/>
  <cols>
    <col min="1" max="1" width="10.83203125" style="76"/>
    <col min="2" max="2" width="52" style="76" customWidth="1"/>
    <col min="3" max="3" width="2.83203125" style="202" customWidth="1"/>
    <col min="4" max="12" width="15.83203125" style="76" customWidth="1"/>
    <col min="13" max="16384" width="10.83203125" style="76"/>
  </cols>
  <sheetData>
    <row r="2" spans="2:12" ht="20">
      <c r="B2" s="75" t="s">
        <v>230</v>
      </c>
      <c r="C2" s="181"/>
      <c r="D2" s="8"/>
      <c r="E2" s="8"/>
      <c r="F2" s="8"/>
      <c r="G2" s="8"/>
      <c r="H2" s="8"/>
    </row>
    <row r="3" spans="2:12">
      <c r="B3" s="1"/>
      <c r="C3" s="201"/>
      <c r="D3" s="8"/>
      <c r="E3" s="8"/>
      <c r="F3" s="8"/>
      <c r="G3" s="8"/>
      <c r="H3" s="8"/>
    </row>
    <row r="4" spans="2:12">
      <c r="B4" s="3" t="s">
        <v>83</v>
      </c>
      <c r="C4" s="182"/>
      <c r="D4" s="4"/>
      <c r="E4" s="4"/>
      <c r="F4" s="4"/>
      <c r="G4" s="5"/>
    </row>
    <row r="5" spans="2:12" ht="30" customHeight="1">
      <c r="B5" s="529" t="s">
        <v>332</v>
      </c>
      <c r="C5" s="530"/>
      <c r="D5" s="530"/>
      <c r="E5" s="530"/>
      <c r="F5" s="530"/>
      <c r="G5" s="534"/>
    </row>
    <row r="6" spans="2:12" ht="16" thickBot="1"/>
    <row r="7" spans="2:12">
      <c r="B7" s="174" t="s">
        <v>230</v>
      </c>
      <c r="C7" s="183"/>
      <c r="D7" s="91"/>
      <c r="E7" s="146"/>
      <c r="F7" s="146"/>
      <c r="G7" s="92"/>
      <c r="H7" s="92"/>
      <c r="I7" s="92"/>
      <c r="J7" s="92"/>
      <c r="K7" s="92"/>
      <c r="L7" s="106"/>
    </row>
    <row r="8" spans="2:12">
      <c r="B8" s="175"/>
      <c r="C8" s="203"/>
      <c r="D8" s="94"/>
      <c r="E8" s="147"/>
      <c r="F8" s="147"/>
      <c r="G8" s="94"/>
      <c r="H8" s="94"/>
      <c r="I8" s="94"/>
      <c r="J8" s="94"/>
      <c r="K8" s="94"/>
      <c r="L8" s="107"/>
    </row>
    <row r="9" spans="2:12">
      <c r="B9" s="176"/>
      <c r="C9" s="184"/>
      <c r="D9" s="143" t="s">
        <v>257</v>
      </c>
      <c r="E9" s="143" t="s">
        <v>258</v>
      </c>
      <c r="F9" s="143" t="s">
        <v>259</v>
      </c>
      <c r="G9" s="143" t="s">
        <v>361</v>
      </c>
      <c r="H9" s="143" t="s">
        <v>363</v>
      </c>
      <c r="I9" s="143" t="s">
        <v>362</v>
      </c>
      <c r="J9" s="143" t="s">
        <v>260</v>
      </c>
      <c r="K9" s="143" t="s">
        <v>261</v>
      </c>
      <c r="L9" s="152" t="s">
        <v>262</v>
      </c>
    </row>
    <row r="10" spans="2:12">
      <c r="B10" s="177"/>
      <c r="C10" s="204"/>
      <c r="D10" s="401"/>
      <c r="E10" s="435"/>
      <c r="F10" s="435"/>
      <c r="G10" s="401"/>
      <c r="H10" s="401"/>
      <c r="I10" s="401"/>
      <c r="J10" s="401"/>
      <c r="K10" s="401"/>
      <c r="L10" s="402"/>
    </row>
    <row r="11" spans="2:12">
      <c r="B11" s="195" t="s">
        <v>341</v>
      </c>
      <c r="C11" s="197"/>
      <c r="D11" s="383">
        <f>'Fuel aggregation'!E25</f>
        <v>0</v>
      </c>
      <c r="E11" s="408" t="s">
        <v>269</v>
      </c>
      <c r="F11" s="408" t="s">
        <v>269</v>
      </c>
      <c r="G11" s="383">
        <f>'Fuel aggregation'!H25</f>
        <v>0</v>
      </c>
      <c r="H11" s="383">
        <f>'Fuel aggregation'!I25</f>
        <v>0</v>
      </c>
      <c r="I11" s="383">
        <f>'Fuel aggregation'!J25</f>
        <v>0</v>
      </c>
      <c r="J11" s="383">
        <f>'Fuel aggregation'!K25</f>
        <v>0</v>
      </c>
      <c r="K11" s="383">
        <f>'Fuel aggregation'!L25</f>
        <v>0</v>
      </c>
      <c r="L11" s="403">
        <f>'Fuel aggregation'!M25</f>
        <v>0</v>
      </c>
    </row>
    <row r="12" spans="2:12">
      <c r="B12" s="178"/>
      <c r="C12" s="197"/>
      <c r="D12" s="406"/>
      <c r="E12" s="446"/>
      <c r="F12" s="446"/>
      <c r="G12" s="406"/>
      <c r="H12" s="406"/>
      <c r="I12" s="406"/>
      <c r="J12" s="406"/>
      <c r="K12" s="406"/>
      <c r="L12" s="407"/>
    </row>
    <row r="13" spans="2:12">
      <c r="B13" s="195" t="s">
        <v>517</v>
      </c>
      <c r="C13" s="197"/>
      <c r="D13" s="406"/>
      <c r="E13" s="446"/>
      <c r="F13" s="446"/>
      <c r="G13" s="406"/>
      <c r="H13" s="406"/>
      <c r="I13" s="406"/>
      <c r="J13" s="406"/>
      <c r="K13" s="406"/>
      <c r="L13" s="407"/>
    </row>
    <row r="14" spans="2:12">
      <c r="B14" s="185" t="s">
        <v>264</v>
      </c>
      <c r="C14" s="197"/>
      <c r="D14" s="436"/>
      <c r="E14" s="437"/>
      <c r="F14" s="437"/>
      <c r="G14" s="436"/>
      <c r="H14" s="436"/>
      <c r="I14" s="436"/>
      <c r="J14" s="436"/>
      <c r="K14" s="436"/>
      <c r="L14" s="443"/>
    </row>
    <row r="15" spans="2:12">
      <c r="B15" s="185"/>
      <c r="C15" s="197"/>
      <c r="D15" s="498"/>
      <c r="E15" s="469"/>
      <c r="F15" s="469"/>
      <c r="G15" s="498"/>
      <c r="H15" s="498"/>
      <c r="I15" s="498"/>
      <c r="J15" s="498"/>
      <c r="K15" s="498"/>
      <c r="L15" s="448"/>
    </row>
    <row r="16" spans="2:12">
      <c r="B16" s="497" t="s">
        <v>518</v>
      </c>
      <c r="C16" s="197"/>
      <c r="D16" s="436">
        <f>'Import from Chemical analysis'!C11</f>
        <v>0</v>
      </c>
      <c r="E16" s="493" t="s">
        <v>269</v>
      </c>
      <c r="F16" s="493" t="s">
        <v>269</v>
      </c>
      <c r="G16" s="436">
        <f>'Import from Chemical analysis'!F11</f>
        <v>0</v>
      </c>
      <c r="H16" s="436">
        <f>'Import from Chemical analysis'!G11</f>
        <v>0</v>
      </c>
      <c r="I16" s="436">
        <f>'Import from Chemical analysis'!H11</f>
        <v>0</v>
      </c>
      <c r="J16" s="436">
        <f>'Import from Chemical analysis'!I11</f>
        <v>0</v>
      </c>
      <c r="K16" s="436">
        <f>'Import from Chemical analysis'!J11</f>
        <v>0</v>
      </c>
      <c r="L16" s="438">
        <f>'Import from Chemical analysis'!K11</f>
        <v>0</v>
      </c>
    </row>
    <row r="17" spans="1:12">
      <c r="A17" s="160"/>
      <c r="B17" s="179"/>
      <c r="C17" s="200" t="s">
        <v>269</v>
      </c>
      <c r="D17" s="404"/>
      <c r="E17" s="499"/>
      <c r="F17" s="499"/>
      <c r="G17" s="404"/>
      <c r="H17" s="404"/>
      <c r="I17" s="404"/>
      <c r="J17" s="404"/>
      <c r="K17" s="404"/>
      <c r="L17" s="405"/>
    </row>
    <row r="18" spans="1:12">
      <c r="B18" s="178"/>
      <c r="C18" s="197"/>
      <c r="D18" s="406"/>
      <c r="E18" s="500"/>
      <c r="F18" s="500"/>
      <c r="G18" s="406"/>
      <c r="H18" s="406"/>
      <c r="I18" s="406"/>
      <c r="J18" s="406"/>
      <c r="K18" s="406"/>
      <c r="L18" s="407"/>
    </row>
    <row r="19" spans="1:12">
      <c r="B19" s="178" t="s">
        <v>333</v>
      </c>
      <c r="C19" s="197"/>
      <c r="D19" s="380">
        <f>D11-D14-D16</f>
        <v>0</v>
      </c>
      <c r="E19" s="462" t="s">
        <v>269</v>
      </c>
      <c r="F19" s="462" t="s">
        <v>269</v>
      </c>
      <c r="G19" s="380">
        <f t="shared" ref="G19:L19" si="0">G11-G14-G16</f>
        <v>0</v>
      </c>
      <c r="H19" s="380">
        <f t="shared" si="0"/>
        <v>0</v>
      </c>
      <c r="I19" s="380">
        <f t="shared" si="0"/>
        <v>0</v>
      </c>
      <c r="J19" s="380">
        <f t="shared" si="0"/>
        <v>0</v>
      </c>
      <c r="K19" s="380">
        <f t="shared" si="0"/>
        <v>0</v>
      </c>
      <c r="L19" s="381">
        <f t="shared" si="0"/>
        <v>0</v>
      </c>
    </row>
    <row r="20" spans="1:12" ht="16" thickBot="1">
      <c r="B20" s="180"/>
      <c r="C20" s="199"/>
      <c r="D20" s="412"/>
      <c r="E20" s="447"/>
      <c r="F20" s="447"/>
      <c r="G20" s="412"/>
      <c r="H20" s="412"/>
      <c r="I20" s="412"/>
      <c r="J20" s="412"/>
      <c r="K20" s="412"/>
      <c r="L20" s="413"/>
    </row>
  </sheetData>
  <mergeCells count="1">
    <mergeCell ref="B5:G5"/>
  </mergeCells>
  <conditionalFormatting sqref="H20:L20">
    <cfRule type="cellIs" dxfId="2" priority="1" operator="greaterThan">
      <formula>0</formula>
    </cfRule>
  </conditionalFormatting>
  <conditionalFormatting sqref="D20:G20">
    <cfRule type="cellIs" dxfId="1" priority="2" operator="greaterThan">
      <formula>0</formula>
    </cfRule>
  </conditionalFormatting>
  <pageMargins left="0.75" right="0.75" top="1" bottom="1" header="0.5" footer="0.5"/>
  <pageSetup paperSize="9" orientation="portrait" horizontalDpi="4294967292" verticalDpi="4294967292"/>
  <ignoredErrors>
    <ignoredError sqref="D16:L18 E19:L19" emptyCellReference="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57"/>
  <sheetViews>
    <sheetView topLeftCell="A48" workbookViewId="0">
      <selection activeCell="D56" sqref="D56"/>
    </sheetView>
  </sheetViews>
  <sheetFormatPr baseColWidth="10" defaultRowHeight="15" x14ac:dyDescent="0"/>
  <cols>
    <col min="1" max="1" width="10.83203125" style="1"/>
    <col min="2" max="2" width="17.6640625" style="1" bestFit="1" customWidth="1"/>
    <col min="3" max="3" width="47.33203125" style="1" bestFit="1" customWidth="1"/>
    <col min="4" max="4" width="9.33203125" style="83" customWidth="1"/>
    <col min="5" max="16384" width="10.83203125" style="1"/>
  </cols>
  <sheetData>
    <row r="2" spans="2:4" ht="20">
      <c r="B2" s="2" t="s">
        <v>0</v>
      </c>
    </row>
    <row r="4" spans="2:4">
      <c r="B4" s="12" t="s">
        <v>3</v>
      </c>
      <c r="C4" s="13" t="s">
        <v>6</v>
      </c>
      <c r="D4" s="252" t="s">
        <v>7</v>
      </c>
    </row>
    <row r="5" spans="2:4">
      <c r="B5" s="6"/>
      <c r="C5" s="14"/>
      <c r="D5" s="253"/>
    </row>
    <row r="6" spans="2:4">
      <c r="B6" s="72">
        <v>41467</v>
      </c>
      <c r="C6" s="154" t="s">
        <v>210</v>
      </c>
      <c r="D6" s="155">
        <v>1</v>
      </c>
    </row>
    <row r="7" spans="2:4">
      <c r="B7" s="156">
        <v>41470</v>
      </c>
      <c r="C7" s="157" t="s">
        <v>211</v>
      </c>
      <c r="D7" s="159">
        <v>1.01</v>
      </c>
    </row>
    <row r="8" spans="2:4">
      <c r="B8" s="156">
        <v>41470</v>
      </c>
      <c r="C8" s="157" t="s">
        <v>220</v>
      </c>
      <c r="D8" s="159">
        <v>1.02</v>
      </c>
    </row>
    <row r="9" spans="2:4">
      <c r="B9" s="156">
        <v>41471</v>
      </c>
      <c r="C9" s="157" t="s">
        <v>211</v>
      </c>
      <c r="D9" s="159">
        <v>1.03</v>
      </c>
    </row>
    <row r="10" spans="2:4">
      <c r="B10" s="156">
        <v>41472</v>
      </c>
      <c r="C10" s="157" t="s">
        <v>211</v>
      </c>
      <c r="D10" s="159">
        <v>1.04</v>
      </c>
    </row>
    <row r="11" spans="2:4">
      <c r="B11" s="156">
        <v>41473</v>
      </c>
      <c r="C11" s="157" t="s">
        <v>244</v>
      </c>
      <c r="D11" s="159">
        <v>1.05</v>
      </c>
    </row>
    <row r="12" spans="2:4">
      <c r="B12" s="156">
        <v>41478</v>
      </c>
      <c r="C12" s="157" t="s">
        <v>249</v>
      </c>
      <c r="D12" s="159">
        <v>1.06</v>
      </c>
    </row>
    <row r="13" spans="2:4">
      <c r="B13" s="156">
        <v>41479</v>
      </c>
      <c r="C13" s="157" t="s">
        <v>263</v>
      </c>
      <c r="D13" s="159">
        <v>1.07</v>
      </c>
    </row>
    <row r="14" spans="2:4" ht="45">
      <c r="B14" s="156">
        <v>41480</v>
      </c>
      <c r="C14" s="158" t="s">
        <v>265</v>
      </c>
      <c r="D14" s="159">
        <v>1.08</v>
      </c>
    </row>
    <row r="15" spans="2:4" ht="30">
      <c r="B15" s="156">
        <v>41480</v>
      </c>
      <c r="C15" s="158" t="s">
        <v>266</v>
      </c>
      <c r="D15" s="159">
        <v>1.0900000000000001</v>
      </c>
    </row>
    <row r="16" spans="2:4" ht="60">
      <c r="B16" s="156">
        <v>41480</v>
      </c>
      <c r="C16" s="158" t="s">
        <v>268</v>
      </c>
      <c r="D16" s="159">
        <v>1.1000000000000001</v>
      </c>
    </row>
    <row r="17" spans="2:4">
      <c r="B17" s="156">
        <v>41480</v>
      </c>
      <c r="C17" s="158" t="s">
        <v>287</v>
      </c>
      <c r="D17" s="159">
        <v>1.1100000000000001</v>
      </c>
    </row>
    <row r="18" spans="2:4">
      <c r="B18" s="156">
        <v>41480</v>
      </c>
      <c r="C18" s="157" t="s">
        <v>288</v>
      </c>
      <c r="D18" s="159">
        <v>1.1200000000000001</v>
      </c>
    </row>
    <row r="19" spans="2:4" ht="30">
      <c r="B19" s="156">
        <v>41480</v>
      </c>
      <c r="C19" s="158" t="s">
        <v>314</v>
      </c>
      <c r="D19" s="159">
        <v>1.1299999999999999</v>
      </c>
    </row>
    <row r="20" spans="2:4" ht="30">
      <c r="B20" s="156">
        <v>41481</v>
      </c>
      <c r="C20" s="158" t="s">
        <v>315</v>
      </c>
      <c r="D20" s="159">
        <v>1.1399999999999999</v>
      </c>
    </row>
    <row r="21" spans="2:4">
      <c r="B21" s="156">
        <v>41481</v>
      </c>
      <c r="C21" s="158" t="s">
        <v>342</v>
      </c>
      <c r="D21" s="159">
        <v>1.1499999999999999</v>
      </c>
    </row>
    <row r="22" spans="2:4">
      <c r="B22" s="156">
        <v>41484</v>
      </c>
      <c r="C22" s="158" t="s">
        <v>356</v>
      </c>
      <c r="D22" s="159">
        <v>1.1599999999999999</v>
      </c>
    </row>
    <row r="23" spans="2:4">
      <c r="B23" s="156">
        <v>41484</v>
      </c>
      <c r="C23" s="158" t="s">
        <v>357</v>
      </c>
      <c r="D23" s="159">
        <v>1.17</v>
      </c>
    </row>
    <row r="24" spans="2:4" ht="45">
      <c r="B24" s="156">
        <v>41484</v>
      </c>
      <c r="C24" s="158" t="s">
        <v>358</v>
      </c>
      <c r="D24" s="159">
        <v>1.18</v>
      </c>
    </row>
    <row r="25" spans="2:4">
      <c r="B25" s="156">
        <v>41484</v>
      </c>
      <c r="C25" s="158" t="s">
        <v>359</v>
      </c>
      <c r="D25" s="159">
        <v>1.19</v>
      </c>
    </row>
    <row r="26" spans="2:4" ht="30">
      <c r="B26" s="156">
        <v>41484</v>
      </c>
      <c r="C26" s="158" t="s">
        <v>360</v>
      </c>
      <c r="D26" s="159">
        <v>1.2</v>
      </c>
    </row>
    <row r="27" spans="2:4">
      <c r="B27" s="156">
        <v>41484</v>
      </c>
      <c r="C27" s="158" t="s">
        <v>364</v>
      </c>
      <c r="D27" s="159">
        <v>1.21</v>
      </c>
    </row>
    <row r="28" spans="2:4" ht="30">
      <c r="B28" s="156">
        <v>41485</v>
      </c>
      <c r="C28" s="158" t="s">
        <v>366</v>
      </c>
      <c r="D28" s="159">
        <v>1.22</v>
      </c>
    </row>
    <row r="29" spans="2:4" ht="30">
      <c r="B29" s="156">
        <v>41485</v>
      </c>
      <c r="C29" s="158" t="s">
        <v>367</v>
      </c>
      <c r="D29" s="159">
        <v>1.23</v>
      </c>
    </row>
    <row r="30" spans="2:4" ht="30">
      <c r="B30" s="156">
        <v>41486</v>
      </c>
      <c r="C30" s="158" t="s">
        <v>375</v>
      </c>
      <c r="D30" s="159">
        <v>1.24</v>
      </c>
    </row>
    <row r="31" spans="2:4">
      <c r="B31" s="156">
        <v>41487</v>
      </c>
      <c r="C31" s="158" t="s">
        <v>376</v>
      </c>
      <c r="D31" s="159">
        <v>1.25</v>
      </c>
    </row>
    <row r="32" spans="2:4">
      <c r="B32" s="156">
        <v>41488</v>
      </c>
      <c r="C32" s="158" t="s">
        <v>385</v>
      </c>
      <c r="D32" s="159">
        <v>1.26</v>
      </c>
    </row>
    <row r="33" spans="2:4">
      <c r="B33" s="156">
        <v>41488</v>
      </c>
      <c r="C33" s="158" t="s">
        <v>388</v>
      </c>
      <c r="D33" s="159">
        <v>1.27</v>
      </c>
    </row>
    <row r="34" spans="2:4">
      <c r="B34" s="156">
        <v>41491</v>
      </c>
      <c r="C34" s="158" t="s">
        <v>389</v>
      </c>
      <c r="D34" s="159">
        <v>1.28</v>
      </c>
    </row>
    <row r="35" spans="2:4">
      <c r="B35" s="156">
        <v>41491</v>
      </c>
      <c r="C35" s="158" t="s">
        <v>390</v>
      </c>
      <c r="D35" s="159">
        <v>1.29</v>
      </c>
    </row>
    <row r="36" spans="2:4">
      <c r="B36" s="156">
        <v>41492</v>
      </c>
      <c r="C36" s="158" t="s">
        <v>397</v>
      </c>
      <c r="D36" s="159">
        <v>1.3</v>
      </c>
    </row>
    <row r="37" spans="2:4">
      <c r="B37" s="156">
        <v>41500</v>
      </c>
      <c r="C37" s="158" t="s">
        <v>410</v>
      </c>
      <c r="D37" s="159">
        <v>1.31</v>
      </c>
    </row>
    <row r="38" spans="2:4" ht="90">
      <c r="B38" s="156">
        <v>41502</v>
      </c>
      <c r="C38" s="158" t="s">
        <v>415</v>
      </c>
      <c r="D38" s="159">
        <v>1.32</v>
      </c>
    </row>
    <row r="39" spans="2:4" ht="60">
      <c r="B39" s="156">
        <v>41505</v>
      </c>
      <c r="C39" s="158" t="s">
        <v>416</v>
      </c>
      <c r="D39" s="159">
        <v>1.33</v>
      </c>
    </row>
    <row r="40" spans="2:4">
      <c r="B40" s="471">
        <v>41507</v>
      </c>
      <c r="C40" s="472" t="s">
        <v>417</v>
      </c>
      <c r="D40" s="159">
        <v>1.34</v>
      </c>
    </row>
    <row r="41" spans="2:4">
      <c r="B41" s="475">
        <v>41519</v>
      </c>
      <c r="C41" s="476" t="s">
        <v>420</v>
      </c>
      <c r="D41" s="159">
        <v>1.35</v>
      </c>
    </row>
    <row r="42" spans="2:4">
      <c r="B42" s="475">
        <v>41534</v>
      </c>
      <c r="C42" s="158" t="s">
        <v>425</v>
      </c>
      <c r="D42" s="159" t="s">
        <v>269</v>
      </c>
    </row>
    <row r="43" spans="2:4" ht="30">
      <c r="B43" s="156">
        <v>41555</v>
      </c>
      <c r="C43" s="158" t="s">
        <v>436</v>
      </c>
      <c r="D43" s="159" t="s">
        <v>269</v>
      </c>
    </row>
    <row r="44" spans="2:4">
      <c r="B44" s="489">
        <v>41562</v>
      </c>
      <c r="C44" s="490" t="s">
        <v>438</v>
      </c>
      <c r="D44" s="159">
        <v>1.36</v>
      </c>
    </row>
    <row r="45" spans="2:4">
      <c r="B45" s="156">
        <v>41575</v>
      </c>
      <c r="C45" s="158" t="s">
        <v>439</v>
      </c>
      <c r="D45" s="159">
        <v>1.37</v>
      </c>
    </row>
    <row r="46" spans="2:4" ht="45">
      <c r="B46" s="156">
        <v>41576</v>
      </c>
      <c r="C46" s="158" t="s">
        <v>443</v>
      </c>
      <c r="D46" s="159">
        <v>1.38</v>
      </c>
    </row>
    <row r="47" spans="2:4" ht="60">
      <c r="B47" s="156">
        <v>41589</v>
      </c>
      <c r="C47" s="158" t="s">
        <v>477</v>
      </c>
      <c r="D47" s="159">
        <v>1.39</v>
      </c>
    </row>
    <row r="48" spans="2:4" ht="30">
      <c r="B48" s="156">
        <v>41591</v>
      </c>
      <c r="C48" s="158" t="s">
        <v>478</v>
      </c>
      <c r="D48" s="159">
        <v>1.4</v>
      </c>
    </row>
    <row r="49" spans="2:4" ht="30">
      <c r="B49" s="156">
        <v>41592</v>
      </c>
      <c r="C49" s="158" t="s">
        <v>479</v>
      </c>
      <c r="D49" s="159">
        <v>1.41</v>
      </c>
    </row>
    <row r="50" spans="2:4">
      <c r="B50" s="156">
        <v>41593</v>
      </c>
      <c r="C50" s="158" t="s">
        <v>480</v>
      </c>
      <c r="D50" s="159">
        <v>1.42</v>
      </c>
    </row>
    <row r="51" spans="2:4" ht="30">
      <c r="B51" s="156">
        <v>41610</v>
      </c>
      <c r="C51" s="158" t="s">
        <v>481</v>
      </c>
      <c r="D51" s="159">
        <v>1.43</v>
      </c>
    </row>
    <row r="52" spans="2:4" ht="45">
      <c r="B52" s="156">
        <v>41611</v>
      </c>
      <c r="C52" s="158" t="s">
        <v>482</v>
      </c>
      <c r="D52" s="159">
        <v>1.44</v>
      </c>
    </row>
    <row r="53" spans="2:4" ht="60">
      <c r="B53" s="156">
        <v>41618</v>
      </c>
      <c r="C53" s="158" t="s">
        <v>521</v>
      </c>
      <c r="D53" s="159">
        <v>1.45</v>
      </c>
    </row>
    <row r="54" spans="2:4" ht="75">
      <c r="B54" s="156">
        <v>41646</v>
      </c>
      <c r="C54" s="158" t="s">
        <v>526</v>
      </c>
      <c r="D54" s="159">
        <v>1.46</v>
      </c>
    </row>
    <row r="55" spans="2:4" ht="60">
      <c r="B55" s="156">
        <v>41647</v>
      </c>
      <c r="C55" s="158" t="s">
        <v>527</v>
      </c>
      <c r="D55" s="159">
        <v>1.47</v>
      </c>
    </row>
    <row r="56" spans="2:4">
      <c r="B56" s="156"/>
      <c r="C56" s="157"/>
      <c r="D56" s="159"/>
    </row>
    <row r="57" spans="2:4">
      <c r="B57" s="17"/>
      <c r="C57" s="10"/>
      <c r="D57" s="25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8" tint="0.79998168889431442"/>
  </sheetPr>
  <dimension ref="B2:H23"/>
  <sheetViews>
    <sheetView workbookViewId="0">
      <selection activeCell="E15" sqref="E15"/>
    </sheetView>
  </sheetViews>
  <sheetFormatPr baseColWidth="10" defaultRowHeight="15" x14ac:dyDescent="0"/>
  <cols>
    <col min="1" max="1" width="10.83203125" style="76"/>
    <col min="2" max="2" width="48" style="76" bestFit="1" customWidth="1"/>
    <col min="3" max="3" width="2.83203125" style="76" customWidth="1"/>
    <col min="4" max="4" width="15.83203125" style="76" customWidth="1"/>
    <col min="5" max="12" width="21.6640625" style="76" customWidth="1"/>
    <col min="13" max="16384" width="10.83203125" style="76"/>
  </cols>
  <sheetData>
    <row r="2" spans="2:8" ht="20">
      <c r="B2" s="75" t="s">
        <v>250</v>
      </c>
      <c r="C2" s="75"/>
      <c r="D2" s="8"/>
      <c r="E2" s="8"/>
      <c r="F2" s="8"/>
      <c r="G2" s="8"/>
      <c r="H2" s="8"/>
    </row>
    <row r="3" spans="2:8">
      <c r="B3" s="1"/>
      <c r="C3" s="1"/>
      <c r="D3" s="8"/>
      <c r="E3" s="8"/>
      <c r="F3" s="8"/>
      <c r="G3" s="8"/>
      <c r="H3" s="8"/>
    </row>
    <row r="4" spans="2:8">
      <c r="B4" s="3" t="s">
        <v>83</v>
      </c>
      <c r="C4" s="13"/>
      <c r="D4" s="5"/>
      <c r="E4" s="8"/>
    </row>
    <row r="5" spans="2:8" ht="45" customHeight="1">
      <c r="B5" s="535" t="s">
        <v>374</v>
      </c>
      <c r="C5" s="536"/>
      <c r="D5" s="537"/>
      <c r="E5" s="167"/>
    </row>
    <row r="6" spans="2:8" ht="16" thickBot="1"/>
    <row r="7" spans="2:8">
      <c r="B7" s="174" t="s">
        <v>250</v>
      </c>
      <c r="C7" s="260"/>
      <c r="D7" s="451"/>
    </row>
    <row r="8" spans="2:8">
      <c r="B8" s="175"/>
      <c r="C8" s="261"/>
      <c r="D8" s="95"/>
    </row>
    <row r="9" spans="2:8">
      <c r="B9" s="176"/>
      <c r="C9" s="262"/>
      <c r="D9" s="121" t="s">
        <v>257</v>
      </c>
    </row>
    <row r="10" spans="2:8">
      <c r="B10" s="177"/>
      <c r="C10" s="263"/>
      <c r="D10" s="97"/>
    </row>
    <row r="11" spans="2:8">
      <c r="B11" s="187" t="s">
        <v>520</v>
      </c>
      <c r="C11" s="264"/>
      <c r="D11" s="384">
        <f>-'Transformation analysis'!D24</f>
        <v>0</v>
      </c>
      <c r="F11" s="99"/>
    </row>
    <row r="12" spans="2:8">
      <c r="B12" s="187" t="s">
        <v>511</v>
      </c>
      <c r="C12" s="264"/>
      <c r="D12" s="384">
        <f>'Energetic cons analysis'!D17</f>
        <v>0</v>
      </c>
      <c r="F12" s="99"/>
    </row>
    <row r="13" spans="2:8">
      <c r="B13" s="187" t="s">
        <v>435</v>
      </c>
      <c r="C13" s="264"/>
      <c r="D13" s="384">
        <f>-SUM('Fuel aggregation'!E16:E17)-'Own use analysis'!D19</f>
        <v>0</v>
      </c>
      <c r="F13" s="99"/>
    </row>
    <row r="14" spans="2:8">
      <c r="B14" s="187" t="s">
        <v>513</v>
      </c>
      <c r="C14" s="264"/>
      <c r="D14" s="384">
        <f>'Energetic cons analysis'!D23</f>
        <v>0</v>
      </c>
      <c r="F14" s="99"/>
    </row>
    <row r="15" spans="2:8">
      <c r="B15" s="257" t="s">
        <v>328</v>
      </c>
      <c r="C15" s="269" t="s">
        <v>270</v>
      </c>
      <c r="D15" s="441">
        <f>'Energetic cons analysis'!D24</f>
        <v>0</v>
      </c>
      <c r="F15" s="99"/>
    </row>
    <row r="16" spans="2:8">
      <c r="B16" s="187" t="s">
        <v>89</v>
      </c>
      <c r="C16" s="263"/>
      <c r="D16" s="381">
        <f>SUM(D11:D15)</f>
        <v>0</v>
      </c>
      <c r="F16" s="96"/>
    </row>
    <row r="17" spans="2:6">
      <c r="B17" s="177"/>
      <c r="C17" s="263"/>
      <c r="D17" s="97"/>
      <c r="F17" s="96"/>
    </row>
    <row r="18" spans="2:6">
      <c r="B18" s="178" t="s">
        <v>372</v>
      </c>
      <c r="C18" s="265"/>
      <c r="D18" s="452">
        <f>1-IF(D16&gt;0,D11/D16,0)</f>
        <v>1</v>
      </c>
      <c r="F18" s="270"/>
    </row>
    <row r="19" spans="2:6">
      <c r="B19" s="178"/>
      <c r="C19" s="265"/>
      <c r="D19" s="100"/>
      <c r="F19" s="99"/>
    </row>
    <row r="20" spans="2:6">
      <c r="B20" s="178" t="s">
        <v>237</v>
      </c>
      <c r="C20" s="265"/>
      <c r="D20" s="100"/>
      <c r="F20" s="99"/>
    </row>
    <row r="21" spans="2:6">
      <c r="B21" s="258" t="s">
        <v>238</v>
      </c>
      <c r="C21" s="266"/>
      <c r="D21" s="375">
        <f>IF(D16&gt;0,(D12+D14+D15)/(D16*D18),0)</f>
        <v>0</v>
      </c>
      <c r="F21" s="103"/>
    </row>
    <row r="22" spans="2:6" s="102" customFormat="1">
      <c r="B22" s="259" t="s">
        <v>239</v>
      </c>
      <c r="C22" s="267"/>
      <c r="D22" s="375">
        <f>IF(D16&gt;0,D13/(D16*D18),0)</f>
        <v>0</v>
      </c>
      <c r="F22" s="103"/>
    </row>
    <row r="23" spans="2:6" ht="16" thickBot="1">
      <c r="B23" s="180"/>
      <c r="C23" s="268"/>
      <c r="D23" s="101"/>
    </row>
  </sheetData>
  <mergeCells count="1">
    <mergeCell ref="B5:D5"/>
  </mergeCells>
  <conditionalFormatting sqref="D23">
    <cfRule type="cellIs" dxfId="0"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8" tint="0.79998168889431442"/>
  </sheetPr>
  <dimension ref="B2:M26"/>
  <sheetViews>
    <sheetView workbookViewId="0">
      <selection activeCell="G22" sqref="G22"/>
    </sheetView>
  </sheetViews>
  <sheetFormatPr baseColWidth="10" defaultRowHeight="15" x14ac:dyDescent="0"/>
  <cols>
    <col min="1" max="1" width="10.83203125" style="76"/>
    <col min="2" max="3" width="30.5" style="76" customWidth="1"/>
    <col min="4" max="4" width="2.83203125" style="76" customWidth="1"/>
    <col min="5" max="13" width="15.83203125" style="76" customWidth="1"/>
    <col min="14" max="16384" width="10.83203125" style="76"/>
  </cols>
  <sheetData>
    <row r="2" spans="2:13" ht="20">
      <c r="B2" s="75" t="s">
        <v>203</v>
      </c>
      <c r="C2" s="75"/>
      <c r="D2" s="75"/>
      <c r="E2" s="8"/>
      <c r="F2" s="8"/>
      <c r="G2" s="8"/>
      <c r="H2" s="8"/>
      <c r="I2" s="8"/>
    </row>
    <row r="3" spans="2:13">
      <c r="B3" s="1"/>
      <c r="C3" s="1"/>
      <c r="D3" s="1"/>
      <c r="E3" s="8"/>
      <c r="F3" s="8"/>
      <c r="G3" s="8"/>
      <c r="H3" s="8"/>
      <c r="I3" s="8"/>
    </row>
    <row r="4" spans="2:13">
      <c r="B4" s="3" t="s">
        <v>83</v>
      </c>
      <c r="C4" s="13"/>
      <c r="D4" s="13"/>
      <c r="E4" s="4"/>
      <c r="F4" s="4"/>
      <c r="G4" s="4"/>
      <c r="H4" s="5"/>
    </row>
    <row r="5" spans="2:13" ht="90" customHeight="1">
      <c r="B5" s="538" t="s">
        <v>394</v>
      </c>
      <c r="C5" s="539"/>
      <c r="D5" s="539"/>
      <c r="E5" s="539"/>
      <c r="F5" s="539"/>
      <c r="G5" s="539"/>
      <c r="H5" s="540"/>
    </row>
    <row r="6" spans="2:13" ht="16" thickBot="1"/>
    <row r="7" spans="2:13">
      <c r="B7" s="24" t="s">
        <v>224</v>
      </c>
      <c r="C7" s="25"/>
      <c r="D7" s="108"/>
      <c r="E7" s="25"/>
      <c r="F7" s="43"/>
      <c r="G7" s="43"/>
      <c r="H7" s="43"/>
      <c r="I7" s="43"/>
      <c r="J7" s="43"/>
      <c r="K7" s="43"/>
      <c r="L7" s="43"/>
      <c r="M7" s="151"/>
    </row>
    <row r="8" spans="2:13">
      <c r="B8" s="27"/>
      <c r="C8" s="8"/>
      <c r="D8" s="7"/>
      <c r="E8" s="141"/>
      <c r="F8" s="141"/>
      <c r="G8" s="141"/>
      <c r="H8" s="141"/>
      <c r="I8" s="141"/>
      <c r="J8" s="141"/>
      <c r="K8" s="141"/>
      <c r="L8" s="141"/>
      <c r="M8" s="142"/>
    </row>
    <row r="9" spans="2:13">
      <c r="B9" s="227" t="s">
        <v>408</v>
      </c>
      <c r="C9" s="394"/>
      <c r="D9" s="232"/>
      <c r="E9" s="143" t="s">
        <v>257</v>
      </c>
      <c r="F9" s="143" t="s">
        <v>258</v>
      </c>
      <c r="G9" s="143" t="s">
        <v>259</v>
      </c>
      <c r="H9" s="143" t="s">
        <v>361</v>
      </c>
      <c r="I9" s="143" t="s">
        <v>363</v>
      </c>
      <c r="J9" s="143" t="s">
        <v>362</v>
      </c>
      <c r="K9" s="143" t="s">
        <v>260</v>
      </c>
      <c r="L9" s="143" t="s">
        <v>261</v>
      </c>
      <c r="M9" s="152" t="s">
        <v>262</v>
      </c>
    </row>
    <row r="10" spans="2:13">
      <c r="B10" s="228" t="s">
        <v>208</v>
      </c>
      <c r="C10" s="395"/>
      <c r="D10" s="233"/>
      <c r="E10" s="401"/>
      <c r="F10" s="401"/>
      <c r="G10" s="401"/>
      <c r="H10" s="401"/>
      <c r="I10" s="401"/>
      <c r="J10" s="401"/>
      <c r="K10" s="401"/>
      <c r="L10" s="401"/>
      <c r="M10" s="402"/>
    </row>
    <row r="11" spans="2:13">
      <c r="B11" s="229"/>
      <c r="C11" s="396" t="s">
        <v>125</v>
      </c>
      <c r="D11" s="234"/>
      <c r="E11" s="383">
        <f>SUM('Corrected energy balance step 2'!C28:J28,'Corrected energy balance step 2'!L28:N28,'Corrected energy balance step 2'!S28)</f>
        <v>0</v>
      </c>
      <c r="F11" s="383">
        <f>'Corrected energy balance step 2'!K28</f>
        <v>0</v>
      </c>
      <c r="G11" s="383">
        <f>SUM('Corrected energy balance step 2'!P28:R28)</f>
        <v>0</v>
      </c>
      <c r="H11" s="383">
        <f>SUM('Corrected energy balance step 2'!T28,'Corrected energy balance step 2'!AV28)</f>
        <v>0</v>
      </c>
      <c r="I11" s="383">
        <f>SUM('Corrected energy balance step 2'!U28:AQ28)</f>
        <v>0</v>
      </c>
      <c r="J11" s="383">
        <f>SUM('Corrected energy balance step 2'!AU28,'Corrected energy balance step 2'!AZ28)</f>
        <v>0</v>
      </c>
      <c r="K11" s="383">
        <f>'Corrected energy balance step 2'!BM28</f>
        <v>0</v>
      </c>
      <c r="L11" s="383">
        <f>'Corrected energy balance step 2'!BL28</f>
        <v>0</v>
      </c>
      <c r="M11" s="403">
        <f>SUM('Corrected energy balance step 2'!O28,'Corrected energy balance step 2'!U28,'Corrected energy balance step 2'!AT28,'Corrected energy balance step 2'!AW28:AY28,'Corrected energy balance step 2'!BA28,'Corrected energy balance step 2'!BB28:BK28)</f>
        <v>0</v>
      </c>
    </row>
    <row r="12" spans="2:13">
      <c r="B12" s="229"/>
      <c r="C12" s="396" t="s">
        <v>126</v>
      </c>
      <c r="D12" s="234"/>
      <c r="E12" s="383">
        <f>SUM('Corrected energy balance step 2'!C30:J30,'Corrected energy balance step 2'!L30:N30,'Corrected energy balance step 2'!S30)</f>
        <v>0</v>
      </c>
      <c r="F12" s="383">
        <f>'Corrected energy balance step 2'!K30</f>
        <v>0</v>
      </c>
      <c r="G12" s="383">
        <f>SUM('Corrected energy balance step 2'!P30:R30)</f>
        <v>0</v>
      </c>
      <c r="H12" s="383">
        <f>SUM('Corrected energy balance step 2'!T30,'Corrected energy balance step 2'!AV30)</f>
        <v>0</v>
      </c>
      <c r="I12" s="383">
        <f>SUM('Corrected energy balance step 2'!U30:AQ30)</f>
        <v>0</v>
      </c>
      <c r="J12" s="383">
        <f>SUM('Corrected energy balance step 2'!AU30,'Corrected energy balance step 2'!AZ30)</f>
        <v>0</v>
      </c>
      <c r="K12" s="383">
        <f>'Corrected energy balance step 2'!BM30</f>
        <v>0</v>
      </c>
      <c r="L12" s="383">
        <f>'Corrected energy balance step 2'!BL30</f>
        <v>0</v>
      </c>
      <c r="M12" s="403">
        <f>SUM('Corrected energy balance step 2'!O30,'Corrected energy balance step 2'!U30,'Corrected energy balance step 2'!AT30,'Corrected energy balance step 2'!AW30:AY30,'Corrected energy balance step 2'!BA30,'Corrected energy balance step 2'!BB30:BK30)</f>
        <v>0</v>
      </c>
    </row>
    <row r="13" spans="2:13">
      <c r="B13" s="398"/>
      <c r="C13" s="399"/>
      <c r="D13" s="400"/>
      <c r="E13" s="404"/>
      <c r="F13" s="404"/>
      <c r="G13" s="404"/>
      <c r="H13" s="404"/>
      <c r="I13" s="404"/>
      <c r="J13" s="404"/>
      <c r="K13" s="404"/>
      <c r="L13" s="404"/>
      <c r="M13" s="405"/>
    </row>
    <row r="14" spans="2:13">
      <c r="B14" s="230" t="s">
        <v>131</v>
      </c>
      <c r="C14" s="397"/>
      <c r="D14" s="235"/>
      <c r="E14" s="406"/>
      <c r="F14" s="406"/>
      <c r="G14" s="406"/>
      <c r="H14" s="406"/>
      <c r="I14" s="406"/>
      <c r="J14" s="406"/>
      <c r="K14" s="406"/>
      <c r="L14" s="406"/>
      <c r="M14" s="407"/>
    </row>
    <row r="15" spans="2:13" ht="30">
      <c r="B15" s="229"/>
      <c r="C15" s="414" t="s">
        <v>267</v>
      </c>
      <c r="D15" s="234"/>
      <c r="E15" s="383">
        <f>SUM('Corrected energy balance step 2'!C40:J40,'Corrected energy balance step 2'!K40:N40,'Corrected energy balance step 2'!S40)-SUM('Corrected energy balance step 2'!C53:J53,'Corrected energy balance step 2'!K53:N53,'Corrected energy balance step 2'!S53)</f>
        <v>0</v>
      </c>
      <c r="F15" s="408" t="s">
        <v>269</v>
      </c>
      <c r="G15" s="383">
        <f>SUM('Corrected energy balance step 2'!P40:R40)-SUM('Corrected energy balance step 2'!P53:R53)</f>
        <v>0</v>
      </c>
      <c r="H15" s="383">
        <f>SUM('Corrected energy balance step 2'!T40,'Corrected energy balance step 2'!AV40)-SUM('Corrected energy balance step 2'!T53,'Corrected energy balance step 2'!AV53)</f>
        <v>0</v>
      </c>
      <c r="I15" s="383">
        <f>SUM('Corrected energy balance step 2'!U40:AQ40)-SUM('Corrected energy balance step 2'!U53:AQ53)</f>
        <v>0</v>
      </c>
      <c r="J15" s="383">
        <f>SUM('Corrected energy balance step 2'!AU40,'Corrected energy balance step 2'!AZ40)-SUM('Corrected energy balance step 2'!AU53,'Corrected energy balance step 2'!AZ53)</f>
        <v>0</v>
      </c>
      <c r="K15" s="383">
        <f>'Corrected energy balance step 2'!BM40-'Corrected energy balance step 2'!BM53</f>
        <v>0</v>
      </c>
      <c r="L15" s="383">
        <f>'Corrected energy balance step 2'!BL40-'Corrected energy balance step 2'!BL53</f>
        <v>0</v>
      </c>
      <c r="M15" s="403">
        <f>SUM('Corrected energy balance step 2'!O40,'Corrected energy balance step 2'!U40,'Corrected energy balance step 2'!AT40,'Corrected energy balance step 2'!AW40:AY40,'Corrected energy balance step 2'!BA40,'Corrected energy balance step 2'!BB40:BK40)-SUM('Corrected energy balance step 2'!O53,'Corrected energy balance step 2'!U53,'Corrected energy balance step 2'!AT53,'Corrected energy balance step 2'!AW53:AY53,'Corrected energy balance step 2'!BA53,'Corrected energy balance step 2'!BB53:BK53)</f>
        <v>0</v>
      </c>
    </row>
    <row r="16" spans="2:13">
      <c r="B16" s="231"/>
      <c r="C16" s="415" t="s">
        <v>125</v>
      </c>
      <c r="D16" s="236"/>
      <c r="E16" s="383">
        <f>SUM('Corrected energy balance step 2'!C43:J43,'Corrected energy balance step 2'!K43:N43,'Corrected energy balance step 2'!S43)</f>
        <v>0</v>
      </c>
      <c r="F16" s="408" t="s">
        <v>269</v>
      </c>
      <c r="G16" s="383">
        <f>SUM('Corrected energy balance step 2'!P43:R43)</f>
        <v>0</v>
      </c>
      <c r="H16" s="383">
        <f>SUM('Corrected energy balance step 2'!T43,'Corrected energy balance step 2'!AV43)</f>
        <v>0</v>
      </c>
      <c r="I16" s="383">
        <f>SUM('Corrected energy balance step 2'!U43:AQ43)</f>
        <v>0</v>
      </c>
      <c r="J16" s="383">
        <f>SUM('Corrected energy balance step 2'!AU43,'Corrected energy balance step 2'!AZ43)</f>
        <v>0</v>
      </c>
      <c r="K16" s="383">
        <f>'Corrected energy balance step 2'!BM43</f>
        <v>0</v>
      </c>
      <c r="L16" s="383">
        <f>'Corrected energy balance step 2'!BL43</f>
        <v>0</v>
      </c>
      <c r="M16" s="403">
        <f>SUM('Corrected energy balance step 2'!O43,'Corrected energy balance step 2'!U43,'Corrected energy balance step 2'!AT43,'Corrected energy balance step 2'!AW43:AY43,'Corrected energy balance step 2'!BA43,'Corrected energy balance step 2'!BB43:BK43)</f>
        <v>0</v>
      </c>
    </row>
    <row r="17" spans="2:13">
      <c r="B17" s="231"/>
      <c r="C17" s="415" t="s">
        <v>126</v>
      </c>
      <c r="D17" s="236"/>
      <c r="E17" s="383">
        <f>SUM('Corrected energy balance step 2'!C46:J46,'Corrected energy balance step 2'!K46:N46,'Corrected energy balance step 2'!S46)</f>
        <v>0</v>
      </c>
      <c r="F17" s="408" t="s">
        <v>269</v>
      </c>
      <c r="G17" s="383">
        <f>SUM('Corrected energy balance step 2'!P46:R46)</f>
        <v>0</v>
      </c>
      <c r="H17" s="383">
        <f>SUM('Corrected energy balance step 2'!T46,'Corrected energy balance step 2'!AV46)</f>
        <v>0</v>
      </c>
      <c r="I17" s="383">
        <f>SUM('Corrected energy balance step 2'!U46:AQ46)</f>
        <v>0</v>
      </c>
      <c r="J17" s="383">
        <f>SUM('Corrected energy balance step 2'!AU46,'Corrected energy balance step 2'!AZ46)</f>
        <v>0</v>
      </c>
      <c r="K17" s="383">
        <f>'Corrected energy balance step 2'!BM46</f>
        <v>0</v>
      </c>
      <c r="L17" s="383">
        <f>'Corrected energy balance step 2'!BL46</f>
        <v>0</v>
      </c>
      <c r="M17" s="403">
        <f>SUM('Corrected energy balance step 2'!O46,'Corrected energy balance step 2'!U46,'Corrected energy balance step 2'!AT46,'Corrected energy balance step 2'!AW46:AY46,'Corrected energy balance step 2'!BA46,'Corrected energy balance step 2'!BB46:BK46)</f>
        <v>0</v>
      </c>
    </row>
    <row r="18" spans="2:13">
      <c r="B18" s="398"/>
      <c r="C18" s="399"/>
      <c r="D18" s="400"/>
      <c r="E18" s="404"/>
      <c r="F18" s="404"/>
      <c r="G18" s="404"/>
      <c r="H18" s="404"/>
      <c r="I18" s="404"/>
      <c r="J18" s="404"/>
      <c r="K18" s="404"/>
      <c r="L18" s="404"/>
      <c r="M18" s="405"/>
    </row>
    <row r="19" spans="2:13">
      <c r="B19" s="230" t="s">
        <v>141</v>
      </c>
      <c r="C19" s="397"/>
      <c r="D19" s="235"/>
      <c r="E19" s="406"/>
      <c r="F19" s="406"/>
      <c r="G19" s="406"/>
      <c r="H19" s="406"/>
      <c r="I19" s="406"/>
      <c r="J19" s="406"/>
      <c r="K19" s="406"/>
      <c r="L19" s="406"/>
      <c r="M19" s="407"/>
    </row>
    <row r="20" spans="2:13">
      <c r="B20" s="229"/>
      <c r="C20" s="414" t="s">
        <v>25</v>
      </c>
      <c r="D20" s="234"/>
      <c r="E20" s="409">
        <f>SUM('Corrected energy balance step 2'!C60:J60,'Corrected energy balance step 2'!K60:N60,'Corrected energy balance step 2'!S60)</f>
        <v>0</v>
      </c>
      <c r="F20" s="410" t="s">
        <v>269</v>
      </c>
      <c r="G20" s="409">
        <f>SUM('Corrected energy balance step 2'!P60:R60)</f>
        <v>0</v>
      </c>
      <c r="H20" s="409">
        <f>SUM('Corrected energy balance step 2'!T60,'Corrected energy balance step 2'!AV60)</f>
        <v>0</v>
      </c>
      <c r="I20" s="409">
        <f>SUM('Corrected energy balance step 2'!U60:AQ60)</f>
        <v>0</v>
      </c>
      <c r="J20" s="409">
        <f>SUM('Corrected energy balance step 2'!AU60,'Corrected energy balance step 2'!AZ60)</f>
        <v>0</v>
      </c>
      <c r="K20" s="409">
        <f>'Corrected energy balance step 2'!BM60</f>
        <v>0</v>
      </c>
      <c r="L20" s="409">
        <f>'Corrected energy balance step 2'!BL60</f>
        <v>0</v>
      </c>
      <c r="M20" s="411">
        <f>SUM('Corrected energy balance step 2'!O60,'Corrected energy balance step 2'!U60,'Corrected energy balance step 2'!AT60,'Corrected energy balance step 2'!AW60:AY60,'Corrected energy balance step 2'!BA60,'Corrected energy balance step 2'!BB60:BK60)</f>
        <v>0</v>
      </c>
    </row>
    <row r="21" spans="2:13">
      <c r="B21" s="231"/>
      <c r="C21" s="415" t="s">
        <v>142</v>
      </c>
      <c r="D21" s="236"/>
      <c r="E21" s="409">
        <f>SUM('Corrected energy balance step 2'!C61:J61,'Corrected energy balance step 2'!K61:N61,'Corrected energy balance step 2'!S61)</f>
        <v>0</v>
      </c>
      <c r="F21" s="410" t="s">
        <v>269</v>
      </c>
      <c r="G21" s="409">
        <f>SUM('Corrected energy balance step 2'!P61:R61)</f>
        <v>0</v>
      </c>
      <c r="H21" s="409">
        <f>SUM('Corrected energy balance step 2'!T61,'Corrected energy balance step 2'!AV61)</f>
        <v>0</v>
      </c>
      <c r="I21" s="409">
        <f>SUM('Corrected energy balance step 2'!U61:AQ61)</f>
        <v>0</v>
      </c>
      <c r="J21" s="409">
        <f>SUM('Corrected energy balance step 2'!AU61,'Corrected energy balance step 2'!AZ61)</f>
        <v>0</v>
      </c>
      <c r="K21" s="409">
        <f>'Corrected energy balance step 2'!BM61</f>
        <v>0</v>
      </c>
      <c r="L21" s="409">
        <f>'Corrected energy balance step 2'!BL61</f>
        <v>0</v>
      </c>
      <c r="M21" s="411">
        <f>SUM('Corrected energy balance step 2'!O61,'Corrected energy balance step 2'!U61,'Corrected energy balance step 2'!AT61,'Corrected energy balance step 2'!AW61:AY61,'Corrected energy balance step 2'!BA61,'Corrected energy balance step 2'!BB61:BK61)</f>
        <v>0</v>
      </c>
    </row>
    <row r="22" spans="2:13">
      <c r="B22" s="231"/>
      <c r="C22" s="415" t="s">
        <v>144</v>
      </c>
      <c r="D22" s="236"/>
      <c r="E22" s="409">
        <f>SUM('Corrected energy balance step 2'!C63:J63,'Corrected energy balance step 2'!K63:N63,'Corrected energy balance step 2'!S63)</f>
        <v>0</v>
      </c>
      <c r="F22" s="410" t="s">
        <v>269</v>
      </c>
      <c r="G22" s="409">
        <f>SUM('Corrected energy balance step 2'!P63:R63)</f>
        <v>0</v>
      </c>
      <c r="H22" s="409">
        <f>SUM('Corrected energy balance step 2'!T63,'Corrected energy balance step 2'!AV63)</f>
        <v>0</v>
      </c>
      <c r="I22" s="409">
        <f>SUM('Corrected energy balance step 2'!U63:AQ63)</f>
        <v>0</v>
      </c>
      <c r="J22" s="409">
        <f>SUM('Corrected energy balance step 2'!AU63,'Corrected energy balance step 2'!AZ63)</f>
        <v>0</v>
      </c>
      <c r="K22" s="409">
        <f>'Corrected energy balance step 2'!BM63</f>
        <v>0</v>
      </c>
      <c r="L22" s="409">
        <f>'Corrected energy balance step 2'!BL63</f>
        <v>0</v>
      </c>
      <c r="M22" s="411">
        <f>SUM('Corrected energy balance step 2'!O63,'Corrected energy balance step 2'!U63,'Corrected energy balance step 2'!AT63,'Corrected energy balance step 2'!AW63:AY63,'Corrected energy balance step 2'!BA63,'Corrected energy balance step 2'!BB63:BK63)</f>
        <v>0</v>
      </c>
    </row>
    <row r="23" spans="2:13">
      <c r="B23" s="398"/>
      <c r="C23" s="399"/>
      <c r="D23" s="400"/>
      <c r="E23" s="404"/>
      <c r="F23" s="404"/>
      <c r="G23" s="404"/>
      <c r="H23" s="404"/>
      <c r="I23" s="404"/>
      <c r="J23" s="404"/>
      <c r="K23" s="404"/>
      <c r="L23" s="404"/>
      <c r="M23" s="405"/>
    </row>
    <row r="24" spans="2:13">
      <c r="B24" s="230" t="s">
        <v>167</v>
      </c>
      <c r="C24" s="397"/>
      <c r="D24" s="235"/>
      <c r="E24" s="406"/>
      <c r="F24" s="406"/>
      <c r="G24" s="406"/>
      <c r="H24" s="406"/>
      <c r="I24" s="406"/>
      <c r="J24" s="406"/>
      <c r="K24" s="406"/>
      <c r="L24" s="406"/>
      <c r="M24" s="407"/>
    </row>
    <row r="25" spans="2:13">
      <c r="B25" s="229"/>
      <c r="C25" s="414" t="s">
        <v>245</v>
      </c>
      <c r="D25" s="234"/>
      <c r="E25" s="383">
        <f>SUM('Corrected energy balance step 2'!C88:J88,'Corrected energy balance step 2'!K88:N88,'Corrected energy balance step 2'!S88)</f>
        <v>0</v>
      </c>
      <c r="F25" s="408" t="s">
        <v>269</v>
      </c>
      <c r="G25" s="383">
        <f>SUM('Corrected energy balance step 2'!P88:R88)</f>
        <v>0</v>
      </c>
      <c r="H25" s="383">
        <f>SUM('Corrected energy balance step 2'!T88,'Corrected energy balance step 2'!AV88)</f>
        <v>0</v>
      </c>
      <c r="I25" s="383">
        <f>SUM('Corrected energy balance step 2'!U88:AQ88)</f>
        <v>0</v>
      </c>
      <c r="J25" s="383">
        <f>SUM('Corrected energy balance step 2'!AU88,'Corrected energy balance step 2'!AZ88)</f>
        <v>0</v>
      </c>
      <c r="K25" s="383">
        <f>'Corrected energy balance step 2'!BM88</f>
        <v>0</v>
      </c>
      <c r="L25" s="383">
        <f>'Corrected energy balance step 2'!BL88</f>
        <v>0</v>
      </c>
      <c r="M25" s="403">
        <f>SUM('Corrected energy balance step 2'!O88,'Corrected energy balance step 2'!U88,'Corrected energy balance step 2'!AT88,'Corrected energy balance step 2'!AW88:AY88,'Corrected energy balance step 2'!BA88,'Corrected energy balance step 2'!BB88:BK88)</f>
        <v>0</v>
      </c>
    </row>
    <row r="26" spans="2:13" ht="16" thickBot="1">
      <c r="B26" s="79"/>
      <c r="C26" s="80"/>
      <c r="D26" s="237"/>
      <c r="E26" s="412"/>
      <c r="F26" s="412"/>
      <c r="G26" s="412"/>
      <c r="H26" s="412"/>
      <c r="I26" s="412"/>
      <c r="J26" s="412"/>
      <c r="K26" s="412"/>
      <c r="L26" s="412"/>
      <c r="M26" s="413"/>
    </row>
  </sheetData>
  <mergeCells count="1">
    <mergeCell ref="B5:H5"/>
  </mergeCells>
  <pageMargins left="0.75" right="0.75" top="1" bottom="1" header="0.5" footer="0.5"/>
  <pageSetup paperSize="9" orientation="portrait" horizontalDpi="4294967292" verticalDpi="4294967292"/>
  <ignoredErrors>
    <ignoredError sqref="E11:I14 E18:I19 E15 G15:I15 E16 G16:I16 E17 G17:I17 E23:I24 E20 G20:I20 E21 G21:I21 E22 G22:I22 E25 G25:I25" formulaRange="1"/>
  </ignoredError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t="s">
        <v>292</v>
      </c>
    </row>
    <row r="2" spans="1:2">
      <c r="A2" t="s">
        <v>242</v>
      </c>
      <c r="B2" t="s">
        <v>241</v>
      </c>
    </row>
    <row r="3" spans="1:2">
      <c r="A3" t="s">
        <v>293</v>
      </c>
      <c r="B3" s="453" t="e">
        <f>'Shares energetic final demand'!E11</f>
        <v>#DIV/0!</v>
      </c>
    </row>
    <row r="4" spans="1:2">
      <c r="A4" t="s">
        <v>449</v>
      </c>
      <c r="B4" s="453" t="e">
        <f>'Shares energetic final demand'!E12</f>
        <v>#DIV/0!</v>
      </c>
    </row>
    <row r="5" spans="1:2">
      <c r="A5" s="122" t="s">
        <v>294</v>
      </c>
      <c r="B5" s="453" t="e">
        <f>'Shares energetic final demand'!E13</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t="s">
        <v>295</v>
      </c>
    </row>
    <row r="2" spans="1:2">
      <c r="A2" t="s">
        <v>242</v>
      </c>
      <c r="B2" t="s">
        <v>241</v>
      </c>
    </row>
    <row r="3" spans="1:2">
      <c r="A3" t="s">
        <v>296</v>
      </c>
      <c r="B3" s="453" t="e">
        <f>'Shares energetic final demand'!E16</f>
        <v>#DIV/0!</v>
      </c>
    </row>
    <row r="4" spans="1:2">
      <c r="A4" t="s">
        <v>451</v>
      </c>
      <c r="B4" s="453" t="e">
        <f>'Shares energetic final demand'!E17</f>
        <v>#DIV/0!</v>
      </c>
    </row>
    <row r="5" spans="1:2">
      <c r="A5" s="122" t="s">
        <v>297</v>
      </c>
      <c r="B5" s="453" t="e">
        <f>'Shares energetic final demand'!E18</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s="122" t="s">
        <v>298</v>
      </c>
      <c r="B1" s="122"/>
    </row>
    <row r="2" spans="1:2">
      <c r="A2" s="122" t="s">
        <v>242</v>
      </c>
      <c r="B2" s="122" t="s">
        <v>241</v>
      </c>
    </row>
    <row r="3" spans="1:2">
      <c r="A3" s="122" t="s">
        <v>299</v>
      </c>
      <c r="B3" s="454" t="e">
        <f>'Shares energetic final demand'!E21</f>
        <v>#DIV/0!</v>
      </c>
    </row>
    <row r="4" spans="1:2">
      <c r="A4" s="122" t="s">
        <v>452</v>
      </c>
      <c r="B4" s="454" t="e">
        <f>'Shares energetic final demand'!E22</f>
        <v>#DIV/0!</v>
      </c>
    </row>
    <row r="5" spans="1:2">
      <c r="A5" s="122" t="s">
        <v>300</v>
      </c>
      <c r="B5" s="454" t="e">
        <f>'Shares energetic final demand'!E23</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theme="7" tint="0.39997558519241921"/>
  </sheetPr>
  <dimension ref="A1:B5"/>
  <sheetViews>
    <sheetView workbookViewId="0"/>
  </sheetViews>
  <sheetFormatPr baseColWidth="10" defaultRowHeight="15" x14ac:dyDescent="0"/>
  <cols>
    <col min="1" max="1" width="40" bestFit="1" customWidth="1"/>
  </cols>
  <sheetData>
    <row r="1" spans="1:2">
      <c r="A1" s="122" t="s">
        <v>305</v>
      </c>
      <c r="B1" s="122"/>
    </row>
    <row r="2" spans="1:2">
      <c r="A2" s="122" t="s">
        <v>242</v>
      </c>
      <c r="B2" s="122" t="s">
        <v>241</v>
      </c>
    </row>
    <row r="3" spans="1:2">
      <c r="A3" s="122" t="s">
        <v>306</v>
      </c>
      <c r="B3" s="454" t="e">
        <f>'Shares energetic final demand'!E26</f>
        <v>#DIV/0!</v>
      </c>
    </row>
    <row r="4" spans="1:2">
      <c r="A4" s="122" t="s">
        <v>454</v>
      </c>
      <c r="B4" s="454" t="e">
        <f>'Shares energetic final demand'!E27</f>
        <v>#DIV/0!</v>
      </c>
    </row>
    <row r="5" spans="1:2">
      <c r="A5" s="122" t="s">
        <v>304</v>
      </c>
      <c r="B5" s="454" t="e">
        <f>'Shares energetic final demand'!E28</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theme="7" tint="0.39997558519241921"/>
  </sheetPr>
  <dimension ref="A1:B5"/>
  <sheetViews>
    <sheetView workbookViewId="0"/>
  </sheetViews>
  <sheetFormatPr baseColWidth="10" defaultRowHeight="15" x14ac:dyDescent="0"/>
  <cols>
    <col min="1" max="1" width="49.1640625" bestFit="1" customWidth="1"/>
  </cols>
  <sheetData>
    <row r="1" spans="1:2">
      <c r="A1" s="122" t="s">
        <v>301</v>
      </c>
      <c r="B1" s="122"/>
    </row>
    <row r="2" spans="1:2">
      <c r="A2" s="122" t="s">
        <v>242</v>
      </c>
      <c r="B2" s="122" t="s">
        <v>241</v>
      </c>
    </row>
    <row r="3" spans="1:2">
      <c r="A3" s="122" t="s">
        <v>302</v>
      </c>
      <c r="B3" s="454" t="e">
        <f>'Shares energetic final demand'!E31</f>
        <v>#DIV/0!</v>
      </c>
    </row>
    <row r="4" spans="1:2">
      <c r="A4" s="122" t="s">
        <v>453</v>
      </c>
      <c r="B4" s="454" t="e">
        <f>'Shares energetic final demand'!E32</f>
        <v>#DIV/0!</v>
      </c>
    </row>
    <row r="5" spans="1:2">
      <c r="A5" s="122" t="s">
        <v>303</v>
      </c>
      <c r="B5" s="454" t="e">
        <f>'Shares energetic final demand'!E33</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t="s">
        <v>289</v>
      </c>
    </row>
    <row r="2" spans="1:2">
      <c r="A2" t="s">
        <v>242</v>
      </c>
      <c r="B2" t="s">
        <v>241</v>
      </c>
    </row>
    <row r="3" spans="1:2">
      <c r="A3" t="s">
        <v>290</v>
      </c>
      <c r="B3" s="453" t="e">
        <f>'Shares energetic final demand'!E36</f>
        <v>#DIV/0!</v>
      </c>
    </row>
    <row r="4" spans="1:2">
      <c r="A4" t="s">
        <v>450</v>
      </c>
      <c r="B4" s="453" t="e">
        <f>'Shares energetic final demand'!E37</f>
        <v>#DIV/0!</v>
      </c>
    </row>
    <row r="5" spans="1:2">
      <c r="A5" s="122" t="s">
        <v>291</v>
      </c>
      <c r="B5" s="453" t="e">
        <f>'Shares energetic final demand'!E38</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tabColor theme="7" tint="0.39997558519241921"/>
  </sheetPr>
  <dimension ref="A1:B4"/>
  <sheetViews>
    <sheetView workbookViewId="0"/>
  </sheetViews>
  <sheetFormatPr baseColWidth="10" defaultRowHeight="15" x14ac:dyDescent="0"/>
  <sheetData>
    <row r="1" spans="1:2">
      <c r="A1" t="s">
        <v>455</v>
      </c>
    </row>
    <row r="2" spans="1:2">
      <c r="A2" t="s">
        <v>242</v>
      </c>
      <c r="B2" t="s">
        <v>241</v>
      </c>
    </row>
    <row r="3" spans="1:2">
      <c r="A3" t="s">
        <v>456</v>
      </c>
      <c r="B3" s="453" t="e">
        <f>'Shares non-energ final demand'!E11</f>
        <v>#DIV/0!</v>
      </c>
    </row>
    <row r="4" spans="1:2">
      <c r="A4" s="122" t="s">
        <v>457</v>
      </c>
      <c r="B4" s="453" t="e">
        <f>'Shares non-energ final demand'!E12</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enableFormatConditionsCalculation="0">
    <tabColor theme="7" tint="0.39997558519241921"/>
  </sheetPr>
  <dimension ref="A1:B4"/>
  <sheetViews>
    <sheetView workbookViewId="0"/>
  </sheetViews>
  <sheetFormatPr baseColWidth="10" defaultRowHeight="15" x14ac:dyDescent="0"/>
  <sheetData>
    <row r="1" spans="1:2">
      <c r="A1" t="s">
        <v>458</v>
      </c>
    </row>
    <row r="2" spans="1:2">
      <c r="A2" t="s">
        <v>242</v>
      </c>
      <c r="B2" t="s">
        <v>241</v>
      </c>
    </row>
    <row r="3" spans="1:2">
      <c r="A3" t="s">
        <v>459</v>
      </c>
      <c r="B3" s="453" t="e">
        <f>'Shares non-energ final demand'!E15</f>
        <v>#DIV/0!</v>
      </c>
    </row>
    <row r="4" spans="1:2">
      <c r="A4" s="122" t="s">
        <v>460</v>
      </c>
      <c r="B4" s="453" t="e">
        <f>'Shares non-energ final demand'!E16</f>
        <v>#DIV/0!</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39"/>
  <sheetViews>
    <sheetView workbookViewId="0"/>
  </sheetViews>
  <sheetFormatPr baseColWidth="10" defaultRowHeight="15" x14ac:dyDescent="0"/>
  <cols>
    <col min="1" max="1" width="10.83203125" style="1"/>
    <col min="2" max="2" width="28.33203125" style="1" bestFit="1" customWidth="1"/>
    <col min="3" max="3" width="136.1640625" style="1" bestFit="1" customWidth="1"/>
    <col min="4" max="16384" width="10.83203125" style="1"/>
  </cols>
  <sheetData>
    <row r="2" spans="2:3" ht="20">
      <c r="B2" s="2" t="s">
        <v>20</v>
      </c>
    </row>
    <row r="4" spans="2:3" ht="30" customHeight="1">
      <c r="B4" s="312" t="s">
        <v>246</v>
      </c>
      <c r="C4" s="313" t="s">
        <v>21</v>
      </c>
    </row>
    <row r="5" spans="2:3" ht="28" customHeight="1">
      <c r="B5" s="114" t="s">
        <v>187</v>
      </c>
      <c r="C5" s="73" t="s">
        <v>247</v>
      </c>
    </row>
    <row r="6" spans="2:3" ht="28" customHeight="1">
      <c r="B6" s="114" t="s">
        <v>0</v>
      </c>
      <c r="C6" s="74" t="s">
        <v>316</v>
      </c>
    </row>
    <row r="7" spans="2:3" ht="28" customHeight="1">
      <c r="B7" s="114" t="s">
        <v>20</v>
      </c>
      <c r="C7" s="73" t="s">
        <v>317</v>
      </c>
    </row>
    <row r="8" spans="2:3" ht="28" customHeight="1">
      <c r="B8" s="114" t="s">
        <v>22</v>
      </c>
      <c r="C8" s="73" t="s">
        <v>489</v>
      </c>
    </row>
    <row r="9" spans="2:3" ht="28" customHeight="1">
      <c r="B9" s="114" t="s">
        <v>188</v>
      </c>
      <c r="C9" s="73" t="s">
        <v>318</v>
      </c>
    </row>
    <row r="10" spans="2:3" ht="28" customHeight="1">
      <c r="B10" s="114" t="s">
        <v>23</v>
      </c>
      <c r="C10" s="73" t="s">
        <v>319</v>
      </c>
    </row>
    <row r="11" spans="2:3" ht="28" customHeight="1">
      <c r="B11" s="115" t="s">
        <v>24</v>
      </c>
      <c r="C11" s="73" t="s">
        <v>320</v>
      </c>
    </row>
    <row r="12" spans="2:3" ht="28" customHeight="1">
      <c r="B12" s="116" t="s">
        <v>411</v>
      </c>
      <c r="C12" s="461" t="s">
        <v>412</v>
      </c>
    </row>
    <row r="13" spans="2:3" ht="28" customHeight="1">
      <c r="B13" s="116" t="s">
        <v>498</v>
      </c>
      <c r="C13" s="73" t="s">
        <v>483</v>
      </c>
    </row>
    <row r="14" spans="2:3" ht="28" customHeight="1">
      <c r="B14" s="116" t="s">
        <v>499</v>
      </c>
      <c r="C14" s="73" t="s">
        <v>484</v>
      </c>
    </row>
    <row r="15" spans="2:3" ht="28" customHeight="1">
      <c r="B15" s="116" t="s">
        <v>213</v>
      </c>
      <c r="C15" s="125" t="s">
        <v>490</v>
      </c>
    </row>
    <row r="16" spans="2:3" ht="28" customHeight="1">
      <c r="B16" s="119" t="s">
        <v>235</v>
      </c>
      <c r="C16" s="73" t="s">
        <v>252</v>
      </c>
    </row>
    <row r="17" spans="2:3" ht="28" customHeight="1">
      <c r="B17" s="119" t="s">
        <v>236</v>
      </c>
      <c r="C17" s="73" t="s">
        <v>253</v>
      </c>
    </row>
    <row r="18" spans="2:3" ht="28" customHeight="1">
      <c r="B18" s="118" t="s">
        <v>233</v>
      </c>
      <c r="C18" s="73" t="s">
        <v>321</v>
      </c>
    </row>
    <row r="19" spans="2:3" ht="28" customHeight="1">
      <c r="B19" s="118" t="s">
        <v>234</v>
      </c>
      <c r="C19" s="73" t="s">
        <v>322</v>
      </c>
    </row>
    <row r="20" spans="2:3" ht="28" customHeight="1">
      <c r="B20" s="117" t="s">
        <v>225</v>
      </c>
      <c r="C20" s="73" t="s">
        <v>485</v>
      </c>
    </row>
    <row r="21" spans="2:3" ht="28" customHeight="1">
      <c r="B21" s="117" t="s">
        <v>226</v>
      </c>
      <c r="C21" s="73" t="s">
        <v>486</v>
      </c>
    </row>
    <row r="22" spans="2:3" ht="30">
      <c r="B22" s="117" t="s">
        <v>231</v>
      </c>
      <c r="C22" s="461" t="s">
        <v>487</v>
      </c>
    </row>
    <row r="23" spans="2:3" ht="30">
      <c r="B23" s="117" t="s">
        <v>230</v>
      </c>
      <c r="C23" s="461" t="s">
        <v>488</v>
      </c>
    </row>
    <row r="24" spans="2:3" ht="28" customHeight="1">
      <c r="B24" s="117" t="s">
        <v>250</v>
      </c>
      <c r="C24" s="73" t="s">
        <v>437</v>
      </c>
    </row>
    <row r="25" spans="2:3" ht="28" customHeight="1">
      <c r="B25" s="117" t="s">
        <v>224</v>
      </c>
      <c r="C25" s="125" t="s">
        <v>251</v>
      </c>
    </row>
    <row r="26" spans="2:3" ht="28" customHeight="1">
      <c r="B26" s="120" t="s">
        <v>378</v>
      </c>
      <c r="C26" s="73" t="s">
        <v>309</v>
      </c>
    </row>
    <row r="27" spans="2:3" ht="28" customHeight="1">
      <c r="B27" s="120" t="s">
        <v>382</v>
      </c>
      <c r="C27" s="126" t="s">
        <v>313</v>
      </c>
    </row>
    <row r="28" spans="2:3" ht="28" customHeight="1">
      <c r="B28" s="120" t="s">
        <v>380</v>
      </c>
      <c r="C28" s="126" t="s">
        <v>311</v>
      </c>
    </row>
    <row r="29" spans="2:3" ht="28" customHeight="1">
      <c r="B29" s="120" t="s">
        <v>379</v>
      </c>
      <c r="C29" s="73" t="s">
        <v>310</v>
      </c>
    </row>
    <row r="30" spans="2:3" ht="28" customHeight="1">
      <c r="B30" s="120" t="s">
        <v>383</v>
      </c>
      <c r="C30" s="126" t="s">
        <v>307</v>
      </c>
    </row>
    <row r="31" spans="2:3" ht="28" customHeight="1">
      <c r="B31" s="120" t="s">
        <v>381</v>
      </c>
      <c r="C31" s="126" t="s">
        <v>312</v>
      </c>
    </row>
    <row r="32" spans="2:3" ht="28" customHeight="1">
      <c r="B32" s="120" t="s">
        <v>377</v>
      </c>
      <c r="C32" s="73" t="s">
        <v>308</v>
      </c>
    </row>
    <row r="33" spans="2:3" ht="28" customHeight="1">
      <c r="B33" s="120" t="s">
        <v>467</v>
      </c>
      <c r="C33" s="73" t="s">
        <v>468</v>
      </c>
    </row>
    <row r="34" spans="2:3" ht="28" customHeight="1">
      <c r="B34" s="120" t="s">
        <v>469</v>
      </c>
      <c r="C34" s="73" t="s">
        <v>470</v>
      </c>
    </row>
    <row r="35" spans="2:3" ht="28" customHeight="1">
      <c r="B35" s="120" t="s">
        <v>471</v>
      </c>
      <c r="C35" s="73" t="s">
        <v>472</v>
      </c>
    </row>
    <row r="36" spans="2:3" ht="28" customHeight="1">
      <c r="B36" s="120" t="s">
        <v>473</v>
      </c>
      <c r="C36" s="73" t="s">
        <v>474</v>
      </c>
    </row>
    <row r="37" spans="2:3" ht="28" customHeight="1">
      <c r="B37" s="120" t="s">
        <v>475</v>
      </c>
      <c r="C37" s="73" t="s">
        <v>476</v>
      </c>
    </row>
    <row r="38" spans="2:3" ht="28" customHeight="1">
      <c r="B38" s="120" t="s">
        <v>422</v>
      </c>
      <c r="C38" s="126" t="s">
        <v>371</v>
      </c>
    </row>
    <row r="39" spans="2:3" ht="28" customHeight="1">
      <c r="B39" s="120" t="s">
        <v>423</v>
      </c>
      <c r="C39" s="126" t="s">
        <v>424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enableFormatConditionsCalculation="0">
    <tabColor theme="7" tint="0.39997558519241921"/>
  </sheetPr>
  <dimension ref="A1:B4"/>
  <sheetViews>
    <sheetView workbookViewId="0"/>
  </sheetViews>
  <sheetFormatPr baseColWidth="10" defaultRowHeight="15" x14ac:dyDescent="0"/>
  <sheetData>
    <row r="1" spans="1:2">
      <c r="A1" t="s">
        <v>461</v>
      </c>
    </row>
    <row r="2" spans="1:2">
      <c r="A2" t="s">
        <v>242</v>
      </c>
      <c r="B2" t="s">
        <v>241</v>
      </c>
    </row>
    <row r="3" spans="1:2">
      <c r="A3" t="s">
        <v>462</v>
      </c>
      <c r="B3" s="453" t="e">
        <f>'Shares non-energ final demand'!E19</f>
        <v>#DIV/0!</v>
      </c>
    </row>
    <row r="4" spans="1:2">
      <c r="A4" s="122" t="s">
        <v>463</v>
      </c>
      <c r="B4" s="453" t="e">
        <f>'Shares non-energ final demand'!E20</f>
        <v>#DIV/0!</v>
      </c>
    </row>
  </sheetData>
  <pageMargins left="0.75" right="0.75" top="1" bottom="1" header="0.5" footer="0.5"/>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tabColor theme="7" tint="0.39997558519241921"/>
  </sheetPr>
  <dimension ref="A1:B4"/>
  <sheetViews>
    <sheetView workbookViewId="0"/>
  </sheetViews>
  <sheetFormatPr baseColWidth="10" defaultRowHeight="15" x14ac:dyDescent="0"/>
  <sheetData>
    <row r="1" spans="1:2">
      <c r="A1" t="s">
        <v>464</v>
      </c>
    </row>
    <row r="2" spans="1:2">
      <c r="A2" t="s">
        <v>242</v>
      </c>
      <c r="B2" t="s">
        <v>241</v>
      </c>
    </row>
    <row r="3" spans="1:2">
      <c r="A3" t="s">
        <v>465</v>
      </c>
      <c r="B3" s="453">
        <f>'Shares non-energ final demand'!E23</f>
        <v>0</v>
      </c>
    </row>
    <row r="4" spans="1:2">
      <c r="A4" s="122" t="s">
        <v>466</v>
      </c>
      <c r="B4" s="453">
        <f>'Shares non-energ final demand'!E24</f>
        <v>1</v>
      </c>
    </row>
  </sheetData>
  <pageMargins left="0.75" right="0.75" top="1" bottom="1" header="0.5" footer="0.5"/>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enableFormatConditionsCalculation="0">
    <tabColor theme="7" tint="0.39997558519241921"/>
  </sheetPr>
  <dimension ref="A1:B4"/>
  <sheetViews>
    <sheetView workbookViewId="0"/>
  </sheetViews>
  <sheetFormatPr baseColWidth="10" defaultRowHeight="15" x14ac:dyDescent="0"/>
  <cols>
    <col min="1" max="1" width="44.33203125" bestFit="1" customWidth="1"/>
  </cols>
  <sheetData>
    <row r="1" spans="1:2">
      <c r="A1" t="s">
        <v>368</v>
      </c>
    </row>
    <row r="2" spans="1:2">
      <c r="A2" t="s">
        <v>242</v>
      </c>
      <c r="B2" t="s">
        <v>241</v>
      </c>
    </row>
    <row r="3" spans="1:2">
      <c r="A3" t="s">
        <v>370</v>
      </c>
      <c r="B3" s="453">
        <f>'Coal loss analysis'!D21</f>
        <v>0</v>
      </c>
    </row>
    <row r="4" spans="1:2">
      <c r="A4" t="s">
        <v>369</v>
      </c>
      <c r="B4" s="453">
        <f>'Coal loss analysis'!D22</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enableFormatConditionsCalculation="0">
    <tabColor theme="7" tint="0.39997558519241921"/>
  </sheetPr>
  <dimension ref="A1:B3"/>
  <sheetViews>
    <sheetView workbookViewId="0"/>
  </sheetViews>
  <sheetFormatPr baseColWidth="10" defaultRowHeight="15" x14ac:dyDescent="0"/>
  <cols>
    <col min="1" max="1" width="32.5" bestFit="1" customWidth="1"/>
    <col min="2" max="2" width="13.1640625" bestFit="1" customWidth="1"/>
    <col min="3" max="3" width="10.83203125" bestFit="1" customWidth="1"/>
    <col min="4" max="4" width="14.5" bestFit="1" customWidth="1"/>
  </cols>
  <sheetData>
    <row r="1" spans="1:2">
      <c r="A1" t="s">
        <v>421</v>
      </c>
    </row>
    <row r="2" spans="1:2">
      <c r="A2" t="s">
        <v>242</v>
      </c>
      <c r="B2" t="s">
        <v>241</v>
      </c>
    </row>
    <row r="3" spans="1:2">
      <c r="A3" t="s">
        <v>373</v>
      </c>
      <c r="B3" s="453">
        <f>'Coal loss analysis'!D18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3"/>
  <sheetViews>
    <sheetView workbookViewId="0"/>
  </sheetViews>
  <sheetFormatPr baseColWidth="10" defaultRowHeight="15" x14ac:dyDescent="0"/>
  <cols>
    <col min="1" max="1" width="10.83203125" style="1"/>
    <col min="2" max="2" width="157.1640625" style="1" bestFit="1" customWidth="1"/>
    <col min="3" max="16384" width="10.83203125" style="1"/>
  </cols>
  <sheetData>
    <row r="2" spans="2:2" ht="20">
      <c r="B2" s="2" t="s">
        <v>22</v>
      </c>
    </row>
    <row r="4" spans="2:2">
      <c r="B4" s="127" t="s">
        <v>28</v>
      </c>
    </row>
    <row r="5" spans="2:2">
      <c r="B5" s="128"/>
    </row>
    <row r="6" spans="2:2" ht="60">
      <c r="B6" s="129" t="s">
        <v>525</v>
      </c>
    </row>
    <row r="7" spans="2:2">
      <c r="B7" s="130"/>
    </row>
    <row r="8" spans="2:2">
      <c r="B8" s="131"/>
    </row>
    <row r="9" spans="2:2">
      <c r="B9" s="132" t="s">
        <v>189</v>
      </c>
    </row>
    <row r="10" spans="2:2">
      <c r="B10" s="133"/>
    </row>
    <row r="11" spans="2:2">
      <c r="B11" s="306" t="s">
        <v>413</v>
      </c>
    </row>
    <row r="12" spans="2:2">
      <c r="B12" s="306" t="s">
        <v>523</v>
      </c>
    </row>
    <row r="13" spans="2:2">
      <c r="B13" s="306" t="s">
        <v>522</v>
      </c>
    </row>
    <row r="14" spans="2:2">
      <c r="B14" s="134" t="s">
        <v>324</v>
      </c>
    </row>
    <row r="15" spans="2:2">
      <c r="B15" s="134" t="s">
        <v>524</v>
      </c>
    </row>
    <row r="16" spans="2:2">
      <c r="B16" s="134" t="s">
        <v>391</v>
      </c>
    </row>
    <row r="17" spans="2:2">
      <c r="B17" s="306" t="s">
        <v>392</v>
      </c>
    </row>
    <row r="18" spans="2:2">
      <c r="B18" s="135"/>
    </row>
    <row r="19" spans="2:2">
      <c r="B19" s="136"/>
    </row>
    <row r="20" spans="2:2">
      <c r="B20" s="127" t="s">
        <v>27</v>
      </c>
    </row>
    <row r="21" spans="2:2">
      <c r="B21" s="128"/>
    </row>
    <row r="22" spans="2:2" ht="75">
      <c r="B22" s="137" t="s">
        <v>323</v>
      </c>
    </row>
    <row r="23" spans="2:2">
      <c r="B23" s="4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pageSetUpPr fitToPage="1"/>
  </sheetPr>
  <dimension ref="B2:CZ28"/>
  <sheetViews>
    <sheetView workbookViewId="0"/>
  </sheetViews>
  <sheetFormatPr baseColWidth="10" defaultColWidth="2.83203125" defaultRowHeight="15" x14ac:dyDescent="0"/>
  <cols>
    <col min="1" max="16384" width="2.83203125" style="1"/>
  </cols>
  <sheetData>
    <row r="2" spans="2:80" ht="30">
      <c r="B2" s="53" t="s">
        <v>491</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80" ht="30">
      <c r="B3" s="54" t="s">
        <v>83</v>
      </c>
      <c r="C3" s="55"/>
      <c r="D3" s="55"/>
      <c r="E3" s="55"/>
      <c r="F3" s="55"/>
      <c r="G3" s="55"/>
      <c r="H3" s="55"/>
      <c r="I3" s="55"/>
      <c r="J3" s="55"/>
      <c r="K3" s="55"/>
      <c r="L3" s="55"/>
      <c r="M3" s="55"/>
      <c r="N3" s="55"/>
      <c r="O3" s="55"/>
      <c r="P3" s="56"/>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80" ht="15" customHeight="1">
      <c r="B4" s="57" t="s">
        <v>186</v>
      </c>
      <c r="C4" s="58"/>
      <c r="D4" s="58"/>
      <c r="E4" s="58"/>
      <c r="F4" s="58"/>
      <c r="G4" s="58"/>
      <c r="H4" s="58"/>
      <c r="I4" s="58"/>
      <c r="J4" s="58"/>
      <c r="K4" s="58"/>
      <c r="L4" s="58"/>
      <c r="M4" s="58"/>
      <c r="N4" s="58"/>
      <c r="O4" s="58"/>
      <c r="P4" s="59"/>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row>
    <row r="5" spans="2:80" ht="15" customHeight="1">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row>
    <row r="6" spans="2:80" ht="23">
      <c r="B6" s="52"/>
      <c r="C6" s="61" t="s">
        <v>183</v>
      </c>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M6" s="52"/>
      <c r="AN6" s="61" t="s">
        <v>184</v>
      </c>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R6" s="52"/>
      <c r="BS6" s="52"/>
      <c r="BT6" s="52"/>
      <c r="BU6" s="61" t="s">
        <v>185</v>
      </c>
    </row>
    <row r="8" spans="2:80">
      <c r="CB8" s="49"/>
    </row>
    <row r="28" spans="104:104">
      <c r="CZ28" s="1" t="s">
        <v>219</v>
      </c>
    </row>
  </sheetData>
  <phoneticPr fontId="22" type="noConversion"/>
  <pageMargins left="0.75000000000000011" right="0.75000000000000011" top="1" bottom="1" header="0.5" footer="0.5"/>
  <pageSetup paperSize="9" scale="49" orientation="landscape" horizontalDpi="4294967292" verticalDpi="4294967292"/>
  <drawing r:id="rId1"/>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D106"/>
  <sheetViews>
    <sheetView workbookViewId="0"/>
  </sheetViews>
  <sheetFormatPr baseColWidth="10" defaultRowHeight="15" x14ac:dyDescent="0"/>
  <cols>
    <col min="1" max="1" width="10.83203125" style="1"/>
    <col min="2" max="2" width="25.5" style="1" customWidth="1"/>
    <col min="3" max="3" width="77.83203125" style="1" customWidth="1"/>
    <col min="4" max="4" width="78.33203125" style="1" customWidth="1"/>
    <col min="5" max="16384" width="10.83203125" style="1"/>
  </cols>
  <sheetData>
    <row r="2" spans="2:4" ht="20">
      <c r="B2" s="2" t="s">
        <v>23</v>
      </c>
      <c r="C2" s="2"/>
    </row>
    <row r="4" spans="2:4">
      <c r="B4" s="3" t="s">
        <v>83</v>
      </c>
      <c r="C4" s="5"/>
    </row>
    <row r="5" spans="2:4" ht="79" customHeight="1">
      <c r="B5" s="520" t="s">
        <v>325</v>
      </c>
      <c r="C5" s="521"/>
    </row>
    <row r="6" spans="2:4" ht="16" thickBot="1">
      <c r="B6" s="8"/>
      <c r="C6" s="8"/>
      <c r="D6" s="8"/>
    </row>
    <row r="7" spans="2:4">
      <c r="B7" s="24" t="s">
        <v>29</v>
      </c>
      <c r="C7" s="82"/>
      <c r="D7" s="8"/>
    </row>
    <row r="8" spans="2:4">
      <c r="B8" s="27"/>
      <c r="C8" s="28"/>
      <c r="D8" s="8"/>
    </row>
    <row r="9" spans="2:4">
      <c r="B9" s="29" t="s">
        <v>30</v>
      </c>
      <c r="C9" s="30" t="s">
        <v>31</v>
      </c>
      <c r="D9" s="14"/>
    </row>
    <row r="10" spans="2:4">
      <c r="B10" s="46" t="s">
        <v>32</v>
      </c>
      <c r="C10" s="32"/>
      <c r="D10" s="14"/>
    </row>
    <row r="11" spans="2:4" ht="30">
      <c r="B11" s="46"/>
      <c r="C11" s="139" t="s">
        <v>255</v>
      </c>
      <c r="D11" s="14"/>
    </row>
    <row r="12" spans="2:4" ht="45">
      <c r="B12" s="46"/>
      <c r="C12" s="138" t="s">
        <v>256</v>
      </c>
      <c r="D12" s="164"/>
    </row>
    <row r="13" spans="2:4" ht="30">
      <c r="B13" s="27"/>
      <c r="C13" s="138" t="s">
        <v>254</v>
      </c>
      <c r="D13" s="165"/>
    </row>
    <row r="14" spans="2:4" ht="30">
      <c r="B14" s="27"/>
      <c r="C14" s="138" t="s">
        <v>528</v>
      </c>
      <c r="D14" s="165"/>
    </row>
    <row r="15" spans="2:4" ht="16" customHeight="1" thickBot="1">
      <c r="B15" s="140"/>
      <c r="C15" s="519"/>
      <c r="D15" s="166"/>
    </row>
    <row r="16" spans="2:4" s="8" customFormat="1" ht="16" thickBot="1">
      <c r="C16" s="167"/>
      <c r="D16" s="165"/>
    </row>
    <row r="17" spans="2:4">
      <c r="B17" s="24" t="s">
        <v>182</v>
      </c>
      <c r="C17" s="168"/>
      <c r="D17" s="151"/>
    </row>
    <row r="18" spans="2:4">
      <c r="B18" s="27"/>
      <c r="C18" s="88"/>
      <c r="D18" s="169"/>
    </row>
    <row r="19" spans="2:4">
      <c r="B19" s="29" t="s">
        <v>30</v>
      </c>
      <c r="C19" s="170" t="s">
        <v>31</v>
      </c>
      <c r="D19" s="171" t="s">
        <v>190</v>
      </c>
    </row>
    <row r="20" spans="2:4">
      <c r="B20" s="77"/>
      <c r="C20" s="164"/>
      <c r="D20" s="172"/>
    </row>
    <row r="21" spans="2:4">
      <c r="B21" s="78"/>
      <c r="C21" s="163" t="s">
        <v>326</v>
      </c>
      <c r="D21" s="173"/>
    </row>
    <row r="22" spans="2:4" ht="16" thickBot="1">
      <c r="B22" s="79"/>
      <c r="C22" s="80"/>
      <c r="D22" s="81"/>
    </row>
    <row r="23" spans="2:4" ht="16" thickBot="1"/>
    <row r="24" spans="2:4">
      <c r="B24" s="24" t="s">
        <v>191</v>
      </c>
      <c r="C24" s="26"/>
    </row>
    <row r="25" spans="2:4">
      <c r="B25" s="27"/>
      <c r="C25" s="28"/>
    </row>
    <row r="26" spans="2:4">
      <c r="B26" s="29"/>
      <c r="C26" s="62" t="s">
        <v>192</v>
      </c>
    </row>
    <row r="27" spans="2:4">
      <c r="B27" s="33" t="s">
        <v>193</v>
      </c>
      <c r="C27" s="35" t="s">
        <v>33</v>
      </c>
    </row>
    <row r="28" spans="2:4">
      <c r="B28" s="27"/>
      <c r="C28" s="35" t="s">
        <v>34</v>
      </c>
    </row>
    <row r="29" spans="2:4">
      <c r="B29" s="27"/>
      <c r="C29" s="35" t="s">
        <v>35</v>
      </c>
    </row>
    <row r="30" spans="2:4">
      <c r="B30" s="27"/>
      <c r="C30" s="35" t="s">
        <v>36</v>
      </c>
    </row>
    <row r="31" spans="2:4">
      <c r="B31" s="27"/>
      <c r="C31" s="35" t="s">
        <v>37</v>
      </c>
    </row>
    <row r="32" spans="2:4">
      <c r="B32" s="27"/>
      <c r="C32" s="35" t="s">
        <v>38</v>
      </c>
    </row>
    <row r="33" spans="2:4">
      <c r="B33" s="27"/>
      <c r="C33" s="63" t="s">
        <v>39</v>
      </c>
    </row>
    <row r="34" spans="2:4">
      <c r="B34" s="40"/>
      <c r="C34" s="63" t="s">
        <v>49</v>
      </c>
    </row>
    <row r="35" spans="2:4">
      <c r="B35" s="27"/>
      <c r="C35" s="35" t="s">
        <v>40</v>
      </c>
    </row>
    <row r="36" spans="2:4">
      <c r="B36" s="27"/>
      <c r="C36" s="63" t="s">
        <v>398</v>
      </c>
    </row>
    <row r="37" spans="2:4">
      <c r="B37" s="27"/>
      <c r="C37" s="63" t="s">
        <v>42</v>
      </c>
    </row>
    <row r="38" spans="2:4">
      <c r="B38" s="27"/>
      <c r="C38" s="63" t="s">
        <v>43</v>
      </c>
    </row>
    <row r="39" spans="2:4">
      <c r="B39" s="27"/>
      <c r="C39" s="63" t="s">
        <v>44</v>
      </c>
    </row>
    <row r="40" spans="2:4">
      <c r="B40" s="27"/>
      <c r="C40" s="63"/>
    </row>
    <row r="41" spans="2:4">
      <c r="B41" s="39" t="s">
        <v>205</v>
      </c>
      <c r="C41" s="161" t="s">
        <v>399</v>
      </c>
    </row>
    <row r="42" spans="2:4">
      <c r="B42" s="64"/>
      <c r="C42" s="162"/>
    </row>
    <row r="43" spans="2:4">
      <c r="B43" s="39" t="s">
        <v>206</v>
      </c>
      <c r="C43" s="161" t="s">
        <v>46</v>
      </c>
      <c r="D43" s="255"/>
    </row>
    <row r="44" spans="2:4">
      <c r="B44" s="33"/>
      <c r="C44" s="35" t="s">
        <v>47</v>
      </c>
    </row>
    <row r="45" spans="2:4">
      <c r="B45" s="33"/>
      <c r="C45" s="35" t="s">
        <v>365</v>
      </c>
    </row>
    <row r="46" spans="2:4">
      <c r="B46" s="64"/>
      <c r="C46" s="37"/>
    </row>
    <row r="47" spans="2:4">
      <c r="B47" s="40" t="s">
        <v>240</v>
      </c>
      <c r="C47" s="63" t="s">
        <v>194</v>
      </c>
    </row>
    <row r="48" spans="2:4">
      <c r="B48" s="40"/>
      <c r="C48" s="63" t="s">
        <v>76</v>
      </c>
    </row>
    <row r="49" spans="2:3">
      <c r="B49" s="256"/>
      <c r="C49" s="162"/>
    </row>
    <row r="50" spans="2:3">
      <c r="B50" s="33" t="s">
        <v>51</v>
      </c>
      <c r="C50" s="35" t="s">
        <v>50</v>
      </c>
    </row>
    <row r="51" spans="2:3">
      <c r="B51" s="33"/>
      <c r="C51" s="35" t="s">
        <v>51</v>
      </c>
    </row>
    <row r="52" spans="2:3">
      <c r="B52" s="27"/>
      <c r="C52" s="35" t="s">
        <v>52</v>
      </c>
    </row>
    <row r="53" spans="2:3">
      <c r="B53" s="27"/>
      <c r="C53" s="35" t="s">
        <v>53</v>
      </c>
    </row>
    <row r="54" spans="2:3">
      <c r="B54" s="27"/>
      <c r="C54" s="35" t="s">
        <v>54</v>
      </c>
    </row>
    <row r="55" spans="2:3">
      <c r="B55" s="27"/>
      <c r="C55" s="35" t="s">
        <v>55</v>
      </c>
    </row>
    <row r="56" spans="2:3">
      <c r="B56" s="27"/>
      <c r="C56" s="35" t="s">
        <v>56</v>
      </c>
    </row>
    <row r="57" spans="2:3">
      <c r="B57" s="27"/>
      <c r="C57" s="35" t="s">
        <v>57</v>
      </c>
    </row>
    <row r="58" spans="2:3">
      <c r="B58" s="27"/>
      <c r="C58" s="35" t="s">
        <v>58</v>
      </c>
    </row>
    <row r="59" spans="2:3">
      <c r="B59" s="27"/>
      <c r="C59" s="35" t="s">
        <v>59</v>
      </c>
    </row>
    <row r="60" spans="2:3">
      <c r="B60" s="27"/>
      <c r="C60" s="35" t="s">
        <v>60</v>
      </c>
    </row>
    <row r="61" spans="2:3">
      <c r="B61" s="27"/>
      <c r="C61" s="35" t="s">
        <v>61</v>
      </c>
    </row>
    <row r="62" spans="2:3">
      <c r="B62" s="27"/>
      <c r="C62" s="35" t="s">
        <v>62</v>
      </c>
    </row>
    <row r="63" spans="2:3">
      <c r="B63" s="27"/>
      <c r="C63" s="35" t="s">
        <v>63</v>
      </c>
    </row>
    <row r="64" spans="2:3">
      <c r="B64" s="27"/>
      <c r="C64" s="35" t="s">
        <v>64</v>
      </c>
    </row>
    <row r="65" spans="2:3">
      <c r="B65" s="27"/>
      <c r="C65" s="35" t="s">
        <v>65</v>
      </c>
    </row>
    <row r="66" spans="2:3">
      <c r="B66" s="27"/>
      <c r="C66" s="35" t="s">
        <v>66</v>
      </c>
    </row>
    <row r="67" spans="2:3">
      <c r="B67" s="27"/>
      <c r="C67" s="35" t="s">
        <v>67</v>
      </c>
    </row>
    <row r="68" spans="2:3">
      <c r="B68" s="27"/>
      <c r="C68" s="35" t="s">
        <v>68</v>
      </c>
    </row>
    <row r="69" spans="2:3">
      <c r="B69" s="27"/>
      <c r="C69" s="35" t="s">
        <v>69</v>
      </c>
    </row>
    <row r="70" spans="2:3">
      <c r="B70" s="27"/>
      <c r="C70" s="35" t="s">
        <v>70</v>
      </c>
    </row>
    <row r="71" spans="2:3">
      <c r="B71" s="27"/>
      <c r="C71" s="35" t="s">
        <v>71</v>
      </c>
    </row>
    <row r="72" spans="2:3">
      <c r="B72" s="27"/>
      <c r="C72" s="35" t="s">
        <v>72</v>
      </c>
    </row>
    <row r="73" spans="2:3">
      <c r="B73" s="36"/>
      <c r="C73" s="37"/>
    </row>
    <row r="74" spans="2:3">
      <c r="B74" s="33" t="s">
        <v>195</v>
      </c>
      <c r="C74" s="35" t="s">
        <v>80</v>
      </c>
    </row>
    <row r="75" spans="2:3">
      <c r="B75" s="27"/>
      <c r="C75" s="35" t="s">
        <v>81</v>
      </c>
    </row>
    <row r="76" spans="2:3">
      <c r="B76" s="27"/>
      <c r="C76" s="35"/>
    </row>
    <row r="77" spans="2:3">
      <c r="B77" s="39" t="s">
        <v>103</v>
      </c>
      <c r="C77" s="65" t="s">
        <v>103</v>
      </c>
    </row>
    <row r="78" spans="2:3">
      <c r="B78" s="33"/>
      <c r="C78" s="35"/>
    </row>
    <row r="79" spans="2:3">
      <c r="B79" s="39" t="s">
        <v>102</v>
      </c>
      <c r="C79" s="65" t="s">
        <v>102</v>
      </c>
    </row>
    <row r="80" spans="2:3">
      <c r="B80" s="64"/>
      <c r="C80" s="37"/>
    </row>
    <row r="81" spans="2:3">
      <c r="B81" s="40" t="s">
        <v>82</v>
      </c>
      <c r="C81" s="63" t="s">
        <v>45</v>
      </c>
    </row>
    <row r="82" spans="2:3">
      <c r="B82" s="33"/>
      <c r="C82" s="35" t="s">
        <v>73</v>
      </c>
    </row>
    <row r="83" spans="2:3">
      <c r="B83" s="33"/>
      <c r="C83" s="35" t="s">
        <v>74</v>
      </c>
    </row>
    <row r="84" spans="2:3">
      <c r="B84" s="33"/>
      <c r="C84" s="35" t="s">
        <v>75</v>
      </c>
    </row>
    <row r="85" spans="2:3">
      <c r="B85" s="33"/>
      <c r="C85" s="35" t="s">
        <v>77</v>
      </c>
    </row>
    <row r="86" spans="2:3">
      <c r="B86" s="33"/>
      <c r="C86" s="35" t="s">
        <v>78</v>
      </c>
    </row>
    <row r="87" spans="2:3">
      <c r="B87" s="33"/>
      <c r="C87" s="35" t="s">
        <v>79</v>
      </c>
    </row>
    <row r="88" spans="2:3">
      <c r="B88" s="27"/>
      <c r="C88" s="35" t="s">
        <v>92</v>
      </c>
    </row>
    <row r="89" spans="2:3">
      <c r="B89" s="27"/>
      <c r="C89" s="35" t="s">
        <v>95</v>
      </c>
    </row>
    <row r="90" spans="2:3">
      <c r="B90" s="27"/>
      <c r="C90" s="35" t="s">
        <v>96</v>
      </c>
    </row>
    <row r="91" spans="2:3">
      <c r="B91" s="33"/>
      <c r="C91" s="35" t="s">
        <v>97</v>
      </c>
    </row>
    <row r="92" spans="2:3">
      <c r="B92" s="33"/>
      <c r="C92" s="35" t="s">
        <v>196</v>
      </c>
    </row>
    <row r="93" spans="2:3">
      <c r="B93" s="33"/>
      <c r="C93" s="35" t="s">
        <v>99</v>
      </c>
    </row>
    <row r="94" spans="2:3">
      <c r="B94" s="33"/>
      <c r="C94" s="35" t="s">
        <v>100</v>
      </c>
    </row>
    <row r="95" spans="2:3">
      <c r="B95" s="33"/>
      <c r="C95" s="35" t="s">
        <v>101</v>
      </c>
    </row>
    <row r="96" spans="2:3">
      <c r="B96" s="33"/>
      <c r="C96" s="35" t="s">
        <v>93</v>
      </c>
    </row>
    <row r="97" spans="2:4">
      <c r="B97" s="33"/>
      <c r="C97" s="35" t="s">
        <v>94</v>
      </c>
    </row>
    <row r="98" spans="2:4">
      <c r="B98" s="27"/>
      <c r="C98" s="34" t="s">
        <v>26</v>
      </c>
    </row>
    <row r="99" spans="2:4" ht="16" thickBot="1">
      <c r="B99" s="38"/>
      <c r="C99" s="41"/>
    </row>
    <row r="100" spans="2:4" ht="16" thickBot="1">
      <c r="D100" s="8"/>
    </row>
    <row r="101" spans="2:4">
      <c r="B101" s="24" t="s">
        <v>207</v>
      </c>
      <c r="C101" s="82"/>
      <c r="D101" s="8"/>
    </row>
    <row r="102" spans="2:4">
      <c r="B102" s="27"/>
      <c r="C102" s="28"/>
      <c r="D102" s="14"/>
    </row>
    <row r="103" spans="2:4">
      <c r="B103" s="29" t="s">
        <v>30</v>
      </c>
      <c r="C103" s="62" t="s">
        <v>31</v>
      </c>
      <c r="D103" s="14"/>
    </row>
    <row r="104" spans="2:4">
      <c r="B104" s="31"/>
      <c r="C104" s="32"/>
      <c r="D104" s="8"/>
    </row>
    <row r="105" spans="2:4">
      <c r="B105" s="27" t="s">
        <v>200</v>
      </c>
      <c r="C105" s="28">
        <v>3.6</v>
      </c>
      <c r="D105" s="8"/>
    </row>
    <row r="106" spans="2:4" ht="16" thickBot="1">
      <c r="B106" s="38"/>
      <c r="C106" s="48"/>
      <c r="D106" s="8"/>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B2:P68"/>
  <sheetViews>
    <sheetView tabSelected="1" workbookViewId="0">
      <selection activeCell="L16" sqref="L16"/>
    </sheetView>
  </sheetViews>
  <sheetFormatPr baseColWidth="10" defaultRowHeight="15" x14ac:dyDescent="0"/>
  <cols>
    <col min="1" max="1" width="10.83203125" style="1"/>
    <col min="2" max="2" width="24.5" style="1" bestFit="1" customWidth="1"/>
    <col min="3" max="3" width="67.1640625" style="1" customWidth="1"/>
    <col min="4" max="4" width="4.83203125" style="123" customWidth="1"/>
    <col min="5" max="5" width="11.5" style="1" bestFit="1" customWidth="1"/>
    <col min="6" max="6" width="2.83203125" style="1" customWidth="1"/>
    <col min="7" max="7" width="15" style="1" customWidth="1"/>
    <col min="8" max="8" width="2.83203125" style="1" customWidth="1"/>
    <col min="9" max="9" width="10.83203125" style="1" customWidth="1"/>
    <col min="10" max="10" width="2.83203125" style="1" customWidth="1"/>
    <col min="11" max="11" width="61.6640625" style="1" bestFit="1" customWidth="1"/>
    <col min="12" max="12" width="9.1640625" style="1" customWidth="1"/>
    <col min="13" max="13" width="51.1640625" style="1" customWidth="1"/>
    <col min="14" max="14" width="10.83203125" style="1"/>
    <col min="15" max="16" width="13.33203125" style="1" customWidth="1"/>
    <col min="17" max="16384" width="10.83203125" style="1"/>
  </cols>
  <sheetData>
    <row r="2" spans="2:16" ht="20">
      <c r="B2" s="2" t="s">
        <v>24</v>
      </c>
      <c r="E2" s="460"/>
      <c r="I2" s="459" t="s">
        <v>409</v>
      </c>
      <c r="J2" s="4"/>
      <c r="K2" s="4"/>
      <c r="L2" s="13"/>
      <c r="M2" s="5"/>
      <c r="N2" s="8"/>
      <c r="O2" s="8"/>
    </row>
    <row r="3" spans="2:16" ht="20">
      <c r="B3" s="2"/>
      <c r="I3" s="516" t="str">
        <f>IF(L14=FALSE,"You have not imported any Metal industry analysis data! Proceed anyway?", "")</f>
        <v>You have not imported any Metal industry analysis data! Proceed anyway?</v>
      </c>
      <c r="J3" s="8"/>
      <c r="K3" s="506"/>
      <c r="L3" s="8"/>
      <c r="M3" s="7"/>
      <c r="N3" s="8"/>
      <c r="O3" s="8"/>
    </row>
    <row r="4" spans="2:16">
      <c r="B4" s="42" t="s">
        <v>83</v>
      </c>
      <c r="C4" s="4"/>
      <c r="D4" s="221"/>
      <c r="I4" s="516" t="str">
        <f>IF(L15=FALSE,"You have not imported any Chemical industry analysis data! Proceed anyway?", "")</f>
        <v>You have not imported any Chemical industry analysis data! Proceed anyway?</v>
      </c>
      <c r="J4" s="509"/>
      <c r="K4" s="509"/>
      <c r="L4" s="509"/>
      <c r="M4" s="510"/>
      <c r="N4" s="8"/>
      <c r="O4" s="8"/>
    </row>
    <row r="5" spans="2:16">
      <c r="B5" s="522" t="s">
        <v>345</v>
      </c>
      <c r="C5" s="523"/>
      <c r="D5" s="524"/>
      <c r="G5" s="511"/>
      <c r="I5" s="16"/>
      <c r="J5" s="8"/>
      <c r="K5" s="507"/>
      <c r="L5" s="8"/>
      <c r="M5" s="7"/>
      <c r="N5" s="8"/>
      <c r="O5" s="8"/>
    </row>
    <row r="6" spans="2:16">
      <c r="B6" s="522"/>
      <c r="C6" s="523"/>
      <c r="D6" s="524"/>
      <c r="G6" s="512"/>
      <c r="I6" s="16"/>
      <c r="J6" s="8"/>
      <c r="K6" s="507"/>
      <c r="L6" s="8"/>
      <c r="M6" s="7"/>
      <c r="N6" s="8"/>
      <c r="O6" s="8"/>
    </row>
    <row r="7" spans="2:16" ht="32" customHeight="1">
      <c r="B7" s="520"/>
      <c r="C7" s="525"/>
      <c r="D7" s="521"/>
      <c r="I7" s="17"/>
      <c r="J7" s="10"/>
      <c r="K7" s="508"/>
      <c r="L7" s="10"/>
      <c r="M7" s="11"/>
      <c r="N7" s="8"/>
      <c r="O7" s="8"/>
    </row>
    <row r="8" spans="2:16" ht="16" thickBot="1"/>
    <row r="9" spans="2:16">
      <c r="B9" s="24" t="s">
        <v>23</v>
      </c>
      <c r="C9" s="43"/>
      <c r="D9" s="92"/>
      <c r="E9" s="43"/>
      <c r="F9" s="43"/>
      <c r="G9" s="43"/>
      <c r="H9" s="43"/>
      <c r="I9" s="43"/>
      <c r="J9" s="43"/>
      <c r="K9" s="66" t="s">
        <v>84</v>
      </c>
      <c r="L9" s="43"/>
      <c r="M9" s="26"/>
      <c r="O9" s="315"/>
      <c r="P9" s="316"/>
    </row>
    <row r="10" spans="2:16">
      <c r="B10" s="46"/>
      <c r="C10" s="14"/>
      <c r="D10" s="14"/>
      <c r="E10" s="124"/>
      <c r="F10" s="124"/>
      <c r="G10" s="124"/>
      <c r="H10" s="124"/>
      <c r="I10" s="14"/>
      <c r="J10" s="15"/>
      <c r="K10" s="18"/>
      <c r="L10" s="14"/>
      <c r="M10" s="32"/>
      <c r="O10" s="317"/>
      <c r="P10" s="318"/>
    </row>
    <row r="11" spans="2:16">
      <c r="B11" s="29" t="s">
        <v>418</v>
      </c>
      <c r="C11" s="473" t="s">
        <v>31</v>
      </c>
      <c r="D11" s="517" t="s">
        <v>86</v>
      </c>
      <c r="E11" s="517" t="s">
        <v>85</v>
      </c>
      <c r="F11" s="517"/>
      <c r="G11" s="517" t="s">
        <v>419</v>
      </c>
      <c r="H11" s="517"/>
      <c r="I11" s="517" t="s">
        <v>434</v>
      </c>
      <c r="J11" s="517"/>
      <c r="K11" s="474" t="s">
        <v>87</v>
      </c>
      <c r="L11" s="44" t="s">
        <v>88</v>
      </c>
      <c r="M11" s="62" t="s">
        <v>83</v>
      </c>
      <c r="O11" s="319" t="s">
        <v>400</v>
      </c>
      <c r="P11" s="320" t="s">
        <v>401</v>
      </c>
    </row>
    <row r="12" spans="2:16">
      <c r="B12" s="46"/>
      <c r="C12" s="14"/>
      <c r="D12" s="14"/>
      <c r="E12" s="124"/>
      <c r="F12" s="124"/>
      <c r="G12" s="124"/>
      <c r="H12" s="124"/>
      <c r="I12" s="14"/>
      <c r="J12" s="15"/>
      <c r="K12" s="311" t="s">
        <v>197</v>
      </c>
      <c r="L12" s="486" t="b">
        <f>IF(COUNTIF(P:P,0)+COUNTIF(P:P,FALSE)=0,TRUE,FALSE)</f>
        <v>0</v>
      </c>
      <c r="M12" s="513" t="str">
        <f>IF(L12=TRUE," ","Please address all critical checks (red) before continuing")</f>
        <v>Please address all critical checks (red) before continuing</v>
      </c>
      <c r="O12" s="317"/>
      <c r="P12" s="318"/>
    </row>
    <row r="13" spans="2:16">
      <c r="B13" s="46"/>
      <c r="C13" s="307" t="s">
        <v>216</v>
      </c>
      <c r="D13" s="307"/>
      <c r="E13" s="487"/>
      <c r="F13" s="314"/>
      <c r="G13" s="455" t="s">
        <v>402</v>
      </c>
      <c r="H13" s="314"/>
      <c r="I13" s="14"/>
      <c r="J13" s="15"/>
      <c r="K13" s="8"/>
      <c r="L13" s="213"/>
      <c r="M13" s="214"/>
      <c r="O13" s="317" t="s">
        <v>402</v>
      </c>
      <c r="P13" s="318"/>
    </row>
    <row r="14" spans="2:16">
      <c r="B14" s="46"/>
      <c r="C14" s="307" t="s">
        <v>395</v>
      </c>
      <c r="D14" s="307"/>
      <c r="E14" s="487"/>
      <c r="F14" s="314"/>
      <c r="G14" s="455" t="s">
        <v>403</v>
      </c>
      <c r="H14" s="314"/>
      <c r="I14" s="14"/>
      <c r="J14" s="15"/>
      <c r="K14" s="8" t="s">
        <v>492</v>
      </c>
      <c r="L14" s="488" t="b">
        <f>IF(COUNTBLANK('Import from Metal analysis'!C9:K10)=0,TRUE,FALSE)</f>
        <v>0</v>
      </c>
      <c r="M14" s="513" t="str">
        <f>IF(L14=TRUE," ","Click the button 'Import data from Metal industry analysis")</f>
        <v>Click the button 'Import data from Metal industry analysis</v>
      </c>
      <c r="O14" s="317" t="s">
        <v>403</v>
      </c>
      <c r="P14" s="7"/>
    </row>
    <row r="15" spans="2:16">
      <c r="B15" s="46"/>
      <c r="C15" s="14"/>
      <c r="D15" s="14"/>
      <c r="E15" s="124"/>
      <c r="F15" s="124"/>
      <c r="G15" s="124"/>
      <c r="H15" s="124"/>
      <c r="I15" s="14"/>
      <c r="J15" s="15"/>
      <c r="K15" s="8" t="s">
        <v>493</v>
      </c>
      <c r="L15" s="515" t="b">
        <f>IF(COUNTBLANK('Import from Chemical analysis'!C9:K9)=0,TRUE,FALSE)</f>
        <v>0</v>
      </c>
      <c r="M15" s="513" t="str">
        <f>IF(L15=TRUE," ","Click the button 'Import data from Chemical industry analysis")</f>
        <v>Click the button 'Import data from Chemical industry analysis</v>
      </c>
      <c r="O15" s="16"/>
      <c r="P15" s="7"/>
    </row>
    <row r="16" spans="2:16">
      <c r="B16" s="31"/>
      <c r="C16" s="163" t="s">
        <v>326</v>
      </c>
      <c r="D16" s="14"/>
      <c r="E16" s="124"/>
      <c r="F16" s="124"/>
      <c r="G16" s="124"/>
      <c r="H16" s="124"/>
      <c r="I16" s="14"/>
      <c r="J16" s="15"/>
      <c r="K16" s="289" t="s">
        <v>396</v>
      </c>
      <c r="L16" s="514" t="b">
        <f>IF(COUNTBLANK(C13:C14)-COUNTBLANK(E13:E14)=0,TRUE,FALSE)</f>
        <v>0</v>
      </c>
      <c r="M16" s="513" t="str">
        <f>IF(L16=TRUE," ","Please fill in all assumptions")</f>
        <v>Please fill in all assumptions</v>
      </c>
      <c r="O16" s="317"/>
      <c r="P16" s="7">
        <f>IF(L16=TRUE,1,0)</f>
        <v>0</v>
      </c>
    </row>
    <row r="17" spans="2:16" ht="16" thickBot="1">
      <c r="B17" s="210"/>
      <c r="C17" s="211"/>
      <c r="D17" s="211"/>
      <c r="E17" s="222"/>
      <c r="F17" s="222"/>
      <c r="G17" s="222"/>
      <c r="H17" s="222"/>
      <c r="I17" s="211"/>
      <c r="J17" s="212"/>
      <c r="K17" s="290"/>
      <c r="L17" s="309"/>
      <c r="M17" s="291"/>
      <c r="O17" s="317"/>
      <c r="P17" s="318"/>
    </row>
    <row r="18" spans="2:16">
      <c r="B18" s="14"/>
      <c r="C18" s="14"/>
      <c r="D18" s="14"/>
      <c r="E18" s="124"/>
      <c r="F18" s="124"/>
      <c r="G18" s="124"/>
      <c r="H18" s="124"/>
      <c r="I18" s="14"/>
      <c r="J18" s="14"/>
      <c r="K18" s="14"/>
      <c r="L18" s="14"/>
      <c r="M18" s="14"/>
      <c r="O18" s="317"/>
      <c r="P18" s="318"/>
    </row>
    <row r="19" spans="2:16" ht="16" thickBot="1">
      <c r="D19" s="1"/>
      <c r="E19" s="123"/>
      <c r="F19" s="123"/>
      <c r="G19" s="123"/>
      <c r="H19" s="123"/>
      <c r="O19" s="317"/>
      <c r="P19" s="318"/>
    </row>
    <row r="20" spans="2:16" ht="16" thickBot="1">
      <c r="B20" s="250" t="s">
        <v>354</v>
      </c>
      <c r="C20" s="246"/>
      <c r="D20" s="246"/>
      <c r="E20" s="336"/>
      <c r="F20" s="248"/>
      <c r="G20" s="248"/>
      <c r="H20" s="248"/>
      <c r="I20" s="246"/>
      <c r="J20" s="246"/>
      <c r="K20" s="279" t="s">
        <v>84</v>
      </c>
      <c r="L20" s="246"/>
      <c r="M20" s="249"/>
      <c r="O20" s="317"/>
      <c r="P20" s="318"/>
    </row>
    <row r="21" spans="2:16">
      <c r="B21" s="27"/>
      <c r="C21" s="8"/>
      <c r="D21" s="8"/>
      <c r="E21" s="337"/>
      <c r="F21" s="94"/>
      <c r="G21" s="94"/>
      <c r="H21" s="94"/>
      <c r="I21" s="8"/>
      <c r="J21" s="8"/>
      <c r="K21" s="85"/>
      <c r="L21" s="43"/>
      <c r="M21" s="26"/>
      <c r="O21" s="317"/>
      <c r="P21" s="318"/>
    </row>
    <row r="22" spans="2:16" ht="45">
      <c r="B22" s="27"/>
      <c r="C22" s="240" t="s">
        <v>355</v>
      </c>
      <c r="D22" s="8"/>
      <c r="E22" s="337"/>
      <c r="F22" s="94"/>
      <c r="G22" s="94"/>
      <c r="H22" s="94"/>
      <c r="I22" s="8"/>
      <c r="J22" s="8"/>
      <c r="K22" s="16"/>
      <c r="L22" s="8"/>
      <c r="M22" s="28"/>
      <c r="O22" s="317"/>
      <c r="P22" s="318"/>
    </row>
    <row r="23" spans="2:16">
      <c r="B23" s="27"/>
      <c r="C23" s="240"/>
      <c r="D23" s="8"/>
      <c r="E23" s="337"/>
      <c r="F23" s="94"/>
      <c r="G23" s="94"/>
      <c r="H23" s="94"/>
      <c r="I23" s="8"/>
      <c r="J23" s="8"/>
      <c r="K23" s="17"/>
      <c r="L23" s="10"/>
      <c r="M23" s="275"/>
      <c r="O23" s="317"/>
      <c r="P23" s="318"/>
    </row>
    <row r="24" spans="2:16">
      <c r="B24" s="283" t="s">
        <v>387</v>
      </c>
      <c r="C24" s="280"/>
      <c r="D24" s="277" t="s">
        <v>86</v>
      </c>
      <c r="E24" s="338" t="s">
        <v>85</v>
      </c>
      <c r="F24" s="278"/>
      <c r="G24" s="278"/>
      <c r="H24" s="278"/>
      <c r="I24" s="277"/>
      <c r="J24" s="276"/>
      <c r="K24" s="281" t="s">
        <v>87</v>
      </c>
      <c r="L24" s="281" t="s">
        <v>88</v>
      </c>
      <c r="M24" s="282" t="s">
        <v>83</v>
      </c>
      <c r="O24" s="317"/>
      <c r="P24" s="318"/>
    </row>
    <row r="25" spans="2:16">
      <c r="B25" s="33" t="s">
        <v>329</v>
      </c>
      <c r="C25" s="8"/>
      <c r="D25" s="8"/>
      <c r="E25" s="339"/>
      <c r="F25" s="241"/>
      <c r="G25" s="241"/>
      <c r="H25" s="241"/>
      <c r="I25" s="8"/>
      <c r="J25" s="8"/>
      <c r="K25" s="213"/>
      <c r="L25" s="242"/>
      <c r="M25" s="214"/>
      <c r="O25" s="317"/>
      <c r="P25" s="318"/>
    </row>
    <row r="26" spans="2:16">
      <c r="B26" s="33"/>
      <c r="C26" s="224" t="s">
        <v>193</v>
      </c>
      <c r="D26" s="271" t="s">
        <v>243</v>
      </c>
      <c r="E26" s="340">
        <f>'Transformation analysis'!D24</f>
        <v>0</v>
      </c>
      <c r="F26" s="225"/>
      <c r="G26" s="225"/>
      <c r="H26" s="225"/>
      <c r="I26" s="8"/>
      <c r="J26" s="8"/>
      <c r="K26" s="213" t="s">
        <v>343</v>
      </c>
      <c r="L26" s="488" t="e">
        <f>IF(ABS(E26)/SUM(ABS('Fuel aggregation'!E11),ABS('Fuel aggregation'!E12))&lt;0.01,TRUE,FALSE)</f>
        <v>#DIV/0!</v>
      </c>
      <c r="M26" s="214"/>
      <c r="O26" s="317"/>
      <c r="P26" s="318"/>
    </row>
    <row r="27" spans="2:16">
      <c r="B27" s="33"/>
      <c r="C27" s="224" t="s">
        <v>205</v>
      </c>
      <c r="D27" s="271" t="s">
        <v>243</v>
      </c>
      <c r="E27" s="340">
        <f>'Transformation analysis'!E24</f>
        <v>0</v>
      </c>
      <c r="F27" s="225"/>
      <c r="G27" s="225"/>
      <c r="H27" s="225"/>
      <c r="I27" s="8"/>
      <c r="J27" s="8"/>
      <c r="K27" s="213" t="s">
        <v>343</v>
      </c>
      <c r="L27" s="488" t="e">
        <f>IF(ABS(E27)/SUM(ABS('Fuel aggregation'!F11),ABS('Fuel aggregation'!F12))&lt;0.01,TRUE,FALSE)</f>
        <v>#DIV/0!</v>
      </c>
      <c r="M27" s="214"/>
      <c r="O27" s="317"/>
      <c r="P27" s="318"/>
    </row>
    <row r="28" spans="2:16">
      <c r="B28" s="33"/>
      <c r="C28" s="224" t="s">
        <v>206</v>
      </c>
      <c r="D28" s="271" t="s">
        <v>243</v>
      </c>
      <c r="E28" s="340">
        <f>'Transformation analysis'!F24</f>
        <v>0</v>
      </c>
      <c r="F28" s="225"/>
      <c r="G28" s="225"/>
      <c r="H28" s="225"/>
      <c r="I28" s="8"/>
      <c r="J28" s="8"/>
      <c r="K28" s="213" t="s">
        <v>343</v>
      </c>
      <c r="L28" s="488" t="e">
        <f>IF(ABS(E28)/SUM(ABS('Fuel aggregation'!G11),ABS('Fuel aggregation'!G12))&lt;0.01,TRUE,FALSE)</f>
        <v>#DIV/0!</v>
      </c>
      <c r="M28" s="214"/>
      <c r="O28" s="317"/>
      <c r="P28" s="318"/>
    </row>
    <row r="29" spans="2:16">
      <c r="B29" s="33"/>
      <c r="C29" s="8"/>
      <c r="D29" s="271"/>
      <c r="E29" s="341"/>
      <c r="F29" s="220"/>
      <c r="G29" s="220"/>
      <c r="H29" s="220"/>
      <c r="I29" s="8"/>
      <c r="J29" s="8"/>
      <c r="K29" s="213"/>
      <c r="L29" s="219"/>
      <c r="M29" s="214"/>
      <c r="O29" s="317"/>
      <c r="P29" s="318"/>
    </row>
    <row r="30" spans="2:16">
      <c r="B30" s="39" t="s">
        <v>330</v>
      </c>
      <c r="C30" s="4"/>
      <c r="D30" s="301"/>
      <c r="E30" s="342"/>
      <c r="F30" s="302"/>
      <c r="G30" s="302"/>
      <c r="H30" s="302"/>
      <c r="I30" s="4"/>
      <c r="J30" s="4"/>
      <c r="K30" s="303"/>
      <c r="L30" s="304"/>
      <c r="M30" s="305"/>
      <c r="O30" s="317"/>
      <c r="P30" s="318"/>
    </row>
    <row r="31" spans="2:16">
      <c r="B31" s="33"/>
      <c r="C31" s="224" t="s">
        <v>193</v>
      </c>
      <c r="D31" s="271" t="s">
        <v>243</v>
      </c>
      <c r="E31" s="340">
        <f>'Own use analysis'!D14</f>
        <v>0</v>
      </c>
      <c r="F31" s="225"/>
      <c r="G31" s="225"/>
      <c r="H31" s="225"/>
      <c r="I31" s="8"/>
      <c r="J31" s="8"/>
      <c r="K31" s="213" t="s">
        <v>344</v>
      </c>
      <c r="L31" s="486" t="b">
        <f t="shared" ref="L31:L37" si="0">IF(E31&gt;=0,TRUE,FALSE)</f>
        <v>1</v>
      </c>
      <c r="M31" s="226"/>
      <c r="N31" s="310"/>
      <c r="O31" s="317"/>
      <c r="P31" s="7">
        <f>IF(L31=TRUE,1,0)</f>
        <v>1</v>
      </c>
    </row>
    <row r="32" spans="2:16">
      <c r="B32" s="33"/>
      <c r="C32" s="224" t="s">
        <v>240</v>
      </c>
      <c r="D32" s="271" t="s">
        <v>243</v>
      </c>
      <c r="E32" s="340">
        <f>'Own use analysis'!G14</f>
        <v>0</v>
      </c>
      <c r="F32" s="225"/>
      <c r="G32" s="225"/>
      <c r="H32" s="225"/>
      <c r="I32" s="8"/>
      <c r="J32" s="8"/>
      <c r="K32" s="213" t="s">
        <v>344</v>
      </c>
      <c r="L32" s="486" t="b">
        <f t="shared" si="0"/>
        <v>1</v>
      </c>
      <c r="M32" s="214"/>
      <c r="N32" s="310"/>
      <c r="O32" s="317"/>
      <c r="P32" s="7">
        <f t="shared" ref="P32:P55" si="1">IF(L32=TRUE,1,0)</f>
        <v>1</v>
      </c>
    </row>
    <row r="33" spans="2:16">
      <c r="B33" s="33"/>
      <c r="C33" s="224" t="s">
        <v>51</v>
      </c>
      <c r="D33" s="271" t="s">
        <v>243</v>
      </c>
      <c r="E33" s="340">
        <f>'Own use analysis'!H14</f>
        <v>0</v>
      </c>
      <c r="F33" s="225"/>
      <c r="G33" s="225"/>
      <c r="H33" s="225"/>
      <c r="I33" s="8"/>
      <c r="J33" s="8"/>
      <c r="K33" s="213" t="s">
        <v>344</v>
      </c>
      <c r="L33" s="486" t="b">
        <f t="shared" si="0"/>
        <v>1</v>
      </c>
      <c r="M33" s="214"/>
      <c r="N33" s="310"/>
      <c r="O33" s="317"/>
      <c r="P33" s="7">
        <f t="shared" si="1"/>
        <v>1</v>
      </c>
    </row>
    <row r="34" spans="2:16">
      <c r="B34" s="33"/>
      <c r="C34" s="224" t="s">
        <v>195</v>
      </c>
      <c r="D34" s="271" t="s">
        <v>243</v>
      </c>
      <c r="E34" s="340">
        <f>'Own use analysis'!I14</f>
        <v>0</v>
      </c>
      <c r="F34" s="225"/>
      <c r="G34" s="225"/>
      <c r="H34" s="225"/>
      <c r="I34" s="8"/>
      <c r="J34" s="8"/>
      <c r="K34" s="213" t="s">
        <v>344</v>
      </c>
      <c r="L34" s="486" t="b">
        <f t="shared" si="0"/>
        <v>1</v>
      </c>
      <c r="M34" s="214"/>
      <c r="N34" s="310"/>
      <c r="O34" s="317"/>
      <c r="P34" s="7">
        <f t="shared" si="1"/>
        <v>1</v>
      </c>
    </row>
    <row r="35" spans="2:16">
      <c r="B35" s="33"/>
      <c r="C35" s="224" t="s">
        <v>103</v>
      </c>
      <c r="D35" s="271" t="s">
        <v>243</v>
      </c>
      <c r="E35" s="340">
        <f>'Own use analysis'!J14</f>
        <v>0</v>
      </c>
      <c r="F35" s="225"/>
      <c r="G35" s="225"/>
      <c r="H35" s="225"/>
      <c r="I35" s="8"/>
      <c r="J35" s="8"/>
      <c r="K35" s="213" t="s">
        <v>344</v>
      </c>
      <c r="L35" s="486" t="b">
        <f t="shared" si="0"/>
        <v>1</v>
      </c>
      <c r="M35" s="214"/>
      <c r="N35" s="310"/>
      <c r="O35" s="317"/>
      <c r="P35" s="7">
        <f t="shared" si="1"/>
        <v>1</v>
      </c>
    </row>
    <row r="36" spans="2:16">
      <c r="B36" s="33"/>
      <c r="C36" s="224" t="s">
        <v>102</v>
      </c>
      <c r="D36" s="271" t="s">
        <v>243</v>
      </c>
      <c r="E36" s="340">
        <f>'Own use analysis'!K14</f>
        <v>0</v>
      </c>
      <c r="F36" s="225"/>
      <c r="G36" s="225"/>
      <c r="H36" s="225"/>
      <c r="I36" s="8"/>
      <c r="J36" s="8"/>
      <c r="K36" s="213" t="s">
        <v>344</v>
      </c>
      <c r="L36" s="486" t="b">
        <f t="shared" si="0"/>
        <v>1</v>
      </c>
      <c r="M36" s="214"/>
      <c r="N36" s="310"/>
      <c r="O36" s="317"/>
      <c r="P36" s="7">
        <f t="shared" si="1"/>
        <v>1</v>
      </c>
    </row>
    <row r="37" spans="2:16">
      <c r="B37" s="33"/>
      <c r="C37" s="224" t="s">
        <v>82</v>
      </c>
      <c r="D37" s="271" t="s">
        <v>243</v>
      </c>
      <c r="E37" s="340">
        <f>'Own use analysis'!L14</f>
        <v>0</v>
      </c>
      <c r="F37" s="225"/>
      <c r="G37" s="225"/>
      <c r="H37" s="225"/>
      <c r="I37" s="8"/>
      <c r="J37" s="8"/>
      <c r="K37" s="213" t="s">
        <v>344</v>
      </c>
      <c r="L37" s="486" t="b">
        <f t="shared" si="0"/>
        <v>1</v>
      </c>
      <c r="M37" s="214"/>
      <c r="N37" s="310"/>
      <c r="O37" s="317"/>
      <c r="P37" s="7">
        <f t="shared" si="1"/>
        <v>1</v>
      </c>
    </row>
    <row r="38" spans="2:16">
      <c r="B38" s="64"/>
      <c r="C38" s="299"/>
      <c r="D38" s="296"/>
      <c r="E38" s="343"/>
      <c r="F38" s="297"/>
      <c r="G38" s="297"/>
      <c r="H38" s="297"/>
      <c r="I38" s="10"/>
      <c r="J38" s="10"/>
      <c r="K38" s="45"/>
      <c r="L38" s="300"/>
      <c r="M38" s="298"/>
      <c r="O38" s="317"/>
      <c r="P38" s="7"/>
    </row>
    <row r="39" spans="2:16">
      <c r="B39" s="327" t="s">
        <v>328</v>
      </c>
      <c r="C39" s="224"/>
      <c r="D39" s="271"/>
      <c r="E39" s="341"/>
      <c r="F39" s="220"/>
      <c r="G39" s="220"/>
      <c r="H39" s="220"/>
      <c r="I39" s="8"/>
      <c r="J39" s="8"/>
      <c r="K39" s="213"/>
      <c r="L39" s="215"/>
      <c r="M39" s="214"/>
      <c r="O39" s="317"/>
      <c r="P39" s="7"/>
    </row>
    <row r="40" spans="2:16">
      <c r="B40" s="33"/>
      <c r="C40" s="224" t="s">
        <v>193</v>
      </c>
      <c r="D40" s="271" t="s">
        <v>243</v>
      </c>
      <c r="E40" s="340">
        <f>'Energetic cons analysis'!D24</f>
        <v>0</v>
      </c>
      <c r="F40" s="225"/>
      <c r="G40" s="225"/>
      <c r="H40" s="225"/>
      <c r="I40" s="8"/>
      <c r="J40" s="8"/>
      <c r="K40" s="213" t="s">
        <v>344</v>
      </c>
      <c r="L40" s="486" t="b">
        <f t="shared" ref="L40:L46" si="2">IF(E40&gt;=0,TRUE,FALSE)</f>
        <v>1</v>
      </c>
      <c r="M40" s="214"/>
      <c r="N40" s="310"/>
      <c r="O40" s="317"/>
      <c r="P40" s="7">
        <f t="shared" si="1"/>
        <v>1</v>
      </c>
    </row>
    <row r="41" spans="2:16">
      <c r="B41" s="33"/>
      <c r="C41" s="224" t="s">
        <v>240</v>
      </c>
      <c r="D41" s="271" t="s">
        <v>243</v>
      </c>
      <c r="E41" s="340">
        <f>'Energetic cons analysis'!G24</f>
        <v>0</v>
      </c>
      <c r="F41" s="225"/>
      <c r="G41" s="225"/>
      <c r="H41" s="225"/>
      <c r="I41" s="8"/>
      <c r="J41" s="8"/>
      <c r="K41" s="213" t="s">
        <v>344</v>
      </c>
      <c r="L41" s="486" t="b">
        <f t="shared" si="2"/>
        <v>1</v>
      </c>
      <c r="M41" s="214"/>
      <c r="N41" s="310"/>
      <c r="O41" s="317"/>
      <c r="P41" s="7">
        <f t="shared" si="1"/>
        <v>1</v>
      </c>
    </row>
    <row r="42" spans="2:16">
      <c r="B42" s="33"/>
      <c r="C42" s="224" t="s">
        <v>51</v>
      </c>
      <c r="D42" s="271" t="s">
        <v>243</v>
      </c>
      <c r="E42" s="340">
        <f>'Energetic cons analysis'!H24</f>
        <v>0</v>
      </c>
      <c r="F42" s="225"/>
      <c r="G42" s="225"/>
      <c r="H42" s="225"/>
      <c r="I42" s="8"/>
      <c r="J42" s="8"/>
      <c r="K42" s="213" t="s">
        <v>344</v>
      </c>
      <c r="L42" s="486" t="b">
        <f t="shared" si="2"/>
        <v>1</v>
      </c>
      <c r="M42" s="214"/>
      <c r="N42" s="310"/>
      <c r="O42" s="317"/>
      <c r="P42" s="7">
        <f t="shared" si="1"/>
        <v>1</v>
      </c>
    </row>
    <row r="43" spans="2:16">
      <c r="B43" s="33"/>
      <c r="C43" s="224" t="s">
        <v>195</v>
      </c>
      <c r="D43" s="271" t="s">
        <v>243</v>
      </c>
      <c r="E43" s="340">
        <f>'Energetic cons analysis'!I24</f>
        <v>0</v>
      </c>
      <c r="F43" s="225"/>
      <c r="G43" s="225"/>
      <c r="H43" s="225"/>
      <c r="I43" s="8"/>
      <c r="J43" s="8"/>
      <c r="K43" s="213" t="s">
        <v>344</v>
      </c>
      <c r="L43" s="486" t="b">
        <f t="shared" si="2"/>
        <v>1</v>
      </c>
      <c r="M43" s="214"/>
      <c r="N43" s="310"/>
      <c r="O43" s="317"/>
      <c r="P43" s="7">
        <f t="shared" si="1"/>
        <v>1</v>
      </c>
    </row>
    <row r="44" spans="2:16">
      <c r="B44" s="33"/>
      <c r="C44" s="224" t="s">
        <v>103</v>
      </c>
      <c r="D44" s="271" t="s">
        <v>243</v>
      </c>
      <c r="E44" s="340">
        <f>'Energetic cons analysis'!J24</f>
        <v>0</v>
      </c>
      <c r="F44" s="225"/>
      <c r="G44" s="225"/>
      <c r="H44" s="225"/>
      <c r="I44" s="8"/>
      <c r="J44" s="8"/>
      <c r="K44" s="213" t="s">
        <v>344</v>
      </c>
      <c r="L44" s="486" t="b">
        <f t="shared" si="2"/>
        <v>1</v>
      </c>
      <c r="M44" s="214"/>
      <c r="N44" s="310"/>
      <c r="O44" s="317"/>
      <c r="P44" s="7">
        <f t="shared" si="1"/>
        <v>1</v>
      </c>
    </row>
    <row r="45" spans="2:16">
      <c r="B45" s="33"/>
      <c r="C45" s="224" t="s">
        <v>102</v>
      </c>
      <c r="D45" s="271" t="s">
        <v>243</v>
      </c>
      <c r="E45" s="340">
        <f>'Energetic cons analysis'!K24</f>
        <v>0</v>
      </c>
      <c r="F45" s="225"/>
      <c r="G45" s="225"/>
      <c r="H45" s="225"/>
      <c r="I45" s="8"/>
      <c r="J45" s="8"/>
      <c r="K45" s="213" t="s">
        <v>344</v>
      </c>
      <c r="L45" s="486" t="b">
        <f t="shared" si="2"/>
        <v>1</v>
      </c>
      <c r="M45" s="214"/>
      <c r="N45" s="310"/>
      <c r="O45" s="317"/>
      <c r="P45" s="7">
        <f t="shared" si="1"/>
        <v>1</v>
      </c>
    </row>
    <row r="46" spans="2:16">
      <c r="B46" s="33"/>
      <c r="C46" s="224" t="s">
        <v>82</v>
      </c>
      <c r="D46" s="271" t="s">
        <v>243</v>
      </c>
      <c r="E46" s="340">
        <f>'Energetic cons analysis'!L24</f>
        <v>0</v>
      </c>
      <c r="F46" s="225"/>
      <c r="G46" s="225"/>
      <c r="H46" s="225"/>
      <c r="I46" s="8"/>
      <c r="J46" s="8"/>
      <c r="K46" s="213" t="s">
        <v>344</v>
      </c>
      <c r="L46" s="486" t="b">
        <f t="shared" si="2"/>
        <v>1</v>
      </c>
      <c r="M46" s="214"/>
      <c r="N46" s="310"/>
      <c r="O46" s="317"/>
      <c r="P46" s="7">
        <f t="shared" si="1"/>
        <v>1</v>
      </c>
    </row>
    <row r="47" spans="2:16">
      <c r="B47" s="64"/>
      <c r="C47" s="299"/>
      <c r="D47" s="296"/>
      <c r="E47" s="343"/>
      <c r="F47" s="297"/>
      <c r="G47" s="297"/>
      <c r="H47" s="297"/>
      <c r="I47" s="10"/>
      <c r="J47" s="10"/>
      <c r="K47" s="45"/>
      <c r="L47" s="300"/>
      <c r="M47" s="298"/>
      <c r="O47" s="317"/>
      <c r="P47" s="7"/>
    </row>
    <row r="48" spans="2:16">
      <c r="B48" s="327" t="s">
        <v>333</v>
      </c>
      <c r="C48" s="224"/>
      <c r="D48" s="271"/>
      <c r="E48" s="341"/>
      <c r="F48" s="220"/>
      <c r="G48" s="220"/>
      <c r="H48" s="220"/>
      <c r="I48" s="8"/>
      <c r="J48" s="8"/>
      <c r="K48" s="213"/>
      <c r="L48" s="215"/>
      <c r="M48" s="214"/>
      <c r="O48" s="317"/>
      <c r="P48" s="7"/>
    </row>
    <row r="49" spans="2:16">
      <c r="B49" s="33"/>
      <c r="C49" s="224" t="s">
        <v>193</v>
      </c>
      <c r="D49" s="271" t="s">
        <v>243</v>
      </c>
      <c r="E49" s="340">
        <f>'Non-energetic cons analysis'!D19</f>
        <v>0</v>
      </c>
      <c r="F49" s="225"/>
      <c r="G49" s="225"/>
      <c r="H49" s="225"/>
      <c r="I49" s="8"/>
      <c r="J49" s="8"/>
      <c r="K49" s="213" t="s">
        <v>344</v>
      </c>
      <c r="L49" s="486" t="b">
        <f t="shared" ref="L49:L55" si="3">IF(E49&gt;=0,TRUE,FALSE)</f>
        <v>1</v>
      </c>
      <c r="M49" s="214"/>
      <c r="N49" s="310"/>
      <c r="O49" s="321"/>
      <c r="P49" s="7">
        <f t="shared" si="1"/>
        <v>1</v>
      </c>
    </row>
    <row r="50" spans="2:16">
      <c r="B50" s="33"/>
      <c r="C50" s="224" t="s">
        <v>240</v>
      </c>
      <c r="D50" s="271" t="s">
        <v>243</v>
      </c>
      <c r="E50" s="340">
        <f>'Non-energetic cons analysis'!G19</f>
        <v>0</v>
      </c>
      <c r="F50" s="225"/>
      <c r="G50" s="225"/>
      <c r="H50" s="225"/>
      <c r="I50" s="8"/>
      <c r="J50" s="8"/>
      <c r="K50" s="213" t="s">
        <v>344</v>
      </c>
      <c r="L50" s="486" t="b">
        <f t="shared" si="3"/>
        <v>1</v>
      </c>
      <c r="M50" s="214"/>
      <c r="N50" s="310"/>
      <c r="O50" s="317"/>
      <c r="P50" s="7">
        <f t="shared" si="1"/>
        <v>1</v>
      </c>
    </row>
    <row r="51" spans="2:16">
      <c r="B51" s="33"/>
      <c r="C51" s="224" t="s">
        <v>51</v>
      </c>
      <c r="D51" s="271" t="s">
        <v>243</v>
      </c>
      <c r="E51" s="340">
        <f>'Non-energetic cons analysis'!H19</f>
        <v>0</v>
      </c>
      <c r="F51" s="225"/>
      <c r="G51" s="225"/>
      <c r="H51" s="225"/>
      <c r="I51" s="8"/>
      <c r="J51" s="8"/>
      <c r="K51" s="213" t="s">
        <v>344</v>
      </c>
      <c r="L51" s="486" t="b">
        <f t="shared" si="3"/>
        <v>1</v>
      </c>
      <c r="M51" s="214"/>
      <c r="N51" s="310"/>
      <c r="O51" s="317"/>
      <c r="P51" s="7">
        <f t="shared" si="1"/>
        <v>1</v>
      </c>
    </row>
    <row r="52" spans="2:16">
      <c r="B52" s="33"/>
      <c r="C52" s="224" t="s">
        <v>195</v>
      </c>
      <c r="D52" s="271" t="s">
        <v>243</v>
      </c>
      <c r="E52" s="340">
        <f>'Non-energetic cons analysis'!I19</f>
        <v>0</v>
      </c>
      <c r="F52" s="225"/>
      <c r="G52" s="225"/>
      <c r="H52" s="225"/>
      <c r="I52" s="8"/>
      <c r="J52" s="8"/>
      <c r="K52" s="213" t="s">
        <v>344</v>
      </c>
      <c r="L52" s="486" t="b">
        <f t="shared" si="3"/>
        <v>1</v>
      </c>
      <c r="M52" s="214"/>
      <c r="N52" s="310"/>
      <c r="O52" s="317"/>
      <c r="P52" s="7">
        <f t="shared" si="1"/>
        <v>1</v>
      </c>
    </row>
    <row r="53" spans="2:16">
      <c r="B53" s="33"/>
      <c r="C53" s="224" t="s">
        <v>103</v>
      </c>
      <c r="D53" s="271" t="s">
        <v>243</v>
      </c>
      <c r="E53" s="340">
        <f>'Non-energetic cons analysis'!J19</f>
        <v>0</v>
      </c>
      <c r="F53" s="225"/>
      <c r="G53" s="225"/>
      <c r="H53" s="225"/>
      <c r="I53" s="8"/>
      <c r="J53" s="8"/>
      <c r="K53" s="213" t="s">
        <v>344</v>
      </c>
      <c r="L53" s="486" t="b">
        <f t="shared" si="3"/>
        <v>1</v>
      </c>
      <c r="M53" s="214"/>
      <c r="N53" s="310"/>
      <c r="O53" s="317"/>
      <c r="P53" s="7">
        <f t="shared" si="1"/>
        <v>1</v>
      </c>
    </row>
    <row r="54" spans="2:16">
      <c r="B54" s="33"/>
      <c r="C54" s="224" t="s">
        <v>102</v>
      </c>
      <c r="D54" s="271" t="s">
        <v>243</v>
      </c>
      <c r="E54" s="340">
        <f>'Non-energetic cons analysis'!K19</f>
        <v>0</v>
      </c>
      <c r="F54" s="225"/>
      <c r="G54" s="225"/>
      <c r="H54" s="225"/>
      <c r="I54" s="8"/>
      <c r="J54" s="8"/>
      <c r="K54" s="213" t="s">
        <v>344</v>
      </c>
      <c r="L54" s="486" t="b">
        <f t="shared" si="3"/>
        <v>1</v>
      </c>
      <c r="M54" s="214"/>
      <c r="N54" s="310"/>
      <c r="O54" s="317"/>
      <c r="P54" s="7">
        <f t="shared" si="1"/>
        <v>1</v>
      </c>
    </row>
    <row r="55" spans="2:16">
      <c r="B55" s="33"/>
      <c r="C55" s="224" t="s">
        <v>82</v>
      </c>
      <c r="D55" s="271" t="s">
        <v>243</v>
      </c>
      <c r="E55" s="340">
        <f>'Non-energetic cons analysis'!L19</f>
        <v>0</v>
      </c>
      <c r="F55" s="225"/>
      <c r="G55" s="225"/>
      <c r="H55" s="225"/>
      <c r="I55" s="8"/>
      <c r="J55" s="8"/>
      <c r="K55" s="213" t="s">
        <v>344</v>
      </c>
      <c r="L55" s="486" t="b">
        <f t="shared" si="3"/>
        <v>1</v>
      </c>
      <c r="M55" s="214"/>
      <c r="N55" s="310"/>
      <c r="O55" s="317"/>
      <c r="P55" s="7">
        <f t="shared" si="1"/>
        <v>1</v>
      </c>
    </row>
    <row r="56" spans="2:16" ht="16" thickBot="1">
      <c r="B56" s="328"/>
      <c r="C56" s="47"/>
      <c r="D56" s="272"/>
      <c r="E56" s="344"/>
      <c r="F56" s="223"/>
      <c r="G56" s="223"/>
      <c r="H56" s="223"/>
      <c r="I56" s="47"/>
      <c r="J56" s="47"/>
      <c r="K56" s="216"/>
      <c r="L56" s="217"/>
      <c r="M56" s="218"/>
      <c r="O56" s="317"/>
      <c r="P56" s="318"/>
    </row>
    <row r="57" spans="2:16">
      <c r="B57" s="8"/>
      <c r="C57" s="8"/>
      <c r="D57" s="271"/>
      <c r="E57" s="341"/>
      <c r="F57" s="220"/>
      <c r="G57" s="220"/>
      <c r="H57" s="220"/>
      <c r="I57" s="8"/>
      <c r="J57" s="8"/>
      <c r="K57" s="8"/>
      <c r="L57" s="251"/>
      <c r="M57" s="8"/>
      <c r="O57" s="317"/>
      <c r="P57" s="318"/>
    </row>
    <row r="58" spans="2:16" ht="16" thickBot="1">
      <c r="D58" s="273"/>
      <c r="E58" s="345"/>
      <c r="F58" s="123"/>
      <c r="G58" s="123"/>
      <c r="H58" s="123"/>
      <c r="O58" s="317"/>
      <c r="P58" s="318"/>
    </row>
    <row r="59" spans="2:16" ht="16" thickBot="1">
      <c r="B59" s="243" t="s">
        <v>352</v>
      </c>
      <c r="C59" s="244"/>
      <c r="D59" s="274"/>
      <c r="E59" s="346"/>
      <c r="F59" s="245"/>
      <c r="G59" s="245"/>
      <c r="H59" s="245"/>
      <c r="I59" s="246"/>
      <c r="J59" s="246"/>
      <c r="K59" s="279" t="s">
        <v>84</v>
      </c>
      <c r="L59" s="247"/>
      <c r="M59" s="249"/>
      <c r="O59" s="317"/>
      <c r="P59" s="318"/>
    </row>
    <row r="60" spans="2:16">
      <c r="B60" s="239"/>
      <c r="C60" s="238"/>
      <c r="D60" s="271"/>
      <c r="E60" s="339"/>
      <c r="F60" s="241"/>
      <c r="G60" s="241"/>
      <c r="H60" s="241"/>
      <c r="I60" s="8"/>
      <c r="J60" s="8"/>
      <c r="K60" s="85"/>
      <c r="L60" s="43"/>
      <c r="M60" s="26"/>
      <c r="O60" s="317"/>
      <c r="P60" s="318"/>
    </row>
    <row r="61" spans="2:16" ht="45">
      <c r="B61" s="239"/>
      <c r="C61" s="240" t="s">
        <v>353</v>
      </c>
      <c r="D61" s="271"/>
      <c r="E61" s="339"/>
      <c r="F61" s="241"/>
      <c r="G61" s="241"/>
      <c r="H61" s="241"/>
      <c r="I61" s="8"/>
      <c r="J61" s="8"/>
      <c r="K61" s="16"/>
      <c r="L61" s="8"/>
      <c r="M61" s="28"/>
      <c r="O61" s="317"/>
      <c r="P61" s="318"/>
    </row>
    <row r="62" spans="2:16">
      <c r="B62" s="239"/>
      <c r="C62" s="240"/>
      <c r="D62" s="271"/>
      <c r="E62" s="339"/>
      <c r="F62" s="241"/>
      <c r="G62" s="241"/>
      <c r="H62" s="241"/>
      <c r="I62" s="8"/>
      <c r="J62" s="8"/>
      <c r="K62" s="17"/>
      <c r="L62" s="10"/>
      <c r="M62" s="275"/>
      <c r="O62" s="317"/>
      <c r="P62" s="318"/>
    </row>
    <row r="63" spans="2:16" s="49" customFormat="1">
      <c r="B63" s="284" t="s">
        <v>387</v>
      </c>
      <c r="C63" s="285"/>
      <c r="D63" s="286" t="s">
        <v>86</v>
      </c>
      <c r="E63" s="347" t="s">
        <v>85</v>
      </c>
      <c r="F63" s="287"/>
      <c r="G63" s="287"/>
      <c r="H63" s="287"/>
      <c r="I63" s="277"/>
      <c r="J63" s="277"/>
      <c r="K63" s="281" t="s">
        <v>87</v>
      </c>
      <c r="L63" s="277" t="s">
        <v>88</v>
      </c>
      <c r="M63" s="288" t="s">
        <v>83</v>
      </c>
      <c r="O63" s="324"/>
      <c r="P63" s="325"/>
    </row>
    <row r="64" spans="2:16">
      <c r="B64" s="239"/>
      <c r="C64" s="240"/>
      <c r="D64" s="271"/>
      <c r="E64" s="339"/>
      <c r="F64" s="241"/>
      <c r="G64" s="241"/>
      <c r="H64" s="241"/>
      <c r="I64" s="8"/>
      <c r="J64" s="8"/>
      <c r="K64" s="213"/>
      <c r="L64" s="8"/>
      <c r="M64" s="214"/>
      <c r="O64" s="317"/>
      <c r="P64" s="318"/>
    </row>
    <row r="65" spans="2:16">
      <c r="B65" s="27"/>
      <c r="C65" s="224" t="s">
        <v>349</v>
      </c>
      <c r="D65" s="271" t="s">
        <v>243</v>
      </c>
      <c r="E65" s="340">
        <f>'Own use analysis'!L14</f>
        <v>0</v>
      </c>
      <c r="F65" s="225"/>
      <c r="G65" s="225"/>
      <c r="H65" s="225"/>
      <c r="I65" s="8"/>
      <c r="J65" s="8"/>
      <c r="K65" s="213" t="s">
        <v>346</v>
      </c>
      <c r="L65" s="323" t="e">
        <f>'Own use analysis'!L14/SUM('Own use analysis'!D14:L14)</f>
        <v>#DIV/0!</v>
      </c>
      <c r="M65" s="214"/>
      <c r="O65" s="317"/>
      <c r="P65" s="318"/>
    </row>
    <row r="66" spans="2:16">
      <c r="B66" s="27"/>
      <c r="C66" s="224" t="s">
        <v>350</v>
      </c>
      <c r="D66" s="271" t="s">
        <v>243</v>
      </c>
      <c r="E66" s="340">
        <f>'Energetic cons analysis'!L24</f>
        <v>0</v>
      </c>
      <c r="F66" s="225"/>
      <c r="G66" s="225"/>
      <c r="H66" s="225"/>
      <c r="I66" s="8"/>
      <c r="J66" s="8"/>
      <c r="K66" s="213" t="s">
        <v>347</v>
      </c>
      <c r="L66" s="323" t="e">
        <f>'Energetic cons analysis'!L24/SUM('Energetic cons analysis'!D24:L24)</f>
        <v>#DIV/0!</v>
      </c>
      <c r="M66" s="214"/>
      <c r="O66" s="317"/>
      <c r="P66" s="318"/>
    </row>
    <row r="67" spans="2:16">
      <c r="B67" s="27"/>
      <c r="C67" s="224" t="s">
        <v>351</v>
      </c>
      <c r="D67" s="271" t="s">
        <v>243</v>
      </c>
      <c r="E67" s="340">
        <f>'Non-energetic cons analysis'!L19</f>
        <v>0</v>
      </c>
      <c r="F67" s="225"/>
      <c r="G67" s="225"/>
      <c r="H67" s="225"/>
      <c r="I67" s="8"/>
      <c r="J67" s="8"/>
      <c r="K67" s="213" t="s">
        <v>348</v>
      </c>
      <c r="L67" s="323" t="e">
        <f>'Non-energetic cons analysis'!L19/SUM('Non-energetic cons analysis'!D19:L19)</f>
        <v>#DIV/0!</v>
      </c>
      <c r="M67" s="214"/>
      <c r="O67" s="317"/>
      <c r="P67" s="318"/>
    </row>
    <row r="68" spans="2:16" ht="16" thickBot="1">
      <c r="B68" s="38"/>
      <c r="C68" s="47"/>
      <c r="D68" s="272"/>
      <c r="E68" s="344"/>
      <c r="F68" s="223"/>
      <c r="G68" s="223"/>
      <c r="H68" s="223"/>
      <c r="I68" s="47"/>
      <c r="J68" s="47"/>
      <c r="K68" s="216"/>
      <c r="L68" s="217"/>
      <c r="M68" s="218"/>
      <c r="O68" s="322"/>
      <c r="P68" s="326"/>
    </row>
  </sheetData>
  <mergeCells count="1">
    <mergeCell ref="B5:D7"/>
  </mergeCells>
  <conditionalFormatting sqref="L65:L67">
    <cfRule type="cellIs" dxfId="26" priority="29" operator="lessThan">
      <formula>0.005</formula>
    </cfRule>
    <cfRule type="cellIs" dxfId="25" priority="30" operator="lessThan">
      <formula>0.01</formula>
    </cfRule>
  </conditionalFormatting>
  <conditionalFormatting sqref="L12">
    <cfRule type="cellIs" dxfId="24" priority="23" operator="equal">
      <formula>TRUE</formula>
    </cfRule>
  </conditionalFormatting>
  <conditionalFormatting sqref="L15">
    <cfRule type="cellIs" dxfId="23" priority="21" operator="equal">
      <formula>TRUE</formula>
    </cfRule>
  </conditionalFormatting>
  <conditionalFormatting sqref="L26">
    <cfRule type="cellIs" dxfId="22" priority="17" operator="equal">
      <formula>TRUE</formula>
    </cfRule>
  </conditionalFormatting>
  <conditionalFormatting sqref="L27">
    <cfRule type="cellIs" dxfId="21" priority="16" operator="equal">
      <formula>TRUE</formula>
    </cfRule>
  </conditionalFormatting>
  <conditionalFormatting sqref="L28">
    <cfRule type="cellIs" dxfId="20" priority="15" operator="equal">
      <formula>TRUE</formula>
    </cfRule>
  </conditionalFormatting>
  <conditionalFormatting sqref="L40:L45">
    <cfRule type="cellIs" dxfId="19" priority="12" operator="equal">
      <formula>TRUE</formula>
    </cfRule>
  </conditionalFormatting>
  <conditionalFormatting sqref="L46">
    <cfRule type="cellIs" dxfId="18" priority="10" operator="equal">
      <formula>TRUE</formula>
    </cfRule>
  </conditionalFormatting>
  <conditionalFormatting sqref="L49:L55">
    <cfRule type="cellIs" dxfId="17" priority="9" operator="equal">
      <formula>TRUE</formula>
    </cfRule>
  </conditionalFormatting>
  <conditionalFormatting sqref="L31:L36">
    <cfRule type="cellIs" dxfId="16" priority="8" operator="equal">
      <formula>TRUE</formula>
    </cfRule>
  </conditionalFormatting>
  <conditionalFormatting sqref="L37">
    <cfRule type="cellIs" dxfId="15" priority="7" operator="equal">
      <formula>TRUE</formula>
    </cfRule>
  </conditionalFormatting>
  <conditionalFormatting sqref="L14">
    <cfRule type="cellIs" dxfId="14" priority="2" operator="equal">
      <formula>TRUE</formula>
    </cfRule>
  </conditionalFormatting>
  <conditionalFormatting sqref="L16">
    <cfRule type="cellIs" dxfId="13"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6391" r:id="rId3" name="import_data">
              <controlPr defaultSize="0" print="0" autoFill="0" autoPict="0">
                <anchor moveWithCells="1" sizeWithCells="1">
                  <from>
                    <xdr:col>10</xdr:col>
                    <xdr:colOff>3695700</xdr:colOff>
                    <xdr:row>1</xdr:row>
                    <xdr:rowOff>12700</xdr:rowOff>
                  </from>
                  <to>
                    <xdr:col>12</xdr:col>
                    <xdr:colOff>3873500</xdr:colOff>
                    <xdr:row>1</xdr:row>
                    <xdr:rowOff>228600</xdr:rowOff>
                  </to>
                </anchor>
              </controlPr>
            </control>
          </mc:Choice>
          <mc:Fallback/>
        </mc:AlternateContent>
        <mc:AlternateContent xmlns:mc="http://schemas.openxmlformats.org/markup-compatibility/2006">
          <mc:Choice Requires="x14">
            <control shapeId="16392" r:id="rId4" name="import_metal">
              <controlPr defaultSize="0" print="0" autoFill="0" autoPict="0">
                <anchor moveWithCells="1" sizeWithCells="1">
                  <from>
                    <xdr:col>10</xdr:col>
                    <xdr:colOff>3695700</xdr:colOff>
                    <xdr:row>2</xdr:row>
                    <xdr:rowOff>12700</xdr:rowOff>
                  </from>
                  <to>
                    <xdr:col>12</xdr:col>
                    <xdr:colOff>3873500</xdr:colOff>
                    <xdr:row>2</xdr:row>
                    <xdr:rowOff>228600</xdr:rowOff>
                  </to>
                </anchor>
              </controlPr>
            </control>
          </mc:Choice>
          <mc:Fallback/>
        </mc:AlternateContent>
        <mc:AlternateContent xmlns:mc="http://schemas.openxmlformats.org/markup-compatibility/2006">
          <mc:Choice Requires="x14">
            <control shapeId="16393" r:id="rId5" name="export_data">
              <controlPr defaultSize="0" print="0" autoFill="0" autoPict="0">
                <anchor moveWithCells="1" sizeWithCells="1">
                  <from>
                    <xdr:col>10</xdr:col>
                    <xdr:colOff>3683000</xdr:colOff>
                    <xdr:row>6</xdr:row>
                    <xdr:rowOff>0</xdr:rowOff>
                  </from>
                  <to>
                    <xdr:col>12</xdr:col>
                    <xdr:colOff>3860800</xdr:colOff>
                    <xdr:row>6</xdr:row>
                    <xdr:rowOff>215900</xdr:rowOff>
                  </to>
                </anchor>
              </controlPr>
            </control>
          </mc:Choice>
          <mc:Fallback/>
        </mc:AlternateContent>
        <mc:AlternateContent xmlns:mc="http://schemas.openxmlformats.org/markup-compatibility/2006">
          <mc:Choice Requires="x14">
            <control shapeId="16397" r:id="rId6" name="select_dashboard">
              <controlPr defaultSize="0" print="0" autoFill="0" autoPict="0">
                <anchor moveWithCells="1" sizeWithCells="1">
                  <from>
                    <xdr:col>11</xdr:col>
                    <xdr:colOff>203200</xdr:colOff>
                    <xdr:row>4</xdr:row>
                    <xdr:rowOff>101600</xdr:rowOff>
                  </from>
                  <to>
                    <xdr:col>12</xdr:col>
                    <xdr:colOff>3873500</xdr:colOff>
                    <xdr:row>5</xdr:row>
                    <xdr:rowOff>127000</xdr:rowOff>
                  </to>
                </anchor>
              </controlPr>
            </control>
          </mc:Choice>
          <mc:Fallback/>
        </mc:AlternateContent>
        <mc:AlternateContent xmlns:mc="http://schemas.openxmlformats.org/markup-compatibility/2006">
          <mc:Choice Requires="x14">
            <control shapeId="16399" r:id="rId7" name="import_chemical">
              <controlPr defaultSize="0" print="0" autoFill="0" autoPict="0">
                <anchor moveWithCells="1" sizeWithCells="1">
                  <from>
                    <xdr:col>10</xdr:col>
                    <xdr:colOff>3695700</xdr:colOff>
                    <xdr:row>3</xdr:row>
                    <xdr:rowOff>25400</xdr:rowOff>
                  </from>
                  <to>
                    <xdr:col>12</xdr:col>
                    <xdr:colOff>3873500</xdr:colOff>
                    <xdr:row>4</xdr:row>
                    <xdr:rowOff>50800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sheetView>
  </sheetViews>
  <sheetFormatPr baseColWidth="10" defaultRowHeight="15" x14ac:dyDescent="0"/>
  <cols>
    <col min="1" max="1" width="10.83203125" style="1"/>
    <col min="2" max="2" width="42.83203125" style="1" customWidth="1"/>
    <col min="3" max="67" width="13.6640625" style="1" customWidth="1"/>
    <col min="68" max="16384" width="10.83203125" style="1"/>
  </cols>
  <sheetData>
    <row r="2" spans="2:67" ht="20">
      <c r="B2" s="2" t="s">
        <v>411</v>
      </c>
    </row>
    <row r="3" spans="2:67" ht="15" customHeight="1">
      <c r="B3" s="2"/>
    </row>
    <row r="4" spans="2:67" ht="15" customHeight="1">
      <c r="B4" s="150" t="s">
        <v>83</v>
      </c>
    </row>
    <row r="5" spans="2:67" ht="30">
      <c r="B5" s="149" t="s">
        <v>393</v>
      </c>
    </row>
    <row r="6" spans="2:67" ht="15" customHeight="1" thickBot="1">
      <c r="B6" s="2"/>
    </row>
    <row r="7" spans="2:67" ht="30" customHeight="1">
      <c r="B7" s="348" t="s">
        <v>90</v>
      </c>
      <c r="C7" s="349" t="s">
        <v>33</v>
      </c>
      <c r="D7" s="349" t="s">
        <v>34</v>
      </c>
      <c r="E7" s="349" t="s">
        <v>35</v>
      </c>
      <c r="F7" s="349" t="s">
        <v>36</v>
      </c>
      <c r="G7" s="349" t="s">
        <v>37</v>
      </c>
      <c r="H7" s="349" t="s">
        <v>38</v>
      </c>
      <c r="I7" s="349" t="s">
        <v>49</v>
      </c>
      <c r="J7" s="349" t="s">
        <v>40</v>
      </c>
      <c r="K7" s="349" t="s">
        <v>41</v>
      </c>
      <c r="L7" s="349" t="s">
        <v>42</v>
      </c>
      <c r="M7" s="349" t="s">
        <v>43</v>
      </c>
      <c r="N7" s="349" t="s">
        <v>44</v>
      </c>
      <c r="O7" s="349" t="s">
        <v>45</v>
      </c>
      <c r="P7" s="349" t="s">
        <v>46</v>
      </c>
      <c r="Q7" s="349" t="s">
        <v>47</v>
      </c>
      <c r="R7" s="349" t="s">
        <v>48</v>
      </c>
      <c r="S7" s="349" t="s">
        <v>39</v>
      </c>
      <c r="T7" s="349" t="s">
        <v>91</v>
      </c>
      <c r="U7" s="349" t="s">
        <v>50</v>
      </c>
      <c r="V7" s="349" t="s">
        <v>51</v>
      </c>
      <c r="W7" s="349" t="s">
        <v>52</v>
      </c>
      <c r="X7" s="349" t="s">
        <v>53</v>
      </c>
      <c r="Y7" s="349" t="s">
        <v>54</v>
      </c>
      <c r="Z7" s="349" t="s">
        <v>55</v>
      </c>
      <c r="AA7" s="349" t="s">
        <v>56</v>
      </c>
      <c r="AB7" s="349" t="s">
        <v>57</v>
      </c>
      <c r="AC7" s="349" t="s">
        <v>58</v>
      </c>
      <c r="AD7" s="349" t="s">
        <v>59</v>
      </c>
      <c r="AE7" s="349" t="s">
        <v>60</v>
      </c>
      <c r="AF7" s="349" t="s">
        <v>61</v>
      </c>
      <c r="AG7" s="349" t="s">
        <v>62</v>
      </c>
      <c r="AH7" s="349" t="s">
        <v>63</v>
      </c>
      <c r="AI7" s="349" t="s">
        <v>64</v>
      </c>
      <c r="AJ7" s="349" t="s">
        <v>65</v>
      </c>
      <c r="AK7" s="349" t="s">
        <v>66</v>
      </c>
      <c r="AL7" s="349" t="s">
        <v>67</v>
      </c>
      <c r="AM7" s="349" t="s">
        <v>68</v>
      </c>
      <c r="AN7" s="349" t="s">
        <v>69</v>
      </c>
      <c r="AO7" s="349" t="s">
        <v>70</v>
      </c>
      <c r="AP7" s="349" t="s">
        <v>71</v>
      </c>
      <c r="AQ7" s="349" t="s">
        <v>72</v>
      </c>
      <c r="AR7" s="349" t="s">
        <v>74</v>
      </c>
      <c r="AS7" s="349" t="s">
        <v>73</v>
      </c>
      <c r="AT7" s="349" t="s">
        <v>75</v>
      </c>
      <c r="AU7" s="349" t="s">
        <v>80</v>
      </c>
      <c r="AV7" s="349" t="s">
        <v>76</v>
      </c>
      <c r="AW7" s="349" t="s">
        <v>77</v>
      </c>
      <c r="AX7" s="349" t="s">
        <v>78</v>
      </c>
      <c r="AY7" s="349" t="s">
        <v>79</v>
      </c>
      <c r="AZ7" s="349" t="s">
        <v>81</v>
      </c>
      <c r="BA7" s="349" t="s">
        <v>92</v>
      </c>
      <c r="BB7" s="349" t="s">
        <v>93</v>
      </c>
      <c r="BC7" s="349" t="s">
        <v>94</v>
      </c>
      <c r="BD7" s="349" t="s">
        <v>95</v>
      </c>
      <c r="BE7" s="349" t="s">
        <v>96</v>
      </c>
      <c r="BF7" s="349" t="s">
        <v>97</v>
      </c>
      <c r="BG7" s="349" t="s">
        <v>98</v>
      </c>
      <c r="BH7" s="349" t="s">
        <v>99</v>
      </c>
      <c r="BI7" s="349" t="s">
        <v>100</v>
      </c>
      <c r="BJ7" s="349" t="s">
        <v>101</v>
      </c>
      <c r="BK7" s="349" t="s">
        <v>26</v>
      </c>
      <c r="BL7" s="349" t="s">
        <v>102</v>
      </c>
      <c r="BM7" s="349" t="s">
        <v>103</v>
      </c>
      <c r="BN7" s="350" t="s">
        <v>89</v>
      </c>
      <c r="BO7" s="351" t="s">
        <v>104</v>
      </c>
    </row>
    <row r="8" spans="2:67">
      <c r="B8" s="352" t="s">
        <v>105</v>
      </c>
      <c r="C8" s="353"/>
      <c r="D8" s="353"/>
      <c r="E8" s="353"/>
      <c r="F8" s="353"/>
      <c r="G8" s="353"/>
      <c r="H8" s="353"/>
      <c r="I8" s="353"/>
      <c r="J8" s="353"/>
      <c r="K8" s="353"/>
      <c r="L8" s="353"/>
      <c r="M8" s="353"/>
      <c r="N8" s="353"/>
      <c r="O8" s="353"/>
      <c r="P8" s="353"/>
      <c r="Q8" s="353"/>
      <c r="R8" s="353"/>
      <c r="S8" s="353"/>
      <c r="T8" s="353"/>
      <c r="U8" s="353"/>
      <c r="V8" s="353"/>
      <c r="W8" s="353"/>
      <c r="X8" s="353"/>
      <c r="Y8" s="353"/>
      <c r="Z8" s="353"/>
      <c r="AA8" s="353"/>
      <c r="AB8" s="353"/>
      <c r="AC8" s="353"/>
      <c r="AD8" s="353"/>
      <c r="AE8" s="353"/>
      <c r="AF8" s="353"/>
      <c r="AG8" s="353"/>
      <c r="AH8" s="353"/>
      <c r="AI8" s="353"/>
      <c r="AJ8" s="353"/>
      <c r="AK8" s="353"/>
      <c r="AL8" s="353"/>
      <c r="AM8" s="353"/>
      <c r="AN8" s="353"/>
      <c r="AO8" s="353"/>
      <c r="AP8" s="353"/>
      <c r="AQ8" s="353"/>
      <c r="AR8" s="353"/>
      <c r="AS8" s="353"/>
      <c r="AT8" s="353"/>
      <c r="AU8" s="353"/>
      <c r="AV8" s="353"/>
      <c r="AW8" s="353"/>
      <c r="AX8" s="353"/>
      <c r="AY8" s="353"/>
      <c r="AZ8" s="353"/>
      <c r="BA8" s="353"/>
      <c r="BB8" s="353"/>
      <c r="BC8" s="353"/>
      <c r="BD8" s="353"/>
      <c r="BE8" s="353"/>
      <c r="BF8" s="353"/>
      <c r="BG8" s="353"/>
      <c r="BH8" s="353"/>
      <c r="BI8" s="353"/>
      <c r="BJ8" s="353"/>
      <c r="BK8" s="353"/>
      <c r="BL8" s="353"/>
      <c r="BM8" s="353"/>
      <c r="BN8" s="354"/>
      <c r="BO8" s="355"/>
    </row>
    <row r="9" spans="2:67">
      <c r="B9" s="356" t="s">
        <v>106</v>
      </c>
      <c r="C9" s="357"/>
      <c r="D9" s="357"/>
      <c r="E9" s="357"/>
      <c r="F9" s="357"/>
      <c r="G9" s="357"/>
      <c r="H9" s="357"/>
      <c r="I9" s="357"/>
      <c r="J9" s="357"/>
      <c r="K9" s="357"/>
      <c r="L9" s="357"/>
      <c r="M9" s="357"/>
      <c r="N9" s="357"/>
      <c r="O9" s="357"/>
      <c r="P9" s="357"/>
      <c r="Q9" s="357"/>
      <c r="R9" s="357"/>
      <c r="S9" s="357"/>
      <c r="T9" s="357"/>
      <c r="U9" s="357"/>
      <c r="V9" s="357"/>
      <c r="W9" s="357"/>
      <c r="X9" s="357"/>
      <c r="Y9" s="357"/>
      <c r="Z9" s="357"/>
      <c r="AA9" s="357"/>
      <c r="AB9" s="357"/>
      <c r="AC9" s="357"/>
      <c r="AD9" s="357"/>
      <c r="AE9" s="357"/>
      <c r="AF9" s="357"/>
      <c r="AG9" s="357"/>
      <c r="AH9" s="357"/>
      <c r="AI9" s="357"/>
      <c r="AJ9" s="357"/>
      <c r="AK9" s="357"/>
      <c r="AL9" s="357"/>
      <c r="AM9" s="357"/>
      <c r="AN9" s="357"/>
      <c r="AO9" s="357"/>
      <c r="AP9" s="357"/>
      <c r="AQ9" s="357"/>
      <c r="AR9" s="357"/>
      <c r="AS9" s="357"/>
      <c r="AT9" s="357"/>
      <c r="AU9" s="357"/>
      <c r="AV9" s="357"/>
      <c r="AW9" s="357"/>
      <c r="AX9" s="357"/>
      <c r="AY9" s="357"/>
      <c r="AZ9" s="357"/>
      <c r="BA9" s="357"/>
      <c r="BB9" s="357"/>
      <c r="BC9" s="357"/>
      <c r="BD9" s="357"/>
      <c r="BE9" s="357"/>
      <c r="BF9" s="357"/>
      <c r="BG9" s="357"/>
      <c r="BH9" s="357"/>
      <c r="BI9" s="357"/>
      <c r="BJ9" s="357"/>
      <c r="BK9" s="357"/>
      <c r="BL9" s="357"/>
      <c r="BM9" s="357"/>
      <c r="BN9" s="358"/>
      <c r="BO9" s="359"/>
    </row>
    <row r="10" spans="2:67">
      <c r="B10" s="356" t="s">
        <v>107</v>
      </c>
      <c r="C10" s="357"/>
      <c r="D10" s="357"/>
      <c r="E10" s="357"/>
      <c r="F10" s="357"/>
      <c r="G10" s="357"/>
      <c r="H10" s="357"/>
      <c r="I10" s="357"/>
      <c r="J10" s="357"/>
      <c r="K10" s="357"/>
      <c r="L10" s="357"/>
      <c r="M10" s="357"/>
      <c r="N10" s="357"/>
      <c r="O10" s="357"/>
      <c r="P10" s="357"/>
      <c r="Q10" s="357"/>
      <c r="R10" s="357"/>
      <c r="S10" s="357"/>
      <c r="T10" s="357"/>
      <c r="U10" s="357"/>
      <c r="V10" s="357"/>
      <c r="W10" s="357"/>
      <c r="X10" s="357"/>
      <c r="Y10" s="357"/>
      <c r="Z10" s="357"/>
      <c r="AA10" s="357"/>
      <c r="AB10" s="357"/>
      <c r="AC10" s="357"/>
      <c r="AD10" s="357"/>
      <c r="AE10" s="357"/>
      <c r="AF10" s="357"/>
      <c r="AG10" s="357"/>
      <c r="AH10" s="357"/>
      <c r="AI10" s="357"/>
      <c r="AJ10" s="357"/>
      <c r="AK10" s="357"/>
      <c r="AL10" s="357"/>
      <c r="AM10" s="357"/>
      <c r="AN10" s="357"/>
      <c r="AO10" s="357"/>
      <c r="AP10" s="357"/>
      <c r="AQ10" s="357"/>
      <c r="AR10" s="357"/>
      <c r="AS10" s="357"/>
      <c r="AT10" s="357"/>
      <c r="AU10" s="357"/>
      <c r="AV10" s="357"/>
      <c r="AW10" s="357"/>
      <c r="AX10" s="357"/>
      <c r="AY10" s="357"/>
      <c r="AZ10" s="357"/>
      <c r="BA10" s="357"/>
      <c r="BB10" s="357"/>
      <c r="BC10" s="357"/>
      <c r="BD10" s="357"/>
      <c r="BE10" s="357"/>
      <c r="BF10" s="357"/>
      <c r="BG10" s="357"/>
      <c r="BH10" s="357"/>
      <c r="BI10" s="357"/>
      <c r="BJ10" s="357"/>
      <c r="BK10" s="357"/>
      <c r="BL10" s="357"/>
      <c r="BM10" s="357"/>
      <c r="BN10" s="358"/>
      <c r="BO10" s="359"/>
    </row>
    <row r="11" spans="2:67">
      <c r="B11" s="356" t="s">
        <v>108</v>
      </c>
      <c r="C11" s="357"/>
      <c r="D11" s="357"/>
      <c r="E11" s="357"/>
      <c r="F11" s="357"/>
      <c r="G11" s="357"/>
      <c r="H11" s="357"/>
      <c r="I11" s="357"/>
      <c r="J11" s="357"/>
      <c r="K11" s="357"/>
      <c r="L11" s="357"/>
      <c r="M11" s="357"/>
      <c r="N11" s="357"/>
      <c r="O11" s="357"/>
      <c r="P11" s="357"/>
      <c r="Q11" s="357"/>
      <c r="R11" s="357"/>
      <c r="S11" s="357"/>
      <c r="T11" s="357"/>
      <c r="U11" s="357"/>
      <c r="V11" s="357"/>
      <c r="W11" s="357"/>
      <c r="X11" s="357"/>
      <c r="Y11" s="357"/>
      <c r="Z11" s="357"/>
      <c r="AA11" s="357"/>
      <c r="AB11" s="357"/>
      <c r="AC11" s="357"/>
      <c r="AD11" s="357"/>
      <c r="AE11" s="357"/>
      <c r="AF11" s="357"/>
      <c r="AG11" s="357"/>
      <c r="AH11" s="357"/>
      <c r="AI11" s="357"/>
      <c r="AJ11" s="357"/>
      <c r="AK11" s="357"/>
      <c r="AL11" s="357"/>
      <c r="AM11" s="357"/>
      <c r="AN11" s="357"/>
      <c r="AO11" s="357"/>
      <c r="AP11" s="357"/>
      <c r="AQ11" s="357"/>
      <c r="AR11" s="357"/>
      <c r="AS11" s="357"/>
      <c r="AT11" s="357"/>
      <c r="AU11" s="357"/>
      <c r="AV11" s="357"/>
      <c r="AW11" s="357"/>
      <c r="AX11" s="357"/>
      <c r="AY11" s="357"/>
      <c r="AZ11" s="357"/>
      <c r="BA11" s="357"/>
      <c r="BB11" s="357"/>
      <c r="BC11" s="357"/>
      <c r="BD11" s="357"/>
      <c r="BE11" s="357"/>
      <c r="BF11" s="357"/>
      <c r="BG11" s="357"/>
      <c r="BH11" s="357"/>
      <c r="BI11" s="357"/>
      <c r="BJ11" s="357"/>
      <c r="BK11" s="357"/>
      <c r="BL11" s="357"/>
      <c r="BM11" s="357"/>
      <c r="BN11" s="358"/>
      <c r="BO11" s="359"/>
    </row>
    <row r="12" spans="2:67">
      <c r="B12" s="356" t="s">
        <v>109</v>
      </c>
      <c r="C12" s="357"/>
      <c r="D12" s="357"/>
      <c r="E12" s="357"/>
      <c r="F12" s="357"/>
      <c r="G12" s="357"/>
      <c r="H12" s="357"/>
      <c r="I12" s="357"/>
      <c r="J12" s="357"/>
      <c r="K12" s="357"/>
      <c r="L12" s="357"/>
      <c r="M12" s="357"/>
      <c r="N12" s="357"/>
      <c r="O12" s="357"/>
      <c r="P12" s="357"/>
      <c r="Q12" s="357"/>
      <c r="R12" s="357"/>
      <c r="S12" s="357"/>
      <c r="T12" s="357"/>
      <c r="U12" s="357"/>
      <c r="V12" s="357"/>
      <c r="W12" s="357"/>
      <c r="X12" s="357"/>
      <c r="Y12" s="357"/>
      <c r="Z12" s="357"/>
      <c r="AA12" s="357"/>
      <c r="AB12" s="357"/>
      <c r="AC12" s="357"/>
      <c r="AD12" s="357"/>
      <c r="AE12" s="357"/>
      <c r="AF12" s="357"/>
      <c r="AG12" s="357"/>
      <c r="AH12" s="357"/>
      <c r="AI12" s="357"/>
      <c r="AJ12" s="357"/>
      <c r="AK12" s="357"/>
      <c r="AL12" s="357"/>
      <c r="AM12" s="357"/>
      <c r="AN12" s="357"/>
      <c r="AO12" s="357"/>
      <c r="AP12" s="357"/>
      <c r="AQ12" s="357"/>
      <c r="AR12" s="357"/>
      <c r="AS12" s="357"/>
      <c r="AT12" s="357"/>
      <c r="AU12" s="357"/>
      <c r="AV12" s="357"/>
      <c r="AW12" s="357"/>
      <c r="AX12" s="357"/>
      <c r="AY12" s="357"/>
      <c r="AZ12" s="357"/>
      <c r="BA12" s="357"/>
      <c r="BB12" s="357"/>
      <c r="BC12" s="357"/>
      <c r="BD12" s="357"/>
      <c r="BE12" s="357"/>
      <c r="BF12" s="357"/>
      <c r="BG12" s="357"/>
      <c r="BH12" s="357"/>
      <c r="BI12" s="357"/>
      <c r="BJ12" s="357"/>
      <c r="BK12" s="357"/>
      <c r="BL12" s="357"/>
      <c r="BM12" s="357"/>
      <c r="BN12" s="358"/>
      <c r="BO12" s="359"/>
    </row>
    <row r="13" spans="2:67">
      <c r="B13" s="356" t="s">
        <v>110</v>
      </c>
      <c r="C13" s="357"/>
      <c r="D13" s="357"/>
      <c r="E13" s="357"/>
      <c r="F13" s="357"/>
      <c r="G13" s="357"/>
      <c r="H13" s="357"/>
      <c r="I13" s="357"/>
      <c r="J13" s="357"/>
      <c r="K13" s="357"/>
      <c r="L13" s="357"/>
      <c r="M13" s="357"/>
      <c r="N13" s="357"/>
      <c r="O13" s="357"/>
      <c r="P13" s="357"/>
      <c r="Q13" s="357"/>
      <c r="R13" s="357"/>
      <c r="S13" s="357"/>
      <c r="T13" s="357"/>
      <c r="U13" s="357"/>
      <c r="V13" s="357"/>
      <c r="W13" s="357"/>
      <c r="X13" s="357"/>
      <c r="Y13" s="357"/>
      <c r="Z13" s="357"/>
      <c r="AA13" s="357"/>
      <c r="AB13" s="357"/>
      <c r="AC13" s="357"/>
      <c r="AD13" s="357"/>
      <c r="AE13" s="357"/>
      <c r="AF13" s="357"/>
      <c r="AG13" s="357"/>
      <c r="AH13" s="357"/>
      <c r="AI13" s="357"/>
      <c r="AJ13" s="357"/>
      <c r="AK13" s="357"/>
      <c r="AL13" s="357"/>
      <c r="AM13" s="357"/>
      <c r="AN13" s="357"/>
      <c r="AO13" s="357"/>
      <c r="AP13" s="357"/>
      <c r="AQ13" s="357"/>
      <c r="AR13" s="357"/>
      <c r="AS13" s="357"/>
      <c r="AT13" s="357"/>
      <c r="AU13" s="357"/>
      <c r="AV13" s="357"/>
      <c r="AW13" s="357"/>
      <c r="AX13" s="357"/>
      <c r="AY13" s="357"/>
      <c r="AZ13" s="357"/>
      <c r="BA13" s="357"/>
      <c r="BB13" s="357"/>
      <c r="BC13" s="357"/>
      <c r="BD13" s="357"/>
      <c r="BE13" s="357"/>
      <c r="BF13" s="357"/>
      <c r="BG13" s="357"/>
      <c r="BH13" s="357"/>
      <c r="BI13" s="357"/>
      <c r="BJ13" s="357"/>
      <c r="BK13" s="357"/>
      <c r="BL13" s="357"/>
      <c r="BM13" s="357"/>
      <c r="BN13" s="358"/>
      <c r="BO13" s="359"/>
    </row>
    <row r="14" spans="2:67" ht="16" thickBot="1">
      <c r="B14" s="356" t="s">
        <v>111</v>
      </c>
      <c r="C14" s="357"/>
      <c r="D14" s="357"/>
      <c r="E14" s="357"/>
      <c r="F14" s="357"/>
      <c r="G14" s="357"/>
      <c r="H14" s="357"/>
      <c r="I14" s="357"/>
      <c r="J14" s="357"/>
      <c r="K14" s="357"/>
      <c r="L14" s="357"/>
      <c r="M14" s="357"/>
      <c r="N14" s="357"/>
      <c r="O14" s="357"/>
      <c r="P14" s="357"/>
      <c r="Q14" s="357"/>
      <c r="R14" s="357"/>
      <c r="S14" s="357"/>
      <c r="T14" s="357"/>
      <c r="U14" s="357"/>
      <c r="V14" s="357"/>
      <c r="W14" s="357"/>
      <c r="X14" s="357"/>
      <c r="Y14" s="357"/>
      <c r="Z14" s="357"/>
      <c r="AA14" s="357"/>
      <c r="AB14" s="357"/>
      <c r="AC14" s="357"/>
      <c r="AD14" s="357"/>
      <c r="AE14" s="357"/>
      <c r="AF14" s="357"/>
      <c r="AG14" s="357"/>
      <c r="AH14" s="357"/>
      <c r="AI14" s="357"/>
      <c r="AJ14" s="357"/>
      <c r="AK14" s="357"/>
      <c r="AL14" s="357"/>
      <c r="AM14" s="357"/>
      <c r="AN14" s="357"/>
      <c r="AO14" s="357"/>
      <c r="AP14" s="357"/>
      <c r="AQ14" s="357"/>
      <c r="AR14" s="357"/>
      <c r="AS14" s="357"/>
      <c r="AT14" s="357"/>
      <c r="AU14" s="357"/>
      <c r="AV14" s="357"/>
      <c r="AW14" s="357"/>
      <c r="AX14" s="357"/>
      <c r="AY14" s="357"/>
      <c r="AZ14" s="357"/>
      <c r="BA14" s="357"/>
      <c r="BB14" s="357"/>
      <c r="BC14" s="357"/>
      <c r="BD14" s="357"/>
      <c r="BE14" s="357"/>
      <c r="BF14" s="357"/>
      <c r="BG14" s="357"/>
      <c r="BH14" s="357"/>
      <c r="BI14" s="357"/>
      <c r="BJ14" s="357"/>
      <c r="BK14" s="357"/>
      <c r="BL14" s="357"/>
      <c r="BM14" s="357"/>
      <c r="BN14" s="358"/>
      <c r="BO14" s="359"/>
    </row>
    <row r="15" spans="2:67" ht="16" thickBot="1">
      <c r="B15" s="360" t="s">
        <v>112</v>
      </c>
      <c r="C15" s="361"/>
      <c r="D15" s="361"/>
      <c r="E15" s="361"/>
      <c r="F15" s="361"/>
      <c r="G15" s="361"/>
      <c r="H15" s="361"/>
      <c r="I15" s="361"/>
      <c r="J15" s="361"/>
      <c r="K15" s="361"/>
      <c r="L15" s="361"/>
      <c r="M15" s="361"/>
      <c r="N15" s="361"/>
      <c r="O15" s="361"/>
      <c r="P15" s="361"/>
      <c r="Q15" s="361"/>
      <c r="R15" s="361"/>
      <c r="S15" s="361"/>
      <c r="T15" s="361"/>
      <c r="U15" s="361"/>
      <c r="V15" s="361"/>
      <c r="W15" s="361"/>
      <c r="X15" s="361"/>
      <c r="Y15" s="361"/>
      <c r="Z15" s="361"/>
      <c r="AA15" s="361"/>
      <c r="AB15" s="361"/>
      <c r="AC15" s="361"/>
      <c r="AD15" s="361"/>
      <c r="AE15" s="361"/>
      <c r="AF15" s="361"/>
      <c r="AG15" s="361"/>
      <c r="AH15" s="361"/>
      <c r="AI15" s="361"/>
      <c r="AJ15" s="361"/>
      <c r="AK15" s="361"/>
      <c r="AL15" s="361"/>
      <c r="AM15" s="361"/>
      <c r="AN15" s="361"/>
      <c r="AO15" s="361"/>
      <c r="AP15" s="361"/>
      <c r="AQ15" s="361"/>
      <c r="AR15" s="361"/>
      <c r="AS15" s="361"/>
      <c r="AT15" s="361"/>
      <c r="AU15" s="361"/>
      <c r="AV15" s="361"/>
      <c r="AW15" s="361"/>
      <c r="AX15" s="361"/>
      <c r="AY15" s="361"/>
      <c r="AZ15" s="361"/>
      <c r="BA15" s="361"/>
      <c r="BB15" s="361"/>
      <c r="BC15" s="361"/>
      <c r="BD15" s="361"/>
      <c r="BE15" s="361"/>
      <c r="BF15" s="361"/>
      <c r="BG15" s="361"/>
      <c r="BH15" s="361"/>
      <c r="BI15" s="361"/>
      <c r="BJ15" s="361"/>
      <c r="BK15" s="361"/>
      <c r="BL15" s="361"/>
      <c r="BM15" s="361"/>
      <c r="BN15" s="362"/>
      <c r="BO15" s="363"/>
    </row>
    <row r="16" spans="2:67">
      <c r="B16" s="356" t="s">
        <v>113</v>
      </c>
      <c r="C16" s="357"/>
      <c r="D16" s="357"/>
      <c r="E16" s="357"/>
      <c r="F16" s="357"/>
      <c r="G16" s="357"/>
      <c r="H16" s="357"/>
      <c r="I16" s="357"/>
      <c r="J16" s="357"/>
      <c r="K16" s="357"/>
      <c r="L16" s="357"/>
      <c r="M16" s="357"/>
      <c r="N16" s="357"/>
      <c r="O16" s="357"/>
      <c r="P16" s="357"/>
      <c r="Q16" s="357"/>
      <c r="R16" s="357"/>
      <c r="S16" s="357"/>
      <c r="T16" s="357"/>
      <c r="U16" s="357"/>
      <c r="V16" s="357"/>
      <c r="W16" s="357"/>
      <c r="X16" s="357"/>
      <c r="Y16" s="357"/>
      <c r="Z16" s="357"/>
      <c r="AA16" s="357"/>
      <c r="AB16" s="357"/>
      <c r="AC16" s="357"/>
      <c r="AD16" s="357"/>
      <c r="AE16" s="357"/>
      <c r="AF16" s="357"/>
      <c r="AG16" s="357"/>
      <c r="AH16" s="357"/>
      <c r="AI16" s="357"/>
      <c r="AJ16" s="357"/>
      <c r="AK16" s="357"/>
      <c r="AL16" s="357"/>
      <c r="AM16" s="357"/>
      <c r="AN16" s="357"/>
      <c r="AO16" s="357"/>
      <c r="AP16" s="357"/>
      <c r="AQ16" s="357"/>
      <c r="AR16" s="357"/>
      <c r="AS16" s="357"/>
      <c r="AT16" s="357"/>
      <c r="AU16" s="357"/>
      <c r="AV16" s="357"/>
      <c r="AW16" s="357"/>
      <c r="AX16" s="357"/>
      <c r="AY16" s="357"/>
      <c r="AZ16" s="357"/>
      <c r="BA16" s="357"/>
      <c r="BB16" s="357"/>
      <c r="BC16" s="357"/>
      <c r="BD16" s="357"/>
      <c r="BE16" s="357"/>
      <c r="BF16" s="357"/>
      <c r="BG16" s="357"/>
      <c r="BH16" s="357"/>
      <c r="BI16" s="357"/>
      <c r="BJ16" s="357"/>
      <c r="BK16" s="357"/>
      <c r="BL16" s="357"/>
      <c r="BM16" s="357"/>
      <c r="BN16" s="358"/>
      <c r="BO16" s="359"/>
    </row>
    <row r="17" spans="2:67" ht="16" thickBot="1">
      <c r="B17" s="356" t="s">
        <v>114</v>
      </c>
      <c r="C17" s="357"/>
      <c r="D17" s="357"/>
      <c r="E17" s="357"/>
      <c r="F17" s="357"/>
      <c r="G17" s="357"/>
      <c r="H17" s="357"/>
      <c r="I17" s="357"/>
      <c r="J17" s="357"/>
      <c r="K17" s="357"/>
      <c r="L17" s="357"/>
      <c r="M17" s="357"/>
      <c r="N17" s="357"/>
      <c r="O17" s="357"/>
      <c r="P17" s="357"/>
      <c r="Q17" s="357"/>
      <c r="R17" s="357"/>
      <c r="S17" s="357"/>
      <c r="T17" s="357"/>
      <c r="U17" s="357"/>
      <c r="V17" s="357"/>
      <c r="W17" s="357"/>
      <c r="X17" s="357"/>
      <c r="Y17" s="357"/>
      <c r="Z17" s="357"/>
      <c r="AA17" s="357"/>
      <c r="AB17" s="357"/>
      <c r="AC17" s="357"/>
      <c r="AD17" s="357"/>
      <c r="AE17" s="357"/>
      <c r="AF17" s="357"/>
      <c r="AG17" s="357"/>
      <c r="AH17" s="357"/>
      <c r="AI17" s="357"/>
      <c r="AJ17" s="357"/>
      <c r="AK17" s="357"/>
      <c r="AL17" s="357"/>
      <c r="AM17" s="357"/>
      <c r="AN17" s="357"/>
      <c r="AO17" s="357"/>
      <c r="AP17" s="357"/>
      <c r="AQ17" s="357"/>
      <c r="AR17" s="357"/>
      <c r="AS17" s="357"/>
      <c r="AT17" s="357"/>
      <c r="AU17" s="357"/>
      <c r="AV17" s="357"/>
      <c r="AW17" s="357"/>
      <c r="AX17" s="357"/>
      <c r="AY17" s="357"/>
      <c r="AZ17" s="357"/>
      <c r="BA17" s="357"/>
      <c r="BB17" s="357"/>
      <c r="BC17" s="357"/>
      <c r="BD17" s="357"/>
      <c r="BE17" s="357"/>
      <c r="BF17" s="357"/>
      <c r="BG17" s="357"/>
      <c r="BH17" s="357"/>
      <c r="BI17" s="357"/>
      <c r="BJ17" s="357"/>
      <c r="BK17" s="357"/>
      <c r="BL17" s="357"/>
      <c r="BM17" s="357"/>
      <c r="BN17" s="358"/>
      <c r="BO17" s="359"/>
    </row>
    <row r="18" spans="2:67" ht="16" thickBot="1">
      <c r="B18" s="360" t="s">
        <v>115</v>
      </c>
      <c r="C18" s="361"/>
      <c r="D18" s="361"/>
      <c r="E18" s="361"/>
      <c r="F18" s="361"/>
      <c r="G18" s="361"/>
      <c r="H18" s="361"/>
      <c r="I18" s="361"/>
      <c r="J18" s="361"/>
      <c r="K18" s="361"/>
      <c r="L18" s="361"/>
      <c r="M18" s="361"/>
      <c r="N18" s="361"/>
      <c r="O18" s="361"/>
      <c r="P18" s="361"/>
      <c r="Q18" s="361"/>
      <c r="R18" s="361"/>
      <c r="S18" s="361"/>
      <c r="T18" s="361"/>
      <c r="U18" s="361"/>
      <c r="V18" s="361"/>
      <c r="W18" s="361"/>
      <c r="X18" s="361"/>
      <c r="Y18" s="361"/>
      <c r="Z18" s="361"/>
      <c r="AA18" s="361"/>
      <c r="AB18" s="361"/>
      <c r="AC18" s="361"/>
      <c r="AD18" s="361"/>
      <c r="AE18" s="361"/>
      <c r="AF18" s="361"/>
      <c r="AG18" s="361"/>
      <c r="AH18" s="361"/>
      <c r="AI18" s="361"/>
      <c r="AJ18" s="361"/>
      <c r="AK18" s="361"/>
      <c r="AL18" s="361"/>
      <c r="AM18" s="361"/>
      <c r="AN18" s="361"/>
      <c r="AO18" s="361"/>
      <c r="AP18" s="361"/>
      <c r="AQ18" s="361"/>
      <c r="AR18" s="361"/>
      <c r="AS18" s="361"/>
      <c r="AT18" s="361"/>
      <c r="AU18" s="361"/>
      <c r="AV18" s="361"/>
      <c r="AW18" s="361"/>
      <c r="AX18" s="361"/>
      <c r="AY18" s="361"/>
      <c r="AZ18" s="361"/>
      <c r="BA18" s="361"/>
      <c r="BB18" s="361"/>
      <c r="BC18" s="361"/>
      <c r="BD18" s="361"/>
      <c r="BE18" s="361"/>
      <c r="BF18" s="361"/>
      <c r="BG18" s="361"/>
      <c r="BH18" s="361"/>
      <c r="BI18" s="361"/>
      <c r="BJ18" s="361"/>
      <c r="BK18" s="361"/>
      <c r="BL18" s="361"/>
      <c r="BM18" s="361"/>
      <c r="BN18" s="362"/>
      <c r="BO18" s="363"/>
    </row>
    <row r="19" spans="2:67">
      <c r="B19" s="356" t="s">
        <v>116</v>
      </c>
      <c r="C19" s="357"/>
      <c r="D19" s="357"/>
      <c r="E19" s="357"/>
      <c r="F19" s="357"/>
      <c r="G19" s="357"/>
      <c r="H19" s="357"/>
      <c r="I19" s="357"/>
      <c r="J19" s="357"/>
      <c r="K19" s="357"/>
      <c r="L19" s="357"/>
      <c r="M19" s="357"/>
      <c r="N19" s="357"/>
      <c r="O19" s="357"/>
      <c r="P19" s="357"/>
      <c r="Q19" s="357"/>
      <c r="R19" s="357"/>
      <c r="S19" s="357"/>
      <c r="T19" s="357"/>
      <c r="U19" s="357"/>
      <c r="V19" s="357"/>
      <c r="W19" s="357"/>
      <c r="X19" s="357"/>
      <c r="Y19" s="357"/>
      <c r="Z19" s="357"/>
      <c r="AA19" s="357"/>
      <c r="AB19" s="357"/>
      <c r="AC19" s="357"/>
      <c r="AD19" s="357"/>
      <c r="AE19" s="357"/>
      <c r="AF19" s="357"/>
      <c r="AG19" s="357"/>
      <c r="AH19" s="357"/>
      <c r="AI19" s="357"/>
      <c r="AJ19" s="357"/>
      <c r="AK19" s="357"/>
      <c r="AL19" s="357"/>
      <c r="AM19" s="357"/>
      <c r="AN19" s="357"/>
      <c r="AO19" s="357"/>
      <c r="AP19" s="357"/>
      <c r="AQ19" s="357"/>
      <c r="AR19" s="357"/>
      <c r="AS19" s="357"/>
      <c r="AT19" s="357"/>
      <c r="AU19" s="357"/>
      <c r="AV19" s="357"/>
      <c r="AW19" s="357"/>
      <c r="AX19" s="357"/>
      <c r="AY19" s="357"/>
      <c r="AZ19" s="357"/>
      <c r="BA19" s="357"/>
      <c r="BB19" s="357"/>
      <c r="BC19" s="357"/>
      <c r="BD19" s="357"/>
      <c r="BE19" s="357"/>
      <c r="BF19" s="357"/>
      <c r="BG19" s="357"/>
      <c r="BH19" s="357"/>
      <c r="BI19" s="357"/>
      <c r="BJ19" s="357"/>
      <c r="BK19" s="357"/>
      <c r="BL19" s="357"/>
      <c r="BM19" s="357"/>
      <c r="BN19" s="358"/>
      <c r="BO19" s="359"/>
    </row>
    <row r="20" spans="2:67">
      <c r="B20" s="356" t="s">
        <v>117</v>
      </c>
      <c r="C20" s="357"/>
      <c r="D20" s="357"/>
      <c r="E20" s="357"/>
      <c r="F20" s="357"/>
      <c r="G20" s="357"/>
      <c r="H20" s="357"/>
      <c r="I20" s="357"/>
      <c r="J20" s="357"/>
      <c r="K20" s="357"/>
      <c r="L20" s="357"/>
      <c r="M20" s="357"/>
      <c r="N20" s="357"/>
      <c r="O20" s="357"/>
      <c r="P20" s="357"/>
      <c r="Q20" s="357"/>
      <c r="R20" s="357"/>
      <c r="S20" s="357"/>
      <c r="T20" s="357"/>
      <c r="U20" s="357"/>
      <c r="V20" s="357"/>
      <c r="W20" s="357"/>
      <c r="X20" s="357"/>
      <c r="Y20" s="357"/>
      <c r="Z20" s="357"/>
      <c r="AA20" s="357"/>
      <c r="AB20" s="357"/>
      <c r="AC20" s="357"/>
      <c r="AD20" s="357"/>
      <c r="AE20" s="357"/>
      <c r="AF20" s="357"/>
      <c r="AG20" s="357"/>
      <c r="AH20" s="357"/>
      <c r="AI20" s="357"/>
      <c r="AJ20" s="357"/>
      <c r="AK20" s="357"/>
      <c r="AL20" s="357"/>
      <c r="AM20" s="357"/>
      <c r="AN20" s="357"/>
      <c r="AO20" s="357"/>
      <c r="AP20" s="357"/>
      <c r="AQ20" s="357"/>
      <c r="AR20" s="357"/>
      <c r="AS20" s="357"/>
      <c r="AT20" s="357"/>
      <c r="AU20" s="357"/>
      <c r="AV20" s="357"/>
      <c r="AW20" s="357"/>
      <c r="AX20" s="357"/>
      <c r="AY20" s="357"/>
      <c r="AZ20" s="357"/>
      <c r="BA20" s="357"/>
      <c r="BB20" s="357"/>
      <c r="BC20" s="357"/>
      <c r="BD20" s="357"/>
      <c r="BE20" s="357"/>
      <c r="BF20" s="357"/>
      <c r="BG20" s="357"/>
      <c r="BH20" s="357"/>
      <c r="BI20" s="357"/>
      <c r="BJ20" s="357"/>
      <c r="BK20" s="357"/>
      <c r="BL20" s="357"/>
      <c r="BM20" s="357"/>
      <c r="BN20" s="358"/>
      <c r="BO20" s="359"/>
    </row>
    <row r="21" spans="2:67">
      <c r="B21" s="356" t="s">
        <v>118</v>
      </c>
      <c r="C21" s="357"/>
      <c r="D21" s="357"/>
      <c r="E21" s="357"/>
      <c r="F21" s="357"/>
      <c r="G21" s="357"/>
      <c r="H21" s="357"/>
      <c r="I21" s="357"/>
      <c r="J21" s="357"/>
      <c r="K21" s="357"/>
      <c r="L21" s="357"/>
      <c r="M21" s="357"/>
      <c r="N21" s="357"/>
      <c r="O21" s="357"/>
      <c r="P21" s="357"/>
      <c r="Q21" s="357"/>
      <c r="R21" s="357"/>
      <c r="S21" s="357"/>
      <c r="T21" s="357"/>
      <c r="U21" s="357"/>
      <c r="V21" s="357"/>
      <c r="W21" s="357"/>
      <c r="X21" s="357"/>
      <c r="Y21" s="357"/>
      <c r="Z21" s="357"/>
      <c r="AA21" s="357"/>
      <c r="AB21" s="357"/>
      <c r="AC21" s="357"/>
      <c r="AD21" s="357"/>
      <c r="AE21" s="357"/>
      <c r="AF21" s="357"/>
      <c r="AG21" s="357"/>
      <c r="AH21" s="357"/>
      <c r="AI21" s="357"/>
      <c r="AJ21" s="357"/>
      <c r="AK21" s="357"/>
      <c r="AL21" s="357"/>
      <c r="AM21" s="357"/>
      <c r="AN21" s="357"/>
      <c r="AO21" s="357"/>
      <c r="AP21" s="357"/>
      <c r="AQ21" s="357"/>
      <c r="AR21" s="357"/>
      <c r="AS21" s="357"/>
      <c r="AT21" s="357"/>
      <c r="AU21" s="357"/>
      <c r="AV21" s="357"/>
      <c r="AW21" s="357"/>
      <c r="AX21" s="357"/>
      <c r="AY21" s="357"/>
      <c r="AZ21" s="357"/>
      <c r="BA21" s="357"/>
      <c r="BB21" s="357"/>
      <c r="BC21" s="357"/>
      <c r="BD21" s="357"/>
      <c r="BE21" s="357"/>
      <c r="BF21" s="357"/>
      <c r="BG21" s="357"/>
      <c r="BH21" s="357"/>
      <c r="BI21" s="357"/>
      <c r="BJ21" s="357"/>
      <c r="BK21" s="357"/>
      <c r="BL21" s="357"/>
      <c r="BM21" s="357"/>
      <c r="BN21" s="358"/>
      <c r="BO21" s="359"/>
    </row>
    <row r="22" spans="2:67">
      <c r="B22" s="356" t="s">
        <v>119</v>
      </c>
      <c r="C22" s="357"/>
      <c r="D22" s="357"/>
      <c r="E22" s="357"/>
      <c r="F22" s="357"/>
      <c r="G22" s="357"/>
      <c r="H22" s="357"/>
      <c r="I22" s="357"/>
      <c r="J22" s="357"/>
      <c r="K22" s="357"/>
      <c r="L22" s="357"/>
      <c r="M22" s="357"/>
      <c r="N22" s="357"/>
      <c r="O22" s="357"/>
      <c r="P22" s="357"/>
      <c r="Q22" s="357"/>
      <c r="R22" s="357"/>
      <c r="S22" s="357"/>
      <c r="T22" s="357"/>
      <c r="U22" s="357"/>
      <c r="V22" s="357"/>
      <c r="W22" s="357"/>
      <c r="X22" s="357"/>
      <c r="Y22" s="357"/>
      <c r="Z22" s="357"/>
      <c r="AA22" s="357"/>
      <c r="AB22" s="357"/>
      <c r="AC22" s="357"/>
      <c r="AD22" s="357"/>
      <c r="AE22" s="357"/>
      <c r="AF22" s="357"/>
      <c r="AG22" s="357"/>
      <c r="AH22" s="357"/>
      <c r="AI22" s="357"/>
      <c r="AJ22" s="357"/>
      <c r="AK22" s="357"/>
      <c r="AL22" s="357"/>
      <c r="AM22" s="357"/>
      <c r="AN22" s="357"/>
      <c r="AO22" s="357"/>
      <c r="AP22" s="357"/>
      <c r="AQ22" s="357"/>
      <c r="AR22" s="357"/>
      <c r="AS22" s="357"/>
      <c r="AT22" s="357"/>
      <c r="AU22" s="357"/>
      <c r="AV22" s="357"/>
      <c r="AW22" s="357"/>
      <c r="AX22" s="357"/>
      <c r="AY22" s="357"/>
      <c r="AZ22" s="357"/>
      <c r="BA22" s="357"/>
      <c r="BB22" s="357"/>
      <c r="BC22" s="357"/>
      <c r="BD22" s="357"/>
      <c r="BE22" s="357"/>
      <c r="BF22" s="357"/>
      <c r="BG22" s="357"/>
      <c r="BH22" s="357"/>
      <c r="BI22" s="357"/>
      <c r="BJ22" s="357"/>
      <c r="BK22" s="357"/>
      <c r="BL22" s="357"/>
      <c r="BM22" s="357"/>
      <c r="BN22" s="358"/>
      <c r="BO22" s="359"/>
    </row>
    <row r="23" spans="2:67">
      <c r="B23" s="356" t="s">
        <v>120</v>
      </c>
      <c r="C23" s="357"/>
      <c r="D23" s="357"/>
      <c r="E23" s="357"/>
      <c r="F23" s="357"/>
      <c r="G23" s="357"/>
      <c r="H23" s="357"/>
      <c r="I23" s="357"/>
      <c r="J23" s="357"/>
      <c r="K23" s="357"/>
      <c r="L23" s="357"/>
      <c r="M23" s="357"/>
      <c r="N23" s="357"/>
      <c r="O23" s="357"/>
      <c r="P23" s="357"/>
      <c r="Q23" s="357"/>
      <c r="R23" s="357"/>
      <c r="S23" s="357"/>
      <c r="T23" s="357"/>
      <c r="U23" s="357"/>
      <c r="V23" s="357"/>
      <c r="W23" s="357"/>
      <c r="X23" s="357"/>
      <c r="Y23" s="357"/>
      <c r="Z23" s="357"/>
      <c r="AA23" s="357"/>
      <c r="AB23" s="357"/>
      <c r="AC23" s="357"/>
      <c r="AD23" s="357"/>
      <c r="AE23" s="357"/>
      <c r="AF23" s="357"/>
      <c r="AG23" s="357"/>
      <c r="AH23" s="357"/>
      <c r="AI23" s="357"/>
      <c r="AJ23" s="357"/>
      <c r="AK23" s="357"/>
      <c r="AL23" s="357"/>
      <c r="AM23" s="357"/>
      <c r="AN23" s="357"/>
      <c r="AO23" s="357"/>
      <c r="AP23" s="357"/>
      <c r="AQ23" s="357"/>
      <c r="AR23" s="357"/>
      <c r="AS23" s="357"/>
      <c r="AT23" s="357"/>
      <c r="AU23" s="357"/>
      <c r="AV23" s="357"/>
      <c r="AW23" s="357"/>
      <c r="AX23" s="357"/>
      <c r="AY23" s="357"/>
      <c r="AZ23" s="357"/>
      <c r="BA23" s="357"/>
      <c r="BB23" s="357"/>
      <c r="BC23" s="357"/>
      <c r="BD23" s="357"/>
      <c r="BE23" s="357"/>
      <c r="BF23" s="357"/>
      <c r="BG23" s="357"/>
      <c r="BH23" s="357"/>
      <c r="BI23" s="357"/>
      <c r="BJ23" s="357"/>
      <c r="BK23" s="357"/>
      <c r="BL23" s="357"/>
      <c r="BM23" s="357"/>
      <c r="BN23" s="358"/>
      <c r="BO23" s="359"/>
    </row>
    <row r="24" spans="2:67">
      <c r="B24" s="364" t="s">
        <v>121</v>
      </c>
      <c r="C24" s="365"/>
      <c r="D24" s="365"/>
      <c r="E24" s="365"/>
      <c r="F24" s="365"/>
      <c r="G24" s="365"/>
      <c r="H24" s="365"/>
      <c r="I24" s="365"/>
      <c r="J24" s="365"/>
      <c r="K24" s="365"/>
      <c r="L24" s="365"/>
      <c r="M24" s="365"/>
      <c r="N24" s="365"/>
      <c r="O24" s="365"/>
      <c r="P24" s="365"/>
      <c r="Q24" s="365"/>
      <c r="R24" s="365"/>
      <c r="S24" s="365"/>
      <c r="T24" s="365"/>
      <c r="U24" s="365"/>
      <c r="V24" s="365"/>
      <c r="W24" s="365"/>
      <c r="X24" s="365"/>
      <c r="Y24" s="365"/>
      <c r="Z24" s="365"/>
      <c r="AA24" s="365"/>
      <c r="AB24" s="365"/>
      <c r="AC24" s="365"/>
      <c r="AD24" s="365"/>
      <c r="AE24" s="365"/>
      <c r="AF24" s="365"/>
      <c r="AG24" s="365"/>
      <c r="AH24" s="365"/>
      <c r="AI24" s="365"/>
      <c r="AJ24" s="365"/>
      <c r="AK24" s="365"/>
      <c r="AL24" s="365"/>
      <c r="AM24" s="365"/>
      <c r="AN24" s="365"/>
      <c r="AO24" s="365"/>
      <c r="AP24" s="365"/>
      <c r="AQ24" s="365"/>
      <c r="AR24" s="365"/>
      <c r="AS24" s="365"/>
      <c r="AT24" s="365"/>
      <c r="AU24" s="365"/>
      <c r="AV24" s="365"/>
      <c r="AW24" s="365"/>
      <c r="AX24" s="365"/>
      <c r="AY24" s="365"/>
      <c r="AZ24" s="365"/>
      <c r="BA24" s="365"/>
      <c r="BB24" s="365"/>
      <c r="BC24" s="365"/>
      <c r="BD24" s="365"/>
      <c r="BE24" s="365"/>
      <c r="BF24" s="365"/>
      <c r="BG24" s="365"/>
      <c r="BH24" s="365"/>
      <c r="BI24" s="365"/>
      <c r="BJ24" s="365"/>
      <c r="BK24" s="365"/>
      <c r="BL24" s="365"/>
      <c r="BM24" s="365"/>
      <c r="BN24" s="366"/>
      <c r="BO24" s="367"/>
    </row>
    <row r="25" spans="2:67">
      <c r="B25" s="356" t="s">
        <v>122</v>
      </c>
      <c r="C25" s="357"/>
      <c r="D25" s="357"/>
      <c r="E25" s="357"/>
      <c r="F25" s="357"/>
      <c r="G25" s="357"/>
      <c r="H25" s="357"/>
      <c r="I25" s="357"/>
      <c r="J25" s="357"/>
      <c r="K25" s="357"/>
      <c r="L25" s="357"/>
      <c r="M25" s="357"/>
      <c r="N25" s="357"/>
      <c r="O25" s="357"/>
      <c r="P25" s="357"/>
      <c r="Q25" s="357"/>
      <c r="R25" s="357"/>
      <c r="S25" s="357"/>
      <c r="T25" s="357"/>
      <c r="U25" s="357"/>
      <c r="V25" s="357"/>
      <c r="W25" s="357"/>
      <c r="X25" s="357"/>
      <c r="Y25" s="357"/>
      <c r="Z25" s="357"/>
      <c r="AA25" s="357"/>
      <c r="AB25" s="357"/>
      <c r="AC25" s="357"/>
      <c r="AD25" s="357"/>
      <c r="AE25" s="357"/>
      <c r="AF25" s="357"/>
      <c r="AG25" s="357"/>
      <c r="AH25" s="357"/>
      <c r="AI25" s="357"/>
      <c r="AJ25" s="357"/>
      <c r="AK25" s="357"/>
      <c r="AL25" s="357"/>
      <c r="AM25" s="357"/>
      <c r="AN25" s="357"/>
      <c r="AO25" s="357"/>
      <c r="AP25" s="357"/>
      <c r="AQ25" s="357"/>
      <c r="AR25" s="357"/>
      <c r="AS25" s="357"/>
      <c r="AT25" s="357"/>
      <c r="AU25" s="357"/>
      <c r="AV25" s="357"/>
      <c r="AW25" s="357"/>
      <c r="AX25" s="357"/>
      <c r="AY25" s="357"/>
      <c r="AZ25" s="357"/>
      <c r="BA25" s="357"/>
      <c r="BB25" s="357"/>
      <c r="BC25" s="357"/>
      <c r="BD25" s="357"/>
      <c r="BE25" s="357"/>
      <c r="BF25" s="357"/>
      <c r="BG25" s="357"/>
      <c r="BH25" s="357"/>
      <c r="BI25" s="357"/>
      <c r="BJ25" s="357"/>
      <c r="BK25" s="357"/>
      <c r="BL25" s="357"/>
      <c r="BM25" s="357"/>
      <c r="BN25" s="358"/>
      <c r="BO25" s="359"/>
    </row>
    <row r="26" spans="2:67">
      <c r="B26" s="356" t="s">
        <v>123</v>
      </c>
      <c r="C26" s="357"/>
      <c r="D26" s="357"/>
      <c r="E26" s="357"/>
      <c r="F26" s="357"/>
      <c r="G26" s="357"/>
      <c r="H26" s="357"/>
      <c r="I26" s="357"/>
      <c r="J26" s="357"/>
      <c r="K26" s="357"/>
      <c r="L26" s="357"/>
      <c r="M26" s="357"/>
      <c r="N26" s="357"/>
      <c r="O26" s="357"/>
      <c r="P26" s="357"/>
      <c r="Q26" s="357"/>
      <c r="R26" s="357"/>
      <c r="S26" s="357"/>
      <c r="T26" s="357"/>
      <c r="U26" s="357"/>
      <c r="V26" s="357"/>
      <c r="W26" s="357"/>
      <c r="X26" s="357"/>
      <c r="Y26" s="357"/>
      <c r="Z26" s="357"/>
      <c r="AA26" s="357"/>
      <c r="AB26" s="357"/>
      <c r="AC26" s="357"/>
      <c r="AD26" s="357"/>
      <c r="AE26" s="357"/>
      <c r="AF26" s="357"/>
      <c r="AG26" s="357"/>
      <c r="AH26" s="357"/>
      <c r="AI26" s="357"/>
      <c r="AJ26" s="357"/>
      <c r="AK26" s="357"/>
      <c r="AL26" s="357"/>
      <c r="AM26" s="357"/>
      <c r="AN26" s="357"/>
      <c r="AO26" s="357"/>
      <c r="AP26" s="357"/>
      <c r="AQ26" s="357"/>
      <c r="AR26" s="357"/>
      <c r="AS26" s="357"/>
      <c r="AT26" s="357"/>
      <c r="AU26" s="357"/>
      <c r="AV26" s="357"/>
      <c r="AW26" s="357"/>
      <c r="AX26" s="357"/>
      <c r="AY26" s="357"/>
      <c r="AZ26" s="357"/>
      <c r="BA26" s="357"/>
      <c r="BB26" s="357"/>
      <c r="BC26" s="357"/>
      <c r="BD26" s="357"/>
      <c r="BE26" s="357"/>
      <c r="BF26" s="357"/>
      <c r="BG26" s="357"/>
      <c r="BH26" s="357"/>
      <c r="BI26" s="357"/>
      <c r="BJ26" s="357"/>
      <c r="BK26" s="357"/>
      <c r="BL26" s="357"/>
      <c r="BM26" s="357"/>
      <c r="BN26" s="358"/>
      <c r="BO26" s="359"/>
    </row>
    <row r="27" spans="2:67">
      <c r="B27" s="356" t="s">
        <v>124</v>
      </c>
      <c r="C27" s="357"/>
      <c r="D27" s="357"/>
      <c r="E27" s="357"/>
      <c r="F27" s="357"/>
      <c r="G27" s="357"/>
      <c r="H27" s="357"/>
      <c r="I27" s="357"/>
      <c r="J27" s="357"/>
      <c r="K27" s="357"/>
      <c r="L27" s="357"/>
      <c r="M27" s="357"/>
      <c r="N27" s="357"/>
      <c r="O27" s="357"/>
      <c r="P27" s="357"/>
      <c r="Q27" s="357"/>
      <c r="R27" s="357"/>
      <c r="S27" s="357"/>
      <c r="T27" s="357"/>
      <c r="U27" s="357"/>
      <c r="V27" s="357"/>
      <c r="W27" s="357"/>
      <c r="X27" s="357"/>
      <c r="Y27" s="357"/>
      <c r="Z27" s="357"/>
      <c r="AA27" s="357"/>
      <c r="AB27" s="357"/>
      <c r="AC27" s="357"/>
      <c r="AD27" s="357"/>
      <c r="AE27" s="357"/>
      <c r="AF27" s="357"/>
      <c r="AG27" s="357"/>
      <c r="AH27" s="357"/>
      <c r="AI27" s="357"/>
      <c r="AJ27" s="357"/>
      <c r="AK27" s="357"/>
      <c r="AL27" s="357"/>
      <c r="AM27" s="357"/>
      <c r="AN27" s="357"/>
      <c r="AO27" s="357"/>
      <c r="AP27" s="357"/>
      <c r="AQ27" s="357"/>
      <c r="AR27" s="357"/>
      <c r="AS27" s="357"/>
      <c r="AT27" s="357"/>
      <c r="AU27" s="357"/>
      <c r="AV27" s="357"/>
      <c r="AW27" s="357"/>
      <c r="AX27" s="357"/>
      <c r="AY27" s="357"/>
      <c r="AZ27" s="357"/>
      <c r="BA27" s="357"/>
      <c r="BB27" s="357"/>
      <c r="BC27" s="357"/>
      <c r="BD27" s="357"/>
      <c r="BE27" s="357"/>
      <c r="BF27" s="357"/>
      <c r="BG27" s="357"/>
      <c r="BH27" s="357"/>
      <c r="BI27" s="357"/>
      <c r="BJ27" s="357"/>
      <c r="BK27" s="357"/>
      <c r="BL27" s="357"/>
      <c r="BM27" s="357"/>
      <c r="BN27" s="358"/>
      <c r="BO27" s="359"/>
    </row>
    <row r="28" spans="2:67">
      <c r="B28" s="356" t="s">
        <v>271</v>
      </c>
      <c r="C28" s="357"/>
      <c r="D28" s="357"/>
      <c r="E28" s="357"/>
      <c r="F28" s="357"/>
      <c r="G28" s="357"/>
      <c r="H28" s="357"/>
      <c r="I28" s="357"/>
      <c r="J28" s="357"/>
      <c r="K28" s="357"/>
      <c r="L28" s="357"/>
      <c r="M28" s="357"/>
      <c r="N28" s="357"/>
      <c r="O28" s="357"/>
      <c r="P28" s="357"/>
      <c r="Q28" s="357"/>
      <c r="R28" s="357"/>
      <c r="S28" s="357"/>
      <c r="T28" s="357"/>
      <c r="U28" s="357"/>
      <c r="V28" s="357"/>
      <c r="W28" s="357"/>
      <c r="X28" s="357"/>
      <c r="Y28" s="357"/>
      <c r="Z28" s="357"/>
      <c r="AA28" s="357"/>
      <c r="AB28" s="357"/>
      <c r="AC28" s="357"/>
      <c r="AD28" s="357"/>
      <c r="AE28" s="357"/>
      <c r="AF28" s="357"/>
      <c r="AG28" s="357"/>
      <c r="AH28" s="357"/>
      <c r="AI28" s="357"/>
      <c r="AJ28" s="357"/>
      <c r="AK28" s="357"/>
      <c r="AL28" s="357"/>
      <c r="AM28" s="357"/>
      <c r="AN28" s="357"/>
      <c r="AO28" s="357"/>
      <c r="AP28" s="357"/>
      <c r="AQ28" s="357"/>
      <c r="AR28" s="357"/>
      <c r="AS28" s="357"/>
      <c r="AT28" s="357"/>
      <c r="AU28" s="357"/>
      <c r="AV28" s="357"/>
      <c r="AW28" s="357"/>
      <c r="AX28" s="357"/>
      <c r="AY28" s="357"/>
      <c r="AZ28" s="357"/>
      <c r="BA28" s="357"/>
      <c r="BB28" s="357"/>
      <c r="BC28" s="357"/>
      <c r="BD28" s="357"/>
      <c r="BE28" s="357"/>
      <c r="BF28" s="357"/>
      <c r="BG28" s="357"/>
      <c r="BH28" s="357"/>
      <c r="BI28" s="357"/>
      <c r="BJ28" s="357"/>
      <c r="BK28" s="357"/>
      <c r="BL28" s="357"/>
      <c r="BM28" s="357"/>
      <c r="BN28" s="358"/>
      <c r="BO28" s="359"/>
    </row>
    <row r="29" spans="2:67">
      <c r="B29" s="356" t="s">
        <v>272</v>
      </c>
      <c r="C29" s="357"/>
      <c r="D29" s="357"/>
      <c r="E29" s="357"/>
      <c r="F29" s="357"/>
      <c r="G29" s="357"/>
      <c r="H29" s="357"/>
      <c r="I29" s="357"/>
      <c r="J29" s="357"/>
      <c r="K29" s="357"/>
      <c r="L29" s="357"/>
      <c r="M29" s="357"/>
      <c r="N29" s="357"/>
      <c r="O29" s="357"/>
      <c r="P29" s="357"/>
      <c r="Q29" s="357"/>
      <c r="R29" s="357"/>
      <c r="S29" s="357"/>
      <c r="T29" s="357"/>
      <c r="U29" s="357"/>
      <c r="V29" s="357"/>
      <c r="W29" s="357"/>
      <c r="X29" s="357"/>
      <c r="Y29" s="357"/>
      <c r="Z29" s="357"/>
      <c r="AA29" s="357"/>
      <c r="AB29" s="357"/>
      <c r="AC29" s="357"/>
      <c r="AD29" s="357"/>
      <c r="AE29" s="357"/>
      <c r="AF29" s="357"/>
      <c r="AG29" s="357"/>
      <c r="AH29" s="357"/>
      <c r="AI29" s="357"/>
      <c r="AJ29" s="357"/>
      <c r="AK29" s="357"/>
      <c r="AL29" s="357"/>
      <c r="AM29" s="357"/>
      <c r="AN29" s="357"/>
      <c r="AO29" s="357"/>
      <c r="AP29" s="357"/>
      <c r="AQ29" s="357"/>
      <c r="AR29" s="357"/>
      <c r="AS29" s="357"/>
      <c r="AT29" s="357"/>
      <c r="AU29" s="357"/>
      <c r="AV29" s="357"/>
      <c r="AW29" s="357"/>
      <c r="AX29" s="357"/>
      <c r="AY29" s="357"/>
      <c r="AZ29" s="357"/>
      <c r="BA29" s="357"/>
      <c r="BB29" s="357"/>
      <c r="BC29" s="357"/>
      <c r="BD29" s="357"/>
      <c r="BE29" s="357"/>
      <c r="BF29" s="357"/>
      <c r="BG29" s="357"/>
      <c r="BH29" s="357"/>
      <c r="BI29" s="357"/>
      <c r="BJ29" s="357"/>
      <c r="BK29" s="357"/>
      <c r="BL29" s="357"/>
      <c r="BM29" s="357"/>
      <c r="BN29" s="358"/>
      <c r="BO29" s="359"/>
    </row>
    <row r="30" spans="2:67">
      <c r="B30" s="356" t="s">
        <v>273</v>
      </c>
      <c r="C30" s="357"/>
      <c r="D30" s="357"/>
      <c r="E30" s="357"/>
      <c r="F30" s="357"/>
      <c r="G30" s="357"/>
      <c r="H30" s="357"/>
      <c r="I30" s="357"/>
      <c r="J30" s="357"/>
      <c r="K30" s="357"/>
      <c r="L30" s="357"/>
      <c r="M30" s="357"/>
      <c r="N30" s="357"/>
      <c r="O30" s="357"/>
      <c r="P30" s="357"/>
      <c r="Q30" s="357"/>
      <c r="R30" s="357"/>
      <c r="S30" s="357"/>
      <c r="T30" s="357"/>
      <c r="U30" s="357"/>
      <c r="V30" s="357"/>
      <c r="W30" s="357"/>
      <c r="X30" s="357"/>
      <c r="Y30" s="357"/>
      <c r="Z30" s="357"/>
      <c r="AA30" s="357"/>
      <c r="AB30" s="357"/>
      <c r="AC30" s="357"/>
      <c r="AD30" s="357"/>
      <c r="AE30" s="357"/>
      <c r="AF30" s="357"/>
      <c r="AG30" s="357"/>
      <c r="AH30" s="357"/>
      <c r="AI30" s="357"/>
      <c r="AJ30" s="357"/>
      <c r="AK30" s="357"/>
      <c r="AL30" s="357"/>
      <c r="AM30" s="357"/>
      <c r="AN30" s="357"/>
      <c r="AO30" s="357"/>
      <c r="AP30" s="357"/>
      <c r="AQ30" s="357"/>
      <c r="AR30" s="357"/>
      <c r="AS30" s="357"/>
      <c r="AT30" s="357"/>
      <c r="AU30" s="357"/>
      <c r="AV30" s="357"/>
      <c r="AW30" s="357"/>
      <c r="AX30" s="357"/>
      <c r="AY30" s="357"/>
      <c r="AZ30" s="357"/>
      <c r="BA30" s="357"/>
      <c r="BB30" s="357"/>
      <c r="BC30" s="357"/>
      <c r="BD30" s="357"/>
      <c r="BE30" s="357"/>
      <c r="BF30" s="357"/>
      <c r="BG30" s="357"/>
      <c r="BH30" s="357"/>
      <c r="BI30" s="357"/>
      <c r="BJ30" s="357"/>
      <c r="BK30" s="357"/>
      <c r="BL30" s="357"/>
      <c r="BM30" s="357"/>
      <c r="BN30" s="358"/>
      <c r="BO30" s="359"/>
    </row>
    <row r="31" spans="2:67">
      <c r="B31" s="356" t="s">
        <v>274</v>
      </c>
      <c r="C31" s="357"/>
      <c r="D31" s="357"/>
      <c r="E31" s="357"/>
      <c r="F31" s="357"/>
      <c r="G31" s="357"/>
      <c r="H31" s="357"/>
      <c r="I31" s="357"/>
      <c r="J31" s="357"/>
      <c r="K31" s="357"/>
      <c r="L31" s="357"/>
      <c r="M31" s="357"/>
      <c r="N31" s="357"/>
      <c r="O31" s="357"/>
      <c r="P31" s="357"/>
      <c r="Q31" s="357"/>
      <c r="R31" s="357"/>
      <c r="S31" s="357"/>
      <c r="T31" s="357"/>
      <c r="U31" s="357"/>
      <c r="V31" s="357"/>
      <c r="W31" s="357"/>
      <c r="X31" s="357"/>
      <c r="Y31" s="357"/>
      <c r="Z31" s="357"/>
      <c r="AA31" s="357"/>
      <c r="AB31" s="357"/>
      <c r="AC31" s="357"/>
      <c r="AD31" s="357"/>
      <c r="AE31" s="357"/>
      <c r="AF31" s="357"/>
      <c r="AG31" s="357"/>
      <c r="AH31" s="357"/>
      <c r="AI31" s="357"/>
      <c r="AJ31" s="357"/>
      <c r="AK31" s="357"/>
      <c r="AL31" s="357"/>
      <c r="AM31" s="357"/>
      <c r="AN31" s="357"/>
      <c r="AO31" s="357"/>
      <c r="AP31" s="357"/>
      <c r="AQ31" s="357"/>
      <c r="AR31" s="357"/>
      <c r="AS31" s="357"/>
      <c r="AT31" s="357"/>
      <c r="AU31" s="357"/>
      <c r="AV31" s="357"/>
      <c r="AW31" s="357"/>
      <c r="AX31" s="357"/>
      <c r="AY31" s="357"/>
      <c r="AZ31" s="357"/>
      <c r="BA31" s="357"/>
      <c r="BB31" s="357"/>
      <c r="BC31" s="357"/>
      <c r="BD31" s="357"/>
      <c r="BE31" s="357"/>
      <c r="BF31" s="357"/>
      <c r="BG31" s="357"/>
      <c r="BH31" s="357"/>
      <c r="BI31" s="357"/>
      <c r="BJ31" s="357"/>
      <c r="BK31" s="357"/>
      <c r="BL31" s="357"/>
      <c r="BM31" s="357"/>
      <c r="BN31" s="358"/>
      <c r="BO31" s="359"/>
    </row>
    <row r="32" spans="2:67">
      <c r="B32" s="356" t="s">
        <v>275</v>
      </c>
      <c r="C32" s="357"/>
      <c r="D32" s="357"/>
      <c r="E32" s="357"/>
      <c r="F32" s="357"/>
      <c r="G32" s="357"/>
      <c r="H32" s="357"/>
      <c r="I32" s="357"/>
      <c r="J32" s="357"/>
      <c r="K32" s="357"/>
      <c r="L32" s="357"/>
      <c r="M32" s="357"/>
      <c r="N32" s="357"/>
      <c r="O32" s="357"/>
      <c r="P32" s="357"/>
      <c r="Q32" s="357"/>
      <c r="R32" s="357"/>
      <c r="S32" s="357"/>
      <c r="T32" s="357"/>
      <c r="U32" s="357"/>
      <c r="V32" s="357"/>
      <c r="W32" s="357"/>
      <c r="X32" s="357"/>
      <c r="Y32" s="357"/>
      <c r="Z32" s="357"/>
      <c r="AA32" s="357"/>
      <c r="AB32" s="357"/>
      <c r="AC32" s="357"/>
      <c r="AD32" s="357"/>
      <c r="AE32" s="357"/>
      <c r="AF32" s="357"/>
      <c r="AG32" s="357"/>
      <c r="AH32" s="357"/>
      <c r="AI32" s="357"/>
      <c r="AJ32" s="357"/>
      <c r="AK32" s="357"/>
      <c r="AL32" s="357"/>
      <c r="AM32" s="357"/>
      <c r="AN32" s="357"/>
      <c r="AO32" s="357"/>
      <c r="AP32" s="357"/>
      <c r="AQ32" s="357"/>
      <c r="AR32" s="357"/>
      <c r="AS32" s="357"/>
      <c r="AT32" s="357"/>
      <c r="AU32" s="357"/>
      <c r="AV32" s="357"/>
      <c r="AW32" s="357"/>
      <c r="AX32" s="357"/>
      <c r="AY32" s="357"/>
      <c r="AZ32" s="357"/>
      <c r="BA32" s="357"/>
      <c r="BB32" s="357"/>
      <c r="BC32" s="357"/>
      <c r="BD32" s="357"/>
      <c r="BE32" s="357"/>
      <c r="BF32" s="357"/>
      <c r="BG32" s="357"/>
      <c r="BH32" s="357"/>
      <c r="BI32" s="357"/>
      <c r="BJ32" s="357"/>
      <c r="BK32" s="357"/>
      <c r="BL32" s="357"/>
      <c r="BM32" s="357"/>
      <c r="BN32" s="358"/>
      <c r="BO32" s="359"/>
    </row>
    <row r="33" spans="2:67">
      <c r="B33" s="356" t="s">
        <v>276</v>
      </c>
      <c r="C33" s="357"/>
      <c r="D33" s="357"/>
      <c r="E33" s="357"/>
      <c r="F33" s="357"/>
      <c r="G33" s="357"/>
      <c r="H33" s="357"/>
      <c r="I33" s="357"/>
      <c r="J33" s="357"/>
      <c r="K33" s="357"/>
      <c r="L33" s="357"/>
      <c r="M33" s="357"/>
      <c r="N33" s="357"/>
      <c r="O33" s="357"/>
      <c r="P33" s="357"/>
      <c r="Q33" s="357"/>
      <c r="R33" s="357"/>
      <c r="S33" s="357"/>
      <c r="T33" s="357"/>
      <c r="U33" s="357"/>
      <c r="V33" s="357"/>
      <c r="W33" s="357"/>
      <c r="X33" s="357"/>
      <c r="Y33" s="357"/>
      <c r="Z33" s="357"/>
      <c r="AA33" s="357"/>
      <c r="AB33" s="357"/>
      <c r="AC33" s="357"/>
      <c r="AD33" s="357"/>
      <c r="AE33" s="357"/>
      <c r="AF33" s="357"/>
      <c r="AG33" s="357"/>
      <c r="AH33" s="357"/>
      <c r="AI33" s="357"/>
      <c r="AJ33" s="357"/>
      <c r="AK33" s="357"/>
      <c r="AL33" s="357"/>
      <c r="AM33" s="357"/>
      <c r="AN33" s="357"/>
      <c r="AO33" s="357"/>
      <c r="AP33" s="357"/>
      <c r="AQ33" s="357"/>
      <c r="AR33" s="357"/>
      <c r="AS33" s="357"/>
      <c r="AT33" s="357"/>
      <c r="AU33" s="357"/>
      <c r="AV33" s="357"/>
      <c r="AW33" s="357"/>
      <c r="AX33" s="357"/>
      <c r="AY33" s="357"/>
      <c r="AZ33" s="357"/>
      <c r="BA33" s="357"/>
      <c r="BB33" s="357"/>
      <c r="BC33" s="357"/>
      <c r="BD33" s="357"/>
      <c r="BE33" s="357"/>
      <c r="BF33" s="357"/>
      <c r="BG33" s="357"/>
      <c r="BH33" s="357"/>
      <c r="BI33" s="357"/>
      <c r="BJ33" s="357"/>
      <c r="BK33" s="357"/>
      <c r="BL33" s="357"/>
      <c r="BM33" s="357"/>
      <c r="BN33" s="358"/>
      <c r="BO33" s="359"/>
    </row>
    <row r="34" spans="2:67">
      <c r="B34" s="356" t="s">
        <v>127</v>
      </c>
      <c r="C34" s="357"/>
      <c r="D34" s="357"/>
      <c r="E34" s="357"/>
      <c r="F34" s="357"/>
      <c r="G34" s="357"/>
      <c r="H34" s="357"/>
      <c r="I34" s="357"/>
      <c r="J34" s="357"/>
      <c r="K34" s="357"/>
      <c r="L34" s="357"/>
      <c r="M34" s="357"/>
      <c r="N34" s="357"/>
      <c r="O34" s="357"/>
      <c r="P34" s="357"/>
      <c r="Q34" s="357"/>
      <c r="R34" s="357"/>
      <c r="S34" s="357"/>
      <c r="T34" s="357"/>
      <c r="U34" s="357"/>
      <c r="V34" s="357"/>
      <c r="W34" s="357"/>
      <c r="X34" s="357"/>
      <c r="Y34" s="357"/>
      <c r="Z34" s="357"/>
      <c r="AA34" s="357"/>
      <c r="AB34" s="357"/>
      <c r="AC34" s="357"/>
      <c r="AD34" s="357"/>
      <c r="AE34" s="357"/>
      <c r="AF34" s="357"/>
      <c r="AG34" s="357"/>
      <c r="AH34" s="357"/>
      <c r="AI34" s="357"/>
      <c r="AJ34" s="357"/>
      <c r="AK34" s="357"/>
      <c r="AL34" s="357"/>
      <c r="AM34" s="357"/>
      <c r="AN34" s="357"/>
      <c r="AO34" s="357"/>
      <c r="AP34" s="357"/>
      <c r="AQ34" s="357"/>
      <c r="AR34" s="357"/>
      <c r="AS34" s="357"/>
      <c r="AT34" s="357"/>
      <c r="AU34" s="357"/>
      <c r="AV34" s="357"/>
      <c r="AW34" s="357"/>
      <c r="AX34" s="357"/>
      <c r="AY34" s="357"/>
      <c r="AZ34" s="357"/>
      <c r="BA34" s="357"/>
      <c r="BB34" s="357"/>
      <c r="BC34" s="357"/>
      <c r="BD34" s="357"/>
      <c r="BE34" s="357"/>
      <c r="BF34" s="357"/>
      <c r="BG34" s="357"/>
      <c r="BH34" s="357"/>
      <c r="BI34" s="357"/>
      <c r="BJ34" s="357"/>
      <c r="BK34" s="357"/>
      <c r="BL34" s="357"/>
      <c r="BM34" s="357"/>
      <c r="BN34" s="358"/>
      <c r="BO34" s="359"/>
    </row>
    <row r="35" spans="2:67">
      <c r="B35" s="356" t="s">
        <v>277</v>
      </c>
      <c r="C35" s="357"/>
      <c r="D35" s="357"/>
      <c r="E35" s="357"/>
      <c r="F35" s="357"/>
      <c r="G35" s="357"/>
      <c r="H35" s="357"/>
      <c r="I35" s="357"/>
      <c r="J35" s="357"/>
      <c r="K35" s="357"/>
      <c r="L35" s="357"/>
      <c r="M35" s="357"/>
      <c r="N35" s="357"/>
      <c r="O35" s="357"/>
      <c r="P35" s="357"/>
      <c r="Q35" s="357"/>
      <c r="R35" s="357"/>
      <c r="S35" s="357"/>
      <c r="T35" s="357"/>
      <c r="U35" s="357"/>
      <c r="V35" s="357"/>
      <c r="W35" s="357"/>
      <c r="X35" s="357"/>
      <c r="Y35" s="357"/>
      <c r="Z35" s="357"/>
      <c r="AA35" s="357"/>
      <c r="AB35" s="357"/>
      <c r="AC35" s="357"/>
      <c r="AD35" s="357"/>
      <c r="AE35" s="357"/>
      <c r="AF35" s="357"/>
      <c r="AG35" s="357"/>
      <c r="AH35" s="357"/>
      <c r="AI35" s="357"/>
      <c r="AJ35" s="357"/>
      <c r="AK35" s="357"/>
      <c r="AL35" s="357"/>
      <c r="AM35" s="357"/>
      <c r="AN35" s="357"/>
      <c r="AO35" s="357"/>
      <c r="AP35" s="357"/>
      <c r="AQ35" s="357"/>
      <c r="AR35" s="357"/>
      <c r="AS35" s="357"/>
      <c r="AT35" s="357"/>
      <c r="AU35" s="357"/>
      <c r="AV35" s="357"/>
      <c r="AW35" s="357"/>
      <c r="AX35" s="357"/>
      <c r="AY35" s="357"/>
      <c r="AZ35" s="357"/>
      <c r="BA35" s="357"/>
      <c r="BB35" s="357"/>
      <c r="BC35" s="357"/>
      <c r="BD35" s="357"/>
      <c r="BE35" s="357"/>
      <c r="BF35" s="357"/>
      <c r="BG35" s="357"/>
      <c r="BH35" s="357"/>
      <c r="BI35" s="357"/>
      <c r="BJ35" s="357"/>
      <c r="BK35" s="357"/>
      <c r="BL35" s="357"/>
      <c r="BM35" s="357"/>
      <c r="BN35" s="358"/>
      <c r="BO35" s="359"/>
    </row>
    <row r="36" spans="2:67">
      <c r="B36" s="356" t="s">
        <v>278</v>
      </c>
      <c r="C36" s="357"/>
      <c r="D36" s="357"/>
      <c r="E36" s="357"/>
      <c r="F36" s="357"/>
      <c r="G36" s="357"/>
      <c r="H36" s="357"/>
      <c r="I36" s="357"/>
      <c r="J36" s="357"/>
      <c r="K36" s="357"/>
      <c r="L36" s="357"/>
      <c r="M36" s="357"/>
      <c r="N36" s="357"/>
      <c r="O36" s="357"/>
      <c r="P36" s="357"/>
      <c r="Q36" s="357"/>
      <c r="R36" s="357"/>
      <c r="S36" s="357"/>
      <c r="T36" s="357"/>
      <c r="U36" s="357"/>
      <c r="V36" s="357"/>
      <c r="W36" s="357"/>
      <c r="X36" s="357"/>
      <c r="Y36" s="357"/>
      <c r="Z36" s="357"/>
      <c r="AA36" s="357"/>
      <c r="AB36" s="357"/>
      <c r="AC36" s="357"/>
      <c r="AD36" s="357"/>
      <c r="AE36" s="357"/>
      <c r="AF36" s="357"/>
      <c r="AG36" s="357"/>
      <c r="AH36" s="357"/>
      <c r="AI36" s="357"/>
      <c r="AJ36" s="357"/>
      <c r="AK36" s="357"/>
      <c r="AL36" s="357"/>
      <c r="AM36" s="357"/>
      <c r="AN36" s="357"/>
      <c r="AO36" s="357"/>
      <c r="AP36" s="357"/>
      <c r="AQ36" s="357"/>
      <c r="AR36" s="357"/>
      <c r="AS36" s="357"/>
      <c r="AT36" s="357"/>
      <c r="AU36" s="357"/>
      <c r="AV36" s="357"/>
      <c r="AW36" s="357"/>
      <c r="AX36" s="357"/>
      <c r="AY36" s="357"/>
      <c r="AZ36" s="357"/>
      <c r="BA36" s="357"/>
      <c r="BB36" s="357"/>
      <c r="BC36" s="357"/>
      <c r="BD36" s="357"/>
      <c r="BE36" s="357"/>
      <c r="BF36" s="357"/>
      <c r="BG36" s="357"/>
      <c r="BH36" s="357"/>
      <c r="BI36" s="357"/>
      <c r="BJ36" s="357"/>
      <c r="BK36" s="357"/>
      <c r="BL36" s="357"/>
      <c r="BM36" s="357"/>
      <c r="BN36" s="358"/>
      <c r="BO36" s="359"/>
    </row>
    <row r="37" spans="2:67">
      <c r="B37" s="356" t="s">
        <v>128</v>
      </c>
      <c r="C37" s="357"/>
      <c r="D37" s="357"/>
      <c r="E37" s="357"/>
      <c r="F37" s="357"/>
      <c r="G37" s="357"/>
      <c r="H37" s="357"/>
      <c r="I37" s="357"/>
      <c r="J37" s="357"/>
      <c r="K37" s="357"/>
      <c r="L37" s="357"/>
      <c r="M37" s="357"/>
      <c r="N37" s="357"/>
      <c r="O37" s="357"/>
      <c r="P37" s="357"/>
      <c r="Q37" s="357"/>
      <c r="R37" s="357"/>
      <c r="S37" s="357"/>
      <c r="T37" s="357"/>
      <c r="U37" s="357"/>
      <c r="V37" s="357"/>
      <c r="W37" s="357"/>
      <c r="X37" s="357"/>
      <c r="Y37" s="357"/>
      <c r="Z37" s="357"/>
      <c r="AA37" s="357"/>
      <c r="AB37" s="357"/>
      <c r="AC37" s="357"/>
      <c r="AD37" s="357"/>
      <c r="AE37" s="357"/>
      <c r="AF37" s="357"/>
      <c r="AG37" s="357"/>
      <c r="AH37" s="357"/>
      <c r="AI37" s="357"/>
      <c r="AJ37" s="357"/>
      <c r="AK37" s="357"/>
      <c r="AL37" s="357"/>
      <c r="AM37" s="357"/>
      <c r="AN37" s="357"/>
      <c r="AO37" s="357"/>
      <c r="AP37" s="357"/>
      <c r="AQ37" s="357"/>
      <c r="AR37" s="357"/>
      <c r="AS37" s="357"/>
      <c r="AT37" s="357"/>
      <c r="AU37" s="357"/>
      <c r="AV37" s="357"/>
      <c r="AW37" s="357"/>
      <c r="AX37" s="357"/>
      <c r="AY37" s="357"/>
      <c r="AZ37" s="357"/>
      <c r="BA37" s="357"/>
      <c r="BB37" s="357"/>
      <c r="BC37" s="357"/>
      <c r="BD37" s="357"/>
      <c r="BE37" s="357"/>
      <c r="BF37" s="357"/>
      <c r="BG37" s="357"/>
      <c r="BH37" s="357"/>
      <c r="BI37" s="357"/>
      <c r="BJ37" s="357"/>
      <c r="BK37" s="357"/>
      <c r="BL37" s="357"/>
      <c r="BM37" s="357"/>
      <c r="BN37" s="358"/>
      <c r="BO37" s="359"/>
    </row>
    <row r="38" spans="2:67">
      <c r="B38" s="356" t="s">
        <v>129</v>
      </c>
      <c r="C38" s="357"/>
      <c r="D38" s="357"/>
      <c r="E38" s="357"/>
      <c r="F38" s="357"/>
      <c r="G38" s="357"/>
      <c r="H38" s="357"/>
      <c r="I38" s="357"/>
      <c r="J38" s="357"/>
      <c r="K38" s="357"/>
      <c r="L38" s="357"/>
      <c r="M38" s="357"/>
      <c r="N38" s="357"/>
      <c r="O38" s="357"/>
      <c r="P38" s="357"/>
      <c r="Q38" s="357"/>
      <c r="R38" s="357"/>
      <c r="S38" s="357"/>
      <c r="T38" s="357"/>
      <c r="U38" s="357"/>
      <c r="V38" s="357"/>
      <c r="W38" s="357"/>
      <c r="X38" s="357"/>
      <c r="Y38" s="357"/>
      <c r="Z38" s="357"/>
      <c r="AA38" s="357"/>
      <c r="AB38" s="357"/>
      <c r="AC38" s="357"/>
      <c r="AD38" s="357"/>
      <c r="AE38" s="357"/>
      <c r="AF38" s="357"/>
      <c r="AG38" s="357"/>
      <c r="AH38" s="357"/>
      <c r="AI38" s="357"/>
      <c r="AJ38" s="357"/>
      <c r="AK38" s="357"/>
      <c r="AL38" s="357"/>
      <c r="AM38" s="357"/>
      <c r="AN38" s="357"/>
      <c r="AO38" s="357"/>
      <c r="AP38" s="357"/>
      <c r="AQ38" s="357"/>
      <c r="AR38" s="357"/>
      <c r="AS38" s="357"/>
      <c r="AT38" s="357"/>
      <c r="AU38" s="357"/>
      <c r="AV38" s="357"/>
      <c r="AW38" s="357"/>
      <c r="AX38" s="357"/>
      <c r="AY38" s="357"/>
      <c r="AZ38" s="357"/>
      <c r="BA38" s="357"/>
      <c r="BB38" s="357"/>
      <c r="BC38" s="357"/>
      <c r="BD38" s="357"/>
      <c r="BE38" s="357"/>
      <c r="BF38" s="357"/>
      <c r="BG38" s="357"/>
      <c r="BH38" s="357"/>
      <c r="BI38" s="357"/>
      <c r="BJ38" s="357"/>
      <c r="BK38" s="357"/>
      <c r="BL38" s="357"/>
      <c r="BM38" s="357"/>
      <c r="BN38" s="358"/>
      <c r="BO38" s="359"/>
    </row>
    <row r="39" spans="2:67" ht="16" thickBot="1">
      <c r="B39" s="356" t="s">
        <v>130</v>
      </c>
      <c r="C39" s="357"/>
      <c r="D39" s="357"/>
      <c r="E39" s="357"/>
      <c r="F39" s="357"/>
      <c r="G39" s="357"/>
      <c r="H39" s="357"/>
      <c r="I39" s="357"/>
      <c r="J39" s="357"/>
      <c r="K39" s="357"/>
      <c r="L39" s="357"/>
      <c r="M39" s="357"/>
      <c r="N39" s="357"/>
      <c r="O39" s="357"/>
      <c r="P39" s="357"/>
      <c r="Q39" s="357"/>
      <c r="R39" s="357"/>
      <c r="S39" s="357"/>
      <c r="T39" s="357"/>
      <c r="U39" s="357"/>
      <c r="V39" s="357"/>
      <c r="W39" s="357"/>
      <c r="X39" s="357"/>
      <c r="Y39" s="357"/>
      <c r="Z39" s="357"/>
      <c r="AA39" s="357"/>
      <c r="AB39" s="357"/>
      <c r="AC39" s="357"/>
      <c r="AD39" s="357"/>
      <c r="AE39" s="357"/>
      <c r="AF39" s="357"/>
      <c r="AG39" s="357"/>
      <c r="AH39" s="357"/>
      <c r="AI39" s="357"/>
      <c r="AJ39" s="357"/>
      <c r="AK39" s="357"/>
      <c r="AL39" s="357"/>
      <c r="AM39" s="357"/>
      <c r="AN39" s="357"/>
      <c r="AO39" s="357"/>
      <c r="AP39" s="357"/>
      <c r="AQ39" s="357"/>
      <c r="AR39" s="357"/>
      <c r="AS39" s="357"/>
      <c r="AT39" s="357"/>
      <c r="AU39" s="357"/>
      <c r="AV39" s="357"/>
      <c r="AW39" s="357"/>
      <c r="AX39" s="357"/>
      <c r="AY39" s="357"/>
      <c r="AZ39" s="357"/>
      <c r="BA39" s="357"/>
      <c r="BB39" s="357"/>
      <c r="BC39" s="357"/>
      <c r="BD39" s="357"/>
      <c r="BE39" s="357"/>
      <c r="BF39" s="357"/>
      <c r="BG39" s="357"/>
      <c r="BH39" s="357"/>
      <c r="BI39" s="357"/>
      <c r="BJ39" s="357"/>
      <c r="BK39" s="357"/>
      <c r="BL39" s="357"/>
      <c r="BM39" s="357"/>
      <c r="BN39" s="358"/>
      <c r="BO39" s="359"/>
    </row>
    <row r="40" spans="2:67" ht="16" thickBot="1">
      <c r="B40" s="360" t="s">
        <v>131</v>
      </c>
      <c r="C40" s="361"/>
      <c r="D40" s="361"/>
      <c r="E40" s="361"/>
      <c r="F40" s="361"/>
      <c r="G40" s="361"/>
      <c r="H40" s="361"/>
      <c r="I40" s="361"/>
      <c r="J40" s="361"/>
      <c r="K40" s="361"/>
      <c r="L40" s="361"/>
      <c r="M40" s="361"/>
      <c r="N40" s="361"/>
      <c r="O40" s="361"/>
      <c r="P40" s="361"/>
      <c r="Q40" s="361"/>
      <c r="R40" s="361"/>
      <c r="S40" s="361"/>
      <c r="T40" s="361"/>
      <c r="U40" s="361"/>
      <c r="V40" s="361"/>
      <c r="W40" s="361"/>
      <c r="X40" s="361"/>
      <c r="Y40" s="361"/>
      <c r="Z40" s="361"/>
      <c r="AA40" s="361"/>
      <c r="AB40" s="361"/>
      <c r="AC40" s="361"/>
      <c r="AD40" s="361"/>
      <c r="AE40" s="361"/>
      <c r="AF40" s="361"/>
      <c r="AG40" s="361"/>
      <c r="AH40" s="361"/>
      <c r="AI40" s="361"/>
      <c r="AJ40" s="361"/>
      <c r="AK40" s="361"/>
      <c r="AL40" s="361"/>
      <c r="AM40" s="361"/>
      <c r="AN40" s="361"/>
      <c r="AO40" s="361"/>
      <c r="AP40" s="361"/>
      <c r="AQ40" s="361"/>
      <c r="AR40" s="361"/>
      <c r="AS40" s="361"/>
      <c r="AT40" s="361"/>
      <c r="AU40" s="361"/>
      <c r="AV40" s="361"/>
      <c r="AW40" s="361"/>
      <c r="AX40" s="361"/>
      <c r="AY40" s="361"/>
      <c r="AZ40" s="361"/>
      <c r="BA40" s="361"/>
      <c r="BB40" s="361"/>
      <c r="BC40" s="361"/>
      <c r="BD40" s="361"/>
      <c r="BE40" s="361"/>
      <c r="BF40" s="361"/>
      <c r="BG40" s="361"/>
      <c r="BH40" s="361"/>
      <c r="BI40" s="361"/>
      <c r="BJ40" s="361"/>
      <c r="BK40" s="361"/>
      <c r="BL40" s="361"/>
      <c r="BM40" s="361"/>
      <c r="BN40" s="362"/>
      <c r="BO40" s="363"/>
    </row>
    <row r="41" spans="2:67">
      <c r="B41" s="356" t="s">
        <v>132</v>
      </c>
      <c r="C41" s="357"/>
      <c r="D41" s="357"/>
      <c r="E41" s="357"/>
      <c r="F41" s="357"/>
      <c r="G41" s="357"/>
      <c r="H41" s="357"/>
      <c r="I41" s="357"/>
      <c r="J41" s="357"/>
      <c r="K41" s="357"/>
      <c r="L41" s="357"/>
      <c r="M41" s="357"/>
      <c r="N41" s="357"/>
      <c r="O41" s="357"/>
      <c r="P41" s="357"/>
      <c r="Q41" s="357"/>
      <c r="R41" s="357"/>
      <c r="S41" s="357"/>
      <c r="T41" s="357"/>
      <c r="U41" s="357"/>
      <c r="V41" s="357"/>
      <c r="W41" s="357"/>
      <c r="X41" s="357"/>
      <c r="Y41" s="357"/>
      <c r="Z41" s="357"/>
      <c r="AA41" s="357"/>
      <c r="AB41" s="357"/>
      <c r="AC41" s="357"/>
      <c r="AD41" s="357"/>
      <c r="AE41" s="357"/>
      <c r="AF41" s="357"/>
      <c r="AG41" s="357"/>
      <c r="AH41" s="357"/>
      <c r="AI41" s="357"/>
      <c r="AJ41" s="357"/>
      <c r="AK41" s="357"/>
      <c r="AL41" s="357"/>
      <c r="AM41" s="357"/>
      <c r="AN41" s="357"/>
      <c r="AO41" s="357"/>
      <c r="AP41" s="357"/>
      <c r="AQ41" s="357"/>
      <c r="AR41" s="357"/>
      <c r="AS41" s="357"/>
      <c r="AT41" s="357"/>
      <c r="AU41" s="357"/>
      <c r="AV41" s="357"/>
      <c r="AW41" s="357"/>
      <c r="AX41" s="357"/>
      <c r="AY41" s="357"/>
      <c r="AZ41" s="357"/>
      <c r="BA41" s="357"/>
      <c r="BB41" s="357"/>
      <c r="BC41" s="357"/>
      <c r="BD41" s="357"/>
      <c r="BE41" s="357"/>
      <c r="BF41" s="357"/>
      <c r="BG41" s="357"/>
      <c r="BH41" s="357"/>
      <c r="BI41" s="357"/>
      <c r="BJ41" s="357"/>
      <c r="BK41" s="357"/>
      <c r="BL41" s="357"/>
      <c r="BM41" s="357"/>
      <c r="BN41" s="358"/>
      <c r="BO41" s="359"/>
    </row>
    <row r="42" spans="2:67">
      <c r="B42" s="356" t="s">
        <v>133</v>
      </c>
      <c r="C42" s="357"/>
      <c r="D42" s="357"/>
      <c r="E42" s="357"/>
      <c r="F42" s="357"/>
      <c r="G42" s="357"/>
      <c r="H42" s="357"/>
      <c r="I42" s="357"/>
      <c r="J42" s="357"/>
      <c r="K42" s="357"/>
      <c r="L42" s="357"/>
      <c r="M42" s="357"/>
      <c r="N42" s="357"/>
      <c r="O42" s="357"/>
      <c r="P42" s="357"/>
      <c r="Q42" s="357"/>
      <c r="R42" s="357"/>
      <c r="S42" s="357"/>
      <c r="T42" s="357"/>
      <c r="U42" s="357"/>
      <c r="V42" s="357"/>
      <c r="W42" s="357"/>
      <c r="X42" s="357"/>
      <c r="Y42" s="357"/>
      <c r="Z42" s="357"/>
      <c r="AA42" s="357"/>
      <c r="AB42" s="357"/>
      <c r="AC42" s="357"/>
      <c r="AD42" s="357"/>
      <c r="AE42" s="357"/>
      <c r="AF42" s="357"/>
      <c r="AG42" s="357"/>
      <c r="AH42" s="357"/>
      <c r="AI42" s="357"/>
      <c r="AJ42" s="357"/>
      <c r="AK42" s="357"/>
      <c r="AL42" s="357"/>
      <c r="AM42" s="357"/>
      <c r="AN42" s="357"/>
      <c r="AO42" s="357"/>
      <c r="AP42" s="357"/>
      <c r="AQ42" s="357"/>
      <c r="AR42" s="357"/>
      <c r="AS42" s="357"/>
      <c r="AT42" s="357"/>
      <c r="AU42" s="357"/>
      <c r="AV42" s="357"/>
      <c r="AW42" s="357"/>
      <c r="AX42" s="357"/>
      <c r="AY42" s="357"/>
      <c r="AZ42" s="357"/>
      <c r="BA42" s="357"/>
      <c r="BB42" s="357"/>
      <c r="BC42" s="357"/>
      <c r="BD42" s="357"/>
      <c r="BE42" s="357"/>
      <c r="BF42" s="357"/>
      <c r="BG42" s="357"/>
      <c r="BH42" s="357"/>
      <c r="BI42" s="357"/>
      <c r="BJ42" s="357"/>
      <c r="BK42" s="357"/>
      <c r="BL42" s="357"/>
      <c r="BM42" s="357"/>
      <c r="BN42" s="358"/>
      <c r="BO42" s="359"/>
    </row>
    <row r="43" spans="2:67">
      <c r="B43" s="356" t="s">
        <v>279</v>
      </c>
      <c r="C43" s="357"/>
      <c r="D43" s="357"/>
      <c r="E43" s="357"/>
      <c r="F43" s="357"/>
      <c r="G43" s="357"/>
      <c r="H43" s="357"/>
      <c r="I43" s="357"/>
      <c r="J43" s="357"/>
      <c r="K43" s="357"/>
      <c r="L43" s="357"/>
      <c r="M43" s="357"/>
      <c r="N43" s="357"/>
      <c r="O43" s="357"/>
      <c r="P43" s="357"/>
      <c r="Q43" s="357"/>
      <c r="R43" s="357"/>
      <c r="S43" s="357"/>
      <c r="T43" s="357"/>
      <c r="U43" s="357"/>
      <c r="V43" s="357"/>
      <c r="W43" s="357"/>
      <c r="X43" s="357"/>
      <c r="Y43" s="357"/>
      <c r="Z43" s="357"/>
      <c r="AA43" s="357"/>
      <c r="AB43" s="357"/>
      <c r="AC43" s="357"/>
      <c r="AD43" s="357"/>
      <c r="AE43" s="357"/>
      <c r="AF43" s="357"/>
      <c r="AG43" s="357"/>
      <c r="AH43" s="357"/>
      <c r="AI43" s="357"/>
      <c r="AJ43" s="357"/>
      <c r="AK43" s="357"/>
      <c r="AL43" s="357"/>
      <c r="AM43" s="357"/>
      <c r="AN43" s="357"/>
      <c r="AO43" s="357"/>
      <c r="AP43" s="357"/>
      <c r="AQ43" s="357"/>
      <c r="AR43" s="357"/>
      <c r="AS43" s="357"/>
      <c r="AT43" s="357"/>
      <c r="AU43" s="357"/>
      <c r="AV43" s="357"/>
      <c r="AW43" s="357"/>
      <c r="AX43" s="357"/>
      <c r="AY43" s="357"/>
      <c r="AZ43" s="357"/>
      <c r="BA43" s="357"/>
      <c r="BB43" s="357"/>
      <c r="BC43" s="357"/>
      <c r="BD43" s="357"/>
      <c r="BE43" s="357"/>
      <c r="BF43" s="357"/>
      <c r="BG43" s="357"/>
      <c r="BH43" s="357"/>
      <c r="BI43" s="357"/>
      <c r="BJ43" s="357"/>
      <c r="BK43" s="357"/>
      <c r="BL43" s="357"/>
      <c r="BM43" s="357"/>
      <c r="BN43" s="358"/>
      <c r="BO43" s="359"/>
    </row>
    <row r="44" spans="2:67">
      <c r="B44" s="356" t="s">
        <v>280</v>
      </c>
      <c r="C44" s="357"/>
      <c r="D44" s="357"/>
      <c r="E44" s="357"/>
      <c r="F44" s="357"/>
      <c r="G44" s="357"/>
      <c r="H44" s="357"/>
      <c r="I44" s="357"/>
      <c r="J44" s="357"/>
      <c r="K44" s="357"/>
      <c r="L44" s="357"/>
      <c r="M44" s="357"/>
      <c r="N44" s="357"/>
      <c r="O44" s="357"/>
      <c r="P44" s="357"/>
      <c r="Q44" s="357"/>
      <c r="R44" s="357"/>
      <c r="S44" s="357"/>
      <c r="T44" s="357"/>
      <c r="U44" s="357"/>
      <c r="V44" s="357"/>
      <c r="W44" s="357"/>
      <c r="X44" s="357"/>
      <c r="Y44" s="357"/>
      <c r="Z44" s="357"/>
      <c r="AA44" s="357"/>
      <c r="AB44" s="357"/>
      <c r="AC44" s="357"/>
      <c r="AD44" s="357"/>
      <c r="AE44" s="357"/>
      <c r="AF44" s="357"/>
      <c r="AG44" s="357"/>
      <c r="AH44" s="357"/>
      <c r="AI44" s="357"/>
      <c r="AJ44" s="357"/>
      <c r="AK44" s="357"/>
      <c r="AL44" s="357"/>
      <c r="AM44" s="357"/>
      <c r="AN44" s="357"/>
      <c r="AO44" s="357"/>
      <c r="AP44" s="357"/>
      <c r="AQ44" s="357"/>
      <c r="AR44" s="357"/>
      <c r="AS44" s="357"/>
      <c r="AT44" s="357"/>
      <c r="AU44" s="357"/>
      <c r="AV44" s="357"/>
      <c r="AW44" s="357"/>
      <c r="AX44" s="357"/>
      <c r="AY44" s="357"/>
      <c r="AZ44" s="357"/>
      <c r="BA44" s="357"/>
      <c r="BB44" s="357"/>
      <c r="BC44" s="357"/>
      <c r="BD44" s="357"/>
      <c r="BE44" s="357"/>
      <c r="BF44" s="357"/>
      <c r="BG44" s="357"/>
      <c r="BH44" s="357"/>
      <c r="BI44" s="357"/>
      <c r="BJ44" s="357"/>
      <c r="BK44" s="357"/>
      <c r="BL44" s="357"/>
      <c r="BM44" s="357"/>
      <c r="BN44" s="358"/>
      <c r="BO44" s="359"/>
    </row>
    <row r="45" spans="2:67">
      <c r="B45" s="356" t="s">
        <v>134</v>
      </c>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57"/>
      <c r="AJ45" s="357"/>
      <c r="AK45" s="357"/>
      <c r="AL45" s="357"/>
      <c r="AM45" s="357"/>
      <c r="AN45" s="357"/>
      <c r="AO45" s="357"/>
      <c r="AP45" s="357"/>
      <c r="AQ45" s="357"/>
      <c r="AR45" s="357"/>
      <c r="AS45" s="357"/>
      <c r="AT45" s="357"/>
      <c r="AU45" s="357"/>
      <c r="AV45" s="357"/>
      <c r="AW45" s="357"/>
      <c r="AX45" s="357"/>
      <c r="AY45" s="357"/>
      <c r="AZ45" s="357"/>
      <c r="BA45" s="357"/>
      <c r="BB45" s="357"/>
      <c r="BC45" s="357"/>
      <c r="BD45" s="357"/>
      <c r="BE45" s="357"/>
      <c r="BF45" s="357"/>
      <c r="BG45" s="357"/>
      <c r="BH45" s="357"/>
      <c r="BI45" s="357"/>
      <c r="BJ45" s="357"/>
      <c r="BK45" s="357"/>
      <c r="BL45" s="357"/>
      <c r="BM45" s="357"/>
      <c r="BN45" s="358"/>
      <c r="BO45" s="359"/>
    </row>
    <row r="46" spans="2:67">
      <c r="B46" s="356" t="s">
        <v>281</v>
      </c>
      <c r="C46" s="357"/>
      <c r="D46" s="357"/>
      <c r="E46" s="357"/>
      <c r="F46" s="357"/>
      <c r="G46" s="357"/>
      <c r="H46" s="357"/>
      <c r="I46" s="357"/>
      <c r="J46" s="357"/>
      <c r="K46" s="357"/>
      <c r="L46" s="357"/>
      <c r="M46" s="357"/>
      <c r="N46" s="357"/>
      <c r="O46" s="357"/>
      <c r="P46" s="357"/>
      <c r="Q46" s="357"/>
      <c r="R46" s="357"/>
      <c r="S46" s="357"/>
      <c r="T46" s="357"/>
      <c r="U46" s="357"/>
      <c r="V46" s="357"/>
      <c r="W46" s="357"/>
      <c r="X46" s="357"/>
      <c r="Y46" s="357"/>
      <c r="Z46" s="357"/>
      <c r="AA46" s="357"/>
      <c r="AB46" s="357"/>
      <c r="AC46" s="357"/>
      <c r="AD46" s="357"/>
      <c r="AE46" s="357"/>
      <c r="AF46" s="357"/>
      <c r="AG46" s="357"/>
      <c r="AH46" s="357"/>
      <c r="AI46" s="357"/>
      <c r="AJ46" s="357"/>
      <c r="AK46" s="357"/>
      <c r="AL46" s="357"/>
      <c r="AM46" s="357"/>
      <c r="AN46" s="357"/>
      <c r="AO46" s="357"/>
      <c r="AP46" s="357"/>
      <c r="AQ46" s="357"/>
      <c r="AR46" s="357"/>
      <c r="AS46" s="357"/>
      <c r="AT46" s="357"/>
      <c r="AU46" s="357"/>
      <c r="AV46" s="357"/>
      <c r="AW46" s="357"/>
      <c r="AX46" s="357"/>
      <c r="AY46" s="357"/>
      <c r="AZ46" s="357"/>
      <c r="BA46" s="357"/>
      <c r="BB46" s="357"/>
      <c r="BC46" s="357"/>
      <c r="BD46" s="357"/>
      <c r="BE46" s="357"/>
      <c r="BF46" s="357"/>
      <c r="BG46" s="357"/>
      <c r="BH46" s="357"/>
      <c r="BI46" s="357"/>
      <c r="BJ46" s="357"/>
      <c r="BK46" s="357"/>
      <c r="BL46" s="357"/>
      <c r="BM46" s="357"/>
      <c r="BN46" s="358"/>
      <c r="BO46" s="359"/>
    </row>
    <row r="47" spans="2:67">
      <c r="B47" s="356" t="s">
        <v>282</v>
      </c>
      <c r="C47" s="357"/>
      <c r="D47" s="357"/>
      <c r="E47" s="357"/>
      <c r="F47" s="357"/>
      <c r="G47" s="357"/>
      <c r="H47" s="357"/>
      <c r="I47" s="357"/>
      <c r="J47" s="357"/>
      <c r="K47" s="357"/>
      <c r="L47" s="357"/>
      <c r="M47" s="357"/>
      <c r="N47" s="357"/>
      <c r="O47" s="357"/>
      <c r="P47" s="357"/>
      <c r="Q47" s="357"/>
      <c r="R47" s="357"/>
      <c r="S47" s="357"/>
      <c r="T47" s="357"/>
      <c r="U47" s="357"/>
      <c r="V47" s="357"/>
      <c r="W47" s="357"/>
      <c r="X47" s="357"/>
      <c r="Y47" s="357"/>
      <c r="Z47" s="357"/>
      <c r="AA47" s="357"/>
      <c r="AB47" s="357"/>
      <c r="AC47" s="357"/>
      <c r="AD47" s="357"/>
      <c r="AE47" s="357"/>
      <c r="AF47" s="357"/>
      <c r="AG47" s="357"/>
      <c r="AH47" s="357"/>
      <c r="AI47" s="357"/>
      <c r="AJ47" s="357"/>
      <c r="AK47" s="357"/>
      <c r="AL47" s="357"/>
      <c r="AM47" s="357"/>
      <c r="AN47" s="357"/>
      <c r="AO47" s="357"/>
      <c r="AP47" s="357"/>
      <c r="AQ47" s="357"/>
      <c r="AR47" s="357"/>
      <c r="AS47" s="357"/>
      <c r="AT47" s="357"/>
      <c r="AU47" s="357"/>
      <c r="AV47" s="357"/>
      <c r="AW47" s="357"/>
      <c r="AX47" s="357"/>
      <c r="AY47" s="357"/>
      <c r="AZ47" s="357"/>
      <c r="BA47" s="357"/>
      <c r="BB47" s="357"/>
      <c r="BC47" s="357"/>
      <c r="BD47" s="357"/>
      <c r="BE47" s="357"/>
      <c r="BF47" s="357"/>
      <c r="BG47" s="357"/>
      <c r="BH47" s="357"/>
      <c r="BI47" s="357"/>
      <c r="BJ47" s="357"/>
      <c r="BK47" s="357"/>
      <c r="BL47" s="357"/>
      <c r="BM47" s="357"/>
      <c r="BN47" s="358"/>
      <c r="BO47" s="359"/>
    </row>
    <row r="48" spans="2:67">
      <c r="B48" s="356" t="s">
        <v>283</v>
      </c>
      <c r="C48" s="357"/>
      <c r="D48" s="357"/>
      <c r="E48" s="357"/>
      <c r="F48" s="357"/>
      <c r="G48" s="357"/>
      <c r="H48" s="357"/>
      <c r="I48" s="357"/>
      <c r="J48" s="357"/>
      <c r="K48" s="357"/>
      <c r="L48" s="357"/>
      <c r="M48" s="357"/>
      <c r="N48" s="357"/>
      <c r="O48" s="357"/>
      <c r="P48" s="357"/>
      <c r="Q48" s="357"/>
      <c r="R48" s="357"/>
      <c r="S48" s="357"/>
      <c r="T48" s="357"/>
      <c r="U48" s="357"/>
      <c r="V48" s="357"/>
      <c r="W48" s="357"/>
      <c r="X48" s="357"/>
      <c r="Y48" s="357"/>
      <c r="Z48" s="357"/>
      <c r="AA48" s="357"/>
      <c r="AB48" s="357"/>
      <c r="AC48" s="357"/>
      <c r="AD48" s="357"/>
      <c r="AE48" s="357"/>
      <c r="AF48" s="357"/>
      <c r="AG48" s="357"/>
      <c r="AH48" s="357"/>
      <c r="AI48" s="357"/>
      <c r="AJ48" s="357"/>
      <c r="AK48" s="357"/>
      <c r="AL48" s="357"/>
      <c r="AM48" s="357"/>
      <c r="AN48" s="357"/>
      <c r="AO48" s="357"/>
      <c r="AP48" s="357"/>
      <c r="AQ48" s="357"/>
      <c r="AR48" s="357"/>
      <c r="AS48" s="357"/>
      <c r="AT48" s="357"/>
      <c r="AU48" s="357"/>
      <c r="AV48" s="357"/>
      <c r="AW48" s="357"/>
      <c r="AX48" s="357"/>
      <c r="AY48" s="357"/>
      <c r="AZ48" s="357"/>
      <c r="BA48" s="357"/>
      <c r="BB48" s="357"/>
      <c r="BC48" s="357"/>
      <c r="BD48" s="357"/>
      <c r="BE48" s="357"/>
      <c r="BF48" s="357"/>
      <c r="BG48" s="357"/>
      <c r="BH48" s="357"/>
      <c r="BI48" s="357"/>
      <c r="BJ48" s="357"/>
      <c r="BK48" s="357"/>
      <c r="BL48" s="357"/>
      <c r="BM48" s="357"/>
      <c r="BN48" s="358"/>
      <c r="BO48" s="359"/>
    </row>
    <row r="49" spans="2:67">
      <c r="B49" s="356" t="s">
        <v>284</v>
      </c>
      <c r="C49" s="357"/>
      <c r="D49" s="357"/>
      <c r="E49" s="357"/>
      <c r="F49" s="357"/>
      <c r="G49" s="357"/>
      <c r="H49" s="357"/>
      <c r="I49" s="357"/>
      <c r="J49" s="357"/>
      <c r="K49" s="357"/>
      <c r="L49" s="357"/>
      <c r="M49" s="357"/>
      <c r="N49" s="357"/>
      <c r="O49" s="357"/>
      <c r="P49" s="357"/>
      <c r="Q49" s="357"/>
      <c r="R49" s="357"/>
      <c r="S49" s="357"/>
      <c r="T49" s="357"/>
      <c r="U49" s="357"/>
      <c r="V49" s="357"/>
      <c r="W49" s="357"/>
      <c r="X49" s="357"/>
      <c r="Y49" s="357"/>
      <c r="Z49" s="357"/>
      <c r="AA49" s="357"/>
      <c r="AB49" s="357"/>
      <c r="AC49" s="357"/>
      <c r="AD49" s="357"/>
      <c r="AE49" s="357"/>
      <c r="AF49" s="357"/>
      <c r="AG49" s="357"/>
      <c r="AH49" s="357"/>
      <c r="AI49" s="357"/>
      <c r="AJ49" s="357"/>
      <c r="AK49" s="357"/>
      <c r="AL49" s="357"/>
      <c r="AM49" s="357"/>
      <c r="AN49" s="357"/>
      <c r="AO49" s="357"/>
      <c r="AP49" s="357"/>
      <c r="AQ49" s="357"/>
      <c r="AR49" s="357"/>
      <c r="AS49" s="357"/>
      <c r="AT49" s="357"/>
      <c r="AU49" s="357"/>
      <c r="AV49" s="357"/>
      <c r="AW49" s="357"/>
      <c r="AX49" s="357"/>
      <c r="AY49" s="357"/>
      <c r="AZ49" s="357"/>
      <c r="BA49" s="357"/>
      <c r="BB49" s="357"/>
      <c r="BC49" s="357"/>
      <c r="BD49" s="357"/>
      <c r="BE49" s="357"/>
      <c r="BF49" s="357"/>
      <c r="BG49" s="357"/>
      <c r="BH49" s="357"/>
      <c r="BI49" s="357"/>
      <c r="BJ49" s="357"/>
      <c r="BK49" s="357"/>
      <c r="BL49" s="357"/>
      <c r="BM49" s="357"/>
      <c r="BN49" s="358"/>
      <c r="BO49" s="359"/>
    </row>
    <row r="50" spans="2:67">
      <c r="B50" s="356" t="s">
        <v>285</v>
      </c>
      <c r="C50" s="357"/>
      <c r="D50" s="357"/>
      <c r="E50" s="357"/>
      <c r="F50" s="357"/>
      <c r="G50" s="357"/>
      <c r="H50" s="357"/>
      <c r="I50" s="357"/>
      <c r="J50" s="357"/>
      <c r="K50" s="357"/>
      <c r="L50" s="357"/>
      <c r="M50" s="357"/>
      <c r="N50" s="357"/>
      <c r="O50" s="357"/>
      <c r="P50" s="357"/>
      <c r="Q50" s="357"/>
      <c r="R50" s="357"/>
      <c r="S50" s="357"/>
      <c r="T50" s="357"/>
      <c r="U50" s="357"/>
      <c r="V50" s="357"/>
      <c r="W50" s="357"/>
      <c r="X50" s="357"/>
      <c r="Y50" s="357"/>
      <c r="Z50" s="357"/>
      <c r="AA50" s="357"/>
      <c r="AB50" s="357"/>
      <c r="AC50" s="357"/>
      <c r="AD50" s="357"/>
      <c r="AE50" s="357"/>
      <c r="AF50" s="357"/>
      <c r="AG50" s="357"/>
      <c r="AH50" s="357"/>
      <c r="AI50" s="357"/>
      <c r="AJ50" s="357"/>
      <c r="AK50" s="357"/>
      <c r="AL50" s="357"/>
      <c r="AM50" s="357"/>
      <c r="AN50" s="357"/>
      <c r="AO50" s="357"/>
      <c r="AP50" s="357"/>
      <c r="AQ50" s="357"/>
      <c r="AR50" s="357"/>
      <c r="AS50" s="357"/>
      <c r="AT50" s="357"/>
      <c r="AU50" s="357"/>
      <c r="AV50" s="357"/>
      <c r="AW50" s="357"/>
      <c r="AX50" s="357"/>
      <c r="AY50" s="357"/>
      <c r="AZ50" s="357"/>
      <c r="BA50" s="357"/>
      <c r="BB50" s="357"/>
      <c r="BC50" s="357"/>
      <c r="BD50" s="357"/>
      <c r="BE50" s="357"/>
      <c r="BF50" s="357"/>
      <c r="BG50" s="357"/>
      <c r="BH50" s="357"/>
      <c r="BI50" s="357"/>
      <c r="BJ50" s="357"/>
      <c r="BK50" s="357"/>
      <c r="BL50" s="357"/>
      <c r="BM50" s="357"/>
      <c r="BN50" s="358"/>
      <c r="BO50" s="359"/>
    </row>
    <row r="51" spans="2:67">
      <c r="B51" s="356" t="s">
        <v>135</v>
      </c>
      <c r="C51" s="357"/>
      <c r="D51" s="357"/>
      <c r="E51" s="357"/>
      <c r="F51" s="357"/>
      <c r="G51" s="357"/>
      <c r="H51" s="357"/>
      <c r="I51" s="357"/>
      <c r="J51" s="357"/>
      <c r="K51" s="357"/>
      <c r="L51" s="357"/>
      <c r="M51" s="357"/>
      <c r="N51" s="357"/>
      <c r="O51" s="357"/>
      <c r="P51" s="357"/>
      <c r="Q51" s="357"/>
      <c r="R51" s="357"/>
      <c r="S51" s="357"/>
      <c r="T51" s="357"/>
      <c r="U51" s="357"/>
      <c r="V51" s="357"/>
      <c r="W51" s="357"/>
      <c r="X51" s="357"/>
      <c r="Y51" s="357"/>
      <c r="Z51" s="357"/>
      <c r="AA51" s="357"/>
      <c r="AB51" s="357"/>
      <c r="AC51" s="357"/>
      <c r="AD51" s="357"/>
      <c r="AE51" s="357"/>
      <c r="AF51" s="357"/>
      <c r="AG51" s="357"/>
      <c r="AH51" s="357"/>
      <c r="AI51" s="357"/>
      <c r="AJ51" s="357"/>
      <c r="AK51" s="357"/>
      <c r="AL51" s="357"/>
      <c r="AM51" s="357"/>
      <c r="AN51" s="357"/>
      <c r="AO51" s="357"/>
      <c r="AP51" s="357"/>
      <c r="AQ51" s="357"/>
      <c r="AR51" s="357"/>
      <c r="AS51" s="357"/>
      <c r="AT51" s="357"/>
      <c r="AU51" s="357"/>
      <c r="AV51" s="357"/>
      <c r="AW51" s="357"/>
      <c r="AX51" s="357"/>
      <c r="AY51" s="357"/>
      <c r="AZ51" s="357"/>
      <c r="BA51" s="357"/>
      <c r="BB51" s="357"/>
      <c r="BC51" s="357"/>
      <c r="BD51" s="357"/>
      <c r="BE51" s="357"/>
      <c r="BF51" s="357"/>
      <c r="BG51" s="357"/>
      <c r="BH51" s="357"/>
      <c r="BI51" s="357"/>
      <c r="BJ51" s="357"/>
      <c r="BK51" s="357"/>
      <c r="BL51" s="357"/>
      <c r="BM51" s="357"/>
      <c r="BN51" s="358"/>
      <c r="BO51" s="359"/>
    </row>
    <row r="52" spans="2:67">
      <c r="B52" s="356" t="s">
        <v>286</v>
      </c>
      <c r="C52" s="357"/>
      <c r="D52" s="357"/>
      <c r="E52" s="357"/>
      <c r="F52" s="357"/>
      <c r="G52" s="357"/>
      <c r="H52" s="357"/>
      <c r="I52" s="357"/>
      <c r="J52" s="357"/>
      <c r="K52" s="357"/>
      <c r="L52" s="357"/>
      <c r="M52" s="357"/>
      <c r="N52" s="357"/>
      <c r="O52" s="357"/>
      <c r="P52" s="357"/>
      <c r="Q52" s="357"/>
      <c r="R52" s="357"/>
      <c r="S52" s="357"/>
      <c r="T52" s="357"/>
      <c r="U52" s="357"/>
      <c r="V52" s="357"/>
      <c r="W52" s="357"/>
      <c r="X52" s="357"/>
      <c r="Y52" s="357"/>
      <c r="Z52" s="357"/>
      <c r="AA52" s="357"/>
      <c r="AB52" s="357"/>
      <c r="AC52" s="357"/>
      <c r="AD52" s="357"/>
      <c r="AE52" s="357"/>
      <c r="AF52" s="357"/>
      <c r="AG52" s="357"/>
      <c r="AH52" s="357"/>
      <c r="AI52" s="357"/>
      <c r="AJ52" s="357"/>
      <c r="AK52" s="357"/>
      <c r="AL52" s="357"/>
      <c r="AM52" s="357"/>
      <c r="AN52" s="357"/>
      <c r="AO52" s="357"/>
      <c r="AP52" s="357"/>
      <c r="AQ52" s="357"/>
      <c r="AR52" s="357"/>
      <c r="AS52" s="357"/>
      <c r="AT52" s="357"/>
      <c r="AU52" s="357"/>
      <c r="AV52" s="357"/>
      <c r="AW52" s="357"/>
      <c r="AX52" s="357"/>
      <c r="AY52" s="357"/>
      <c r="AZ52" s="357"/>
      <c r="BA52" s="357"/>
      <c r="BB52" s="357"/>
      <c r="BC52" s="357"/>
      <c r="BD52" s="357"/>
      <c r="BE52" s="357"/>
      <c r="BF52" s="357"/>
      <c r="BG52" s="357"/>
      <c r="BH52" s="357"/>
      <c r="BI52" s="357"/>
      <c r="BJ52" s="357"/>
      <c r="BK52" s="357"/>
      <c r="BL52" s="357"/>
      <c r="BM52" s="357"/>
      <c r="BN52" s="358"/>
      <c r="BO52" s="359"/>
    </row>
    <row r="53" spans="2:67">
      <c r="B53" s="356" t="s">
        <v>136</v>
      </c>
      <c r="C53" s="357"/>
      <c r="D53" s="357"/>
      <c r="E53" s="357"/>
      <c r="F53" s="357"/>
      <c r="G53" s="357"/>
      <c r="H53" s="357"/>
      <c r="I53" s="357"/>
      <c r="J53" s="357"/>
      <c r="K53" s="357"/>
      <c r="L53" s="357"/>
      <c r="M53" s="357"/>
      <c r="N53" s="357"/>
      <c r="O53" s="357"/>
      <c r="P53" s="357"/>
      <c r="Q53" s="357"/>
      <c r="R53" s="357"/>
      <c r="S53" s="357"/>
      <c r="T53" s="357"/>
      <c r="U53" s="357"/>
      <c r="V53" s="357"/>
      <c r="W53" s="357"/>
      <c r="X53" s="357"/>
      <c r="Y53" s="357"/>
      <c r="Z53" s="357"/>
      <c r="AA53" s="357"/>
      <c r="AB53" s="357"/>
      <c r="AC53" s="357"/>
      <c r="AD53" s="357"/>
      <c r="AE53" s="357"/>
      <c r="AF53" s="357"/>
      <c r="AG53" s="357"/>
      <c r="AH53" s="357"/>
      <c r="AI53" s="357"/>
      <c r="AJ53" s="357"/>
      <c r="AK53" s="357"/>
      <c r="AL53" s="357"/>
      <c r="AM53" s="357"/>
      <c r="AN53" s="357"/>
      <c r="AO53" s="357"/>
      <c r="AP53" s="357"/>
      <c r="AQ53" s="357"/>
      <c r="AR53" s="357"/>
      <c r="AS53" s="357"/>
      <c r="AT53" s="357"/>
      <c r="AU53" s="357"/>
      <c r="AV53" s="357"/>
      <c r="AW53" s="357"/>
      <c r="AX53" s="357"/>
      <c r="AY53" s="357"/>
      <c r="AZ53" s="357"/>
      <c r="BA53" s="357"/>
      <c r="BB53" s="357"/>
      <c r="BC53" s="357"/>
      <c r="BD53" s="357"/>
      <c r="BE53" s="357"/>
      <c r="BF53" s="357"/>
      <c r="BG53" s="357"/>
      <c r="BH53" s="357"/>
      <c r="BI53" s="357"/>
      <c r="BJ53" s="357"/>
      <c r="BK53" s="357"/>
      <c r="BL53" s="357"/>
      <c r="BM53" s="357"/>
      <c r="BN53" s="358"/>
      <c r="BO53" s="359"/>
    </row>
    <row r="54" spans="2:67">
      <c r="B54" s="356" t="s">
        <v>137</v>
      </c>
      <c r="C54" s="357"/>
      <c r="D54" s="357"/>
      <c r="E54" s="357"/>
      <c r="F54" s="357"/>
      <c r="G54" s="357"/>
      <c r="H54" s="357"/>
      <c r="I54" s="357"/>
      <c r="J54" s="357"/>
      <c r="K54" s="357"/>
      <c r="L54" s="357"/>
      <c r="M54" s="357"/>
      <c r="N54" s="357"/>
      <c r="O54" s="357"/>
      <c r="P54" s="357"/>
      <c r="Q54" s="357"/>
      <c r="R54" s="357"/>
      <c r="S54" s="357"/>
      <c r="T54" s="357"/>
      <c r="U54" s="357"/>
      <c r="V54" s="357"/>
      <c r="W54" s="357"/>
      <c r="X54" s="357"/>
      <c r="Y54" s="357"/>
      <c r="Z54" s="357"/>
      <c r="AA54" s="357"/>
      <c r="AB54" s="357"/>
      <c r="AC54" s="357"/>
      <c r="AD54" s="357"/>
      <c r="AE54" s="357"/>
      <c r="AF54" s="357"/>
      <c r="AG54" s="357"/>
      <c r="AH54" s="357"/>
      <c r="AI54" s="357"/>
      <c r="AJ54" s="357"/>
      <c r="AK54" s="357"/>
      <c r="AL54" s="357"/>
      <c r="AM54" s="357"/>
      <c r="AN54" s="357"/>
      <c r="AO54" s="357"/>
      <c r="AP54" s="357"/>
      <c r="AQ54" s="357"/>
      <c r="AR54" s="357"/>
      <c r="AS54" s="357"/>
      <c r="AT54" s="357"/>
      <c r="AU54" s="357"/>
      <c r="AV54" s="357"/>
      <c r="AW54" s="357"/>
      <c r="AX54" s="357"/>
      <c r="AY54" s="357"/>
      <c r="AZ54" s="357"/>
      <c r="BA54" s="357"/>
      <c r="BB54" s="357"/>
      <c r="BC54" s="357"/>
      <c r="BD54" s="357"/>
      <c r="BE54" s="357"/>
      <c r="BF54" s="357"/>
      <c r="BG54" s="357"/>
      <c r="BH54" s="357"/>
      <c r="BI54" s="357"/>
      <c r="BJ54" s="357"/>
      <c r="BK54" s="357"/>
      <c r="BL54" s="357"/>
      <c r="BM54" s="357"/>
      <c r="BN54" s="358"/>
      <c r="BO54" s="359"/>
    </row>
    <row r="55" spans="2:67">
      <c r="B55" s="356" t="s">
        <v>138</v>
      </c>
      <c r="C55" s="357"/>
      <c r="D55" s="357"/>
      <c r="E55" s="357"/>
      <c r="F55" s="357"/>
      <c r="G55" s="357"/>
      <c r="H55" s="357"/>
      <c r="I55" s="357"/>
      <c r="J55" s="357"/>
      <c r="K55" s="357"/>
      <c r="L55" s="357"/>
      <c r="M55" s="357"/>
      <c r="N55" s="357"/>
      <c r="O55" s="357"/>
      <c r="P55" s="357"/>
      <c r="Q55" s="357"/>
      <c r="R55" s="357"/>
      <c r="S55" s="357"/>
      <c r="T55" s="357"/>
      <c r="U55" s="357"/>
      <c r="V55" s="357"/>
      <c r="W55" s="357"/>
      <c r="X55" s="357"/>
      <c r="Y55" s="357"/>
      <c r="Z55" s="357"/>
      <c r="AA55" s="357"/>
      <c r="AB55" s="357"/>
      <c r="AC55" s="357"/>
      <c r="AD55" s="357"/>
      <c r="AE55" s="357"/>
      <c r="AF55" s="357"/>
      <c r="AG55" s="357"/>
      <c r="AH55" s="357"/>
      <c r="AI55" s="357"/>
      <c r="AJ55" s="357"/>
      <c r="AK55" s="357"/>
      <c r="AL55" s="357"/>
      <c r="AM55" s="357"/>
      <c r="AN55" s="357"/>
      <c r="AO55" s="357"/>
      <c r="AP55" s="357"/>
      <c r="AQ55" s="357"/>
      <c r="AR55" s="357"/>
      <c r="AS55" s="357"/>
      <c r="AT55" s="357"/>
      <c r="AU55" s="357"/>
      <c r="AV55" s="357"/>
      <c r="AW55" s="357"/>
      <c r="AX55" s="357"/>
      <c r="AY55" s="357"/>
      <c r="AZ55" s="357"/>
      <c r="BA55" s="357"/>
      <c r="BB55" s="357"/>
      <c r="BC55" s="357"/>
      <c r="BD55" s="357"/>
      <c r="BE55" s="357"/>
      <c r="BF55" s="357"/>
      <c r="BG55" s="357"/>
      <c r="BH55" s="357"/>
      <c r="BI55" s="357"/>
      <c r="BJ55" s="357"/>
      <c r="BK55" s="357"/>
      <c r="BL55" s="357"/>
      <c r="BM55" s="357"/>
      <c r="BN55" s="358"/>
      <c r="BO55" s="359"/>
    </row>
    <row r="56" spans="2:67">
      <c r="B56" s="356" t="s">
        <v>129</v>
      </c>
      <c r="C56" s="357"/>
      <c r="D56" s="357"/>
      <c r="E56" s="357"/>
      <c r="F56" s="357"/>
      <c r="G56" s="357"/>
      <c r="H56" s="357"/>
      <c r="I56" s="357"/>
      <c r="J56" s="357"/>
      <c r="K56" s="357"/>
      <c r="L56" s="357"/>
      <c r="M56" s="357"/>
      <c r="N56" s="357"/>
      <c r="O56" s="357"/>
      <c r="P56" s="357"/>
      <c r="Q56" s="357"/>
      <c r="R56" s="357"/>
      <c r="S56" s="357"/>
      <c r="T56" s="357"/>
      <c r="U56" s="357"/>
      <c r="V56" s="357"/>
      <c r="W56" s="357"/>
      <c r="X56" s="357"/>
      <c r="Y56" s="357"/>
      <c r="Z56" s="357"/>
      <c r="AA56" s="357"/>
      <c r="AB56" s="357"/>
      <c r="AC56" s="357"/>
      <c r="AD56" s="357"/>
      <c r="AE56" s="357"/>
      <c r="AF56" s="357"/>
      <c r="AG56" s="357"/>
      <c r="AH56" s="357"/>
      <c r="AI56" s="357"/>
      <c r="AJ56" s="357"/>
      <c r="AK56" s="357"/>
      <c r="AL56" s="357"/>
      <c r="AM56" s="357"/>
      <c r="AN56" s="357"/>
      <c r="AO56" s="357"/>
      <c r="AP56" s="357"/>
      <c r="AQ56" s="357"/>
      <c r="AR56" s="357"/>
      <c r="AS56" s="357"/>
      <c r="AT56" s="357"/>
      <c r="AU56" s="357"/>
      <c r="AV56" s="357"/>
      <c r="AW56" s="357"/>
      <c r="AX56" s="357"/>
      <c r="AY56" s="357"/>
      <c r="AZ56" s="357"/>
      <c r="BA56" s="357"/>
      <c r="BB56" s="357"/>
      <c r="BC56" s="357"/>
      <c r="BD56" s="357"/>
      <c r="BE56" s="357"/>
      <c r="BF56" s="357"/>
      <c r="BG56" s="357"/>
      <c r="BH56" s="357"/>
      <c r="BI56" s="357"/>
      <c r="BJ56" s="357"/>
      <c r="BK56" s="357"/>
      <c r="BL56" s="357"/>
      <c r="BM56" s="357"/>
      <c r="BN56" s="358"/>
      <c r="BO56" s="359"/>
    </row>
    <row r="57" spans="2:67">
      <c r="B57" s="356" t="s">
        <v>139</v>
      </c>
      <c r="C57" s="357"/>
      <c r="D57" s="357"/>
      <c r="E57" s="357"/>
      <c r="F57" s="357"/>
      <c r="G57" s="357"/>
      <c r="H57" s="357"/>
      <c r="I57" s="357"/>
      <c r="J57" s="357"/>
      <c r="K57" s="357"/>
      <c r="L57" s="357"/>
      <c r="M57" s="357"/>
      <c r="N57" s="357"/>
      <c r="O57" s="357"/>
      <c r="P57" s="357"/>
      <c r="Q57" s="357"/>
      <c r="R57" s="357"/>
      <c r="S57" s="357"/>
      <c r="T57" s="357"/>
      <c r="U57" s="357"/>
      <c r="V57" s="357"/>
      <c r="W57" s="357"/>
      <c r="X57" s="357"/>
      <c r="Y57" s="357"/>
      <c r="Z57" s="357"/>
      <c r="AA57" s="357"/>
      <c r="AB57" s="357"/>
      <c r="AC57" s="357"/>
      <c r="AD57" s="357"/>
      <c r="AE57" s="357"/>
      <c r="AF57" s="357"/>
      <c r="AG57" s="357"/>
      <c r="AH57" s="357"/>
      <c r="AI57" s="357"/>
      <c r="AJ57" s="357"/>
      <c r="AK57" s="357"/>
      <c r="AL57" s="357"/>
      <c r="AM57" s="357"/>
      <c r="AN57" s="357"/>
      <c r="AO57" s="357"/>
      <c r="AP57" s="357"/>
      <c r="AQ57" s="357"/>
      <c r="AR57" s="357"/>
      <c r="AS57" s="357"/>
      <c r="AT57" s="357"/>
      <c r="AU57" s="357"/>
      <c r="AV57" s="357"/>
      <c r="AW57" s="357"/>
      <c r="AX57" s="357"/>
      <c r="AY57" s="357"/>
      <c r="AZ57" s="357"/>
      <c r="BA57" s="357"/>
      <c r="BB57" s="357"/>
      <c r="BC57" s="357"/>
      <c r="BD57" s="357"/>
      <c r="BE57" s="357"/>
      <c r="BF57" s="357"/>
      <c r="BG57" s="357"/>
      <c r="BH57" s="357"/>
      <c r="BI57" s="357"/>
      <c r="BJ57" s="357"/>
      <c r="BK57" s="357"/>
      <c r="BL57" s="357"/>
      <c r="BM57" s="357"/>
      <c r="BN57" s="358"/>
      <c r="BO57" s="359"/>
    </row>
    <row r="58" spans="2:67" ht="16" thickBot="1">
      <c r="B58" s="356" t="s">
        <v>140</v>
      </c>
      <c r="C58" s="357"/>
      <c r="D58" s="357"/>
      <c r="E58" s="357"/>
      <c r="F58" s="357"/>
      <c r="G58" s="357"/>
      <c r="H58" s="357"/>
      <c r="I58" s="357"/>
      <c r="J58" s="357"/>
      <c r="K58" s="357"/>
      <c r="L58" s="357"/>
      <c r="M58" s="357"/>
      <c r="N58" s="357"/>
      <c r="O58" s="357"/>
      <c r="P58" s="357"/>
      <c r="Q58" s="357"/>
      <c r="R58" s="357"/>
      <c r="S58" s="357"/>
      <c r="T58" s="357"/>
      <c r="U58" s="357"/>
      <c r="V58" s="357"/>
      <c r="W58" s="357"/>
      <c r="X58" s="357"/>
      <c r="Y58" s="357"/>
      <c r="Z58" s="357"/>
      <c r="AA58" s="357"/>
      <c r="AB58" s="357"/>
      <c r="AC58" s="357"/>
      <c r="AD58" s="357"/>
      <c r="AE58" s="357"/>
      <c r="AF58" s="357"/>
      <c r="AG58" s="357"/>
      <c r="AH58" s="357"/>
      <c r="AI58" s="357"/>
      <c r="AJ58" s="357"/>
      <c r="AK58" s="357"/>
      <c r="AL58" s="357"/>
      <c r="AM58" s="357"/>
      <c r="AN58" s="357"/>
      <c r="AO58" s="357"/>
      <c r="AP58" s="357"/>
      <c r="AQ58" s="357"/>
      <c r="AR58" s="357"/>
      <c r="AS58" s="357"/>
      <c r="AT58" s="357"/>
      <c r="AU58" s="357"/>
      <c r="AV58" s="357"/>
      <c r="AW58" s="357"/>
      <c r="AX58" s="357"/>
      <c r="AY58" s="357"/>
      <c r="AZ58" s="357"/>
      <c r="BA58" s="357"/>
      <c r="BB58" s="357"/>
      <c r="BC58" s="357"/>
      <c r="BD58" s="357"/>
      <c r="BE58" s="357"/>
      <c r="BF58" s="357"/>
      <c r="BG58" s="357"/>
      <c r="BH58" s="357"/>
      <c r="BI58" s="357"/>
      <c r="BJ58" s="357"/>
      <c r="BK58" s="357"/>
      <c r="BL58" s="357"/>
      <c r="BM58" s="357"/>
      <c r="BN58" s="358"/>
      <c r="BO58" s="359"/>
    </row>
    <row r="59" spans="2:67" ht="16" thickBot="1">
      <c r="B59" s="360" t="s">
        <v>141</v>
      </c>
      <c r="C59" s="361"/>
      <c r="D59" s="361"/>
      <c r="E59" s="361"/>
      <c r="F59" s="361"/>
      <c r="G59" s="361"/>
      <c r="H59" s="361"/>
      <c r="I59" s="361"/>
      <c r="J59" s="361"/>
      <c r="K59" s="361"/>
      <c r="L59" s="361"/>
      <c r="M59" s="361"/>
      <c r="N59" s="361"/>
      <c r="O59" s="361"/>
      <c r="P59" s="361"/>
      <c r="Q59" s="361"/>
      <c r="R59" s="361"/>
      <c r="S59" s="361"/>
      <c r="T59" s="361"/>
      <c r="U59" s="361"/>
      <c r="V59" s="361"/>
      <c r="W59" s="361"/>
      <c r="X59" s="361"/>
      <c r="Y59" s="361"/>
      <c r="Z59" s="361"/>
      <c r="AA59" s="361"/>
      <c r="AB59" s="361"/>
      <c r="AC59" s="361"/>
      <c r="AD59" s="361"/>
      <c r="AE59" s="361"/>
      <c r="AF59" s="361"/>
      <c r="AG59" s="361"/>
      <c r="AH59" s="361"/>
      <c r="AI59" s="361"/>
      <c r="AJ59" s="361"/>
      <c r="AK59" s="361"/>
      <c r="AL59" s="361"/>
      <c r="AM59" s="361"/>
      <c r="AN59" s="361"/>
      <c r="AO59" s="361"/>
      <c r="AP59" s="361"/>
      <c r="AQ59" s="361"/>
      <c r="AR59" s="361"/>
      <c r="AS59" s="361"/>
      <c r="AT59" s="361"/>
      <c r="AU59" s="361"/>
      <c r="AV59" s="361"/>
      <c r="AW59" s="361"/>
      <c r="AX59" s="361"/>
      <c r="AY59" s="361"/>
      <c r="AZ59" s="361"/>
      <c r="BA59" s="361"/>
      <c r="BB59" s="361"/>
      <c r="BC59" s="361"/>
      <c r="BD59" s="361"/>
      <c r="BE59" s="361"/>
      <c r="BF59" s="361"/>
      <c r="BG59" s="361"/>
      <c r="BH59" s="361"/>
      <c r="BI59" s="361"/>
      <c r="BJ59" s="361"/>
      <c r="BK59" s="361"/>
      <c r="BL59" s="361"/>
      <c r="BM59" s="361"/>
      <c r="BN59" s="362"/>
      <c r="BO59" s="363"/>
    </row>
    <row r="60" spans="2:67" ht="16" thickBot="1">
      <c r="B60" s="360" t="s">
        <v>25</v>
      </c>
      <c r="C60" s="361"/>
      <c r="D60" s="361"/>
      <c r="E60" s="361"/>
      <c r="F60" s="361"/>
      <c r="G60" s="361"/>
      <c r="H60" s="361"/>
      <c r="I60" s="361"/>
      <c r="J60" s="361"/>
      <c r="K60" s="361"/>
      <c r="L60" s="361"/>
      <c r="M60" s="361"/>
      <c r="N60" s="361"/>
      <c r="O60" s="361"/>
      <c r="P60" s="361"/>
      <c r="Q60" s="361"/>
      <c r="R60" s="361"/>
      <c r="S60" s="361"/>
      <c r="T60" s="361"/>
      <c r="U60" s="361"/>
      <c r="V60" s="361"/>
      <c r="W60" s="361"/>
      <c r="X60" s="361"/>
      <c r="Y60" s="361"/>
      <c r="Z60" s="361"/>
      <c r="AA60" s="361"/>
      <c r="AB60" s="361"/>
      <c r="AC60" s="361"/>
      <c r="AD60" s="361"/>
      <c r="AE60" s="361"/>
      <c r="AF60" s="361"/>
      <c r="AG60" s="361"/>
      <c r="AH60" s="361"/>
      <c r="AI60" s="361"/>
      <c r="AJ60" s="361"/>
      <c r="AK60" s="361"/>
      <c r="AL60" s="361"/>
      <c r="AM60" s="361"/>
      <c r="AN60" s="361"/>
      <c r="AO60" s="361"/>
      <c r="AP60" s="361"/>
      <c r="AQ60" s="361"/>
      <c r="AR60" s="361"/>
      <c r="AS60" s="361"/>
      <c r="AT60" s="361"/>
      <c r="AU60" s="361"/>
      <c r="AV60" s="361"/>
      <c r="AW60" s="361"/>
      <c r="AX60" s="361"/>
      <c r="AY60" s="361"/>
      <c r="AZ60" s="361"/>
      <c r="BA60" s="361"/>
      <c r="BB60" s="361"/>
      <c r="BC60" s="361"/>
      <c r="BD60" s="361"/>
      <c r="BE60" s="361"/>
      <c r="BF60" s="361"/>
      <c r="BG60" s="361"/>
      <c r="BH60" s="361"/>
      <c r="BI60" s="361"/>
      <c r="BJ60" s="361"/>
      <c r="BK60" s="361"/>
      <c r="BL60" s="361"/>
      <c r="BM60" s="361"/>
      <c r="BN60" s="362"/>
      <c r="BO60" s="363"/>
    </row>
    <row r="61" spans="2:67">
      <c r="B61" s="356" t="s">
        <v>142</v>
      </c>
      <c r="C61" s="357"/>
      <c r="D61" s="357"/>
      <c r="E61" s="357"/>
      <c r="F61" s="357"/>
      <c r="G61" s="357"/>
      <c r="H61" s="357"/>
      <c r="I61" s="357"/>
      <c r="J61" s="357"/>
      <c r="K61" s="357"/>
      <c r="L61" s="357"/>
      <c r="M61" s="357"/>
      <c r="N61" s="357"/>
      <c r="O61" s="357"/>
      <c r="P61" s="357"/>
      <c r="Q61" s="357"/>
      <c r="R61" s="357"/>
      <c r="S61" s="357"/>
      <c r="T61" s="357"/>
      <c r="U61" s="357"/>
      <c r="V61" s="357"/>
      <c r="W61" s="357"/>
      <c r="X61" s="357"/>
      <c r="Y61" s="357"/>
      <c r="Z61" s="357"/>
      <c r="AA61" s="357"/>
      <c r="AB61" s="357"/>
      <c r="AC61" s="357"/>
      <c r="AD61" s="357"/>
      <c r="AE61" s="357"/>
      <c r="AF61" s="357"/>
      <c r="AG61" s="357"/>
      <c r="AH61" s="357"/>
      <c r="AI61" s="357"/>
      <c r="AJ61" s="357"/>
      <c r="AK61" s="357"/>
      <c r="AL61" s="357"/>
      <c r="AM61" s="357"/>
      <c r="AN61" s="357"/>
      <c r="AO61" s="357"/>
      <c r="AP61" s="357"/>
      <c r="AQ61" s="357"/>
      <c r="AR61" s="357"/>
      <c r="AS61" s="357"/>
      <c r="AT61" s="357"/>
      <c r="AU61" s="357"/>
      <c r="AV61" s="357"/>
      <c r="AW61" s="357"/>
      <c r="AX61" s="357"/>
      <c r="AY61" s="357"/>
      <c r="AZ61" s="357"/>
      <c r="BA61" s="357"/>
      <c r="BB61" s="357"/>
      <c r="BC61" s="357"/>
      <c r="BD61" s="357"/>
      <c r="BE61" s="357"/>
      <c r="BF61" s="357"/>
      <c r="BG61" s="357"/>
      <c r="BH61" s="357"/>
      <c r="BI61" s="357"/>
      <c r="BJ61" s="357"/>
      <c r="BK61" s="357"/>
      <c r="BL61" s="357"/>
      <c r="BM61" s="357"/>
      <c r="BN61" s="358"/>
      <c r="BO61" s="359"/>
    </row>
    <row r="62" spans="2:67">
      <c r="B62" s="356" t="s">
        <v>143</v>
      </c>
      <c r="C62" s="357"/>
      <c r="D62" s="357"/>
      <c r="E62" s="357"/>
      <c r="F62" s="357"/>
      <c r="G62" s="357"/>
      <c r="H62" s="357"/>
      <c r="I62" s="357"/>
      <c r="J62" s="357"/>
      <c r="K62" s="357"/>
      <c r="L62" s="357"/>
      <c r="M62" s="357"/>
      <c r="N62" s="357"/>
      <c r="O62" s="357"/>
      <c r="P62" s="357"/>
      <c r="Q62" s="357"/>
      <c r="R62" s="357"/>
      <c r="S62" s="357"/>
      <c r="T62" s="357"/>
      <c r="U62" s="357"/>
      <c r="V62" s="357"/>
      <c r="W62" s="357"/>
      <c r="X62" s="357"/>
      <c r="Y62" s="357"/>
      <c r="Z62" s="357"/>
      <c r="AA62" s="357"/>
      <c r="AB62" s="357"/>
      <c r="AC62" s="357"/>
      <c r="AD62" s="357"/>
      <c r="AE62" s="357"/>
      <c r="AF62" s="357"/>
      <c r="AG62" s="357"/>
      <c r="AH62" s="357"/>
      <c r="AI62" s="357"/>
      <c r="AJ62" s="357"/>
      <c r="AK62" s="357"/>
      <c r="AL62" s="357"/>
      <c r="AM62" s="357"/>
      <c r="AN62" s="357"/>
      <c r="AO62" s="357"/>
      <c r="AP62" s="357"/>
      <c r="AQ62" s="357"/>
      <c r="AR62" s="357"/>
      <c r="AS62" s="357"/>
      <c r="AT62" s="357"/>
      <c r="AU62" s="357"/>
      <c r="AV62" s="357"/>
      <c r="AW62" s="357"/>
      <c r="AX62" s="357"/>
      <c r="AY62" s="357"/>
      <c r="AZ62" s="357"/>
      <c r="BA62" s="357"/>
      <c r="BB62" s="357"/>
      <c r="BC62" s="357"/>
      <c r="BD62" s="357"/>
      <c r="BE62" s="357"/>
      <c r="BF62" s="357"/>
      <c r="BG62" s="357"/>
      <c r="BH62" s="357"/>
      <c r="BI62" s="357"/>
      <c r="BJ62" s="357"/>
      <c r="BK62" s="357"/>
      <c r="BL62" s="357"/>
      <c r="BM62" s="357"/>
      <c r="BN62" s="358"/>
      <c r="BO62" s="359"/>
    </row>
    <row r="63" spans="2:67">
      <c r="B63" s="356" t="s">
        <v>144</v>
      </c>
      <c r="C63" s="357"/>
      <c r="D63" s="357"/>
      <c r="E63" s="357"/>
      <c r="F63" s="357"/>
      <c r="G63" s="357"/>
      <c r="H63" s="357"/>
      <c r="I63" s="357"/>
      <c r="J63" s="357"/>
      <c r="K63" s="357"/>
      <c r="L63" s="357"/>
      <c r="M63" s="357"/>
      <c r="N63" s="357"/>
      <c r="O63" s="357"/>
      <c r="P63" s="357"/>
      <c r="Q63" s="357"/>
      <c r="R63" s="357"/>
      <c r="S63" s="357"/>
      <c r="T63" s="357"/>
      <c r="U63" s="357"/>
      <c r="V63" s="357"/>
      <c r="W63" s="357"/>
      <c r="X63" s="357"/>
      <c r="Y63" s="357"/>
      <c r="Z63" s="357"/>
      <c r="AA63" s="357"/>
      <c r="AB63" s="357"/>
      <c r="AC63" s="357"/>
      <c r="AD63" s="357"/>
      <c r="AE63" s="357"/>
      <c r="AF63" s="357"/>
      <c r="AG63" s="357"/>
      <c r="AH63" s="357"/>
      <c r="AI63" s="357"/>
      <c r="AJ63" s="357"/>
      <c r="AK63" s="357"/>
      <c r="AL63" s="357"/>
      <c r="AM63" s="357"/>
      <c r="AN63" s="357"/>
      <c r="AO63" s="357"/>
      <c r="AP63" s="357"/>
      <c r="AQ63" s="357"/>
      <c r="AR63" s="357"/>
      <c r="AS63" s="357"/>
      <c r="AT63" s="357"/>
      <c r="AU63" s="357"/>
      <c r="AV63" s="357"/>
      <c r="AW63" s="357"/>
      <c r="AX63" s="357"/>
      <c r="AY63" s="357"/>
      <c r="AZ63" s="357"/>
      <c r="BA63" s="357"/>
      <c r="BB63" s="357"/>
      <c r="BC63" s="357"/>
      <c r="BD63" s="357"/>
      <c r="BE63" s="357"/>
      <c r="BF63" s="357"/>
      <c r="BG63" s="357"/>
      <c r="BH63" s="357"/>
      <c r="BI63" s="357"/>
      <c r="BJ63" s="357"/>
      <c r="BK63" s="357"/>
      <c r="BL63" s="357"/>
      <c r="BM63" s="357"/>
      <c r="BN63" s="358"/>
      <c r="BO63" s="359"/>
    </row>
    <row r="64" spans="2:67">
      <c r="B64" s="356" t="s">
        <v>145</v>
      </c>
      <c r="C64" s="357"/>
      <c r="D64" s="357"/>
      <c r="E64" s="357"/>
      <c r="F64" s="357"/>
      <c r="G64" s="357"/>
      <c r="H64" s="357"/>
      <c r="I64" s="357"/>
      <c r="J64" s="357"/>
      <c r="K64" s="357"/>
      <c r="L64" s="357"/>
      <c r="M64" s="357"/>
      <c r="N64" s="357"/>
      <c r="O64" s="357"/>
      <c r="P64" s="357"/>
      <c r="Q64" s="357"/>
      <c r="R64" s="357"/>
      <c r="S64" s="357"/>
      <c r="T64" s="357"/>
      <c r="U64" s="357"/>
      <c r="V64" s="357"/>
      <c r="W64" s="357"/>
      <c r="X64" s="357"/>
      <c r="Y64" s="357"/>
      <c r="Z64" s="357"/>
      <c r="AA64" s="357"/>
      <c r="AB64" s="357"/>
      <c r="AC64" s="357"/>
      <c r="AD64" s="357"/>
      <c r="AE64" s="357"/>
      <c r="AF64" s="357"/>
      <c r="AG64" s="357"/>
      <c r="AH64" s="357"/>
      <c r="AI64" s="357"/>
      <c r="AJ64" s="357"/>
      <c r="AK64" s="357"/>
      <c r="AL64" s="357"/>
      <c r="AM64" s="357"/>
      <c r="AN64" s="357"/>
      <c r="AO64" s="357"/>
      <c r="AP64" s="357"/>
      <c r="AQ64" s="357"/>
      <c r="AR64" s="357"/>
      <c r="AS64" s="357"/>
      <c r="AT64" s="357"/>
      <c r="AU64" s="357"/>
      <c r="AV64" s="357"/>
      <c r="AW64" s="357"/>
      <c r="AX64" s="357"/>
      <c r="AY64" s="357"/>
      <c r="AZ64" s="357"/>
      <c r="BA64" s="357"/>
      <c r="BB64" s="357"/>
      <c r="BC64" s="357"/>
      <c r="BD64" s="357"/>
      <c r="BE64" s="357"/>
      <c r="BF64" s="357"/>
      <c r="BG64" s="357"/>
      <c r="BH64" s="357"/>
      <c r="BI64" s="357"/>
      <c r="BJ64" s="357"/>
      <c r="BK64" s="357"/>
      <c r="BL64" s="357"/>
      <c r="BM64" s="357"/>
      <c r="BN64" s="358"/>
      <c r="BO64" s="359"/>
    </row>
    <row r="65" spans="2:67">
      <c r="B65" s="356" t="s">
        <v>146</v>
      </c>
      <c r="C65" s="357"/>
      <c r="D65" s="357"/>
      <c r="E65" s="357"/>
      <c r="F65" s="357"/>
      <c r="G65" s="357"/>
      <c r="H65" s="357"/>
      <c r="I65" s="357"/>
      <c r="J65" s="357"/>
      <c r="K65" s="357"/>
      <c r="L65" s="357"/>
      <c r="M65" s="357"/>
      <c r="N65" s="357"/>
      <c r="O65" s="357"/>
      <c r="P65" s="357"/>
      <c r="Q65" s="357"/>
      <c r="R65" s="357"/>
      <c r="S65" s="357"/>
      <c r="T65" s="357"/>
      <c r="U65" s="357"/>
      <c r="V65" s="357"/>
      <c r="W65" s="357"/>
      <c r="X65" s="357"/>
      <c r="Y65" s="357"/>
      <c r="Z65" s="357"/>
      <c r="AA65" s="357"/>
      <c r="AB65" s="357"/>
      <c r="AC65" s="357"/>
      <c r="AD65" s="357"/>
      <c r="AE65" s="357"/>
      <c r="AF65" s="357"/>
      <c r="AG65" s="357"/>
      <c r="AH65" s="357"/>
      <c r="AI65" s="357"/>
      <c r="AJ65" s="357"/>
      <c r="AK65" s="357"/>
      <c r="AL65" s="357"/>
      <c r="AM65" s="357"/>
      <c r="AN65" s="357"/>
      <c r="AO65" s="357"/>
      <c r="AP65" s="357"/>
      <c r="AQ65" s="357"/>
      <c r="AR65" s="357"/>
      <c r="AS65" s="357"/>
      <c r="AT65" s="357"/>
      <c r="AU65" s="357"/>
      <c r="AV65" s="357"/>
      <c r="AW65" s="357"/>
      <c r="AX65" s="357"/>
      <c r="AY65" s="357"/>
      <c r="AZ65" s="357"/>
      <c r="BA65" s="357"/>
      <c r="BB65" s="357"/>
      <c r="BC65" s="357"/>
      <c r="BD65" s="357"/>
      <c r="BE65" s="357"/>
      <c r="BF65" s="357"/>
      <c r="BG65" s="357"/>
      <c r="BH65" s="357"/>
      <c r="BI65" s="357"/>
      <c r="BJ65" s="357"/>
      <c r="BK65" s="357"/>
      <c r="BL65" s="357"/>
      <c r="BM65" s="357"/>
      <c r="BN65" s="358"/>
      <c r="BO65" s="359"/>
    </row>
    <row r="66" spans="2:67">
      <c r="B66" s="356" t="s">
        <v>147</v>
      </c>
      <c r="C66" s="357"/>
      <c r="D66" s="357"/>
      <c r="E66" s="357"/>
      <c r="F66" s="357"/>
      <c r="G66" s="357"/>
      <c r="H66" s="357"/>
      <c r="I66" s="357"/>
      <c r="J66" s="357"/>
      <c r="K66" s="357"/>
      <c r="L66" s="357"/>
      <c r="M66" s="357"/>
      <c r="N66" s="357"/>
      <c r="O66" s="357"/>
      <c r="P66" s="357"/>
      <c r="Q66" s="357"/>
      <c r="R66" s="357"/>
      <c r="S66" s="357"/>
      <c r="T66" s="357"/>
      <c r="U66" s="357"/>
      <c r="V66" s="357"/>
      <c r="W66" s="357"/>
      <c r="X66" s="357"/>
      <c r="Y66" s="357"/>
      <c r="Z66" s="357"/>
      <c r="AA66" s="357"/>
      <c r="AB66" s="357"/>
      <c r="AC66" s="357"/>
      <c r="AD66" s="357"/>
      <c r="AE66" s="357"/>
      <c r="AF66" s="357"/>
      <c r="AG66" s="357"/>
      <c r="AH66" s="357"/>
      <c r="AI66" s="357"/>
      <c r="AJ66" s="357"/>
      <c r="AK66" s="357"/>
      <c r="AL66" s="357"/>
      <c r="AM66" s="357"/>
      <c r="AN66" s="357"/>
      <c r="AO66" s="357"/>
      <c r="AP66" s="357"/>
      <c r="AQ66" s="357"/>
      <c r="AR66" s="357"/>
      <c r="AS66" s="357"/>
      <c r="AT66" s="357"/>
      <c r="AU66" s="357"/>
      <c r="AV66" s="357"/>
      <c r="AW66" s="357"/>
      <c r="AX66" s="357"/>
      <c r="AY66" s="357"/>
      <c r="AZ66" s="357"/>
      <c r="BA66" s="357"/>
      <c r="BB66" s="357"/>
      <c r="BC66" s="357"/>
      <c r="BD66" s="357"/>
      <c r="BE66" s="357"/>
      <c r="BF66" s="357"/>
      <c r="BG66" s="357"/>
      <c r="BH66" s="357"/>
      <c r="BI66" s="357"/>
      <c r="BJ66" s="357"/>
      <c r="BK66" s="357"/>
      <c r="BL66" s="357"/>
      <c r="BM66" s="357"/>
      <c r="BN66" s="358"/>
      <c r="BO66" s="359"/>
    </row>
    <row r="67" spans="2:67">
      <c r="B67" s="356" t="s">
        <v>148</v>
      </c>
      <c r="C67" s="357"/>
      <c r="D67" s="357"/>
      <c r="E67" s="357"/>
      <c r="F67" s="357"/>
      <c r="G67" s="357"/>
      <c r="H67" s="357"/>
      <c r="I67" s="357"/>
      <c r="J67" s="357"/>
      <c r="K67" s="357"/>
      <c r="L67" s="357"/>
      <c r="M67" s="357"/>
      <c r="N67" s="357"/>
      <c r="O67" s="357"/>
      <c r="P67" s="357"/>
      <c r="Q67" s="357"/>
      <c r="R67" s="357"/>
      <c r="S67" s="357"/>
      <c r="T67" s="357"/>
      <c r="U67" s="357"/>
      <c r="V67" s="357"/>
      <c r="W67" s="357"/>
      <c r="X67" s="357"/>
      <c r="Y67" s="357"/>
      <c r="Z67" s="357"/>
      <c r="AA67" s="357"/>
      <c r="AB67" s="357"/>
      <c r="AC67" s="357"/>
      <c r="AD67" s="357"/>
      <c r="AE67" s="357"/>
      <c r="AF67" s="357"/>
      <c r="AG67" s="357"/>
      <c r="AH67" s="357"/>
      <c r="AI67" s="357"/>
      <c r="AJ67" s="357"/>
      <c r="AK67" s="357"/>
      <c r="AL67" s="357"/>
      <c r="AM67" s="357"/>
      <c r="AN67" s="357"/>
      <c r="AO67" s="357"/>
      <c r="AP67" s="357"/>
      <c r="AQ67" s="357"/>
      <c r="AR67" s="357"/>
      <c r="AS67" s="357"/>
      <c r="AT67" s="357"/>
      <c r="AU67" s="357"/>
      <c r="AV67" s="357"/>
      <c r="AW67" s="357"/>
      <c r="AX67" s="357"/>
      <c r="AY67" s="357"/>
      <c r="AZ67" s="357"/>
      <c r="BA67" s="357"/>
      <c r="BB67" s="357"/>
      <c r="BC67" s="357"/>
      <c r="BD67" s="357"/>
      <c r="BE67" s="357"/>
      <c r="BF67" s="357"/>
      <c r="BG67" s="357"/>
      <c r="BH67" s="357"/>
      <c r="BI67" s="357"/>
      <c r="BJ67" s="357"/>
      <c r="BK67" s="357"/>
      <c r="BL67" s="357"/>
      <c r="BM67" s="357"/>
      <c r="BN67" s="358"/>
      <c r="BO67" s="359"/>
    </row>
    <row r="68" spans="2:67">
      <c r="B68" s="356" t="s">
        <v>149</v>
      </c>
      <c r="C68" s="357"/>
      <c r="D68" s="357"/>
      <c r="E68" s="357"/>
      <c r="F68" s="357"/>
      <c r="G68" s="357"/>
      <c r="H68" s="357"/>
      <c r="I68" s="357"/>
      <c r="J68" s="357"/>
      <c r="K68" s="357"/>
      <c r="L68" s="357"/>
      <c r="M68" s="357"/>
      <c r="N68" s="357"/>
      <c r="O68" s="357"/>
      <c r="P68" s="357"/>
      <c r="Q68" s="357"/>
      <c r="R68" s="357"/>
      <c r="S68" s="357"/>
      <c r="T68" s="357"/>
      <c r="U68" s="357"/>
      <c r="V68" s="357"/>
      <c r="W68" s="357"/>
      <c r="X68" s="357"/>
      <c r="Y68" s="357"/>
      <c r="Z68" s="357"/>
      <c r="AA68" s="357"/>
      <c r="AB68" s="357"/>
      <c r="AC68" s="357"/>
      <c r="AD68" s="357"/>
      <c r="AE68" s="357"/>
      <c r="AF68" s="357"/>
      <c r="AG68" s="357"/>
      <c r="AH68" s="357"/>
      <c r="AI68" s="357"/>
      <c r="AJ68" s="357"/>
      <c r="AK68" s="357"/>
      <c r="AL68" s="357"/>
      <c r="AM68" s="357"/>
      <c r="AN68" s="357"/>
      <c r="AO68" s="357"/>
      <c r="AP68" s="357"/>
      <c r="AQ68" s="357"/>
      <c r="AR68" s="357"/>
      <c r="AS68" s="357"/>
      <c r="AT68" s="357"/>
      <c r="AU68" s="357"/>
      <c r="AV68" s="357"/>
      <c r="AW68" s="357"/>
      <c r="AX68" s="357"/>
      <c r="AY68" s="357"/>
      <c r="AZ68" s="357"/>
      <c r="BA68" s="357"/>
      <c r="BB68" s="357"/>
      <c r="BC68" s="357"/>
      <c r="BD68" s="357"/>
      <c r="BE68" s="357"/>
      <c r="BF68" s="357"/>
      <c r="BG68" s="357"/>
      <c r="BH68" s="357"/>
      <c r="BI68" s="357"/>
      <c r="BJ68" s="357"/>
      <c r="BK68" s="357"/>
      <c r="BL68" s="357"/>
      <c r="BM68" s="357"/>
      <c r="BN68" s="358"/>
      <c r="BO68" s="359"/>
    </row>
    <row r="69" spans="2:67">
      <c r="B69" s="356" t="s">
        <v>150</v>
      </c>
      <c r="C69" s="357"/>
      <c r="D69" s="357"/>
      <c r="E69" s="357"/>
      <c r="F69" s="357"/>
      <c r="G69" s="357"/>
      <c r="H69" s="357"/>
      <c r="I69" s="357"/>
      <c r="J69" s="357"/>
      <c r="K69" s="357"/>
      <c r="L69" s="357"/>
      <c r="M69" s="357"/>
      <c r="N69" s="357"/>
      <c r="O69" s="357"/>
      <c r="P69" s="357"/>
      <c r="Q69" s="357"/>
      <c r="R69" s="357"/>
      <c r="S69" s="357"/>
      <c r="T69" s="357"/>
      <c r="U69" s="357"/>
      <c r="V69" s="357"/>
      <c r="W69" s="357"/>
      <c r="X69" s="357"/>
      <c r="Y69" s="357"/>
      <c r="Z69" s="357"/>
      <c r="AA69" s="357"/>
      <c r="AB69" s="357"/>
      <c r="AC69" s="357"/>
      <c r="AD69" s="357"/>
      <c r="AE69" s="357"/>
      <c r="AF69" s="357"/>
      <c r="AG69" s="357"/>
      <c r="AH69" s="357"/>
      <c r="AI69" s="357"/>
      <c r="AJ69" s="357"/>
      <c r="AK69" s="357"/>
      <c r="AL69" s="357"/>
      <c r="AM69" s="357"/>
      <c r="AN69" s="357"/>
      <c r="AO69" s="357"/>
      <c r="AP69" s="357"/>
      <c r="AQ69" s="357"/>
      <c r="AR69" s="357"/>
      <c r="AS69" s="357"/>
      <c r="AT69" s="357"/>
      <c r="AU69" s="357"/>
      <c r="AV69" s="357"/>
      <c r="AW69" s="357"/>
      <c r="AX69" s="357"/>
      <c r="AY69" s="357"/>
      <c r="AZ69" s="357"/>
      <c r="BA69" s="357"/>
      <c r="BB69" s="357"/>
      <c r="BC69" s="357"/>
      <c r="BD69" s="357"/>
      <c r="BE69" s="357"/>
      <c r="BF69" s="357"/>
      <c r="BG69" s="357"/>
      <c r="BH69" s="357"/>
      <c r="BI69" s="357"/>
      <c r="BJ69" s="357"/>
      <c r="BK69" s="357"/>
      <c r="BL69" s="357"/>
      <c r="BM69" s="357"/>
      <c r="BN69" s="358"/>
      <c r="BO69" s="359"/>
    </row>
    <row r="70" spans="2:67">
      <c r="B70" s="356" t="s">
        <v>151</v>
      </c>
      <c r="C70" s="357"/>
      <c r="D70" s="357"/>
      <c r="E70" s="357"/>
      <c r="F70" s="357"/>
      <c r="G70" s="357"/>
      <c r="H70" s="357"/>
      <c r="I70" s="357"/>
      <c r="J70" s="357"/>
      <c r="K70" s="357"/>
      <c r="L70" s="357"/>
      <c r="M70" s="357"/>
      <c r="N70" s="357"/>
      <c r="O70" s="357"/>
      <c r="P70" s="357"/>
      <c r="Q70" s="357"/>
      <c r="R70" s="357"/>
      <c r="S70" s="357"/>
      <c r="T70" s="357"/>
      <c r="U70" s="357"/>
      <c r="V70" s="357"/>
      <c r="W70" s="357"/>
      <c r="X70" s="357"/>
      <c r="Y70" s="357"/>
      <c r="Z70" s="357"/>
      <c r="AA70" s="357"/>
      <c r="AB70" s="357"/>
      <c r="AC70" s="357"/>
      <c r="AD70" s="357"/>
      <c r="AE70" s="357"/>
      <c r="AF70" s="357"/>
      <c r="AG70" s="357"/>
      <c r="AH70" s="357"/>
      <c r="AI70" s="357"/>
      <c r="AJ70" s="357"/>
      <c r="AK70" s="357"/>
      <c r="AL70" s="357"/>
      <c r="AM70" s="357"/>
      <c r="AN70" s="357"/>
      <c r="AO70" s="357"/>
      <c r="AP70" s="357"/>
      <c r="AQ70" s="357"/>
      <c r="AR70" s="357"/>
      <c r="AS70" s="357"/>
      <c r="AT70" s="357"/>
      <c r="AU70" s="357"/>
      <c r="AV70" s="357"/>
      <c r="AW70" s="357"/>
      <c r="AX70" s="357"/>
      <c r="AY70" s="357"/>
      <c r="AZ70" s="357"/>
      <c r="BA70" s="357"/>
      <c r="BB70" s="357"/>
      <c r="BC70" s="357"/>
      <c r="BD70" s="357"/>
      <c r="BE70" s="357"/>
      <c r="BF70" s="357"/>
      <c r="BG70" s="357"/>
      <c r="BH70" s="357"/>
      <c r="BI70" s="357"/>
      <c r="BJ70" s="357"/>
      <c r="BK70" s="357"/>
      <c r="BL70" s="357"/>
      <c r="BM70" s="357"/>
      <c r="BN70" s="358"/>
      <c r="BO70" s="359"/>
    </row>
    <row r="71" spans="2:67">
      <c r="B71" s="356" t="s">
        <v>152</v>
      </c>
      <c r="C71" s="357"/>
      <c r="D71" s="357"/>
      <c r="E71" s="357"/>
      <c r="F71" s="357"/>
      <c r="G71" s="357"/>
      <c r="H71" s="357"/>
      <c r="I71" s="357"/>
      <c r="J71" s="357"/>
      <c r="K71" s="357"/>
      <c r="L71" s="357"/>
      <c r="M71" s="357"/>
      <c r="N71" s="357"/>
      <c r="O71" s="357"/>
      <c r="P71" s="357"/>
      <c r="Q71" s="357"/>
      <c r="R71" s="357"/>
      <c r="S71" s="357"/>
      <c r="T71" s="357"/>
      <c r="U71" s="357"/>
      <c r="V71" s="357"/>
      <c r="W71" s="357"/>
      <c r="X71" s="357"/>
      <c r="Y71" s="357"/>
      <c r="Z71" s="357"/>
      <c r="AA71" s="357"/>
      <c r="AB71" s="357"/>
      <c r="AC71" s="357"/>
      <c r="AD71" s="357"/>
      <c r="AE71" s="357"/>
      <c r="AF71" s="357"/>
      <c r="AG71" s="357"/>
      <c r="AH71" s="357"/>
      <c r="AI71" s="357"/>
      <c r="AJ71" s="357"/>
      <c r="AK71" s="357"/>
      <c r="AL71" s="357"/>
      <c r="AM71" s="357"/>
      <c r="AN71" s="357"/>
      <c r="AO71" s="357"/>
      <c r="AP71" s="357"/>
      <c r="AQ71" s="357"/>
      <c r="AR71" s="357"/>
      <c r="AS71" s="357"/>
      <c r="AT71" s="357"/>
      <c r="AU71" s="357"/>
      <c r="AV71" s="357"/>
      <c r="AW71" s="357"/>
      <c r="AX71" s="357"/>
      <c r="AY71" s="357"/>
      <c r="AZ71" s="357"/>
      <c r="BA71" s="357"/>
      <c r="BB71" s="357"/>
      <c r="BC71" s="357"/>
      <c r="BD71" s="357"/>
      <c r="BE71" s="357"/>
      <c r="BF71" s="357"/>
      <c r="BG71" s="357"/>
      <c r="BH71" s="357"/>
      <c r="BI71" s="357"/>
      <c r="BJ71" s="357"/>
      <c r="BK71" s="357"/>
      <c r="BL71" s="357"/>
      <c r="BM71" s="357"/>
      <c r="BN71" s="358"/>
      <c r="BO71" s="359"/>
    </row>
    <row r="72" spans="2:67">
      <c r="B72" s="356" t="s">
        <v>153</v>
      </c>
      <c r="C72" s="357"/>
      <c r="D72" s="357"/>
      <c r="E72" s="357"/>
      <c r="F72" s="357"/>
      <c r="G72" s="357"/>
      <c r="H72" s="357"/>
      <c r="I72" s="357"/>
      <c r="J72" s="357"/>
      <c r="K72" s="357"/>
      <c r="L72" s="357"/>
      <c r="M72" s="357"/>
      <c r="N72" s="357"/>
      <c r="O72" s="357"/>
      <c r="P72" s="357"/>
      <c r="Q72" s="357"/>
      <c r="R72" s="357"/>
      <c r="S72" s="357"/>
      <c r="T72" s="357"/>
      <c r="U72" s="357"/>
      <c r="V72" s="357"/>
      <c r="W72" s="357"/>
      <c r="X72" s="357"/>
      <c r="Y72" s="357"/>
      <c r="Z72" s="357"/>
      <c r="AA72" s="357"/>
      <c r="AB72" s="357"/>
      <c r="AC72" s="357"/>
      <c r="AD72" s="357"/>
      <c r="AE72" s="357"/>
      <c r="AF72" s="357"/>
      <c r="AG72" s="357"/>
      <c r="AH72" s="357"/>
      <c r="AI72" s="357"/>
      <c r="AJ72" s="357"/>
      <c r="AK72" s="357"/>
      <c r="AL72" s="357"/>
      <c r="AM72" s="357"/>
      <c r="AN72" s="357"/>
      <c r="AO72" s="357"/>
      <c r="AP72" s="357"/>
      <c r="AQ72" s="357"/>
      <c r="AR72" s="357"/>
      <c r="AS72" s="357"/>
      <c r="AT72" s="357"/>
      <c r="AU72" s="357"/>
      <c r="AV72" s="357"/>
      <c r="AW72" s="357"/>
      <c r="AX72" s="357"/>
      <c r="AY72" s="357"/>
      <c r="AZ72" s="357"/>
      <c r="BA72" s="357"/>
      <c r="BB72" s="357"/>
      <c r="BC72" s="357"/>
      <c r="BD72" s="357"/>
      <c r="BE72" s="357"/>
      <c r="BF72" s="357"/>
      <c r="BG72" s="357"/>
      <c r="BH72" s="357"/>
      <c r="BI72" s="357"/>
      <c r="BJ72" s="357"/>
      <c r="BK72" s="357"/>
      <c r="BL72" s="357"/>
      <c r="BM72" s="357"/>
      <c r="BN72" s="358"/>
      <c r="BO72" s="359"/>
    </row>
    <row r="73" spans="2:67" ht="16" thickBot="1">
      <c r="B73" s="356" t="s">
        <v>154</v>
      </c>
      <c r="C73" s="357"/>
      <c r="D73" s="357"/>
      <c r="E73" s="357"/>
      <c r="F73" s="357"/>
      <c r="G73" s="357"/>
      <c r="H73" s="357"/>
      <c r="I73" s="357"/>
      <c r="J73" s="357"/>
      <c r="K73" s="357"/>
      <c r="L73" s="357"/>
      <c r="M73" s="357"/>
      <c r="N73" s="357"/>
      <c r="O73" s="357"/>
      <c r="P73" s="357"/>
      <c r="Q73" s="357"/>
      <c r="R73" s="357"/>
      <c r="S73" s="357"/>
      <c r="T73" s="357"/>
      <c r="U73" s="357"/>
      <c r="V73" s="357"/>
      <c r="W73" s="357"/>
      <c r="X73" s="357"/>
      <c r="Y73" s="357"/>
      <c r="Z73" s="357"/>
      <c r="AA73" s="357"/>
      <c r="AB73" s="357"/>
      <c r="AC73" s="357"/>
      <c r="AD73" s="357"/>
      <c r="AE73" s="357"/>
      <c r="AF73" s="357"/>
      <c r="AG73" s="357"/>
      <c r="AH73" s="357"/>
      <c r="AI73" s="357"/>
      <c r="AJ73" s="357"/>
      <c r="AK73" s="357"/>
      <c r="AL73" s="357"/>
      <c r="AM73" s="357"/>
      <c r="AN73" s="357"/>
      <c r="AO73" s="357"/>
      <c r="AP73" s="357"/>
      <c r="AQ73" s="357"/>
      <c r="AR73" s="357"/>
      <c r="AS73" s="357"/>
      <c r="AT73" s="357"/>
      <c r="AU73" s="357"/>
      <c r="AV73" s="357"/>
      <c r="AW73" s="357"/>
      <c r="AX73" s="357"/>
      <c r="AY73" s="357"/>
      <c r="AZ73" s="357"/>
      <c r="BA73" s="357"/>
      <c r="BB73" s="357"/>
      <c r="BC73" s="357"/>
      <c r="BD73" s="357"/>
      <c r="BE73" s="357"/>
      <c r="BF73" s="357"/>
      <c r="BG73" s="357"/>
      <c r="BH73" s="357"/>
      <c r="BI73" s="357"/>
      <c r="BJ73" s="357"/>
      <c r="BK73" s="357"/>
      <c r="BL73" s="357"/>
      <c r="BM73" s="357"/>
      <c r="BN73" s="358"/>
      <c r="BO73" s="359"/>
    </row>
    <row r="74" spans="2:67" ht="16" thickBot="1">
      <c r="B74" s="360" t="s">
        <v>155</v>
      </c>
      <c r="C74" s="361"/>
      <c r="D74" s="361"/>
      <c r="E74" s="361"/>
      <c r="F74" s="361"/>
      <c r="G74" s="361"/>
      <c r="H74" s="361"/>
      <c r="I74" s="361"/>
      <c r="J74" s="361"/>
      <c r="K74" s="361"/>
      <c r="L74" s="361"/>
      <c r="M74" s="361"/>
      <c r="N74" s="361"/>
      <c r="O74" s="361"/>
      <c r="P74" s="361"/>
      <c r="Q74" s="361"/>
      <c r="R74" s="361"/>
      <c r="S74" s="361"/>
      <c r="T74" s="361"/>
      <c r="U74" s="361"/>
      <c r="V74" s="361"/>
      <c r="W74" s="361"/>
      <c r="X74" s="361"/>
      <c r="Y74" s="361"/>
      <c r="Z74" s="361"/>
      <c r="AA74" s="361"/>
      <c r="AB74" s="361"/>
      <c r="AC74" s="361"/>
      <c r="AD74" s="361"/>
      <c r="AE74" s="361"/>
      <c r="AF74" s="361"/>
      <c r="AG74" s="361"/>
      <c r="AH74" s="361"/>
      <c r="AI74" s="361"/>
      <c r="AJ74" s="361"/>
      <c r="AK74" s="361"/>
      <c r="AL74" s="361"/>
      <c r="AM74" s="361"/>
      <c r="AN74" s="361"/>
      <c r="AO74" s="361"/>
      <c r="AP74" s="361"/>
      <c r="AQ74" s="361"/>
      <c r="AR74" s="361"/>
      <c r="AS74" s="361"/>
      <c r="AT74" s="361"/>
      <c r="AU74" s="361"/>
      <c r="AV74" s="361"/>
      <c r="AW74" s="361"/>
      <c r="AX74" s="361"/>
      <c r="AY74" s="361"/>
      <c r="AZ74" s="361"/>
      <c r="BA74" s="361"/>
      <c r="BB74" s="361"/>
      <c r="BC74" s="361"/>
      <c r="BD74" s="361"/>
      <c r="BE74" s="361"/>
      <c r="BF74" s="361"/>
      <c r="BG74" s="361"/>
      <c r="BH74" s="361"/>
      <c r="BI74" s="361"/>
      <c r="BJ74" s="361"/>
      <c r="BK74" s="361"/>
      <c r="BL74" s="361"/>
      <c r="BM74" s="361"/>
      <c r="BN74" s="362"/>
      <c r="BO74" s="363"/>
    </row>
    <row r="75" spans="2:67">
      <c r="B75" s="356" t="s">
        <v>156</v>
      </c>
      <c r="C75" s="357"/>
      <c r="D75" s="357"/>
      <c r="E75" s="357"/>
      <c r="F75" s="357"/>
      <c r="G75" s="357"/>
      <c r="H75" s="357"/>
      <c r="I75" s="357"/>
      <c r="J75" s="357"/>
      <c r="K75" s="357"/>
      <c r="L75" s="357"/>
      <c r="M75" s="357"/>
      <c r="N75" s="357"/>
      <c r="O75" s="357"/>
      <c r="P75" s="357"/>
      <c r="Q75" s="357"/>
      <c r="R75" s="357"/>
      <c r="S75" s="357"/>
      <c r="T75" s="357"/>
      <c r="U75" s="357"/>
      <c r="V75" s="357"/>
      <c r="W75" s="357"/>
      <c r="X75" s="357"/>
      <c r="Y75" s="357"/>
      <c r="Z75" s="357"/>
      <c r="AA75" s="357"/>
      <c r="AB75" s="357"/>
      <c r="AC75" s="357"/>
      <c r="AD75" s="357"/>
      <c r="AE75" s="357"/>
      <c r="AF75" s="357"/>
      <c r="AG75" s="357"/>
      <c r="AH75" s="357"/>
      <c r="AI75" s="357"/>
      <c r="AJ75" s="357"/>
      <c r="AK75" s="357"/>
      <c r="AL75" s="357"/>
      <c r="AM75" s="357"/>
      <c r="AN75" s="357"/>
      <c r="AO75" s="357"/>
      <c r="AP75" s="357"/>
      <c r="AQ75" s="357"/>
      <c r="AR75" s="357"/>
      <c r="AS75" s="357"/>
      <c r="AT75" s="357"/>
      <c r="AU75" s="357"/>
      <c r="AV75" s="357"/>
      <c r="AW75" s="357"/>
      <c r="AX75" s="357"/>
      <c r="AY75" s="357"/>
      <c r="AZ75" s="357"/>
      <c r="BA75" s="357"/>
      <c r="BB75" s="357"/>
      <c r="BC75" s="357"/>
      <c r="BD75" s="357"/>
      <c r="BE75" s="357"/>
      <c r="BF75" s="357"/>
      <c r="BG75" s="357"/>
      <c r="BH75" s="357"/>
      <c r="BI75" s="357"/>
      <c r="BJ75" s="357"/>
      <c r="BK75" s="357"/>
      <c r="BL75" s="357"/>
      <c r="BM75" s="357"/>
      <c r="BN75" s="358"/>
      <c r="BO75" s="359"/>
    </row>
    <row r="76" spans="2:67">
      <c r="B76" s="356" t="s">
        <v>157</v>
      </c>
      <c r="C76" s="357"/>
      <c r="D76" s="357"/>
      <c r="E76" s="357"/>
      <c r="F76" s="357"/>
      <c r="G76" s="357"/>
      <c r="H76" s="357"/>
      <c r="I76" s="357"/>
      <c r="J76" s="357"/>
      <c r="K76" s="357"/>
      <c r="L76" s="357"/>
      <c r="M76" s="357"/>
      <c r="N76" s="357"/>
      <c r="O76" s="357"/>
      <c r="P76" s="357"/>
      <c r="Q76" s="357"/>
      <c r="R76" s="357"/>
      <c r="S76" s="357"/>
      <c r="T76" s="357"/>
      <c r="U76" s="357"/>
      <c r="V76" s="357"/>
      <c r="W76" s="357"/>
      <c r="X76" s="357"/>
      <c r="Y76" s="357"/>
      <c r="Z76" s="357"/>
      <c r="AA76" s="357"/>
      <c r="AB76" s="357"/>
      <c r="AC76" s="357"/>
      <c r="AD76" s="357"/>
      <c r="AE76" s="357"/>
      <c r="AF76" s="357"/>
      <c r="AG76" s="357"/>
      <c r="AH76" s="357"/>
      <c r="AI76" s="357"/>
      <c r="AJ76" s="357"/>
      <c r="AK76" s="357"/>
      <c r="AL76" s="357"/>
      <c r="AM76" s="357"/>
      <c r="AN76" s="357"/>
      <c r="AO76" s="357"/>
      <c r="AP76" s="357"/>
      <c r="AQ76" s="357"/>
      <c r="AR76" s="357"/>
      <c r="AS76" s="357"/>
      <c r="AT76" s="357"/>
      <c r="AU76" s="357"/>
      <c r="AV76" s="357"/>
      <c r="AW76" s="357"/>
      <c r="AX76" s="357"/>
      <c r="AY76" s="357"/>
      <c r="AZ76" s="357"/>
      <c r="BA76" s="357"/>
      <c r="BB76" s="357"/>
      <c r="BC76" s="357"/>
      <c r="BD76" s="357"/>
      <c r="BE76" s="357"/>
      <c r="BF76" s="357"/>
      <c r="BG76" s="357"/>
      <c r="BH76" s="357"/>
      <c r="BI76" s="357"/>
      <c r="BJ76" s="357"/>
      <c r="BK76" s="357"/>
      <c r="BL76" s="357"/>
      <c r="BM76" s="357"/>
      <c r="BN76" s="358"/>
      <c r="BO76" s="359"/>
    </row>
    <row r="77" spans="2:67">
      <c r="B77" s="356" t="s">
        <v>158</v>
      </c>
      <c r="C77" s="357"/>
      <c r="D77" s="357"/>
      <c r="E77" s="357"/>
      <c r="F77" s="357"/>
      <c r="G77" s="357"/>
      <c r="H77" s="357"/>
      <c r="I77" s="357"/>
      <c r="J77" s="357"/>
      <c r="K77" s="357"/>
      <c r="L77" s="357"/>
      <c r="M77" s="357"/>
      <c r="N77" s="357"/>
      <c r="O77" s="357"/>
      <c r="P77" s="357"/>
      <c r="Q77" s="357"/>
      <c r="R77" s="357"/>
      <c r="S77" s="357"/>
      <c r="T77" s="357"/>
      <c r="U77" s="357"/>
      <c r="V77" s="357"/>
      <c r="W77" s="357"/>
      <c r="X77" s="357"/>
      <c r="Y77" s="357"/>
      <c r="Z77" s="357"/>
      <c r="AA77" s="357"/>
      <c r="AB77" s="357"/>
      <c r="AC77" s="357"/>
      <c r="AD77" s="357"/>
      <c r="AE77" s="357"/>
      <c r="AF77" s="357"/>
      <c r="AG77" s="357"/>
      <c r="AH77" s="357"/>
      <c r="AI77" s="357"/>
      <c r="AJ77" s="357"/>
      <c r="AK77" s="357"/>
      <c r="AL77" s="357"/>
      <c r="AM77" s="357"/>
      <c r="AN77" s="357"/>
      <c r="AO77" s="357"/>
      <c r="AP77" s="357"/>
      <c r="AQ77" s="357"/>
      <c r="AR77" s="357"/>
      <c r="AS77" s="357"/>
      <c r="AT77" s="357"/>
      <c r="AU77" s="357"/>
      <c r="AV77" s="357"/>
      <c r="AW77" s="357"/>
      <c r="AX77" s="357"/>
      <c r="AY77" s="357"/>
      <c r="AZ77" s="357"/>
      <c r="BA77" s="357"/>
      <c r="BB77" s="357"/>
      <c r="BC77" s="357"/>
      <c r="BD77" s="357"/>
      <c r="BE77" s="357"/>
      <c r="BF77" s="357"/>
      <c r="BG77" s="357"/>
      <c r="BH77" s="357"/>
      <c r="BI77" s="357"/>
      <c r="BJ77" s="357"/>
      <c r="BK77" s="357"/>
      <c r="BL77" s="357"/>
      <c r="BM77" s="357"/>
      <c r="BN77" s="358"/>
      <c r="BO77" s="359"/>
    </row>
    <row r="78" spans="2:67">
      <c r="B78" s="356" t="s">
        <v>159</v>
      </c>
      <c r="C78" s="357"/>
      <c r="D78" s="357"/>
      <c r="E78" s="357"/>
      <c r="F78" s="357"/>
      <c r="G78" s="357"/>
      <c r="H78" s="357"/>
      <c r="I78" s="357"/>
      <c r="J78" s="357"/>
      <c r="K78" s="357"/>
      <c r="L78" s="357"/>
      <c r="M78" s="357"/>
      <c r="N78" s="357"/>
      <c r="O78" s="357"/>
      <c r="P78" s="357"/>
      <c r="Q78" s="357"/>
      <c r="R78" s="357"/>
      <c r="S78" s="357"/>
      <c r="T78" s="357"/>
      <c r="U78" s="357"/>
      <c r="V78" s="357"/>
      <c r="W78" s="357"/>
      <c r="X78" s="357"/>
      <c r="Y78" s="357"/>
      <c r="Z78" s="357"/>
      <c r="AA78" s="357"/>
      <c r="AB78" s="357"/>
      <c r="AC78" s="357"/>
      <c r="AD78" s="357"/>
      <c r="AE78" s="357"/>
      <c r="AF78" s="357"/>
      <c r="AG78" s="357"/>
      <c r="AH78" s="357"/>
      <c r="AI78" s="357"/>
      <c r="AJ78" s="357"/>
      <c r="AK78" s="357"/>
      <c r="AL78" s="357"/>
      <c r="AM78" s="357"/>
      <c r="AN78" s="357"/>
      <c r="AO78" s="357"/>
      <c r="AP78" s="357"/>
      <c r="AQ78" s="357"/>
      <c r="AR78" s="357"/>
      <c r="AS78" s="357"/>
      <c r="AT78" s="357"/>
      <c r="AU78" s="357"/>
      <c r="AV78" s="357"/>
      <c r="AW78" s="357"/>
      <c r="AX78" s="357"/>
      <c r="AY78" s="357"/>
      <c r="AZ78" s="357"/>
      <c r="BA78" s="357"/>
      <c r="BB78" s="357"/>
      <c r="BC78" s="357"/>
      <c r="BD78" s="357"/>
      <c r="BE78" s="357"/>
      <c r="BF78" s="357"/>
      <c r="BG78" s="357"/>
      <c r="BH78" s="357"/>
      <c r="BI78" s="357"/>
      <c r="BJ78" s="357"/>
      <c r="BK78" s="357"/>
      <c r="BL78" s="357"/>
      <c r="BM78" s="357"/>
      <c r="BN78" s="358"/>
      <c r="BO78" s="359"/>
    </row>
    <row r="79" spans="2:67">
      <c r="B79" s="356" t="s">
        <v>160</v>
      </c>
      <c r="C79" s="357"/>
      <c r="D79" s="357"/>
      <c r="E79" s="357"/>
      <c r="F79" s="357"/>
      <c r="G79" s="357"/>
      <c r="H79" s="357"/>
      <c r="I79" s="357"/>
      <c r="J79" s="357"/>
      <c r="K79" s="357"/>
      <c r="L79" s="357"/>
      <c r="M79" s="357"/>
      <c r="N79" s="357"/>
      <c r="O79" s="357"/>
      <c r="P79" s="357"/>
      <c r="Q79" s="357"/>
      <c r="R79" s="357"/>
      <c r="S79" s="357"/>
      <c r="T79" s="357"/>
      <c r="U79" s="357"/>
      <c r="V79" s="357"/>
      <c r="W79" s="357"/>
      <c r="X79" s="357"/>
      <c r="Y79" s="357"/>
      <c r="Z79" s="357"/>
      <c r="AA79" s="357"/>
      <c r="AB79" s="357"/>
      <c r="AC79" s="357"/>
      <c r="AD79" s="357"/>
      <c r="AE79" s="357"/>
      <c r="AF79" s="357"/>
      <c r="AG79" s="357"/>
      <c r="AH79" s="357"/>
      <c r="AI79" s="357"/>
      <c r="AJ79" s="357"/>
      <c r="AK79" s="357"/>
      <c r="AL79" s="357"/>
      <c r="AM79" s="357"/>
      <c r="AN79" s="357"/>
      <c r="AO79" s="357"/>
      <c r="AP79" s="357"/>
      <c r="AQ79" s="357"/>
      <c r="AR79" s="357"/>
      <c r="AS79" s="357"/>
      <c r="AT79" s="357"/>
      <c r="AU79" s="357"/>
      <c r="AV79" s="357"/>
      <c r="AW79" s="357"/>
      <c r="AX79" s="357"/>
      <c r="AY79" s="357"/>
      <c r="AZ79" s="357"/>
      <c r="BA79" s="357"/>
      <c r="BB79" s="357"/>
      <c r="BC79" s="357"/>
      <c r="BD79" s="357"/>
      <c r="BE79" s="357"/>
      <c r="BF79" s="357"/>
      <c r="BG79" s="357"/>
      <c r="BH79" s="357"/>
      <c r="BI79" s="357"/>
      <c r="BJ79" s="357"/>
      <c r="BK79" s="357"/>
      <c r="BL79" s="357"/>
      <c r="BM79" s="357"/>
      <c r="BN79" s="358"/>
      <c r="BO79" s="359"/>
    </row>
    <row r="80" spans="2:67" ht="16" thickBot="1">
      <c r="B80" s="356" t="s">
        <v>161</v>
      </c>
      <c r="C80" s="357"/>
      <c r="D80" s="357"/>
      <c r="E80" s="357"/>
      <c r="F80" s="357"/>
      <c r="G80" s="357"/>
      <c r="H80" s="357"/>
      <c r="I80" s="357"/>
      <c r="J80" s="357"/>
      <c r="K80" s="357"/>
      <c r="L80" s="357"/>
      <c r="M80" s="357"/>
      <c r="N80" s="357"/>
      <c r="O80" s="357"/>
      <c r="P80" s="357"/>
      <c r="Q80" s="357"/>
      <c r="R80" s="357"/>
      <c r="S80" s="357"/>
      <c r="T80" s="357"/>
      <c r="U80" s="357"/>
      <c r="V80" s="357"/>
      <c r="W80" s="357"/>
      <c r="X80" s="357"/>
      <c r="Y80" s="357"/>
      <c r="Z80" s="357"/>
      <c r="AA80" s="357"/>
      <c r="AB80" s="357"/>
      <c r="AC80" s="357"/>
      <c r="AD80" s="357"/>
      <c r="AE80" s="357"/>
      <c r="AF80" s="357"/>
      <c r="AG80" s="357"/>
      <c r="AH80" s="357"/>
      <c r="AI80" s="357"/>
      <c r="AJ80" s="357"/>
      <c r="AK80" s="357"/>
      <c r="AL80" s="357"/>
      <c r="AM80" s="357"/>
      <c r="AN80" s="357"/>
      <c r="AO80" s="357"/>
      <c r="AP80" s="357"/>
      <c r="AQ80" s="357"/>
      <c r="AR80" s="357"/>
      <c r="AS80" s="357"/>
      <c r="AT80" s="357"/>
      <c r="AU80" s="357"/>
      <c r="AV80" s="357"/>
      <c r="AW80" s="357"/>
      <c r="AX80" s="357"/>
      <c r="AY80" s="357"/>
      <c r="AZ80" s="357"/>
      <c r="BA80" s="357"/>
      <c r="BB80" s="357"/>
      <c r="BC80" s="357"/>
      <c r="BD80" s="357"/>
      <c r="BE80" s="357"/>
      <c r="BF80" s="357"/>
      <c r="BG80" s="357"/>
      <c r="BH80" s="357"/>
      <c r="BI80" s="357"/>
      <c r="BJ80" s="357"/>
      <c r="BK80" s="357"/>
      <c r="BL80" s="357"/>
      <c r="BM80" s="357"/>
      <c r="BN80" s="358"/>
      <c r="BO80" s="359"/>
    </row>
    <row r="81" spans="2:67" ht="16" thickBot="1">
      <c r="B81" s="360" t="s">
        <v>82</v>
      </c>
      <c r="C81" s="361"/>
      <c r="D81" s="361"/>
      <c r="E81" s="361"/>
      <c r="F81" s="361"/>
      <c r="G81" s="361"/>
      <c r="H81" s="361"/>
      <c r="I81" s="361"/>
      <c r="J81" s="361"/>
      <c r="K81" s="361"/>
      <c r="L81" s="361"/>
      <c r="M81" s="361"/>
      <c r="N81" s="361"/>
      <c r="O81" s="361"/>
      <c r="P81" s="361"/>
      <c r="Q81" s="361"/>
      <c r="R81" s="361"/>
      <c r="S81" s="361"/>
      <c r="T81" s="361"/>
      <c r="U81" s="361"/>
      <c r="V81" s="361"/>
      <c r="W81" s="361"/>
      <c r="X81" s="361"/>
      <c r="Y81" s="361"/>
      <c r="Z81" s="361"/>
      <c r="AA81" s="361"/>
      <c r="AB81" s="361"/>
      <c r="AC81" s="361"/>
      <c r="AD81" s="361"/>
      <c r="AE81" s="361"/>
      <c r="AF81" s="361"/>
      <c r="AG81" s="361"/>
      <c r="AH81" s="361"/>
      <c r="AI81" s="361"/>
      <c r="AJ81" s="361"/>
      <c r="AK81" s="361"/>
      <c r="AL81" s="361"/>
      <c r="AM81" s="361"/>
      <c r="AN81" s="361"/>
      <c r="AO81" s="361"/>
      <c r="AP81" s="361"/>
      <c r="AQ81" s="361"/>
      <c r="AR81" s="361"/>
      <c r="AS81" s="361"/>
      <c r="AT81" s="361"/>
      <c r="AU81" s="361"/>
      <c r="AV81" s="361"/>
      <c r="AW81" s="361"/>
      <c r="AX81" s="361"/>
      <c r="AY81" s="361"/>
      <c r="AZ81" s="361"/>
      <c r="BA81" s="361"/>
      <c r="BB81" s="361"/>
      <c r="BC81" s="361"/>
      <c r="BD81" s="361"/>
      <c r="BE81" s="361"/>
      <c r="BF81" s="361"/>
      <c r="BG81" s="361"/>
      <c r="BH81" s="361"/>
      <c r="BI81" s="361"/>
      <c r="BJ81" s="361"/>
      <c r="BK81" s="361"/>
      <c r="BL81" s="361"/>
      <c r="BM81" s="361"/>
      <c r="BN81" s="362"/>
      <c r="BO81" s="363"/>
    </row>
    <row r="82" spans="2:67">
      <c r="B82" s="356" t="s">
        <v>162</v>
      </c>
      <c r="C82" s="357"/>
      <c r="D82" s="357"/>
      <c r="E82" s="357"/>
      <c r="F82" s="357"/>
      <c r="G82" s="357"/>
      <c r="H82" s="357"/>
      <c r="I82" s="357"/>
      <c r="J82" s="357"/>
      <c r="K82" s="357"/>
      <c r="L82" s="357"/>
      <c r="M82" s="357"/>
      <c r="N82" s="357"/>
      <c r="O82" s="357"/>
      <c r="P82" s="357"/>
      <c r="Q82" s="357"/>
      <c r="R82" s="357"/>
      <c r="S82" s="357"/>
      <c r="T82" s="357"/>
      <c r="U82" s="357"/>
      <c r="V82" s="357"/>
      <c r="W82" s="357"/>
      <c r="X82" s="357"/>
      <c r="Y82" s="357"/>
      <c r="Z82" s="357"/>
      <c r="AA82" s="357"/>
      <c r="AB82" s="357"/>
      <c r="AC82" s="357"/>
      <c r="AD82" s="357"/>
      <c r="AE82" s="357"/>
      <c r="AF82" s="357"/>
      <c r="AG82" s="357"/>
      <c r="AH82" s="357"/>
      <c r="AI82" s="357"/>
      <c r="AJ82" s="357"/>
      <c r="AK82" s="357"/>
      <c r="AL82" s="357"/>
      <c r="AM82" s="357"/>
      <c r="AN82" s="357"/>
      <c r="AO82" s="357"/>
      <c r="AP82" s="357"/>
      <c r="AQ82" s="357"/>
      <c r="AR82" s="357"/>
      <c r="AS82" s="357"/>
      <c r="AT82" s="357"/>
      <c r="AU82" s="357"/>
      <c r="AV82" s="357"/>
      <c r="AW82" s="357"/>
      <c r="AX82" s="357"/>
      <c r="AY82" s="357"/>
      <c r="AZ82" s="357"/>
      <c r="BA82" s="357"/>
      <c r="BB82" s="357"/>
      <c r="BC82" s="357"/>
      <c r="BD82" s="357"/>
      <c r="BE82" s="357"/>
      <c r="BF82" s="357"/>
      <c r="BG82" s="357"/>
      <c r="BH82" s="357"/>
      <c r="BI82" s="357"/>
      <c r="BJ82" s="357"/>
      <c r="BK82" s="357"/>
      <c r="BL82" s="357"/>
      <c r="BM82" s="357"/>
      <c r="BN82" s="358"/>
      <c r="BO82" s="359"/>
    </row>
    <row r="83" spans="2:67">
      <c r="B83" s="356" t="s">
        <v>163</v>
      </c>
      <c r="C83" s="368"/>
      <c r="D83" s="368"/>
      <c r="E83" s="368"/>
      <c r="F83" s="368"/>
      <c r="G83" s="368"/>
      <c r="H83" s="368"/>
      <c r="I83" s="368"/>
      <c r="J83" s="368"/>
      <c r="K83" s="368"/>
      <c r="L83" s="368"/>
      <c r="M83" s="368"/>
      <c r="N83" s="368"/>
      <c r="O83" s="368"/>
      <c r="P83" s="368"/>
      <c r="Q83" s="368"/>
      <c r="R83" s="368"/>
      <c r="S83" s="368"/>
      <c r="T83" s="368"/>
      <c r="U83" s="368"/>
      <c r="V83" s="368"/>
      <c r="W83" s="368"/>
      <c r="X83" s="368"/>
      <c r="Y83" s="368"/>
      <c r="Z83" s="368"/>
      <c r="AA83" s="368"/>
      <c r="AB83" s="368"/>
      <c r="AC83" s="368"/>
      <c r="AD83" s="368"/>
      <c r="AE83" s="368"/>
      <c r="AF83" s="368"/>
      <c r="AG83" s="368"/>
      <c r="AH83" s="368"/>
      <c r="AI83" s="368"/>
      <c r="AJ83" s="368"/>
      <c r="AK83" s="368"/>
      <c r="AL83" s="368"/>
      <c r="AM83" s="368"/>
      <c r="AN83" s="368"/>
      <c r="AO83" s="368"/>
      <c r="AP83" s="368"/>
      <c r="AQ83" s="368"/>
      <c r="AR83" s="368"/>
      <c r="AS83" s="368"/>
      <c r="AT83" s="368"/>
      <c r="AU83" s="368"/>
      <c r="AV83" s="368"/>
      <c r="AW83" s="368"/>
      <c r="AX83" s="368"/>
      <c r="AY83" s="368"/>
      <c r="AZ83" s="368"/>
      <c r="BA83" s="368"/>
      <c r="BB83" s="368"/>
      <c r="BC83" s="368"/>
      <c r="BD83" s="368"/>
      <c r="BE83" s="368"/>
      <c r="BF83" s="368"/>
      <c r="BG83" s="368"/>
      <c r="BH83" s="368"/>
      <c r="BI83" s="368"/>
      <c r="BJ83" s="368"/>
      <c r="BK83" s="368"/>
      <c r="BL83" s="368"/>
      <c r="BM83" s="368"/>
      <c r="BN83" s="369"/>
      <c r="BO83" s="370"/>
    </row>
    <row r="84" spans="2:67">
      <c r="B84" s="356" t="s">
        <v>164</v>
      </c>
      <c r="C84" s="357"/>
      <c r="D84" s="357"/>
      <c r="E84" s="357"/>
      <c r="F84" s="357"/>
      <c r="G84" s="357"/>
      <c r="H84" s="357"/>
      <c r="I84" s="357"/>
      <c r="J84" s="357"/>
      <c r="K84" s="357"/>
      <c r="L84" s="357"/>
      <c r="M84" s="357"/>
      <c r="N84" s="357"/>
      <c r="O84" s="357"/>
      <c r="P84" s="357"/>
      <c r="Q84" s="357"/>
      <c r="R84" s="357"/>
      <c r="S84" s="357"/>
      <c r="T84" s="357"/>
      <c r="U84" s="357"/>
      <c r="V84" s="357"/>
      <c r="W84" s="357"/>
      <c r="X84" s="357"/>
      <c r="Y84" s="357"/>
      <c r="Z84" s="357"/>
      <c r="AA84" s="357"/>
      <c r="AB84" s="357"/>
      <c r="AC84" s="357"/>
      <c r="AD84" s="357"/>
      <c r="AE84" s="357"/>
      <c r="AF84" s="357"/>
      <c r="AG84" s="357"/>
      <c r="AH84" s="357"/>
      <c r="AI84" s="357"/>
      <c r="AJ84" s="357"/>
      <c r="AK84" s="357"/>
      <c r="AL84" s="357"/>
      <c r="AM84" s="357"/>
      <c r="AN84" s="357"/>
      <c r="AO84" s="357"/>
      <c r="AP84" s="357"/>
      <c r="AQ84" s="357"/>
      <c r="AR84" s="357"/>
      <c r="AS84" s="357"/>
      <c r="AT84" s="357"/>
      <c r="AU84" s="357"/>
      <c r="AV84" s="357"/>
      <c r="AW84" s="357"/>
      <c r="AX84" s="357"/>
      <c r="AY84" s="357"/>
      <c r="AZ84" s="357"/>
      <c r="BA84" s="357"/>
      <c r="BB84" s="357"/>
      <c r="BC84" s="357"/>
      <c r="BD84" s="357"/>
      <c r="BE84" s="357"/>
      <c r="BF84" s="357"/>
      <c r="BG84" s="357"/>
      <c r="BH84" s="357"/>
      <c r="BI84" s="357"/>
      <c r="BJ84" s="357"/>
      <c r="BK84" s="357"/>
      <c r="BL84" s="357"/>
      <c r="BM84" s="357"/>
      <c r="BN84" s="358"/>
      <c r="BO84" s="359"/>
    </row>
    <row r="85" spans="2:67">
      <c r="B85" s="356" t="s">
        <v>165</v>
      </c>
      <c r="C85" s="357"/>
      <c r="D85" s="357"/>
      <c r="E85" s="357"/>
      <c r="F85" s="357"/>
      <c r="G85" s="357"/>
      <c r="H85" s="357"/>
      <c r="I85" s="357"/>
      <c r="J85" s="357"/>
      <c r="K85" s="357"/>
      <c r="L85" s="357"/>
      <c r="M85" s="357"/>
      <c r="N85" s="357"/>
      <c r="O85" s="357"/>
      <c r="P85" s="357"/>
      <c r="Q85" s="357"/>
      <c r="R85" s="357"/>
      <c r="S85" s="357"/>
      <c r="T85" s="357"/>
      <c r="U85" s="357"/>
      <c r="V85" s="357"/>
      <c r="W85" s="357"/>
      <c r="X85" s="357"/>
      <c r="Y85" s="357"/>
      <c r="Z85" s="357"/>
      <c r="AA85" s="357"/>
      <c r="AB85" s="357"/>
      <c r="AC85" s="357"/>
      <c r="AD85" s="357"/>
      <c r="AE85" s="357"/>
      <c r="AF85" s="357"/>
      <c r="AG85" s="357"/>
      <c r="AH85" s="357"/>
      <c r="AI85" s="357"/>
      <c r="AJ85" s="357"/>
      <c r="AK85" s="357"/>
      <c r="AL85" s="357"/>
      <c r="AM85" s="357"/>
      <c r="AN85" s="357"/>
      <c r="AO85" s="357"/>
      <c r="AP85" s="357"/>
      <c r="AQ85" s="357"/>
      <c r="AR85" s="357"/>
      <c r="AS85" s="357"/>
      <c r="AT85" s="357"/>
      <c r="AU85" s="357"/>
      <c r="AV85" s="357"/>
      <c r="AW85" s="357"/>
      <c r="AX85" s="357"/>
      <c r="AY85" s="357"/>
      <c r="AZ85" s="357"/>
      <c r="BA85" s="357"/>
      <c r="BB85" s="357"/>
      <c r="BC85" s="357"/>
      <c r="BD85" s="357"/>
      <c r="BE85" s="357"/>
      <c r="BF85" s="357"/>
      <c r="BG85" s="357"/>
      <c r="BH85" s="357"/>
      <c r="BI85" s="357"/>
      <c r="BJ85" s="357"/>
      <c r="BK85" s="357"/>
      <c r="BL85" s="357"/>
      <c r="BM85" s="357"/>
      <c r="BN85" s="358"/>
      <c r="BO85" s="359"/>
    </row>
    <row r="86" spans="2:67" ht="16" thickBot="1">
      <c r="B86" s="356" t="s">
        <v>166</v>
      </c>
      <c r="C86" s="357"/>
      <c r="D86" s="357"/>
      <c r="E86" s="357"/>
      <c r="F86" s="357"/>
      <c r="G86" s="357"/>
      <c r="H86" s="357"/>
      <c r="I86" s="357"/>
      <c r="J86" s="357"/>
      <c r="K86" s="357"/>
      <c r="L86" s="357"/>
      <c r="M86" s="357"/>
      <c r="N86" s="357"/>
      <c r="O86" s="357"/>
      <c r="P86" s="357"/>
      <c r="Q86" s="357"/>
      <c r="R86" s="357"/>
      <c r="S86" s="357"/>
      <c r="T86" s="357"/>
      <c r="U86" s="357"/>
      <c r="V86" s="357"/>
      <c r="W86" s="357"/>
      <c r="X86" s="357"/>
      <c r="Y86" s="357"/>
      <c r="Z86" s="357"/>
      <c r="AA86" s="357"/>
      <c r="AB86" s="357"/>
      <c r="AC86" s="357"/>
      <c r="AD86" s="357"/>
      <c r="AE86" s="357"/>
      <c r="AF86" s="357"/>
      <c r="AG86" s="357"/>
      <c r="AH86" s="357"/>
      <c r="AI86" s="357"/>
      <c r="AJ86" s="357"/>
      <c r="AK86" s="357"/>
      <c r="AL86" s="357"/>
      <c r="AM86" s="357"/>
      <c r="AN86" s="357"/>
      <c r="AO86" s="357"/>
      <c r="AP86" s="357"/>
      <c r="AQ86" s="357"/>
      <c r="AR86" s="357"/>
      <c r="AS86" s="357"/>
      <c r="AT86" s="357"/>
      <c r="AU86" s="357"/>
      <c r="AV86" s="357"/>
      <c r="AW86" s="357"/>
      <c r="AX86" s="357"/>
      <c r="AY86" s="357"/>
      <c r="AZ86" s="357"/>
      <c r="BA86" s="357"/>
      <c r="BB86" s="357"/>
      <c r="BC86" s="357"/>
      <c r="BD86" s="357"/>
      <c r="BE86" s="357"/>
      <c r="BF86" s="357"/>
      <c r="BG86" s="357"/>
      <c r="BH86" s="357"/>
      <c r="BI86" s="357"/>
      <c r="BJ86" s="357"/>
      <c r="BK86" s="357"/>
      <c r="BL86" s="357"/>
      <c r="BM86" s="357"/>
      <c r="BN86" s="358"/>
      <c r="BO86" s="359"/>
    </row>
    <row r="87" spans="2:67" ht="16" thickBot="1">
      <c r="B87" s="360" t="s">
        <v>167</v>
      </c>
      <c r="C87" s="361"/>
      <c r="D87" s="361"/>
      <c r="E87" s="361"/>
      <c r="F87" s="361"/>
      <c r="G87" s="361"/>
      <c r="H87" s="361"/>
      <c r="I87" s="361"/>
      <c r="J87" s="361"/>
      <c r="K87" s="361"/>
      <c r="L87" s="361"/>
      <c r="M87" s="361"/>
      <c r="N87" s="361"/>
      <c r="O87" s="361"/>
      <c r="P87" s="361"/>
      <c r="Q87" s="361"/>
      <c r="R87" s="361"/>
      <c r="S87" s="361"/>
      <c r="T87" s="361"/>
      <c r="U87" s="361"/>
      <c r="V87" s="361"/>
      <c r="W87" s="361"/>
      <c r="X87" s="361"/>
      <c r="Y87" s="361"/>
      <c r="Z87" s="361"/>
      <c r="AA87" s="361"/>
      <c r="AB87" s="361"/>
      <c r="AC87" s="361"/>
      <c r="AD87" s="361"/>
      <c r="AE87" s="361"/>
      <c r="AF87" s="361"/>
      <c r="AG87" s="361"/>
      <c r="AH87" s="361"/>
      <c r="AI87" s="361"/>
      <c r="AJ87" s="361"/>
      <c r="AK87" s="361"/>
      <c r="AL87" s="361"/>
      <c r="AM87" s="361"/>
      <c r="AN87" s="361"/>
      <c r="AO87" s="361"/>
      <c r="AP87" s="361"/>
      <c r="AQ87" s="361"/>
      <c r="AR87" s="361"/>
      <c r="AS87" s="361"/>
      <c r="AT87" s="361"/>
      <c r="AU87" s="361"/>
      <c r="AV87" s="361"/>
      <c r="AW87" s="361"/>
      <c r="AX87" s="361"/>
      <c r="AY87" s="361"/>
      <c r="AZ87" s="361"/>
      <c r="BA87" s="361"/>
      <c r="BB87" s="361"/>
      <c r="BC87" s="361"/>
      <c r="BD87" s="361"/>
      <c r="BE87" s="361"/>
      <c r="BF87" s="361"/>
      <c r="BG87" s="361"/>
      <c r="BH87" s="361"/>
      <c r="BI87" s="361"/>
      <c r="BJ87" s="361"/>
      <c r="BK87" s="361"/>
      <c r="BL87" s="361"/>
      <c r="BM87" s="361"/>
      <c r="BN87" s="362"/>
      <c r="BO87" s="363"/>
    </row>
    <row r="88" spans="2:67">
      <c r="B88" s="356" t="s">
        <v>168</v>
      </c>
      <c r="C88" s="357"/>
      <c r="D88" s="357"/>
      <c r="E88" s="357"/>
      <c r="F88" s="357"/>
      <c r="G88" s="357"/>
      <c r="H88" s="357"/>
      <c r="I88" s="357"/>
      <c r="J88" s="357"/>
      <c r="K88" s="357"/>
      <c r="L88" s="357"/>
      <c r="M88" s="357"/>
      <c r="N88" s="357"/>
      <c r="O88" s="357"/>
      <c r="P88" s="357"/>
      <c r="Q88" s="357"/>
      <c r="R88" s="357"/>
      <c r="S88" s="357"/>
      <c r="T88" s="357"/>
      <c r="U88" s="357"/>
      <c r="V88" s="357"/>
      <c r="W88" s="357"/>
      <c r="X88" s="357"/>
      <c r="Y88" s="357"/>
      <c r="Z88" s="357"/>
      <c r="AA88" s="357"/>
      <c r="AB88" s="357"/>
      <c r="AC88" s="357"/>
      <c r="AD88" s="357"/>
      <c r="AE88" s="357"/>
      <c r="AF88" s="357"/>
      <c r="AG88" s="357"/>
      <c r="AH88" s="357"/>
      <c r="AI88" s="357"/>
      <c r="AJ88" s="357"/>
      <c r="AK88" s="357"/>
      <c r="AL88" s="357"/>
      <c r="AM88" s="357"/>
      <c r="AN88" s="357"/>
      <c r="AO88" s="357"/>
      <c r="AP88" s="357"/>
      <c r="AQ88" s="357"/>
      <c r="AR88" s="357"/>
      <c r="AS88" s="357"/>
      <c r="AT88" s="357"/>
      <c r="AU88" s="357"/>
      <c r="AV88" s="357"/>
      <c r="AW88" s="357"/>
      <c r="AX88" s="357"/>
      <c r="AY88" s="357"/>
      <c r="AZ88" s="357"/>
      <c r="BA88" s="357"/>
      <c r="BB88" s="357"/>
      <c r="BC88" s="357"/>
      <c r="BD88" s="357"/>
      <c r="BE88" s="357"/>
      <c r="BF88" s="357"/>
      <c r="BG88" s="357"/>
      <c r="BH88" s="357"/>
      <c r="BI88" s="357"/>
      <c r="BJ88" s="357"/>
      <c r="BK88" s="357"/>
      <c r="BL88" s="357"/>
      <c r="BM88" s="357"/>
      <c r="BN88" s="358"/>
      <c r="BO88" s="359"/>
    </row>
    <row r="89" spans="2:67">
      <c r="B89" s="356" t="s">
        <v>169</v>
      </c>
      <c r="C89" s="357"/>
      <c r="D89" s="357"/>
      <c r="E89" s="357"/>
      <c r="F89" s="357"/>
      <c r="G89" s="357"/>
      <c r="H89" s="357"/>
      <c r="I89" s="357"/>
      <c r="J89" s="357"/>
      <c r="K89" s="357"/>
      <c r="L89" s="357"/>
      <c r="M89" s="357"/>
      <c r="N89" s="357"/>
      <c r="O89" s="357"/>
      <c r="P89" s="357"/>
      <c r="Q89" s="357"/>
      <c r="R89" s="357"/>
      <c r="S89" s="357"/>
      <c r="T89" s="357"/>
      <c r="U89" s="357"/>
      <c r="V89" s="357"/>
      <c r="W89" s="357"/>
      <c r="X89" s="357"/>
      <c r="Y89" s="357"/>
      <c r="Z89" s="357"/>
      <c r="AA89" s="357"/>
      <c r="AB89" s="357"/>
      <c r="AC89" s="357"/>
      <c r="AD89" s="357"/>
      <c r="AE89" s="357"/>
      <c r="AF89" s="357"/>
      <c r="AG89" s="357"/>
      <c r="AH89" s="357"/>
      <c r="AI89" s="357"/>
      <c r="AJ89" s="357"/>
      <c r="AK89" s="357"/>
      <c r="AL89" s="357"/>
      <c r="AM89" s="357"/>
      <c r="AN89" s="357"/>
      <c r="AO89" s="357"/>
      <c r="AP89" s="357"/>
      <c r="AQ89" s="357"/>
      <c r="AR89" s="357"/>
      <c r="AS89" s="357"/>
      <c r="AT89" s="357"/>
      <c r="AU89" s="357"/>
      <c r="AV89" s="357"/>
      <c r="AW89" s="357"/>
      <c r="AX89" s="357"/>
      <c r="AY89" s="357"/>
      <c r="AZ89" s="357"/>
      <c r="BA89" s="357"/>
      <c r="BB89" s="357"/>
      <c r="BC89" s="357"/>
      <c r="BD89" s="357"/>
      <c r="BE89" s="357"/>
      <c r="BF89" s="357"/>
      <c r="BG89" s="357"/>
      <c r="BH89" s="357"/>
      <c r="BI89" s="357"/>
      <c r="BJ89" s="357"/>
      <c r="BK89" s="357"/>
      <c r="BL89" s="357"/>
      <c r="BM89" s="357"/>
      <c r="BN89" s="358"/>
      <c r="BO89" s="359"/>
    </row>
    <row r="90" spans="2:67">
      <c r="B90" s="356" t="s">
        <v>170</v>
      </c>
      <c r="C90" s="357"/>
      <c r="D90" s="357"/>
      <c r="E90" s="357"/>
      <c r="F90" s="357"/>
      <c r="G90" s="357"/>
      <c r="H90" s="357"/>
      <c r="I90" s="357"/>
      <c r="J90" s="357"/>
      <c r="K90" s="357"/>
      <c r="L90" s="357"/>
      <c r="M90" s="357"/>
      <c r="N90" s="357"/>
      <c r="O90" s="357"/>
      <c r="P90" s="357"/>
      <c r="Q90" s="357"/>
      <c r="R90" s="357"/>
      <c r="S90" s="357"/>
      <c r="T90" s="357"/>
      <c r="U90" s="357"/>
      <c r="V90" s="357"/>
      <c r="W90" s="357"/>
      <c r="X90" s="357"/>
      <c r="Y90" s="357"/>
      <c r="Z90" s="357"/>
      <c r="AA90" s="357"/>
      <c r="AB90" s="357"/>
      <c r="AC90" s="357"/>
      <c r="AD90" s="357"/>
      <c r="AE90" s="357"/>
      <c r="AF90" s="357"/>
      <c r="AG90" s="357"/>
      <c r="AH90" s="357"/>
      <c r="AI90" s="357"/>
      <c r="AJ90" s="357"/>
      <c r="AK90" s="357"/>
      <c r="AL90" s="357"/>
      <c r="AM90" s="357"/>
      <c r="AN90" s="357"/>
      <c r="AO90" s="357"/>
      <c r="AP90" s="357"/>
      <c r="AQ90" s="357"/>
      <c r="AR90" s="357"/>
      <c r="AS90" s="357"/>
      <c r="AT90" s="357"/>
      <c r="AU90" s="357"/>
      <c r="AV90" s="357"/>
      <c r="AW90" s="357"/>
      <c r="AX90" s="357"/>
      <c r="AY90" s="357"/>
      <c r="AZ90" s="357"/>
      <c r="BA90" s="357"/>
      <c r="BB90" s="357"/>
      <c r="BC90" s="357"/>
      <c r="BD90" s="357"/>
      <c r="BE90" s="357"/>
      <c r="BF90" s="357"/>
      <c r="BG90" s="357"/>
      <c r="BH90" s="357"/>
      <c r="BI90" s="357"/>
      <c r="BJ90" s="357"/>
      <c r="BK90" s="357"/>
      <c r="BL90" s="357"/>
      <c r="BM90" s="357"/>
      <c r="BN90" s="358"/>
      <c r="BO90" s="359"/>
    </row>
    <row r="91" spans="2:67" ht="16" thickBot="1">
      <c r="B91" s="356" t="s">
        <v>171</v>
      </c>
      <c r="C91" s="357"/>
      <c r="D91" s="357"/>
      <c r="E91" s="357"/>
      <c r="F91" s="357"/>
      <c r="G91" s="357"/>
      <c r="H91" s="357"/>
      <c r="I91" s="357"/>
      <c r="J91" s="357"/>
      <c r="K91" s="357"/>
      <c r="L91" s="357"/>
      <c r="M91" s="357"/>
      <c r="N91" s="357"/>
      <c r="O91" s="357"/>
      <c r="P91" s="357"/>
      <c r="Q91" s="357"/>
      <c r="R91" s="357"/>
      <c r="S91" s="357"/>
      <c r="T91" s="357"/>
      <c r="U91" s="357"/>
      <c r="V91" s="357"/>
      <c r="W91" s="357"/>
      <c r="X91" s="357"/>
      <c r="Y91" s="357"/>
      <c r="Z91" s="357"/>
      <c r="AA91" s="357"/>
      <c r="AB91" s="357"/>
      <c r="AC91" s="357"/>
      <c r="AD91" s="357"/>
      <c r="AE91" s="357"/>
      <c r="AF91" s="357"/>
      <c r="AG91" s="357"/>
      <c r="AH91" s="357"/>
      <c r="AI91" s="357"/>
      <c r="AJ91" s="357"/>
      <c r="AK91" s="357"/>
      <c r="AL91" s="357"/>
      <c r="AM91" s="357"/>
      <c r="AN91" s="357"/>
      <c r="AO91" s="357"/>
      <c r="AP91" s="357"/>
      <c r="AQ91" s="357"/>
      <c r="AR91" s="357"/>
      <c r="AS91" s="357"/>
      <c r="AT91" s="357"/>
      <c r="AU91" s="357"/>
      <c r="AV91" s="357"/>
      <c r="AW91" s="357"/>
      <c r="AX91" s="357"/>
      <c r="AY91" s="357"/>
      <c r="AZ91" s="357"/>
      <c r="BA91" s="357"/>
      <c r="BB91" s="357"/>
      <c r="BC91" s="357"/>
      <c r="BD91" s="357"/>
      <c r="BE91" s="357"/>
      <c r="BF91" s="357"/>
      <c r="BG91" s="357"/>
      <c r="BH91" s="357"/>
      <c r="BI91" s="357"/>
      <c r="BJ91" s="357"/>
      <c r="BK91" s="357"/>
      <c r="BL91" s="357"/>
      <c r="BM91" s="357"/>
      <c r="BN91" s="358"/>
      <c r="BO91" s="359"/>
    </row>
    <row r="92" spans="2:67" ht="16" thickBot="1">
      <c r="B92" s="360" t="s">
        <v>172</v>
      </c>
      <c r="C92" s="361"/>
      <c r="D92" s="361"/>
      <c r="E92" s="361"/>
      <c r="F92" s="361"/>
      <c r="G92" s="361"/>
      <c r="H92" s="361"/>
      <c r="I92" s="361"/>
      <c r="J92" s="361"/>
      <c r="K92" s="361"/>
      <c r="L92" s="361"/>
      <c r="M92" s="361"/>
      <c r="N92" s="361"/>
      <c r="O92" s="361"/>
      <c r="P92" s="361"/>
      <c r="Q92" s="361"/>
      <c r="R92" s="361"/>
      <c r="S92" s="361"/>
      <c r="T92" s="361"/>
      <c r="U92" s="361"/>
      <c r="V92" s="361"/>
      <c r="W92" s="361"/>
      <c r="X92" s="361"/>
      <c r="Y92" s="361"/>
      <c r="Z92" s="361"/>
      <c r="AA92" s="361"/>
      <c r="AB92" s="361"/>
      <c r="AC92" s="361"/>
      <c r="AD92" s="361"/>
      <c r="AE92" s="361"/>
      <c r="AF92" s="361"/>
      <c r="AG92" s="361"/>
      <c r="AH92" s="361"/>
      <c r="AI92" s="361"/>
      <c r="AJ92" s="361"/>
      <c r="AK92" s="361"/>
      <c r="AL92" s="361"/>
      <c r="AM92" s="361"/>
      <c r="AN92" s="361"/>
      <c r="AO92" s="361"/>
      <c r="AP92" s="361"/>
      <c r="AQ92" s="361"/>
      <c r="AR92" s="361"/>
      <c r="AS92" s="361"/>
      <c r="AT92" s="361"/>
      <c r="AU92" s="361"/>
      <c r="AV92" s="361"/>
      <c r="AW92" s="361"/>
      <c r="AX92" s="361"/>
      <c r="AY92" s="361"/>
      <c r="AZ92" s="361"/>
      <c r="BA92" s="361"/>
      <c r="BB92" s="361"/>
      <c r="BC92" s="361"/>
      <c r="BD92" s="361"/>
      <c r="BE92" s="361"/>
      <c r="BF92" s="361"/>
      <c r="BG92" s="361"/>
      <c r="BH92" s="361"/>
      <c r="BI92" s="361"/>
      <c r="BJ92" s="361"/>
      <c r="BK92" s="361"/>
      <c r="BL92" s="361"/>
      <c r="BM92" s="361"/>
      <c r="BN92" s="362"/>
      <c r="BO92" s="363"/>
    </row>
    <row r="93" spans="2:67">
      <c r="B93" s="356" t="s">
        <v>173</v>
      </c>
      <c r="C93" s="357"/>
      <c r="D93" s="357"/>
      <c r="E93" s="357"/>
      <c r="F93" s="357"/>
      <c r="G93" s="357"/>
      <c r="H93" s="357"/>
      <c r="I93" s="357"/>
      <c r="J93" s="357"/>
      <c r="K93" s="357"/>
      <c r="L93" s="357"/>
      <c r="M93" s="357"/>
      <c r="N93" s="357"/>
      <c r="O93" s="357"/>
      <c r="P93" s="357"/>
      <c r="Q93" s="357"/>
      <c r="R93" s="357"/>
      <c r="S93" s="357"/>
      <c r="T93" s="357"/>
      <c r="U93" s="357"/>
      <c r="V93" s="357"/>
      <c r="W93" s="357"/>
      <c r="X93" s="357"/>
      <c r="Y93" s="357"/>
      <c r="Z93" s="357"/>
      <c r="AA93" s="357"/>
      <c r="AB93" s="357"/>
      <c r="AC93" s="357"/>
      <c r="AD93" s="357"/>
      <c r="AE93" s="357"/>
      <c r="AF93" s="357"/>
      <c r="AG93" s="357"/>
      <c r="AH93" s="357"/>
      <c r="AI93" s="357"/>
      <c r="AJ93" s="357"/>
      <c r="AK93" s="357"/>
      <c r="AL93" s="357"/>
      <c r="AM93" s="357"/>
      <c r="AN93" s="357"/>
      <c r="AO93" s="357"/>
      <c r="AP93" s="357"/>
      <c r="AQ93" s="357"/>
      <c r="AR93" s="357"/>
      <c r="AS93" s="357"/>
      <c r="AT93" s="357"/>
      <c r="AU93" s="357"/>
      <c r="AV93" s="357"/>
      <c r="AW93" s="357"/>
      <c r="AX93" s="357"/>
      <c r="AY93" s="357"/>
      <c r="AZ93" s="357"/>
      <c r="BA93" s="357"/>
      <c r="BB93" s="357"/>
      <c r="BC93" s="357"/>
      <c r="BD93" s="357"/>
      <c r="BE93" s="357"/>
      <c r="BF93" s="357"/>
      <c r="BG93" s="357"/>
      <c r="BH93" s="357"/>
      <c r="BI93" s="357"/>
      <c r="BJ93" s="357"/>
      <c r="BK93" s="357"/>
      <c r="BL93" s="357"/>
      <c r="BM93" s="357"/>
      <c r="BN93" s="358"/>
      <c r="BO93" s="359"/>
    </row>
    <row r="94" spans="2:67">
      <c r="B94" s="356" t="s">
        <v>174</v>
      </c>
      <c r="C94" s="357"/>
      <c r="D94" s="357"/>
      <c r="E94" s="357"/>
      <c r="F94" s="357"/>
      <c r="G94" s="357"/>
      <c r="H94" s="357"/>
      <c r="I94" s="357"/>
      <c r="J94" s="357"/>
      <c r="K94" s="357"/>
      <c r="L94" s="357"/>
      <c r="M94" s="357"/>
      <c r="N94" s="357"/>
      <c r="O94" s="357"/>
      <c r="P94" s="357"/>
      <c r="Q94" s="357"/>
      <c r="R94" s="357"/>
      <c r="S94" s="357"/>
      <c r="T94" s="357"/>
      <c r="U94" s="357"/>
      <c r="V94" s="357"/>
      <c r="W94" s="357"/>
      <c r="X94" s="357"/>
      <c r="Y94" s="357"/>
      <c r="Z94" s="357"/>
      <c r="AA94" s="357"/>
      <c r="AB94" s="357"/>
      <c r="AC94" s="357"/>
      <c r="AD94" s="357"/>
      <c r="AE94" s="357"/>
      <c r="AF94" s="357"/>
      <c r="AG94" s="357"/>
      <c r="AH94" s="357"/>
      <c r="AI94" s="357"/>
      <c r="AJ94" s="357"/>
      <c r="AK94" s="357"/>
      <c r="AL94" s="357"/>
      <c r="AM94" s="357"/>
      <c r="AN94" s="357"/>
      <c r="AO94" s="357"/>
      <c r="AP94" s="357"/>
      <c r="AQ94" s="357"/>
      <c r="AR94" s="357"/>
      <c r="AS94" s="357"/>
      <c r="AT94" s="357"/>
      <c r="AU94" s="357"/>
      <c r="AV94" s="357"/>
      <c r="AW94" s="357"/>
      <c r="AX94" s="357"/>
      <c r="AY94" s="357"/>
      <c r="AZ94" s="357"/>
      <c r="BA94" s="357"/>
      <c r="BB94" s="357"/>
      <c r="BC94" s="357"/>
      <c r="BD94" s="357"/>
      <c r="BE94" s="357"/>
      <c r="BF94" s="357"/>
      <c r="BG94" s="357"/>
      <c r="BH94" s="357"/>
      <c r="BI94" s="357"/>
      <c r="BJ94" s="357"/>
      <c r="BK94" s="357"/>
      <c r="BL94" s="357"/>
      <c r="BM94" s="357"/>
      <c r="BN94" s="358"/>
      <c r="BO94" s="359"/>
    </row>
    <row r="95" spans="2:67">
      <c r="B95" s="356" t="s">
        <v>175</v>
      </c>
      <c r="C95" s="357"/>
      <c r="D95" s="357"/>
      <c r="E95" s="357"/>
      <c r="F95" s="357"/>
      <c r="G95" s="357"/>
      <c r="H95" s="357"/>
      <c r="I95" s="357"/>
      <c r="J95" s="357"/>
      <c r="K95" s="357"/>
      <c r="L95" s="357"/>
      <c r="M95" s="357"/>
      <c r="N95" s="357"/>
      <c r="O95" s="357"/>
      <c r="P95" s="357"/>
      <c r="Q95" s="357"/>
      <c r="R95" s="357"/>
      <c r="S95" s="357"/>
      <c r="T95" s="357"/>
      <c r="U95" s="357"/>
      <c r="V95" s="357"/>
      <c r="W95" s="357"/>
      <c r="X95" s="357"/>
      <c r="Y95" s="357"/>
      <c r="Z95" s="357"/>
      <c r="AA95" s="357"/>
      <c r="AB95" s="357"/>
      <c r="AC95" s="357"/>
      <c r="AD95" s="357"/>
      <c r="AE95" s="357"/>
      <c r="AF95" s="357"/>
      <c r="AG95" s="357"/>
      <c r="AH95" s="357"/>
      <c r="AI95" s="357"/>
      <c r="AJ95" s="357"/>
      <c r="AK95" s="357"/>
      <c r="AL95" s="357"/>
      <c r="AM95" s="357"/>
      <c r="AN95" s="357"/>
      <c r="AO95" s="357"/>
      <c r="AP95" s="357"/>
      <c r="AQ95" s="357"/>
      <c r="AR95" s="357"/>
      <c r="AS95" s="357"/>
      <c r="AT95" s="357"/>
      <c r="AU95" s="357"/>
      <c r="AV95" s="357"/>
      <c r="AW95" s="357"/>
      <c r="AX95" s="357"/>
      <c r="AY95" s="357"/>
      <c r="AZ95" s="357"/>
      <c r="BA95" s="357"/>
      <c r="BB95" s="357"/>
      <c r="BC95" s="357"/>
      <c r="BD95" s="357"/>
      <c r="BE95" s="357"/>
      <c r="BF95" s="357"/>
      <c r="BG95" s="357"/>
      <c r="BH95" s="357"/>
      <c r="BI95" s="357"/>
      <c r="BJ95" s="357"/>
      <c r="BK95" s="357"/>
      <c r="BL95" s="357"/>
      <c r="BM95" s="357"/>
      <c r="BN95" s="358"/>
      <c r="BO95" s="359"/>
    </row>
    <row r="96" spans="2:67" ht="16" thickBot="1">
      <c r="B96" s="356" t="s">
        <v>176</v>
      </c>
      <c r="C96" s="357"/>
      <c r="D96" s="357"/>
      <c r="E96" s="357"/>
      <c r="F96" s="357"/>
      <c r="G96" s="357"/>
      <c r="H96" s="357"/>
      <c r="I96" s="357"/>
      <c r="J96" s="357"/>
      <c r="K96" s="357"/>
      <c r="L96" s="357"/>
      <c r="M96" s="357"/>
      <c r="N96" s="357"/>
      <c r="O96" s="357"/>
      <c r="P96" s="357"/>
      <c r="Q96" s="357"/>
      <c r="R96" s="357"/>
      <c r="S96" s="357"/>
      <c r="T96" s="357"/>
      <c r="U96" s="357"/>
      <c r="V96" s="357"/>
      <c r="W96" s="357"/>
      <c r="X96" s="357"/>
      <c r="Y96" s="357"/>
      <c r="Z96" s="357"/>
      <c r="AA96" s="357"/>
      <c r="AB96" s="357"/>
      <c r="AC96" s="357"/>
      <c r="AD96" s="357"/>
      <c r="AE96" s="357"/>
      <c r="AF96" s="357"/>
      <c r="AG96" s="357"/>
      <c r="AH96" s="357"/>
      <c r="AI96" s="357"/>
      <c r="AJ96" s="357"/>
      <c r="AK96" s="357"/>
      <c r="AL96" s="357"/>
      <c r="AM96" s="357"/>
      <c r="AN96" s="357"/>
      <c r="AO96" s="357"/>
      <c r="AP96" s="357"/>
      <c r="AQ96" s="357"/>
      <c r="AR96" s="357"/>
      <c r="AS96" s="357"/>
      <c r="AT96" s="357"/>
      <c r="AU96" s="357"/>
      <c r="AV96" s="357"/>
      <c r="AW96" s="357"/>
      <c r="AX96" s="357"/>
      <c r="AY96" s="357"/>
      <c r="AZ96" s="357"/>
      <c r="BA96" s="357"/>
      <c r="BB96" s="357"/>
      <c r="BC96" s="357"/>
      <c r="BD96" s="357"/>
      <c r="BE96" s="357"/>
      <c r="BF96" s="357"/>
      <c r="BG96" s="357"/>
      <c r="BH96" s="357"/>
      <c r="BI96" s="357"/>
      <c r="BJ96" s="357"/>
      <c r="BK96" s="357"/>
      <c r="BL96" s="357"/>
      <c r="BM96" s="357"/>
      <c r="BN96" s="358"/>
      <c r="BO96" s="359"/>
    </row>
    <row r="97" spans="2:67" ht="16" thickBot="1">
      <c r="B97" s="360" t="s">
        <v>177</v>
      </c>
      <c r="C97" s="361"/>
      <c r="D97" s="361"/>
      <c r="E97" s="361"/>
      <c r="F97" s="361"/>
      <c r="G97" s="361"/>
      <c r="H97" s="361"/>
      <c r="I97" s="361"/>
      <c r="J97" s="361"/>
      <c r="K97" s="361"/>
      <c r="L97" s="361"/>
      <c r="M97" s="361"/>
      <c r="N97" s="361"/>
      <c r="O97" s="361"/>
      <c r="P97" s="361"/>
      <c r="Q97" s="361"/>
      <c r="R97" s="361"/>
      <c r="S97" s="361"/>
      <c r="T97" s="361"/>
      <c r="U97" s="361"/>
      <c r="V97" s="361"/>
      <c r="W97" s="361"/>
      <c r="X97" s="361"/>
      <c r="Y97" s="361"/>
      <c r="Z97" s="361"/>
      <c r="AA97" s="361"/>
      <c r="AB97" s="361"/>
      <c r="AC97" s="361"/>
      <c r="AD97" s="361"/>
      <c r="AE97" s="361"/>
      <c r="AF97" s="361"/>
      <c r="AG97" s="361"/>
      <c r="AH97" s="361"/>
      <c r="AI97" s="361"/>
      <c r="AJ97" s="361"/>
      <c r="AK97" s="361"/>
      <c r="AL97" s="361"/>
      <c r="AM97" s="361"/>
      <c r="AN97" s="361"/>
      <c r="AO97" s="361"/>
      <c r="AP97" s="361"/>
      <c r="AQ97" s="361"/>
      <c r="AR97" s="361"/>
      <c r="AS97" s="361"/>
      <c r="AT97" s="361"/>
      <c r="AU97" s="361"/>
      <c r="AV97" s="361"/>
      <c r="AW97" s="361"/>
      <c r="AX97" s="361"/>
      <c r="AY97" s="361"/>
      <c r="AZ97" s="361"/>
      <c r="BA97" s="361"/>
      <c r="BB97" s="361"/>
      <c r="BC97" s="361"/>
      <c r="BD97" s="361"/>
      <c r="BE97" s="361"/>
      <c r="BF97" s="361"/>
      <c r="BG97" s="361"/>
      <c r="BH97" s="361"/>
      <c r="BI97" s="361"/>
      <c r="BJ97" s="361"/>
      <c r="BK97" s="361"/>
      <c r="BL97" s="361"/>
      <c r="BM97" s="361"/>
      <c r="BN97" s="362"/>
      <c r="BO97" s="363"/>
    </row>
    <row r="98" spans="2:67">
      <c r="B98" s="356" t="s">
        <v>178</v>
      </c>
      <c r="C98" s="357"/>
      <c r="D98" s="357"/>
      <c r="E98" s="357"/>
      <c r="F98" s="357"/>
      <c r="G98" s="357"/>
      <c r="H98" s="357"/>
      <c r="I98" s="357"/>
      <c r="J98" s="357"/>
      <c r="K98" s="357"/>
      <c r="L98" s="357"/>
      <c r="M98" s="357"/>
      <c r="N98" s="357"/>
      <c r="O98" s="357"/>
      <c r="P98" s="357"/>
      <c r="Q98" s="357"/>
      <c r="R98" s="357"/>
      <c r="S98" s="357"/>
      <c r="T98" s="357"/>
      <c r="U98" s="357"/>
      <c r="V98" s="357"/>
      <c r="W98" s="357"/>
      <c r="X98" s="357"/>
      <c r="Y98" s="357"/>
      <c r="Z98" s="357"/>
      <c r="AA98" s="357"/>
      <c r="AB98" s="357"/>
      <c r="AC98" s="357"/>
      <c r="AD98" s="357"/>
      <c r="AE98" s="357"/>
      <c r="AF98" s="357"/>
      <c r="AG98" s="357"/>
      <c r="AH98" s="357"/>
      <c r="AI98" s="357"/>
      <c r="AJ98" s="357"/>
      <c r="AK98" s="357"/>
      <c r="AL98" s="357"/>
      <c r="AM98" s="357"/>
      <c r="AN98" s="357"/>
      <c r="AO98" s="357"/>
      <c r="AP98" s="357"/>
      <c r="AQ98" s="357"/>
      <c r="AR98" s="357"/>
      <c r="AS98" s="357"/>
      <c r="AT98" s="357"/>
      <c r="AU98" s="357"/>
      <c r="AV98" s="357"/>
      <c r="AW98" s="357"/>
      <c r="AX98" s="357"/>
      <c r="AY98" s="357"/>
      <c r="AZ98" s="357"/>
      <c r="BA98" s="357"/>
      <c r="BB98" s="357"/>
      <c r="BC98" s="357"/>
      <c r="BD98" s="357"/>
      <c r="BE98" s="357"/>
      <c r="BF98" s="357"/>
      <c r="BG98" s="357"/>
      <c r="BH98" s="357"/>
      <c r="BI98" s="357"/>
      <c r="BJ98" s="357"/>
      <c r="BK98" s="357"/>
      <c r="BL98" s="357"/>
      <c r="BM98" s="357"/>
      <c r="BN98" s="358"/>
      <c r="BO98" s="359"/>
    </row>
    <row r="99" spans="2:67">
      <c r="B99" s="356" t="s">
        <v>179</v>
      </c>
      <c r="C99" s="357"/>
      <c r="D99" s="357"/>
      <c r="E99" s="357"/>
      <c r="F99" s="357"/>
      <c r="G99" s="357"/>
      <c r="H99" s="357"/>
      <c r="I99" s="357"/>
      <c r="J99" s="357"/>
      <c r="K99" s="357"/>
      <c r="L99" s="357"/>
      <c r="M99" s="357"/>
      <c r="N99" s="357"/>
      <c r="O99" s="357"/>
      <c r="P99" s="357"/>
      <c r="Q99" s="357"/>
      <c r="R99" s="357"/>
      <c r="S99" s="357"/>
      <c r="T99" s="357"/>
      <c r="U99" s="357"/>
      <c r="V99" s="357"/>
      <c r="W99" s="357"/>
      <c r="X99" s="357"/>
      <c r="Y99" s="357"/>
      <c r="Z99" s="357"/>
      <c r="AA99" s="357"/>
      <c r="AB99" s="357"/>
      <c r="AC99" s="357"/>
      <c r="AD99" s="357"/>
      <c r="AE99" s="357"/>
      <c r="AF99" s="357"/>
      <c r="AG99" s="357"/>
      <c r="AH99" s="357"/>
      <c r="AI99" s="357"/>
      <c r="AJ99" s="357"/>
      <c r="AK99" s="357"/>
      <c r="AL99" s="357"/>
      <c r="AM99" s="357"/>
      <c r="AN99" s="357"/>
      <c r="AO99" s="357"/>
      <c r="AP99" s="357"/>
      <c r="AQ99" s="357"/>
      <c r="AR99" s="357"/>
      <c r="AS99" s="357"/>
      <c r="AT99" s="357"/>
      <c r="AU99" s="357"/>
      <c r="AV99" s="357"/>
      <c r="AW99" s="357"/>
      <c r="AX99" s="357"/>
      <c r="AY99" s="357"/>
      <c r="AZ99" s="357"/>
      <c r="BA99" s="357"/>
      <c r="BB99" s="357"/>
      <c r="BC99" s="357"/>
      <c r="BD99" s="357"/>
      <c r="BE99" s="357"/>
      <c r="BF99" s="357"/>
      <c r="BG99" s="357"/>
      <c r="BH99" s="357"/>
      <c r="BI99" s="357"/>
      <c r="BJ99" s="357"/>
      <c r="BK99" s="357"/>
      <c r="BL99" s="357"/>
      <c r="BM99" s="357"/>
      <c r="BN99" s="358"/>
      <c r="BO99" s="359"/>
    </row>
    <row r="100" spans="2:67">
      <c r="B100" s="356" t="s">
        <v>180</v>
      </c>
      <c r="C100" s="357"/>
      <c r="D100" s="357"/>
      <c r="E100" s="357"/>
      <c r="F100" s="357"/>
      <c r="G100" s="357"/>
      <c r="H100" s="357"/>
      <c r="I100" s="357"/>
      <c r="J100" s="357"/>
      <c r="K100" s="357"/>
      <c r="L100" s="357"/>
      <c r="M100" s="357"/>
      <c r="N100" s="357"/>
      <c r="O100" s="357"/>
      <c r="P100" s="357"/>
      <c r="Q100" s="357"/>
      <c r="R100" s="357"/>
      <c r="S100" s="357"/>
      <c r="T100" s="357"/>
      <c r="U100" s="357"/>
      <c r="V100" s="357"/>
      <c r="W100" s="357"/>
      <c r="X100" s="357"/>
      <c r="Y100" s="357"/>
      <c r="Z100" s="357"/>
      <c r="AA100" s="357"/>
      <c r="AB100" s="357"/>
      <c r="AC100" s="357"/>
      <c r="AD100" s="357"/>
      <c r="AE100" s="357"/>
      <c r="AF100" s="357"/>
      <c r="AG100" s="357"/>
      <c r="AH100" s="357"/>
      <c r="AI100" s="357"/>
      <c r="AJ100" s="357"/>
      <c r="AK100" s="357"/>
      <c r="AL100" s="357"/>
      <c r="AM100" s="357"/>
      <c r="AN100" s="357"/>
      <c r="AO100" s="357"/>
      <c r="AP100" s="357"/>
      <c r="AQ100" s="357"/>
      <c r="AR100" s="357"/>
      <c r="AS100" s="357"/>
      <c r="AT100" s="357"/>
      <c r="AU100" s="357"/>
      <c r="AV100" s="357"/>
      <c r="AW100" s="357"/>
      <c r="AX100" s="357"/>
      <c r="AY100" s="357"/>
      <c r="AZ100" s="357"/>
      <c r="BA100" s="357"/>
      <c r="BB100" s="357"/>
      <c r="BC100" s="357"/>
      <c r="BD100" s="357"/>
      <c r="BE100" s="357"/>
      <c r="BF100" s="357"/>
      <c r="BG100" s="357"/>
      <c r="BH100" s="357"/>
      <c r="BI100" s="357"/>
      <c r="BJ100" s="357"/>
      <c r="BK100" s="357"/>
      <c r="BL100" s="357"/>
      <c r="BM100" s="357"/>
      <c r="BN100" s="358"/>
      <c r="BO100" s="359"/>
    </row>
    <row r="101" spans="2:67" ht="16" thickBot="1">
      <c r="B101" s="371" t="s">
        <v>181</v>
      </c>
      <c r="C101" s="372"/>
      <c r="D101" s="372"/>
      <c r="E101" s="372"/>
      <c r="F101" s="372"/>
      <c r="G101" s="372"/>
      <c r="H101" s="372"/>
      <c r="I101" s="372"/>
      <c r="J101" s="372"/>
      <c r="K101" s="372"/>
      <c r="L101" s="372"/>
      <c r="M101" s="372"/>
      <c r="N101" s="372"/>
      <c r="O101" s="372"/>
      <c r="P101" s="372"/>
      <c r="Q101" s="372"/>
      <c r="R101" s="372"/>
      <c r="S101" s="372"/>
      <c r="T101" s="372"/>
      <c r="U101" s="372"/>
      <c r="V101" s="372"/>
      <c r="W101" s="372"/>
      <c r="X101" s="372"/>
      <c r="Y101" s="372"/>
      <c r="Z101" s="372"/>
      <c r="AA101" s="372"/>
      <c r="AB101" s="372"/>
      <c r="AC101" s="372"/>
      <c r="AD101" s="372"/>
      <c r="AE101" s="372"/>
      <c r="AF101" s="372"/>
      <c r="AG101" s="372"/>
      <c r="AH101" s="372"/>
      <c r="AI101" s="372"/>
      <c r="AJ101" s="372"/>
      <c r="AK101" s="372"/>
      <c r="AL101" s="372"/>
      <c r="AM101" s="372"/>
      <c r="AN101" s="372"/>
      <c r="AO101" s="372"/>
      <c r="AP101" s="372"/>
      <c r="AQ101" s="372"/>
      <c r="AR101" s="372"/>
      <c r="AS101" s="372"/>
      <c r="AT101" s="372"/>
      <c r="AU101" s="372"/>
      <c r="AV101" s="372"/>
      <c r="AW101" s="372"/>
      <c r="AX101" s="372"/>
      <c r="AY101" s="372"/>
      <c r="AZ101" s="372"/>
      <c r="BA101" s="372"/>
      <c r="BB101" s="372"/>
      <c r="BC101" s="372"/>
      <c r="BD101" s="372"/>
      <c r="BE101" s="372"/>
      <c r="BF101" s="372"/>
      <c r="BG101" s="372"/>
      <c r="BH101" s="372"/>
      <c r="BI101" s="372"/>
      <c r="BJ101" s="372"/>
      <c r="BK101" s="372"/>
      <c r="BL101" s="372"/>
      <c r="BM101" s="372"/>
      <c r="BN101" s="373"/>
      <c r="BO101" s="374"/>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A1:Q34"/>
  <sheetViews>
    <sheetView workbookViewId="0">
      <selection activeCell="B6" sqref="B6"/>
    </sheetView>
  </sheetViews>
  <sheetFormatPr baseColWidth="10" defaultRowHeight="15" x14ac:dyDescent="0"/>
  <cols>
    <col min="1" max="1" width="10.83203125" style="1"/>
    <col min="2" max="2" width="21.6640625" style="1" customWidth="1"/>
    <col min="3" max="5" width="14" style="1" customWidth="1"/>
    <col min="6" max="6" width="14" style="83" customWidth="1"/>
    <col min="7" max="11" width="14" style="1" customWidth="1"/>
    <col min="12" max="16384" width="10.83203125" style="1"/>
  </cols>
  <sheetData>
    <row r="1" spans="1:17">
      <c r="A1" s="76"/>
      <c r="B1" s="76"/>
      <c r="C1" s="76"/>
      <c r="D1" s="76"/>
      <c r="E1" s="76"/>
      <c r="F1" s="76"/>
      <c r="G1" s="76"/>
      <c r="H1" s="76"/>
      <c r="I1" s="76"/>
      <c r="J1" s="76"/>
      <c r="K1" s="76"/>
      <c r="L1" s="76"/>
      <c r="M1" s="76"/>
      <c r="N1" s="76"/>
    </row>
    <row r="2" spans="1:17" ht="20">
      <c r="A2" s="76"/>
      <c r="B2" s="75" t="s">
        <v>494</v>
      </c>
      <c r="C2" s="8"/>
      <c r="D2" s="8"/>
      <c r="E2" s="8"/>
      <c r="F2" s="8"/>
      <c r="G2" s="8"/>
      <c r="H2" s="76"/>
      <c r="I2" s="76"/>
      <c r="J2" s="76"/>
      <c r="K2" s="76"/>
      <c r="L2" s="76"/>
      <c r="M2" s="76"/>
      <c r="N2" s="76"/>
    </row>
    <row r="3" spans="1:17">
      <c r="A3" s="76"/>
      <c r="C3" s="8"/>
      <c r="D3" s="8"/>
      <c r="E3" s="8"/>
      <c r="F3" s="8"/>
      <c r="G3" s="8"/>
      <c r="H3" s="76"/>
      <c r="I3" s="76"/>
      <c r="J3" s="76"/>
      <c r="K3" s="76"/>
      <c r="L3" s="76"/>
      <c r="M3" s="76"/>
      <c r="N3" s="76"/>
    </row>
    <row r="4" spans="1:17">
      <c r="A4" s="76"/>
      <c r="B4" s="3" t="s">
        <v>83</v>
      </c>
      <c r="C4" s="4"/>
      <c r="D4" s="4"/>
      <c r="E4" s="4"/>
      <c r="F4" s="5"/>
      <c r="G4" s="76"/>
      <c r="H4" s="76"/>
      <c r="I4" s="76"/>
      <c r="J4" s="76"/>
      <c r="K4" s="76"/>
      <c r="L4" s="76"/>
      <c r="M4" s="76"/>
    </row>
    <row r="5" spans="1:17" ht="30" customHeight="1">
      <c r="A5" s="76"/>
      <c r="B5" s="526" t="s">
        <v>495</v>
      </c>
      <c r="C5" s="527"/>
      <c r="D5" s="527"/>
      <c r="E5" s="527"/>
      <c r="F5" s="528"/>
      <c r="H5" s="76"/>
      <c r="I5" s="76"/>
      <c r="J5" s="76"/>
      <c r="K5" s="76"/>
      <c r="L5" s="76"/>
      <c r="M5" s="76"/>
    </row>
    <row r="6" spans="1:17" ht="16" thickBot="1">
      <c r="A6" s="76"/>
      <c r="B6" s="76"/>
      <c r="C6" s="76"/>
      <c r="D6" s="76"/>
      <c r="E6" s="76"/>
      <c r="F6" s="76"/>
      <c r="G6" s="76"/>
      <c r="H6" s="76"/>
      <c r="I6" s="76"/>
      <c r="J6" s="76"/>
      <c r="K6" s="76"/>
      <c r="L6" s="76"/>
      <c r="M6" s="76"/>
      <c r="N6" s="76"/>
    </row>
    <row r="7" spans="1:17" ht="30">
      <c r="A7" s="76"/>
      <c r="B7" s="376"/>
      <c r="C7" s="377" t="s">
        <v>257</v>
      </c>
      <c r="D7" s="377" t="s">
        <v>258</v>
      </c>
      <c r="E7" s="377" t="s">
        <v>259</v>
      </c>
      <c r="F7" s="377" t="s">
        <v>361</v>
      </c>
      <c r="G7" s="377" t="s">
        <v>363</v>
      </c>
      <c r="H7" s="377" t="s">
        <v>362</v>
      </c>
      <c r="I7" s="377" t="s">
        <v>260</v>
      </c>
      <c r="J7" s="377" t="s">
        <v>261</v>
      </c>
      <c r="K7" s="378" t="s">
        <v>262</v>
      </c>
      <c r="L7" s="76"/>
      <c r="M7" s="76"/>
      <c r="N7" s="76"/>
      <c r="O7" s="76"/>
      <c r="P7" s="76"/>
      <c r="Q7" s="76"/>
    </row>
    <row r="8" spans="1:17">
      <c r="A8" s="76"/>
      <c r="B8" s="379" t="s">
        <v>208</v>
      </c>
      <c r="C8" s="462"/>
      <c r="D8" s="462"/>
      <c r="E8" s="462"/>
      <c r="F8" s="462"/>
      <c r="G8" s="462"/>
      <c r="H8" s="462"/>
      <c r="I8" s="462"/>
      <c r="J8" s="462"/>
      <c r="K8" s="463"/>
      <c r="L8" s="76"/>
      <c r="M8" s="76"/>
      <c r="N8" s="76"/>
      <c r="O8" s="76"/>
      <c r="P8" s="76"/>
      <c r="Q8" s="76"/>
    </row>
    <row r="9" spans="1:17">
      <c r="A9" s="76"/>
      <c r="B9" s="382" t="s">
        <v>125</v>
      </c>
      <c r="C9" s="456"/>
      <c r="D9" s="456"/>
      <c r="E9" s="456"/>
      <c r="F9" s="456"/>
      <c r="G9" s="456"/>
      <c r="H9" s="456"/>
      <c r="I9" s="456"/>
      <c r="J9" s="456"/>
      <c r="K9" s="464"/>
      <c r="L9" s="76"/>
      <c r="M9" s="76"/>
      <c r="N9" s="76"/>
      <c r="O9" s="76"/>
      <c r="P9" s="76"/>
      <c r="Q9" s="76"/>
    </row>
    <row r="10" spans="1:17">
      <c r="A10" s="76"/>
      <c r="B10" s="382" t="s">
        <v>126</v>
      </c>
      <c r="C10" s="456"/>
      <c r="D10" s="456"/>
      <c r="E10" s="456"/>
      <c r="F10" s="456"/>
      <c r="G10" s="456"/>
      <c r="H10" s="456"/>
      <c r="I10" s="456"/>
      <c r="J10" s="456"/>
      <c r="K10" s="464"/>
      <c r="L10" s="76"/>
      <c r="M10" s="76"/>
      <c r="N10" s="76"/>
      <c r="O10" s="76"/>
      <c r="P10" s="76"/>
      <c r="Q10" s="76"/>
    </row>
    <row r="11" spans="1:17">
      <c r="A11" s="76"/>
      <c r="B11" s="385" t="s">
        <v>131</v>
      </c>
      <c r="C11" s="456"/>
      <c r="D11" s="456"/>
      <c r="E11" s="456"/>
      <c r="F11" s="456"/>
      <c r="G11" s="456"/>
      <c r="H11" s="456"/>
      <c r="I11" s="456"/>
      <c r="J11" s="456"/>
      <c r="K11" s="464"/>
      <c r="L11" s="76"/>
      <c r="M11" s="76"/>
      <c r="N11" s="76"/>
      <c r="O11" s="76"/>
      <c r="P11" s="76"/>
      <c r="Q11" s="76"/>
    </row>
    <row r="12" spans="1:17">
      <c r="A12" s="76"/>
      <c r="B12" s="382" t="s">
        <v>126</v>
      </c>
      <c r="C12" s="456"/>
      <c r="D12" s="456"/>
      <c r="E12" s="456"/>
      <c r="F12" s="456"/>
      <c r="G12" s="456"/>
      <c r="H12" s="456"/>
      <c r="I12" s="456"/>
      <c r="J12" s="456"/>
      <c r="K12" s="464"/>
      <c r="L12" s="76"/>
      <c r="M12" s="76"/>
      <c r="N12" s="76"/>
      <c r="O12" s="76"/>
      <c r="P12" s="76"/>
      <c r="Q12" s="76"/>
    </row>
    <row r="13" spans="1:17">
      <c r="A13" s="76"/>
      <c r="B13" s="382" t="s">
        <v>125</v>
      </c>
      <c r="C13" s="456"/>
      <c r="D13" s="456"/>
      <c r="E13" s="456"/>
      <c r="F13" s="456"/>
      <c r="G13" s="456"/>
      <c r="H13" s="456"/>
      <c r="I13" s="456"/>
      <c r="J13" s="456"/>
      <c r="K13" s="464"/>
      <c r="L13" s="76"/>
      <c r="M13" s="76"/>
      <c r="N13" s="76"/>
      <c r="O13" s="76"/>
      <c r="P13" s="76"/>
      <c r="Q13" s="76"/>
    </row>
    <row r="14" spans="1:17">
      <c r="A14" s="76"/>
      <c r="B14" s="385" t="s">
        <v>141</v>
      </c>
      <c r="C14" s="456"/>
      <c r="D14" s="456"/>
      <c r="E14" s="456"/>
      <c r="F14" s="456"/>
      <c r="G14" s="456"/>
      <c r="H14" s="456"/>
      <c r="I14" s="456"/>
      <c r="J14" s="456"/>
      <c r="K14" s="464"/>
      <c r="L14" s="76"/>
      <c r="M14" s="76"/>
      <c r="N14" s="76"/>
      <c r="O14" s="76"/>
      <c r="P14" s="76"/>
      <c r="Q14" s="76"/>
    </row>
    <row r="15" spans="1:17">
      <c r="A15" s="76"/>
      <c r="B15" s="382" t="s">
        <v>221</v>
      </c>
      <c r="C15" s="457"/>
      <c r="D15" s="457"/>
      <c r="E15" s="457"/>
      <c r="F15" s="457"/>
      <c r="G15" s="457"/>
      <c r="H15" s="457"/>
      <c r="I15" s="457"/>
      <c r="J15" s="457"/>
      <c r="K15" s="465"/>
      <c r="L15" s="76"/>
      <c r="M15" s="76"/>
      <c r="N15" s="76"/>
      <c r="O15" s="76"/>
      <c r="P15" s="76"/>
      <c r="Q15" s="76"/>
    </row>
    <row r="16" spans="1:17">
      <c r="A16" s="76"/>
      <c r="B16" s="382" t="s">
        <v>222</v>
      </c>
      <c r="C16" s="457"/>
      <c r="D16" s="457"/>
      <c r="E16" s="457"/>
      <c r="F16" s="457"/>
      <c r="G16" s="457"/>
      <c r="H16" s="457"/>
      <c r="I16" s="457"/>
      <c r="J16" s="457"/>
      <c r="K16" s="465"/>
      <c r="L16" s="76"/>
      <c r="M16" s="76"/>
      <c r="N16" s="76"/>
      <c r="O16" s="76"/>
      <c r="P16" s="76"/>
      <c r="Q16" s="76"/>
    </row>
    <row r="17" spans="1:17" ht="16" thickBot="1">
      <c r="A17" s="76"/>
      <c r="B17" s="386" t="s">
        <v>223</v>
      </c>
      <c r="C17" s="458"/>
      <c r="D17" s="458"/>
      <c r="E17" s="458"/>
      <c r="F17" s="458"/>
      <c r="G17" s="458"/>
      <c r="H17" s="458"/>
      <c r="I17" s="458"/>
      <c r="J17" s="458"/>
      <c r="K17" s="466"/>
      <c r="L17" s="76"/>
      <c r="M17" s="76"/>
      <c r="N17" s="76"/>
      <c r="O17" s="76"/>
      <c r="P17" s="76"/>
      <c r="Q17" s="76"/>
    </row>
    <row r="18" spans="1:17">
      <c r="A18" s="76"/>
      <c r="B18" s="76"/>
      <c r="C18" s="76"/>
      <c r="D18" s="76"/>
      <c r="E18" s="76"/>
      <c r="F18" s="76"/>
      <c r="G18" s="76"/>
      <c r="H18" s="76"/>
      <c r="I18" s="76"/>
      <c r="J18" s="76"/>
      <c r="K18" s="76"/>
      <c r="L18" s="76"/>
      <c r="M18" s="76"/>
      <c r="N18" s="76"/>
      <c r="O18" s="76"/>
      <c r="P18" s="76"/>
      <c r="Q18" s="76"/>
    </row>
    <row r="19" spans="1:17">
      <c r="A19" s="76"/>
      <c r="B19" s="76"/>
      <c r="C19" s="76"/>
      <c r="D19" s="76"/>
      <c r="E19" s="76"/>
      <c r="F19" s="76"/>
      <c r="G19" s="76"/>
      <c r="H19" s="76"/>
      <c r="I19" s="76"/>
      <c r="J19" s="76"/>
      <c r="K19" s="76"/>
      <c r="L19" s="76"/>
      <c r="M19" s="76"/>
      <c r="N19" s="76"/>
      <c r="O19" s="76"/>
      <c r="P19" s="76"/>
      <c r="Q19" s="76"/>
    </row>
    <row r="20" spans="1:17">
      <c r="A20" s="76"/>
      <c r="B20" s="76"/>
      <c r="C20" s="76"/>
      <c r="D20" s="76"/>
      <c r="E20" s="76"/>
      <c r="F20" s="76"/>
      <c r="G20" s="76"/>
      <c r="H20" s="76"/>
      <c r="I20" s="76"/>
      <c r="J20" s="76"/>
      <c r="K20" s="76"/>
      <c r="L20" s="76"/>
      <c r="M20" s="76"/>
      <c r="N20" s="76"/>
      <c r="O20" s="76"/>
      <c r="P20" s="76"/>
      <c r="Q20" s="76"/>
    </row>
    <row r="21" spans="1:17">
      <c r="A21" s="76"/>
      <c r="B21" s="76"/>
      <c r="C21" s="76"/>
      <c r="D21" s="76"/>
      <c r="E21" s="76"/>
      <c r="F21" s="76"/>
      <c r="G21" s="76"/>
      <c r="H21" s="76"/>
      <c r="I21" s="76"/>
      <c r="J21" s="76"/>
      <c r="K21" s="76"/>
      <c r="L21" s="76"/>
      <c r="M21" s="76"/>
      <c r="N21" s="76"/>
      <c r="O21" s="76"/>
      <c r="P21" s="76"/>
      <c r="Q21" s="76"/>
    </row>
    <row r="22" spans="1:17">
      <c r="A22" s="76"/>
      <c r="B22" s="76"/>
      <c r="C22" s="76"/>
      <c r="D22" s="76"/>
      <c r="E22" s="76"/>
      <c r="F22" s="76"/>
      <c r="G22" s="76"/>
      <c r="H22" s="76"/>
      <c r="I22" s="76"/>
      <c r="J22" s="76"/>
      <c r="K22" s="76"/>
      <c r="L22" s="76"/>
      <c r="M22" s="76"/>
      <c r="N22" s="76"/>
      <c r="O22" s="76"/>
      <c r="P22" s="76"/>
      <c r="Q22" s="76"/>
    </row>
    <row r="23" spans="1:17">
      <c r="A23" s="76"/>
      <c r="B23" s="76"/>
      <c r="C23" s="76"/>
      <c r="D23" s="76"/>
      <c r="E23" s="76"/>
      <c r="F23" s="76"/>
      <c r="G23" s="76"/>
      <c r="H23" s="76"/>
      <c r="I23" s="76"/>
      <c r="J23" s="76"/>
      <c r="K23" s="76"/>
      <c r="L23" s="76"/>
      <c r="M23" s="76"/>
      <c r="N23" s="76"/>
      <c r="O23" s="76"/>
      <c r="P23" s="76"/>
      <c r="Q23" s="76"/>
    </row>
    <row r="24" spans="1:17">
      <c r="A24" s="76"/>
      <c r="B24" s="76"/>
      <c r="C24" s="76"/>
      <c r="D24" s="76"/>
      <c r="E24" s="76"/>
      <c r="F24" s="76"/>
      <c r="G24" s="76"/>
      <c r="H24" s="76"/>
      <c r="I24" s="76"/>
      <c r="J24" s="76"/>
      <c r="K24" s="76"/>
      <c r="L24" s="76"/>
      <c r="M24" s="76"/>
      <c r="N24" s="76"/>
      <c r="O24" s="76"/>
      <c r="P24" s="76"/>
      <c r="Q24" s="76"/>
    </row>
    <row r="25" spans="1:17">
      <c r="A25" s="76"/>
      <c r="B25" s="76"/>
      <c r="C25" s="76"/>
      <c r="D25" s="76"/>
      <c r="E25" s="76"/>
      <c r="F25" s="76"/>
      <c r="G25" s="76"/>
      <c r="H25" s="76"/>
      <c r="I25" s="76"/>
      <c r="J25" s="76"/>
      <c r="K25" s="76"/>
      <c r="L25" s="76"/>
      <c r="M25" s="76"/>
      <c r="N25" s="76"/>
      <c r="O25" s="76"/>
      <c r="P25" s="76"/>
      <c r="Q25" s="76"/>
    </row>
    <row r="26" spans="1:17">
      <c r="A26" s="76"/>
      <c r="B26" s="76"/>
      <c r="C26" s="76"/>
      <c r="D26" s="76"/>
      <c r="E26" s="76"/>
      <c r="F26" s="76"/>
      <c r="G26" s="76"/>
      <c r="H26" s="76"/>
      <c r="I26" s="76"/>
      <c r="J26" s="76"/>
      <c r="K26" s="76"/>
      <c r="L26" s="76"/>
      <c r="M26" s="76"/>
      <c r="N26" s="76"/>
      <c r="O26" s="76"/>
      <c r="P26" s="76"/>
      <c r="Q26" s="76"/>
    </row>
    <row r="27" spans="1:17">
      <c r="D27" s="76"/>
      <c r="E27" s="76"/>
      <c r="F27" s="76"/>
      <c r="G27" s="76"/>
      <c r="H27" s="76"/>
      <c r="I27" s="76"/>
      <c r="J27" s="76"/>
      <c r="K27" s="76"/>
      <c r="L27" s="76"/>
      <c r="M27" s="76"/>
      <c r="N27" s="76"/>
      <c r="O27" s="76"/>
      <c r="P27" s="76"/>
      <c r="Q27" s="76"/>
    </row>
    <row r="28" spans="1:17">
      <c r="D28" s="76"/>
      <c r="E28" s="76"/>
      <c r="F28" s="76"/>
      <c r="G28" s="76"/>
      <c r="H28" s="76"/>
      <c r="I28" s="76"/>
      <c r="J28" s="76"/>
      <c r="K28" s="76"/>
      <c r="L28" s="76"/>
      <c r="M28" s="76"/>
      <c r="N28" s="76"/>
      <c r="O28" s="76"/>
      <c r="P28" s="76"/>
      <c r="Q28" s="76"/>
    </row>
    <row r="29" spans="1:17">
      <c r="D29" s="76"/>
      <c r="E29" s="76"/>
      <c r="F29" s="76"/>
      <c r="G29" s="76"/>
      <c r="H29" s="76"/>
      <c r="I29" s="76"/>
      <c r="J29" s="76"/>
      <c r="K29" s="76"/>
      <c r="L29" s="76"/>
      <c r="M29" s="76"/>
      <c r="N29" s="76"/>
      <c r="O29" s="76"/>
      <c r="P29" s="76"/>
      <c r="Q29" s="76"/>
    </row>
    <row r="30" spans="1:17">
      <c r="D30" s="76"/>
      <c r="E30" s="76"/>
      <c r="F30" s="76"/>
      <c r="G30" s="76"/>
      <c r="H30" s="76"/>
      <c r="I30" s="76"/>
      <c r="J30" s="76"/>
      <c r="K30" s="76"/>
      <c r="L30" s="76"/>
      <c r="M30" s="76"/>
      <c r="N30" s="76"/>
      <c r="O30" s="76"/>
      <c r="P30" s="76"/>
      <c r="Q30" s="76"/>
    </row>
    <row r="31" spans="1:17">
      <c r="D31" s="76"/>
      <c r="E31" s="76"/>
      <c r="F31" s="76"/>
      <c r="G31" s="76"/>
      <c r="H31" s="76"/>
      <c r="I31" s="76"/>
      <c r="J31" s="76"/>
      <c r="K31" s="76"/>
      <c r="L31" s="76"/>
      <c r="M31" s="76"/>
      <c r="N31" s="76"/>
      <c r="O31" s="76"/>
      <c r="P31" s="76"/>
      <c r="Q31" s="76"/>
    </row>
    <row r="32" spans="1:17">
      <c r="D32" s="76"/>
      <c r="E32" s="76"/>
      <c r="F32" s="76"/>
      <c r="G32" s="76"/>
      <c r="H32" s="76"/>
      <c r="I32" s="76"/>
      <c r="J32" s="76"/>
      <c r="K32" s="76"/>
      <c r="L32" s="76"/>
      <c r="M32" s="76"/>
      <c r="N32" s="76"/>
      <c r="O32" s="76"/>
      <c r="P32" s="76"/>
      <c r="Q32" s="76"/>
    </row>
    <row r="33" spans="4:17">
      <c r="D33" s="76"/>
      <c r="E33" s="76"/>
      <c r="F33" s="76"/>
      <c r="G33" s="76"/>
      <c r="H33" s="76"/>
      <c r="I33" s="76"/>
      <c r="J33" s="76"/>
      <c r="K33" s="76"/>
      <c r="L33" s="76"/>
      <c r="M33" s="76"/>
      <c r="N33" s="76"/>
      <c r="O33" s="76"/>
      <c r="P33" s="76"/>
      <c r="Q33" s="76"/>
    </row>
    <row r="34" spans="4:17">
      <c r="D34" s="76"/>
      <c r="E34" s="76"/>
      <c r="F34" s="76"/>
      <c r="G34" s="76"/>
      <c r="H34" s="76"/>
      <c r="I34" s="76"/>
      <c r="J34" s="76"/>
      <c r="K34" s="76"/>
      <c r="L34" s="76"/>
      <c r="M34" s="76"/>
      <c r="N34" s="76"/>
      <c r="O34" s="76"/>
      <c r="P34" s="76"/>
      <c r="Q34" s="76"/>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Cover Sheet</vt:lpstr>
      <vt:lpstr>Changelog</vt:lpstr>
      <vt:lpstr>Contents</vt:lpstr>
      <vt:lpstr>Introduction</vt:lpstr>
      <vt:lpstr>Dataflow</vt:lpstr>
      <vt:lpstr>Assumptions</vt:lpstr>
      <vt:lpstr>Dashboard</vt:lpstr>
      <vt:lpstr>Corrected energy balance step 2</vt:lpstr>
      <vt:lpstr>Import from Metal analysis</vt:lpstr>
      <vt:lpstr>Import from Chemical analysis</vt:lpstr>
      <vt:lpstr>technical_specs</vt:lpstr>
      <vt:lpstr>Shares energetic final demand</vt:lpstr>
      <vt:lpstr>Shares non-energ final demand</vt:lpstr>
      <vt:lpstr>Energetic final demand</vt:lpstr>
      <vt:lpstr>Non-energetic final demand</vt:lpstr>
      <vt:lpstr>Transformation analysis</vt:lpstr>
      <vt:lpstr>Own use analysis</vt:lpstr>
      <vt:lpstr>Energetic cons analysis</vt:lpstr>
      <vt:lpstr>Non-energetic cons analysis</vt:lpstr>
      <vt:lpstr>Coal loss analysis</vt:lpstr>
      <vt:lpstr>Fuel aggregation</vt:lpstr>
      <vt:lpstr>csv_industry_coal_ps</vt:lpstr>
      <vt:lpstr>csv_industry_network_gas_ps</vt:lpstr>
      <vt:lpstr>csv_industry_crude_oil_ps</vt:lpstr>
      <vt:lpstr>csv_industry_wood_pellets_ps</vt:lpstr>
      <vt:lpstr>csv_industry_steam_hot_water_ps</vt:lpstr>
      <vt:lpstr>csv_industry_electricity_ps</vt:lpstr>
      <vt:lpstr>csv_industry_coal_non_e_ps</vt:lpstr>
      <vt:lpstr>csv_industry_netw_gas_non_e_ps</vt:lpstr>
      <vt:lpstr>csv_industry_crude_oil_non_e_ps</vt:lpstr>
      <vt:lpstr>csv_industry_wood_pel_non_e_ps</vt:lpstr>
      <vt:lpstr>csv_industry_trans_coal_ps</vt:lpstr>
      <vt:lpstr>csv_industry_trans_coal_eff</vt:lpstr>
    </vt:vector>
  </TitlesOfParts>
  <Manager/>
  <Company>Quintel Intelligence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Wouter Terlouw</cp:lastModifiedBy>
  <cp:lastPrinted>2013-07-16T13:47:53Z</cp:lastPrinted>
  <dcterms:created xsi:type="dcterms:W3CDTF">2013-06-25T11:11:29Z</dcterms:created>
  <dcterms:modified xsi:type="dcterms:W3CDTF">2014-01-08T09:11:13Z</dcterms:modified>
  <cp:category/>
</cp:coreProperties>
</file>