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0" yWindow="0" windowWidth="38400" windowHeight="22360" tabRatio="500" activeTab="1"/>
  </bookViews>
  <sheets>
    <sheet name="el. breakdown" sheetId="1" r:id="rId1"/>
    <sheet name="Fuel aggreg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2" l="1"/>
  <c r="C34" i="2"/>
  <c r="E34" i="2"/>
  <c r="G19" i="2"/>
  <c r="C27" i="2"/>
  <c r="E27" i="2"/>
  <c r="F19" i="2"/>
  <c r="C28" i="2"/>
  <c r="E28" i="2"/>
  <c r="I19" i="2"/>
  <c r="C29" i="2"/>
  <c r="E29" i="2"/>
  <c r="D19" i="2"/>
  <c r="C31" i="2"/>
  <c r="E31" i="2"/>
  <c r="H19" i="2"/>
  <c r="C32" i="2"/>
  <c r="E32" i="2"/>
  <c r="C19" i="2"/>
  <c r="C33" i="2"/>
  <c r="E33" i="2"/>
  <c r="F34" i="2"/>
  <c r="F31" i="2"/>
  <c r="F32" i="2"/>
  <c r="F33" i="2"/>
  <c r="G34" i="2"/>
  <c r="G33" i="2"/>
  <c r="G32" i="2"/>
  <c r="G31" i="2"/>
  <c r="F29" i="2"/>
  <c r="F28" i="2"/>
  <c r="F27" i="2"/>
  <c r="C22" i="2"/>
  <c r="D22" i="2"/>
  <c r="E22" i="2"/>
  <c r="F22" i="2"/>
  <c r="G22" i="2"/>
  <c r="H15" i="2"/>
  <c r="H22" i="2"/>
  <c r="I22" i="2"/>
  <c r="J22" i="2"/>
  <c r="K22" i="2"/>
  <c r="C21" i="2"/>
  <c r="D21" i="2"/>
  <c r="E21" i="2"/>
  <c r="F21" i="2"/>
  <c r="G21" i="2"/>
  <c r="H21" i="2"/>
  <c r="I21" i="2"/>
  <c r="J21" i="2"/>
  <c r="K21" i="2"/>
  <c r="C20" i="2"/>
  <c r="D20" i="2"/>
  <c r="E20" i="2"/>
  <c r="F20" i="2"/>
  <c r="G20" i="2"/>
  <c r="H20" i="2"/>
  <c r="I20" i="2"/>
  <c r="J20" i="2"/>
  <c r="K20" i="2"/>
  <c r="J19" i="2"/>
  <c r="K19" i="2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</calcChain>
</file>

<file path=xl/sharedStrings.xml><?xml version="1.0" encoding="utf-8"?>
<sst xmlns="http://schemas.openxmlformats.org/spreadsheetml/2006/main" count="67" uniqueCount="54">
  <si>
    <t>electricity breakdown</t>
  </si>
  <si>
    <t xml:space="preserve">used in appliance: </t>
  </si>
  <si>
    <t>Summary</t>
  </si>
  <si>
    <t>Cooling</t>
  </si>
  <si>
    <t>Lighting</t>
  </si>
  <si>
    <t>electrical appliances</t>
  </si>
  <si>
    <t>Street Lighting</t>
  </si>
  <si>
    <t>Space and water heating</t>
  </si>
  <si>
    <t>cooking</t>
  </si>
  <si>
    <t>circulators</t>
  </si>
  <si>
    <t>other</t>
  </si>
  <si>
    <t>computers</t>
  </si>
  <si>
    <t>office lighting</t>
  </si>
  <si>
    <t>air-con</t>
  </si>
  <si>
    <t>commercial refrigeration</t>
  </si>
  <si>
    <t>ventilation</t>
  </si>
  <si>
    <t>pumps</t>
  </si>
  <si>
    <t>imaging equipment</t>
  </si>
  <si>
    <t>Final demand per energy carrier</t>
  </si>
  <si>
    <t>Final demand per energy carrier (TJ)</t>
  </si>
  <si>
    <t>How much percent of the carrier is used in which application?</t>
  </si>
  <si>
    <t>Space heating / hot water</t>
  </si>
  <si>
    <t>Other</t>
  </si>
  <si>
    <t>total final demands per application:</t>
  </si>
  <si>
    <t>Final energy use</t>
  </si>
  <si>
    <t>conversion efficiency</t>
  </si>
  <si>
    <t>useful energy demand</t>
  </si>
  <si>
    <t>share of useful demand</t>
  </si>
  <si>
    <t>share for dashboard</t>
  </si>
  <si>
    <t>TJ</t>
  </si>
  <si>
    <t>%</t>
  </si>
  <si>
    <t>solar thermal panels</t>
  </si>
  <si>
    <t>biomass fired heaters</t>
  </si>
  <si>
    <t>district heating</t>
  </si>
  <si>
    <t>gas</t>
  </si>
  <si>
    <t>electric</t>
  </si>
  <si>
    <t>coal</t>
  </si>
  <si>
    <t>oil</t>
  </si>
  <si>
    <t>technology split in space heating</t>
  </si>
  <si>
    <t>Coal</t>
  </si>
  <si>
    <t>Gas</t>
  </si>
  <si>
    <t>Oil</t>
  </si>
  <si>
    <t>Woodpellets</t>
  </si>
  <si>
    <t>Solar thermal</t>
  </si>
  <si>
    <t>Electricity</t>
  </si>
  <si>
    <t>Heat</t>
  </si>
  <si>
    <t>[European Commission_Energy Efficiency Status Report 2012.pdf](http://iet.jrc.ec.europa.eu/energyefficiency/sites/energyefficiency/files/energy-efficiency-status-report-2012.pdf), page 109: Figure 83 "Tertiary electricity consumption breakdown in the EU-27"</t>
  </si>
  <si>
    <t>Total, %</t>
  </si>
  <si>
    <t xml:space="preserve">How much electricity is used in which services application? </t>
  </si>
  <si>
    <t>Deriving Final demand per application and space heating split</t>
  </si>
  <si>
    <t>Space heating + hot water</t>
  </si>
  <si>
    <t xml:space="preserve">Source: </t>
  </si>
  <si>
    <t>Fuel Aggregation, taken from EU services analysis. Sheet: Fuel aggregation, EU data</t>
  </si>
  <si>
    <t xml:space="preserve">Final demand per application, TJ: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</si>
</sst>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sz val="12"/>
      <name val="Calibri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1F497D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 applyBorder="1"/>
    <xf numFmtId="0" fontId="4" fillId="2" borderId="0" xfId="0" applyFont="1" applyFill="1" applyBorder="1"/>
    <xf numFmtId="0" fontId="5" fillId="2" borderId="0" xfId="0" applyFont="1" applyFill="1"/>
    <xf numFmtId="0" fontId="5" fillId="0" borderId="0" xfId="0" applyFont="1" applyFill="1"/>
    <xf numFmtId="0" fontId="3" fillId="2" borderId="1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2" borderId="3" xfId="0" applyFill="1" applyBorder="1"/>
    <xf numFmtId="0" fontId="3" fillId="2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5" fillId="2" borderId="4" xfId="0" applyFont="1" applyFill="1" applyBorder="1" applyAlignment="1">
      <alignment wrapText="1"/>
    </xf>
    <xf numFmtId="3" fontId="3" fillId="0" borderId="0" xfId="0" applyNumberFormat="1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vertical="top" wrapText="1"/>
    </xf>
    <xf numFmtId="0" fontId="2" fillId="2" borderId="6" xfId="0" applyFont="1" applyFill="1" applyBorder="1"/>
    <xf numFmtId="164" fontId="3" fillId="0" borderId="7" xfId="0" applyNumberFormat="1" applyFont="1" applyFill="1" applyBorder="1" applyAlignment="1">
      <alignment vertical="top" wrapText="1"/>
    </xf>
    <xf numFmtId="164" fontId="3" fillId="0" borderId="8" xfId="0" applyNumberFormat="1" applyFont="1" applyFill="1" applyBorder="1" applyAlignment="1">
      <alignment vertical="top" wrapText="1"/>
    </xf>
    <xf numFmtId="0" fontId="5" fillId="2" borderId="0" xfId="0" applyFont="1" applyFill="1" applyBorder="1"/>
    <xf numFmtId="0" fontId="6" fillId="0" borderId="9" xfId="0" applyFont="1" applyFill="1" applyBorder="1"/>
    <xf numFmtId="0" fontId="5" fillId="0" borderId="10" xfId="0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9" fontId="5" fillId="0" borderId="0" xfId="1" applyFont="1" applyFill="1" applyBorder="1"/>
    <xf numFmtId="9" fontId="5" fillId="0" borderId="13" xfId="1" applyFont="1" applyFill="1" applyBorder="1"/>
    <xf numFmtId="3" fontId="5" fillId="0" borderId="0" xfId="0" applyNumberFormat="1" applyFont="1" applyFill="1"/>
    <xf numFmtId="0" fontId="5" fillId="0" borderId="14" xfId="0" applyFont="1" applyFill="1" applyBorder="1"/>
    <xf numFmtId="9" fontId="5" fillId="0" borderId="15" xfId="1" applyFont="1" applyFill="1" applyBorder="1"/>
    <xf numFmtId="9" fontId="5" fillId="0" borderId="16" xfId="1" applyFont="1" applyFill="1" applyBorder="1"/>
    <xf numFmtId="0" fontId="6" fillId="0" borderId="0" xfId="0" applyFont="1" applyFill="1"/>
    <xf numFmtId="3" fontId="6" fillId="0" borderId="0" xfId="0" applyNumberFormat="1" applyFont="1" applyFill="1"/>
    <xf numFmtId="0" fontId="0" fillId="0" borderId="0" xfId="0" applyFill="1"/>
    <xf numFmtId="3" fontId="5" fillId="2" borderId="0" xfId="0" applyNumberFormat="1" applyFont="1" applyFill="1"/>
    <xf numFmtId="0" fontId="3" fillId="2" borderId="0" xfId="0" applyFont="1" applyFill="1"/>
    <xf numFmtId="0" fontId="6" fillId="2" borderId="0" xfId="0" applyFont="1" applyFill="1"/>
    <xf numFmtId="0" fontId="0" fillId="2" borderId="0" xfId="0" applyFill="1"/>
    <xf numFmtId="0" fontId="3" fillId="0" borderId="0" xfId="0" applyFont="1" applyFill="1"/>
    <xf numFmtId="2" fontId="5" fillId="0" borderId="0" xfId="0" applyNumberFormat="1" applyFont="1" applyFill="1"/>
    <xf numFmtId="165" fontId="5" fillId="0" borderId="0" xfId="1" applyNumberFormat="1" applyFont="1" applyFill="1"/>
    <xf numFmtId="0" fontId="7" fillId="0" borderId="0" xfId="0" applyFont="1" applyFill="1"/>
    <xf numFmtId="165" fontId="6" fillId="0" borderId="0" xfId="1" applyNumberFormat="1" applyFont="1" applyFill="1"/>
    <xf numFmtId="0" fontId="10" fillId="3" borderId="0" xfId="0" applyFont="1" applyFill="1"/>
    <xf numFmtId="3" fontId="0" fillId="2" borderId="0" xfId="0" applyNumberFormat="1" applyFill="1"/>
    <xf numFmtId="3" fontId="3" fillId="2" borderId="0" xfId="0" applyNumberFormat="1" applyFont="1" applyFill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M29"/>
  <sheetViews>
    <sheetView zoomScale="115" zoomScaleNormal="115" zoomScalePageLayoutView="115" workbookViewId="0">
      <selection activeCell="B5" sqref="B5"/>
    </sheetView>
  </sheetViews>
  <sheetFormatPr baseColWidth="10" defaultRowHeight="15" x14ac:dyDescent="0"/>
  <cols>
    <col min="1" max="1" width="10.83203125" style="35"/>
    <col min="2" max="2" width="21.5" style="35" bestFit="1" customWidth="1"/>
    <col min="3" max="4" width="10.83203125" style="35"/>
    <col min="5" max="5" width="22.5" style="35" bestFit="1" customWidth="1"/>
    <col min="6" max="7" width="10.83203125" style="35"/>
    <col min="8" max="8" width="17.6640625" style="35" bestFit="1" customWidth="1"/>
    <col min="9" max="9" width="10.83203125" style="35"/>
    <col min="10" max="10" width="21.5" style="35" bestFit="1" customWidth="1"/>
    <col min="11" max="12" width="10.83203125" style="35"/>
    <col min="13" max="13" width="17.6640625" style="35" bestFit="1" customWidth="1"/>
    <col min="14" max="16384" width="10.83203125" style="35"/>
  </cols>
  <sheetData>
    <row r="2" spans="2:13" ht="20">
      <c r="B2" s="41" t="s">
        <v>48</v>
      </c>
    </row>
    <row r="4" spans="2:13">
      <c r="B4" s="35" t="s">
        <v>51</v>
      </c>
    </row>
    <row r="5" spans="2:13">
      <c r="B5" s="35" t="s">
        <v>46</v>
      </c>
    </row>
    <row r="7" spans="2:13">
      <c r="B7" s="36" t="s">
        <v>0</v>
      </c>
      <c r="C7" s="31"/>
      <c r="D7" s="31"/>
      <c r="E7" s="36" t="s">
        <v>1</v>
      </c>
      <c r="F7" s="31"/>
      <c r="G7" s="31"/>
      <c r="H7" s="31"/>
      <c r="I7" s="31"/>
      <c r="J7" s="36" t="s">
        <v>2</v>
      </c>
      <c r="K7" s="31"/>
      <c r="L7" s="31"/>
      <c r="M7" s="31"/>
    </row>
    <row r="8" spans="2:13">
      <c r="B8" s="31"/>
      <c r="C8" s="31" t="s">
        <v>30</v>
      </c>
      <c r="D8" s="31"/>
      <c r="E8" s="31" t="s">
        <v>50</v>
      </c>
      <c r="F8" s="31" t="s">
        <v>3</v>
      </c>
      <c r="G8" s="31" t="s">
        <v>4</v>
      </c>
      <c r="H8" s="31" t="s">
        <v>5</v>
      </c>
      <c r="I8" s="31"/>
      <c r="J8" s="31" t="s">
        <v>50</v>
      </c>
      <c r="K8" s="31" t="s">
        <v>3</v>
      </c>
      <c r="L8" s="31" t="s">
        <v>4</v>
      </c>
      <c r="M8" s="31" t="s">
        <v>5</v>
      </c>
    </row>
    <row r="9" spans="2:13">
      <c r="B9" s="31" t="s">
        <v>6</v>
      </c>
      <c r="C9" s="31">
        <v>4.68</v>
      </c>
      <c r="D9" s="31"/>
      <c r="E9" s="31"/>
      <c r="F9" s="31"/>
      <c r="G9" s="31">
        <v>1</v>
      </c>
      <c r="H9" s="31"/>
      <c r="I9" s="31"/>
      <c r="J9" s="31">
        <f t="shared" ref="J9:M20" si="0">E9*$C9</f>
        <v>0</v>
      </c>
      <c r="K9" s="31">
        <f t="shared" si="0"/>
        <v>0</v>
      </c>
      <c r="L9" s="31">
        <f t="shared" si="0"/>
        <v>4.68</v>
      </c>
      <c r="M9" s="31">
        <f t="shared" si="0"/>
        <v>0</v>
      </c>
    </row>
    <row r="10" spans="2:13">
      <c r="B10" s="31" t="s">
        <v>7</v>
      </c>
      <c r="C10" s="31">
        <v>19.22</v>
      </c>
      <c r="D10" s="31"/>
      <c r="E10" s="31">
        <v>1</v>
      </c>
      <c r="F10" s="31"/>
      <c r="G10" s="31"/>
      <c r="H10" s="31"/>
      <c r="I10" s="31"/>
      <c r="J10" s="31">
        <f t="shared" si="0"/>
        <v>19.22</v>
      </c>
      <c r="K10" s="31">
        <f t="shared" si="0"/>
        <v>0</v>
      </c>
      <c r="L10" s="31">
        <f t="shared" si="0"/>
        <v>0</v>
      </c>
      <c r="M10" s="31">
        <f t="shared" si="0"/>
        <v>0</v>
      </c>
    </row>
    <row r="11" spans="2:13">
      <c r="B11" s="31" t="s">
        <v>8</v>
      </c>
      <c r="C11" s="31">
        <v>5.19</v>
      </c>
      <c r="D11" s="31"/>
      <c r="E11" s="31"/>
      <c r="F11" s="31"/>
      <c r="G11" s="31"/>
      <c r="H11" s="31">
        <v>1</v>
      </c>
      <c r="I11" s="31"/>
      <c r="J11" s="31">
        <f t="shared" si="0"/>
        <v>0</v>
      </c>
      <c r="K11" s="31">
        <f t="shared" si="0"/>
        <v>0</v>
      </c>
      <c r="L11" s="31">
        <f t="shared" si="0"/>
        <v>0</v>
      </c>
      <c r="M11" s="31">
        <f t="shared" si="0"/>
        <v>5.19</v>
      </c>
    </row>
    <row r="12" spans="2:13">
      <c r="B12" s="31" t="s">
        <v>9</v>
      </c>
      <c r="C12" s="31">
        <v>6.88</v>
      </c>
      <c r="D12" s="31"/>
      <c r="E12" s="31">
        <v>1</v>
      </c>
      <c r="F12" s="31"/>
      <c r="G12" s="31"/>
      <c r="H12" s="31"/>
      <c r="I12" s="31"/>
      <c r="J12" s="31">
        <f t="shared" si="0"/>
        <v>6.88</v>
      </c>
      <c r="K12" s="31">
        <f t="shared" si="0"/>
        <v>0</v>
      </c>
      <c r="L12" s="31">
        <f t="shared" si="0"/>
        <v>0</v>
      </c>
      <c r="M12" s="31">
        <f t="shared" si="0"/>
        <v>0</v>
      </c>
    </row>
    <row r="13" spans="2:13">
      <c r="B13" s="31" t="s">
        <v>10</v>
      </c>
      <c r="C13" s="31">
        <v>7.66</v>
      </c>
      <c r="D13" s="31"/>
      <c r="E13" s="31"/>
      <c r="F13" s="31"/>
      <c r="G13" s="31"/>
      <c r="H13" s="31">
        <v>1</v>
      </c>
      <c r="I13" s="31"/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7.66</v>
      </c>
    </row>
    <row r="14" spans="2:13">
      <c r="B14" s="31" t="s">
        <v>11</v>
      </c>
      <c r="C14" s="31">
        <v>4.68</v>
      </c>
      <c r="D14" s="31"/>
      <c r="E14" s="31"/>
      <c r="F14" s="31"/>
      <c r="G14" s="31"/>
      <c r="H14" s="31">
        <v>1</v>
      </c>
      <c r="I14" s="31"/>
      <c r="J14" s="31">
        <f t="shared" si="0"/>
        <v>0</v>
      </c>
      <c r="K14" s="31">
        <f t="shared" si="0"/>
        <v>0</v>
      </c>
      <c r="L14" s="31">
        <f t="shared" si="0"/>
        <v>0</v>
      </c>
      <c r="M14" s="31">
        <f t="shared" si="0"/>
        <v>4.68</v>
      </c>
    </row>
    <row r="15" spans="2:13">
      <c r="B15" s="31" t="s">
        <v>12</v>
      </c>
      <c r="C15" s="31">
        <v>20.78</v>
      </c>
      <c r="D15" s="31"/>
      <c r="E15" s="31"/>
      <c r="F15" s="31"/>
      <c r="G15" s="31">
        <v>1</v>
      </c>
      <c r="H15" s="31"/>
      <c r="I15" s="31"/>
      <c r="J15" s="31">
        <f t="shared" si="0"/>
        <v>0</v>
      </c>
      <c r="K15" s="31">
        <f t="shared" si="0"/>
        <v>0</v>
      </c>
      <c r="L15" s="31">
        <f t="shared" si="0"/>
        <v>20.78</v>
      </c>
      <c r="M15" s="31">
        <f t="shared" si="0"/>
        <v>0</v>
      </c>
    </row>
    <row r="16" spans="2:13">
      <c r="B16" s="31" t="s">
        <v>13</v>
      </c>
      <c r="C16" s="31">
        <v>2.86</v>
      </c>
      <c r="D16" s="31"/>
      <c r="E16" s="31"/>
      <c r="F16" s="31">
        <v>1</v>
      </c>
      <c r="G16" s="31"/>
      <c r="H16" s="31"/>
      <c r="I16" s="31"/>
      <c r="J16" s="31">
        <f t="shared" si="0"/>
        <v>0</v>
      </c>
      <c r="K16" s="31">
        <f t="shared" si="0"/>
        <v>2.86</v>
      </c>
      <c r="L16" s="31">
        <f t="shared" si="0"/>
        <v>0</v>
      </c>
      <c r="M16" s="31">
        <f t="shared" si="0"/>
        <v>0</v>
      </c>
    </row>
    <row r="17" spans="2:13">
      <c r="B17" s="31" t="s">
        <v>14</v>
      </c>
      <c r="C17" s="31">
        <v>8.57</v>
      </c>
      <c r="D17" s="31"/>
      <c r="E17" s="31"/>
      <c r="F17" s="31"/>
      <c r="G17" s="31"/>
      <c r="H17" s="31">
        <v>1</v>
      </c>
      <c r="I17" s="31"/>
      <c r="J17" s="31">
        <f t="shared" si="0"/>
        <v>0</v>
      </c>
      <c r="K17" s="31">
        <f t="shared" si="0"/>
        <v>0</v>
      </c>
      <c r="L17" s="31">
        <f t="shared" si="0"/>
        <v>0</v>
      </c>
      <c r="M17" s="31">
        <f t="shared" si="0"/>
        <v>8.57</v>
      </c>
    </row>
    <row r="18" spans="2:13">
      <c r="B18" s="31" t="s">
        <v>15</v>
      </c>
      <c r="C18" s="31">
        <v>12.47</v>
      </c>
      <c r="D18" s="31"/>
      <c r="E18" s="31"/>
      <c r="F18" s="31">
        <v>1</v>
      </c>
      <c r="G18" s="31"/>
      <c r="H18" s="31">
        <v>0</v>
      </c>
      <c r="I18" s="31"/>
      <c r="J18" s="31">
        <f t="shared" si="0"/>
        <v>0</v>
      </c>
      <c r="K18" s="31">
        <f t="shared" si="0"/>
        <v>12.47</v>
      </c>
      <c r="L18" s="31">
        <f t="shared" si="0"/>
        <v>0</v>
      </c>
      <c r="M18" s="31">
        <f t="shared" si="0"/>
        <v>0</v>
      </c>
    </row>
    <row r="19" spans="2:13">
      <c r="B19" s="31" t="s">
        <v>16</v>
      </c>
      <c r="C19" s="31">
        <v>5.84</v>
      </c>
      <c r="D19" s="31"/>
      <c r="E19" s="31"/>
      <c r="F19" s="31"/>
      <c r="G19" s="31"/>
      <c r="H19" s="31">
        <v>1</v>
      </c>
      <c r="I19" s="31"/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5.84</v>
      </c>
    </row>
    <row r="20" spans="2:13">
      <c r="B20" s="31" t="s">
        <v>17</v>
      </c>
      <c r="C20" s="31">
        <v>1.17</v>
      </c>
      <c r="D20" s="31"/>
      <c r="E20" s="31"/>
      <c r="F20" s="31"/>
      <c r="G20" s="31"/>
      <c r="H20" s="31">
        <v>1</v>
      </c>
      <c r="I20" s="31"/>
      <c r="J20" s="31">
        <f t="shared" si="0"/>
        <v>0</v>
      </c>
      <c r="K20" s="31">
        <f t="shared" si="0"/>
        <v>0</v>
      </c>
      <c r="L20" s="31">
        <f t="shared" si="0"/>
        <v>0</v>
      </c>
      <c r="M20" s="31">
        <f t="shared" si="0"/>
        <v>1.17</v>
      </c>
    </row>
    <row r="21" spans="2:13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2:13">
      <c r="B22" s="36" t="s">
        <v>47</v>
      </c>
      <c r="C22" s="31"/>
      <c r="D22" s="31"/>
      <c r="E22" s="31"/>
      <c r="F22" s="31"/>
      <c r="G22" s="31"/>
      <c r="H22" s="31"/>
      <c r="I22" s="31"/>
      <c r="J22" s="36">
        <f>SUM(J9:J20)</f>
        <v>26.099999999999998</v>
      </c>
      <c r="K22" s="36">
        <f>SUM(K9:K20)</f>
        <v>15.33</v>
      </c>
      <c r="L22" s="36">
        <f>SUM(L9:L20)</f>
        <v>25.46</v>
      </c>
      <c r="M22" s="36">
        <f>SUM(M9:M20)</f>
        <v>33.11</v>
      </c>
    </row>
    <row r="25" spans="2:13">
      <c r="E25" s="42"/>
    </row>
    <row r="27" spans="2:13">
      <c r="B27" s="1"/>
      <c r="E27" s="42"/>
    </row>
    <row r="28" spans="2:13">
      <c r="B28" s="1"/>
      <c r="E28" s="42"/>
    </row>
    <row r="29" spans="2:13">
      <c r="B29" s="1"/>
      <c r="E29" s="4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8" tint="0.79998168889431442"/>
  </sheetPr>
  <dimension ref="B2:M34"/>
  <sheetViews>
    <sheetView tabSelected="1" workbookViewId="0">
      <selection activeCell="G26" sqref="G26"/>
    </sheetView>
  </sheetViews>
  <sheetFormatPr baseColWidth="10" defaultRowHeight="15" x14ac:dyDescent="0"/>
  <cols>
    <col min="1" max="1" width="10.83203125" style="3"/>
    <col min="2" max="2" width="41.1640625" style="3" bestFit="1" customWidth="1"/>
    <col min="3" max="10" width="21.6640625" style="3" customWidth="1"/>
    <col min="11" max="11" width="23.6640625" style="3" bestFit="1" customWidth="1"/>
    <col min="12" max="12" width="20.33203125" style="3" customWidth="1"/>
    <col min="13" max="16384" width="10.83203125" style="3"/>
  </cols>
  <sheetData>
    <row r="2" spans="2:13" ht="20">
      <c r="B2" s="2" t="s">
        <v>49</v>
      </c>
      <c r="C2" s="1"/>
      <c r="D2" s="1"/>
      <c r="E2" s="1"/>
      <c r="G2" s="1"/>
      <c r="H2" s="1"/>
    </row>
    <row r="3" spans="2:13" ht="20">
      <c r="B3" s="2"/>
      <c r="C3" s="1"/>
      <c r="D3" s="1"/>
      <c r="E3" s="1"/>
      <c r="G3" s="1"/>
      <c r="H3" s="1"/>
    </row>
    <row r="4" spans="2:13">
      <c r="B4" s="33" t="s">
        <v>52</v>
      </c>
      <c r="C4" s="1"/>
      <c r="D4" s="1"/>
      <c r="E4" s="1"/>
      <c r="G4" s="1"/>
      <c r="H4" s="1"/>
    </row>
    <row r="5" spans="2:13">
      <c r="B5" s="5" t="s">
        <v>18</v>
      </c>
      <c r="C5" s="6"/>
      <c r="D5" s="7"/>
      <c r="E5" s="6"/>
      <c r="F5" s="6"/>
      <c r="G5" s="6"/>
      <c r="H5" s="6"/>
      <c r="I5" s="6"/>
      <c r="J5" s="8"/>
    </row>
    <row r="6" spans="2:13">
      <c r="B6" s="9"/>
      <c r="C6" s="10" t="s">
        <v>39</v>
      </c>
      <c r="D6" s="10" t="s">
        <v>40</v>
      </c>
      <c r="E6" s="10" t="s">
        <v>41</v>
      </c>
      <c r="F6" s="10" t="s">
        <v>42</v>
      </c>
      <c r="G6" s="10" t="s">
        <v>43</v>
      </c>
      <c r="H6" s="10" t="s">
        <v>44</v>
      </c>
      <c r="I6" s="10" t="s">
        <v>45</v>
      </c>
      <c r="J6" s="11" t="s">
        <v>22</v>
      </c>
    </row>
    <row r="7" spans="2:13">
      <c r="B7" s="12" t="s">
        <v>19</v>
      </c>
      <c r="C7" s="13">
        <v>72514</v>
      </c>
      <c r="D7" s="13">
        <v>1745023</v>
      </c>
      <c r="E7" s="13">
        <v>731647</v>
      </c>
      <c r="F7" s="13">
        <v>37158</v>
      </c>
      <c r="G7" s="13">
        <v>9162</v>
      </c>
      <c r="H7" s="13">
        <v>2899112</v>
      </c>
      <c r="I7" s="13">
        <v>351242.79749999999</v>
      </c>
      <c r="J7" s="14">
        <v>41610</v>
      </c>
    </row>
    <row r="8" spans="2:13">
      <c r="B8" s="15"/>
      <c r="C8" s="16"/>
      <c r="D8" s="16"/>
      <c r="E8" s="16"/>
      <c r="F8" s="16"/>
      <c r="G8" s="16"/>
      <c r="H8" s="16"/>
      <c r="I8" s="16"/>
      <c r="J8" s="17"/>
    </row>
    <row r="9" spans="2:13">
      <c r="J9" s="18"/>
      <c r="M9" s="18"/>
    </row>
    <row r="10" spans="2:13" ht="16" thickBot="1"/>
    <row r="11" spans="2:13">
      <c r="B11" s="19" t="s">
        <v>20</v>
      </c>
      <c r="C11" s="20"/>
      <c r="D11" s="20"/>
      <c r="E11" s="20"/>
      <c r="F11" s="20"/>
      <c r="G11" s="20"/>
      <c r="H11" s="20"/>
      <c r="I11" s="20"/>
      <c r="J11" s="21"/>
    </row>
    <row r="12" spans="2:13">
      <c r="B12" s="22" t="s">
        <v>21</v>
      </c>
      <c r="C12" s="23">
        <v>1</v>
      </c>
      <c r="D12" s="23">
        <v>0.9</v>
      </c>
      <c r="E12" s="23">
        <v>0.9</v>
      </c>
      <c r="F12" s="23">
        <v>1</v>
      </c>
      <c r="G12" s="23">
        <v>1</v>
      </c>
      <c r="H12" s="23">
        <v>0.26100000000000001</v>
      </c>
      <c r="I12" s="23">
        <v>1</v>
      </c>
      <c r="J12" s="24"/>
      <c r="K12" s="32"/>
    </row>
    <row r="13" spans="2:13">
      <c r="B13" s="22" t="s">
        <v>3</v>
      </c>
      <c r="C13" s="23"/>
      <c r="D13" s="23"/>
      <c r="E13" s="23"/>
      <c r="F13" s="23"/>
      <c r="G13" s="23"/>
      <c r="H13" s="23">
        <v>0.15329999999999999</v>
      </c>
      <c r="I13" s="23"/>
      <c r="J13" s="24"/>
    </row>
    <row r="14" spans="2:13">
      <c r="B14" s="22" t="s">
        <v>4</v>
      </c>
      <c r="C14" s="23"/>
      <c r="D14" s="23"/>
      <c r="E14" s="23"/>
      <c r="F14" s="23"/>
      <c r="G14" s="23"/>
      <c r="H14" s="23">
        <v>0.25459999999999999</v>
      </c>
      <c r="I14" s="23"/>
      <c r="J14" s="24"/>
    </row>
    <row r="15" spans="2:13" ht="16" thickBot="1">
      <c r="B15" s="26" t="s">
        <v>22</v>
      </c>
      <c r="C15" s="27"/>
      <c r="D15" s="27">
        <v>0.1</v>
      </c>
      <c r="E15" s="27">
        <v>0.1</v>
      </c>
      <c r="F15" s="27"/>
      <c r="G15" s="27"/>
      <c r="H15" s="27">
        <f>1-SUM(H12:H14)</f>
        <v>0.33109999999999995</v>
      </c>
      <c r="I15" s="27"/>
      <c r="J15" s="28">
        <v>1</v>
      </c>
    </row>
    <row r="18" spans="2:11">
      <c r="B18" s="29" t="s">
        <v>53</v>
      </c>
      <c r="C18" s="4"/>
      <c r="D18" s="4"/>
      <c r="E18" s="4"/>
      <c r="F18" s="4"/>
      <c r="G18" s="4"/>
      <c r="H18" s="4"/>
      <c r="I18" s="4"/>
      <c r="J18" s="4"/>
      <c r="K18" s="34" t="s">
        <v>23</v>
      </c>
    </row>
    <row r="19" spans="2:11">
      <c r="B19" s="4" t="s">
        <v>21</v>
      </c>
      <c r="C19" s="25">
        <f>C12*C$7</f>
        <v>72514</v>
      </c>
      <c r="D19" s="25">
        <f t="shared" ref="D19:J22" si="0">D12*D$7</f>
        <v>1570520.7</v>
      </c>
      <c r="E19" s="25">
        <f t="shared" si="0"/>
        <v>658482.30000000005</v>
      </c>
      <c r="F19" s="25">
        <f t="shared" si="0"/>
        <v>37158</v>
      </c>
      <c r="G19" s="25">
        <f t="shared" si="0"/>
        <v>9162</v>
      </c>
      <c r="H19" s="25">
        <f t="shared" si="0"/>
        <v>756668.23200000008</v>
      </c>
      <c r="I19" s="25">
        <f t="shared" si="0"/>
        <v>351242.79749999999</v>
      </c>
      <c r="J19" s="25">
        <f t="shared" si="0"/>
        <v>0</v>
      </c>
      <c r="K19" s="30">
        <f>SUM(C19:J19)</f>
        <v>3455748.0294999997</v>
      </c>
    </row>
    <row r="20" spans="2:11">
      <c r="B20" s="4" t="s">
        <v>3</v>
      </c>
      <c r="C20" s="25">
        <f>C13*C$7</f>
        <v>0</v>
      </c>
      <c r="D20" s="25">
        <f t="shared" si="0"/>
        <v>0</v>
      </c>
      <c r="E20" s="25">
        <f t="shared" si="0"/>
        <v>0</v>
      </c>
      <c r="F20" s="25">
        <f t="shared" si="0"/>
        <v>0</v>
      </c>
      <c r="G20" s="25">
        <f t="shared" si="0"/>
        <v>0</v>
      </c>
      <c r="H20" s="25">
        <f t="shared" si="0"/>
        <v>444433.86959999998</v>
      </c>
      <c r="I20" s="25">
        <f t="shared" si="0"/>
        <v>0</v>
      </c>
      <c r="J20" s="25">
        <f t="shared" si="0"/>
        <v>0</v>
      </c>
      <c r="K20" s="30">
        <f>SUM(C20:J20)</f>
        <v>444433.86959999998</v>
      </c>
    </row>
    <row r="21" spans="2:11">
      <c r="B21" s="4" t="s">
        <v>4</v>
      </c>
      <c r="C21" s="25">
        <f>C14*C$7</f>
        <v>0</v>
      </c>
      <c r="D21" s="25">
        <f t="shared" si="0"/>
        <v>0</v>
      </c>
      <c r="E21" s="25">
        <f t="shared" si="0"/>
        <v>0</v>
      </c>
      <c r="F21" s="25">
        <f t="shared" si="0"/>
        <v>0</v>
      </c>
      <c r="G21" s="25">
        <f t="shared" si="0"/>
        <v>0</v>
      </c>
      <c r="H21" s="25">
        <f t="shared" si="0"/>
        <v>738113.91519999993</v>
      </c>
      <c r="I21" s="25">
        <f t="shared" si="0"/>
        <v>0</v>
      </c>
      <c r="J21" s="25">
        <f t="shared" si="0"/>
        <v>0</v>
      </c>
      <c r="K21" s="30">
        <f>SUM(C21:J21)</f>
        <v>738113.91519999993</v>
      </c>
    </row>
    <row r="22" spans="2:11">
      <c r="B22" s="4" t="s">
        <v>22</v>
      </c>
      <c r="C22" s="25">
        <f>C15*C$7</f>
        <v>0</v>
      </c>
      <c r="D22" s="25">
        <f t="shared" si="0"/>
        <v>174502.30000000002</v>
      </c>
      <c r="E22" s="25">
        <f t="shared" si="0"/>
        <v>73164.7</v>
      </c>
      <c r="F22" s="25">
        <f t="shared" si="0"/>
        <v>0</v>
      </c>
      <c r="G22" s="25">
        <f t="shared" si="0"/>
        <v>0</v>
      </c>
      <c r="H22" s="25">
        <f t="shared" si="0"/>
        <v>959895.9831999999</v>
      </c>
      <c r="I22" s="25">
        <f t="shared" si="0"/>
        <v>0</v>
      </c>
      <c r="J22" s="25">
        <f t="shared" si="0"/>
        <v>41610</v>
      </c>
      <c r="K22" s="30">
        <f>SUM(C22:J22)</f>
        <v>1249172.9831999999</v>
      </c>
    </row>
    <row r="23" spans="2:11">
      <c r="B23" s="35"/>
      <c r="C23" s="35"/>
      <c r="D23" s="35"/>
      <c r="E23" s="35"/>
      <c r="F23" s="35"/>
      <c r="G23" s="35"/>
      <c r="H23" s="35"/>
      <c r="I23" s="35"/>
    </row>
    <row r="24" spans="2:11">
      <c r="B24" s="35"/>
      <c r="C24" s="35"/>
      <c r="D24" s="35"/>
      <c r="E24" s="35"/>
      <c r="F24" s="35"/>
      <c r="G24" s="35"/>
      <c r="H24" s="35"/>
      <c r="I24" s="35"/>
    </row>
    <row r="25" spans="2:11">
      <c r="B25" s="36" t="s">
        <v>38</v>
      </c>
      <c r="C25" s="31" t="s">
        <v>24</v>
      </c>
      <c r="D25" s="31" t="s">
        <v>25</v>
      </c>
      <c r="E25" s="31" t="s">
        <v>26</v>
      </c>
      <c r="F25" s="31" t="s">
        <v>27</v>
      </c>
      <c r="G25" s="36" t="s">
        <v>28</v>
      </c>
      <c r="H25"/>
      <c r="I25"/>
    </row>
    <row r="26" spans="2:11">
      <c r="B26" s="4"/>
      <c r="C26" s="4" t="s">
        <v>29</v>
      </c>
      <c r="D26" s="4" t="s">
        <v>30</v>
      </c>
      <c r="E26" s="4" t="s">
        <v>29</v>
      </c>
      <c r="F26" s="4"/>
      <c r="G26" s="4"/>
    </row>
    <row r="27" spans="2:11">
      <c r="B27" s="4" t="s">
        <v>31</v>
      </c>
      <c r="C27" s="25">
        <f>G19</f>
        <v>9162</v>
      </c>
      <c r="D27" s="37">
        <v>0.95</v>
      </c>
      <c r="E27" s="25">
        <f>C27*D27</f>
        <v>8703.9</v>
      </c>
      <c r="F27" s="38">
        <f>E27/SUM($E$27:$E$34)</f>
        <v>2.5297981092577081E-3</v>
      </c>
      <c r="G27" s="4"/>
    </row>
    <row r="28" spans="2:11">
      <c r="B28" s="4" t="s">
        <v>32</v>
      </c>
      <c r="C28" s="25">
        <f>F19</f>
        <v>37158</v>
      </c>
      <c r="D28" s="37">
        <v>0.82</v>
      </c>
      <c r="E28" s="25">
        <f t="shared" ref="E28:E34" si="1">C28*D28</f>
        <v>30469.559999999998</v>
      </c>
      <c r="F28" s="38">
        <f t="shared" ref="F28:F34" si="2">E28/SUM($E$27:$E$34)</f>
        <v>8.8560111304029562E-3</v>
      </c>
      <c r="G28" s="4"/>
    </row>
    <row r="29" spans="2:11">
      <c r="B29" s="4" t="s">
        <v>33</v>
      </c>
      <c r="C29" s="25">
        <f>I19</f>
        <v>351242.79749999999</v>
      </c>
      <c r="D29" s="37">
        <v>1</v>
      </c>
      <c r="E29" s="25">
        <f t="shared" si="1"/>
        <v>351242.79749999999</v>
      </c>
      <c r="F29" s="38">
        <f t="shared" si="2"/>
        <v>0.10208910545914912</v>
      </c>
      <c r="G29" s="4"/>
    </row>
    <row r="30" spans="2:11">
      <c r="B30" s="4"/>
      <c r="C30" s="4"/>
      <c r="D30" s="4"/>
      <c r="E30" s="4"/>
      <c r="F30" s="38"/>
      <c r="G30" s="4"/>
    </row>
    <row r="31" spans="2:11">
      <c r="B31" s="39" t="s">
        <v>34</v>
      </c>
      <c r="C31" s="25">
        <f>D19</f>
        <v>1570520.7</v>
      </c>
      <c r="D31" s="4">
        <v>1.0669999999999999</v>
      </c>
      <c r="E31" s="25">
        <f t="shared" si="1"/>
        <v>1675745.5868999998</v>
      </c>
      <c r="F31" s="38">
        <f t="shared" si="2"/>
        <v>0.48705729814641346</v>
      </c>
      <c r="G31" s="40">
        <f>F31/SUM($F$31:$F$34)</f>
        <v>0.54940046956588873</v>
      </c>
    </row>
    <row r="32" spans="2:11">
      <c r="B32" s="39" t="s">
        <v>35</v>
      </c>
      <c r="C32" s="25">
        <f>H19</f>
        <v>756668.23200000008</v>
      </c>
      <c r="D32" s="4">
        <v>1</v>
      </c>
      <c r="E32" s="25">
        <f t="shared" si="1"/>
        <v>756668.23200000008</v>
      </c>
      <c r="F32" s="38">
        <f t="shared" si="2"/>
        <v>0.21992645396304797</v>
      </c>
      <c r="G32" s="40">
        <f t="shared" ref="G32:G34" si="3">F32/SUM($F$31:$F$34)</f>
        <v>0.24807696658502293</v>
      </c>
    </row>
    <row r="33" spans="2:7">
      <c r="B33" s="39" t="s">
        <v>36</v>
      </c>
      <c r="C33" s="25">
        <f>C19</f>
        <v>72514</v>
      </c>
      <c r="D33" s="4">
        <v>0.8</v>
      </c>
      <c r="E33" s="25">
        <f t="shared" si="1"/>
        <v>58011.200000000004</v>
      </c>
      <c r="F33" s="38">
        <f t="shared" si="2"/>
        <v>1.686101909210478E-2</v>
      </c>
      <c r="G33" s="40">
        <f t="shared" si="3"/>
        <v>1.9019223902024585E-2</v>
      </c>
    </row>
    <row r="34" spans="2:7">
      <c r="B34" s="39" t="s">
        <v>37</v>
      </c>
      <c r="C34" s="25">
        <f>E19</f>
        <v>658482.30000000005</v>
      </c>
      <c r="D34" s="4">
        <v>0.85</v>
      </c>
      <c r="E34" s="25">
        <f t="shared" si="1"/>
        <v>559709.95500000007</v>
      </c>
      <c r="F34" s="38">
        <f t="shared" si="2"/>
        <v>0.162680314099624</v>
      </c>
      <c r="G34" s="40">
        <f t="shared" si="3"/>
        <v>0.18350333994706375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el. breakdown</vt:lpstr>
      <vt:lpstr>Fuel aggregation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Richard Deuchler</cp:lastModifiedBy>
  <dcterms:created xsi:type="dcterms:W3CDTF">2013-12-04T10:46:11Z</dcterms:created>
  <dcterms:modified xsi:type="dcterms:W3CDTF">2013-12-04T12:20:55Z</dcterms:modified>
</cp:coreProperties>
</file>