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52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3" i="13" l="1"/>
  <c r="E160" i="20"/>
  <c r="H32" i="13"/>
  <c r="H31" i="13"/>
  <c r="H12" i="13"/>
  <c r="E155" i="20"/>
  <c r="L21" i="13"/>
  <c r="H21" i="13"/>
  <c r="J9" i="13"/>
  <c r="H9" i="13"/>
  <c r="J8" i="13"/>
  <c r="H8" i="13"/>
  <c r="J7" i="13"/>
  <c r="H7" i="13"/>
  <c r="E146" i="20"/>
  <c r="E144" i="20"/>
  <c r="E143" i="20"/>
  <c r="F97" i="20"/>
  <c r="E99" i="20"/>
  <c r="E97" i="20"/>
  <c r="F95" i="20"/>
  <c r="F96" i="20"/>
  <c r="E96" i="20"/>
  <c r="L25" i="13"/>
  <c r="L20" i="13"/>
  <c r="H25" i="13"/>
  <c r="H20" i="13"/>
  <c r="L10" i="13"/>
  <c r="E51" i="20"/>
  <c r="G49" i="20"/>
  <c r="E48" i="20"/>
  <c r="E49" i="20"/>
  <c r="E46" i="20"/>
  <c r="E44" i="20"/>
  <c r="E45" i="20"/>
  <c r="G30" i="20"/>
  <c r="H12" i="20"/>
  <c r="E30" i="20"/>
  <c r="G25" i="20"/>
  <c r="E25" i="20"/>
  <c r="E13" i="12"/>
  <c r="E22" i="12"/>
  <c r="E18" i="12"/>
  <c r="E24" i="12"/>
  <c r="E25" i="12"/>
  <c r="E26" i="12"/>
  <c r="E27" i="12"/>
  <c r="H10" i="13"/>
  <c r="E15" i="12"/>
  <c r="E12" i="12"/>
  <c r="E17" i="12"/>
  <c r="E23" i="12"/>
  <c r="E21" i="12"/>
  <c r="E14" i="12"/>
  <c r="E33" i="12"/>
  <c r="E34" i="12"/>
  <c r="E32" i="12"/>
</calcChain>
</file>

<file path=xl/sharedStrings.xml><?xml version="1.0" encoding="utf-8"?>
<sst xmlns="http://schemas.openxmlformats.org/spreadsheetml/2006/main" count="260" uniqueCount="166">
  <si>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</si>
  <si>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</si>
  <si>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</si>
  <si>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</si>
  <si>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</si>
  <si>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</si>
  <si>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</si>
  <si>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</si>
  <si>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</si>
  <si>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</si>
  <si>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</si>
  <si>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</si>
  <si>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</si>
  <si>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</si>
  <si>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</si>
  <si>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</si>
  <si>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</si>
  <si>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</si>
  <si>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</si>
  <si>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</si>
  <si>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</si>
  <si>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</si>
  <si>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</si>
  <si>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</si>
  <si>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</si>
  <si>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</si>
  <si>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</si>
  <si>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</si>
  <si>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</si>
  <si>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</si>
  <si>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</si>
  <si>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</si>
  <si>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</si>
  <si>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</si>
  <si>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</si>
  <si>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</si>
  <si>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</si>
  <si>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</si>
  <si>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</si>
  <si>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</si>
  <si>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</si>
  <si>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</si>
  <si>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</si>
  <si>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</si>
  <si>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</si>
  <si>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</si>
  <si>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</si>
  <si>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</si>
  <si>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</si>
  <si>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</si>
  <si>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</si>
  <si>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</si>
  <si>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</si>
  <si>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</si>
  <si>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</si>
  <si>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</si>
  <si>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</si>
  <si>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</si>
  <si>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</si>
  <si>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</si>
  <si>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Page</t>
  </si>
  <si>
    <t>input.electricity</t>
  </si>
  <si>
    <t>MW</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</si>
  <si>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</si>
  <si>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</si>
  <si>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</si>
  <si>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</si>
  <si>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</si>
  <si>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</si>
  <si>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</si>
  <si>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</si>
  <si>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</si>
  <si>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</si>
  <si>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</si>
  <si>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</si>
  <si>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</si>
  <si>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</si>
  <si>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</si>
  <si>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</si>
  <si>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</si>
  <si>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</si>
  <si>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</si>
  <si>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</si>
  <si>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</si>
  <si>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</si>
  <si>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</si>
  <si>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</si>
  <si>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</si>
  <si>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</si>
  <si>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</si>
  <si>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</si>
  <si>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</si>
  <si>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</si>
  <si>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</si>
  <si>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USD-euro conversion ratio</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</si>
  <si>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</si>
  <si>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</si>
  <si>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</si>
  <si>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</si>
  <si>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</si>
  <si>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</si>
  <si>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</si>
  <si>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</si>
  <si>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</si>
  <si>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</si>
  <si>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</si>
  <si>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</si>
  <si>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</si>
  <si>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yrs</t>
  </si>
  <si>
    <t>IEA</t>
  </si>
  <si>
    <t>MJ/kg</t>
  </si>
  <si>
    <t>energy density hydrogen</t>
  </si>
  <si>
    <t>TBA</t>
  </si>
  <si>
    <t>Assumption</t>
  </si>
  <si>
    <t>and</t>
  </si>
  <si>
    <t>08D_H2A_Refueling_Station_Analysis_Model_(HRSAM)_Version_1.1</t>
  </si>
  <si>
    <t>Calculated by ETM</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</si>
  <si>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</si>
  <si>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</si>
  <si>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</si>
  <si>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</si>
  <si>
    <t>dollar</t>
  </si>
  <si>
    <t>this includes storage and dispensers</t>
  </si>
  <si>
    <t>scfm</t>
  </si>
  <si>
    <t>m3/min</t>
  </si>
  <si>
    <t>m3/s</t>
  </si>
  <si>
    <t>kg/L</t>
  </si>
  <si>
    <t>from natural_gas.carrier</t>
  </si>
  <si>
    <t>two 300 scfm compressors included in this station</t>
  </si>
  <si>
    <r>
      <t>input.</t>
    </r>
    <r>
      <rPr>
        <sz val="12"/>
        <color theme="1"/>
        <rFont val="Calibri"/>
        <family val="2"/>
        <scheme val="minor"/>
      </rPr>
      <t>network_gas</t>
    </r>
  </si>
  <si>
    <r>
      <t>output.</t>
    </r>
    <r>
      <rPr>
        <sz val="12"/>
        <color theme="1"/>
        <rFont val="Calibri"/>
        <family val="2"/>
        <scheme val="minor"/>
      </rPr>
      <t>compressed_network_gas</t>
    </r>
  </si>
  <si>
    <t>TIAX</t>
  </si>
  <si>
    <t>energy_compressor_network_gas.converter</t>
  </si>
  <si>
    <t>p.17</t>
  </si>
  <si>
    <t>p.29</t>
  </si>
  <si>
    <t>fixed o&amp;m</t>
  </si>
  <si>
    <t>average</t>
  </si>
  <si>
    <t>scaling to 600 scfm capacity</t>
  </si>
  <si>
    <t>dollar/y</t>
  </si>
  <si>
    <t>euro/y</t>
  </si>
  <si>
    <t>DOE</t>
  </si>
  <si>
    <t>Energy (Journal)</t>
  </si>
  <si>
    <t>p. 197</t>
  </si>
  <si>
    <t>Curran et al.</t>
  </si>
  <si>
    <t>compression efficiency</t>
  </si>
  <si>
    <t>input.network_gas</t>
  </si>
  <si>
    <t>output.compressed_network_gas</t>
  </si>
  <si>
    <t>assuming no network_gas is lost</t>
  </si>
  <si>
    <t>in compression</t>
  </si>
  <si>
    <t>Curran et al. in Energy 75: 194-203</t>
  </si>
  <si>
    <t>USA</t>
  </si>
  <si>
    <t>http://www.sciencedirect.com/science/article/pii/S0360544214008573</t>
  </si>
  <si>
    <t>https://www.aga.org/sites/default/files/legacy-assets/our-issues/natural-gas-vehicles/Documents/TIAX%20CNG%20Full%20Report.pdf</t>
  </si>
  <si>
    <t>http://refman.et-model.com/publications/2034</t>
  </si>
  <si>
    <t>http://refman.et-model.com/publications/2035</t>
  </si>
  <si>
    <r>
      <rPr>
        <sz val="12"/>
        <color theme="1"/>
        <rFont val="Calibri"/>
        <family val="2"/>
        <scheme val="minor"/>
      </rPr>
      <t>TIAX</t>
    </r>
  </si>
  <si>
    <t>Curran et al. in Energy 75</t>
  </si>
  <si>
    <t>For a station that is operational 18/24h</t>
  </si>
  <si>
    <t>Quintel Definition</t>
  </si>
  <si>
    <t>Assumptions and definitions</t>
  </si>
  <si>
    <t>technical_lifetime (see energy_compressor_hydrogen)</t>
  </si>
  <si>
    <t>p.12</t>
  </si>
  <si>
    <t>http://www.afdc.energy.gov/uploads/publication/cng_infrastructure_costs.pdf</t>
  </si>
  <si>
    <t>For reference only, contrains similar values:</t>
  </si>
  <si>
    <t>energy_compressor_hydrogen</t>
  </si>
  <si>
    <t>land_user_per_unit (10m x 10m)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</si>
</sst>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64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9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5" fillId="2" borderId="2" xfId="0" applyFont="1" applyFill="1" applyBorder="1"/>
    <xf numFmtId="0" fontId="25" fillId="2" borderId="7" xfId="0" applyFont="1" applyFill="1" applyBorder="1"/>
    <xf numFmtId="0" fontId="15" fillId="2" borderId="0" xfId="0" applyFont="1" applyFill="1" applyBorder="1"/>
    <xf numFmtId="0" fontId="33"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4" fillId="2" borderId="0" xfId="0" applyFont="1" applyFill="1" applyBorder="1"/>
    <xf numFmtId="0" fontId="13" fillId="2" borderId="0" xfId="0" applyFont="1" applyFill="1"/>
    <xf numFmtId="0" fontId="12" fillId="2" borderId="0" xfId="0" applyFont="1" applyFill="1" applyBorder="1"/>
    <xf numFmtId="17" fontId="16" fillId="2" borderId="0" xfId="0" applyNumberFormat="1" applyFont="1" applyFill="1" applyBorder="1" applyAlignment="1">
      <alignment horizontal="right"/>
    </xf>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0" fillId="2" borderId="0" xfId="0" applyFont="1" applyFill="1" applyBorder="1"/>
    <xf numFmtId="0" fontId="9" fillId="0" borderId="0" xfId="0" applyFont="1" applyFill="1"/>
    <xf numFmtId="0" fontId="8" fillId="0" borderId="0" xfId="0" applyFont="1" applyFill="1" applyBorder="1"/>
    <xf numFmtId="0" fontId="8" fillId="0" borderId="0" xfId="0" applyNumberFormat="1" applyFont="1" applyFill="1" applyBorder="1" applyAlignment="1" applyProtection="1">
      <alignment horizontal="left" vertical="center" indent="2"/>
    </xf>
    <xf numFmtId="0" fontId="8" fillId="2" borderId="18"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xf numFmtId="0" fontId="8" fillId="2" borderId="5" xfId="0" applyFont="1" applyFill="1" applyBorder="1"/>
    <xf numFmtId="164" fontId="8" fillId="2" borderId="18" xfId="0" applyNumberFormat="1" applyFont="1" applyFill="1" applyBorder="1"/>
    <xf numFmtId="0" fontId="8" fillId="2" borderId="0" xfId="0" applyFont="1" applyFill="1" applyBorder="1"/>
    <xf numFmtId="2" fontId="8" fillId="2" borderId="0" xfId="0" applyNumberFormat="1" applyFont="1" applyFill="1" applyBorder="1"/>
    <xf numFmtId="164" fontId="8" fillId="2" borderId="0"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0" fontId="8" fillId="2" borderId="0" xfId="0" applyNumberFormat="1" applyFont="1" applyFill="1" applyBorder="1" applyAlignment="1" applyProtection="1">
      <alignment horizontal="left" vertical="center"/>
    </xf>
    <xf numFmtId="0" fontId="8" fillId="0" borderId="0" xfId="0" applyFont="1" applyFill="1" applyBorder="1" applyAlignment="1">
      <alignment vertical="top"/>
    </xf>
    <xf numFmtId="0" fontId="8" fillId="2" borderId="0" xfId="0" applyFont="1" applyFill="1" applyBorder="1" applyAlignment="1">
      <alignment vertical="top"/>
    </xf>
    <xf numFmtId="0" fontId="8" fillId="0" borderId="0" xfId="0" applyFont="1" applyFill="1"/>
    <xf numFmtId="167" fontId="8" fillId="2" borderId="18" xfId="0" applyNumberFormat="1" applyFont="1" applyFill="1" applyBorder="1"/>
    <xf numFmtId="166" fontId="21" fillId="2" borderId="6" xfId="0" applyNumberFormat="1" applyFont="1" applyFill="1" applyBorder="1"/>
    <xf numFmtId="166" fontId="8"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7" fillId="2" borderId="0" xfId="0" applyFont="1" applyFill="1"/>
    <xf numFmtId="0" fontId="7" fillId="0" borderId="0" xfId="0" applyFont="1" applyFill="1" applyBorder="1"/>
    <xf numFmtId="166" fontId="7" fillId="2" borderId="6" xfId="0" applyNumberFormat="1" applyFont="1" applyFill="1" applyBorder="1"/>
    <xf numFmtId="166" fontId="7" fillId="0" borderId="0" xfId="0" applyNumberFormat="1" applyFont="1" applyFill="1" applyBorder="1"/>
    <xf numFmtId="166" fontId="7" fillId="2" borderId="5" xfId="0" applyNumberFormat="1" applyFont="1" applyFill="1" applyBorder="1"/>
    <xf numFmtId="0" fontId="6" fillId="0" borderId="0" xfId="0" applyFont="1" applyFill="1" applyBorder="1"/>
    <xf numFmtId="0" fontId="5" fillId="0" borderId="0" xfId="0" applyFont="1" applyFill="1" applyBorder="1" applyAlignment="1">
      <alignment vertical="top"/>
    </xf>
    <xf numFmtId="0" fontId="34" fillId="0" borderId="0" xfId="0" applyFont="1"/>
    <xf numFmtId="0" fontId="4" fillId="2" borderId="0" xfId="0" applyFont="1" applyFill="1"/>
    <xf numFmtId="0" fontId="31" fillId="2" borderId="0" xfId="0" quotePrefix="1" applyFont="1" applyFill="1"/>
    <xf numFmtId="0" fontId="4" fillId="2" borderId="0" xfId="0" applyFont="1" applyFill="1" applyBorder="1"/>
    <xf numFmtId="168" fontId="8" fillId="2" borderId="18" xfId="0" applyNumberFormat="1" applyFont="1" applyFill="1" applyBorder="1" applyAlignment="1" applyProtection="1">
      <alignment horizontal="right" vertical="center"/>
    </xf>
    <xf numFmtId="0" fontId="4" fillId="0" borderId="0" xfId="0" applyFont="1" applyFill="1"/>
    <xf numFmtId="166" fontId="8" fillId="2" borderId="18" xfId="0" applyNumberFormat="1" applyFont="1" applyFill="1" applyBorder="1" applyAlignment="1" applyProtection="1">
      <alignment horizontal="right" vertical="center"/>
    </xf>
    <xf numFmtId="0" fontId="4" fillId="5" borderId="0" xfId="0" applyFont="1" applyFill="1"/>
    <xf numFmtId="0" fontId="4" fillId="2" borderId="18" xfId="0" applyFont="1" applyFill="1" applyBorder="1"/>
    <xf numFmtId="166" fontId="4" fillId="2" borderId="18" xfId="0" applyNumberFormat="1" applyFont="1" applyFill="1" applyBorder="1"/>
    <xf numFmtId="2" fontId="8" fillId="2" borderId="20" xfId="0" applyNumberFormat="1" applyFont="1" applyFill="1" applyBorder="1" applyAlignment="1" applyProtection="1">
      <alignment horizontal="right" vertical="center"/>
    </xf>
    <xf numFmtId="0" fontId="4" fillId="0" borderId="0" xfId="0" applyFont="1" applyFill="1" applyBorder="1" applyAlignment="1">
      <alignment vertical="top"/>
    </xf>
    <xf numFmtId="0" fontId="32" fillId="2" borderId="0" xfId="0" applyFont="1" applyFill="1" applyBorder="1"/>
    <xf numFmtId="0" fontId="34" fillId="12" borderId="18" xfId="0" applyFont="1" applyFill="1" applyBorder="1"/>
    <xf numFmtId="2" fontId="8" fillId="0" borderId="18" xfId="0" applyNumberFormat="1" applyFont="1" applyFill="1" applyBorder="1"/>
    <xf numFmtId="0" fontId="34" fillId="12" borderId="3" xfId="0" applyFont="1" applyFill="1" applyBorder="1"/>
    <xf numFmtId="0" fontId="37" fillId="12" borderId="4" xfId="0" applyFont="1" applyFill="1" applyBorder="1"/>
    <xf numFmtId="0" fontId="34"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4" fillId="12" borderId="18" xfId="0" applyNumberFormat="1" applyFont="1" applyFill="1" applyBorder="1"/>
    <xf numFmtId="14" fontId="34" fillId="0" borderId="0" xfId="0" applyNumberFormat="1" applyFont="1"/>
    <xf numFmtId="0" fontId="40" fillId="12" borderId="10" xfId="0" applyFont="1" applyFill="1" applyBorder="1"/>
    <xf numFmtId="0" fontId="40" fillId="12" borderId="11" xfId="0" applyFont="1" applyFill="1" applyBorder="1"/>
    <xf numFmtId="0" fontId="40" fillId="12" borderId="12" xfId="0" applyFont="1" applyFill="1" applyBorder="1"/>
    <xf numFmtId="165" fontId="31" fillId="2" borderId="0" xfId="0" applyNumberFormat="1" applyFont="1" applyFill="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0" fontId="1" fillId="0" borderId="0" xfId="0" applyNumberFormat="1" applyFont="1" applyFill="1" applyBorder="1" applyAlignment="1" applyProtection="1">
      <alignment horizontal="left" vertical="center" indent="2"/>
    </xf>
    <xf numFmtId="0" fontId="1" fillId="2" borderId="0" xfId="0" applyFont="1" applyFill="1"/>
    <xf numFmtId="0" fontId="1" fillId="2" borderId="0" xfId="0" applyFont="1" applyFill="1" applyBorder="1"/>
    <xf numFmtId="14" fontId="16" fillId="2" borderId="0" xfId="0" applyNumberFormat="1" applyFont="1" applyFill="1" applyBorder="1"/>
    <xf numFmtId="0" fontId="1" fillId="0" borderId="0" xfId="0" applyFont="1" applyFill="1" applyBorder="1" applyAlignment="1">
      <alignment vertical="top"/>
    </xf>
    <xf numFmtId="0" fontId="1" fillId="0" borderId="0" xfId="0" applyFont="1" applyFill="1" applyBorder="1"/>
    <xf numFmtId="0" fontId="1" fillId="2" borderId="18" xfId="0" applyFont="1" applyFill="1" applyBorder="1"/>
    <xf numFmtId="166" fontId="1" fillId="2" borderId="18" xfId="0" applyNumberFormat="1" applyFont="1" applyFill="1" applyBorder="1"/>
    <xf numFmtId="0" fontId="1" fillId="0" borderId="0" xfId="0" applyFont="1" applyFill="1"/>
  </cellXfs>
  <cellStyles count="6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938719"/>
    <xdr:sp macro="" textlink="">
      <xdr:nvSpPr>
        <xdr:cNvPr id="5" name="TextBox 4"/>
        <xdr:cNvSpPr txBox="1"/>
      </xdr:nvSpPr>
      <xdr:spPr>
        <a:xfrm>
          <a:off x="965200" y="1130300"/>
          <a:ext cx="3632200" cy="93871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a:t>
          </a:r>
          <a:r>
            <a:rPr lang="en-US" sz="1100" baseline="0"/>
            <a:t> and </a:t>
          </a:r>
          <a:r>
            <a:rPr lang="en-US" sz="1100"/>
            <a:t>dryer part of a compressed network gas refuelling station , since for other fuels refuelling stations are not modelled. This is an industrial</a:t>
          </a:r>
          <a:r>
            <a:rPr lang="en-US" sz="1100" baseline="0"/>
            <a:t> </a:t>
          </a:r>
          <a:r>
            <a:rPr lang="en-US" sz="1100"/>
            <a:t>compressor that has a</a:t>
          </a:r>
          <a:r>
            <a:rPr lang="en-US" sz="1100" baseline="0"/>
            <a:t> target fuelling pressure of 25MPa, in agreement with the industry standard.</a:t>
          </a:r>
          <a:endParaRPr lang="en-US" sz="1100"/>
        </a:p>
      </xdr:txBody>
    </xdr:sp>
    <xdr:clientData/>
  </xdr:oneCellAnchor>
  <xdr:twoCellAnchor editAs="oneCell">
    <xdr:from>
      <xdr:col>8</xdr:col>
      <xdr:colOff>0</xdr:colOff>
      <xdr:row>20</xdr:row>
      <xdr:rowOff>0</xdr:rowOff>
    </xdr:from>
    <xdr:to>
      <xdr:col>16</xdr:col>
      <xdr:colOff>101600</xdr:colOff>
      <xdr:row>60</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337300" y="3987800"/>
          <a:ext cx="8978900" cy="7759700"/>
        </a:xfrm>
        <a:prstGeom prst="rect">
          <a:avLst/>
        </a:prstGeom>
      </xdr:spPr>
    </xdr:pic>
    <xdr:clientData/>
  </xdr:twoCellAnchor>
  <xdr:twoCellAnchor editAs="oneCell">
    <xdr:from>
      <xdr:col>8</xdr:col>
      <xdr:colOff>0</xdr:colOff>
      <xdr:row>63</xdr:row>
      <xdr:rowOff>0</xdr:rowOff>
    </xdr:from>
    <xdr:to>
      <xdr:col>16</xdr:col>
      <xdr:colOff>0</xdr:colOff>
      <xdr:row>125</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6337300" y="12192000"/>
          <a:ext cx="8877300" cy="11950700"/>
        </a:xfrm>
        <a:prstGeom prst="rect">
          <a:avLst/>
        </a:prstGeom>
      </xdr:spPr>
    </xdr:pic>
    <xdr:clientData/>
  </xdr:twoCellAnchor>
  <xdr:twoCellAnchor editAs="oneCell">
    <xdr:from>
      <xdr:col>8</xdr:col>
      <xdr:colOff>0</xdr:colOff>
      <xdr:row>180</xdr:row>
      <xdr:rowOff>101600</xdr:rowOff>
    </xdr:from>
    <xdr:to>
      <xdr:col>15</xdr:col>
      <xdr:colOff>1181100</xdr:colOff>
      <xdr:row>238</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337300" y="34582100"/>
          <a:ext cx="8382000" cy="10998200"/>
        </a:xfrm>
        <a:prstGeom prst="rect">
          <a:avLst/>
        </a:prstGeom>
      </xdr:spPr>
    </xdr:pic>
    <xdr:clientData/>
  </xdr:twoCellAnchor>
  <xdr:twoCellAnchor editAs="oneCell">
    <xdr:from>
      <xdr:col>8</xdr:col>
      <xdr:colOff>0</xdr:colOff>
      <xdr:row>130</xdr:row>
      <xdr:rowOff>0</xdr:rowOff>
    </xdr:from>
    <xdr:to>
      <xdr:col>12</xdr:col>
      <xdr:colOff>88900</xdr:colOff>
      <xdr:row>141</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37300" y="24955500"/>
          <a:ext cx="4406900" cy="226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132</v>
      </c>
    </row>
    <row r="5" spans="1:3">
      <c r="A5" s="1"/>
      <c r="B5" s="4" t="s">
        <v>42</v>
      </c>
      <c r="C5" s="5" t="s">
        <v>50</v>
      </c>
    </row>
    <row r="6" spans="1:3">
      <c r="A6" s="1"/>
      <c r="B6" s="6" t="s">
        <v>13</v>
      </c>
      <c r="C6" s="7" t="s">
        <v>14</v>
      </c>
    </row>
    <row r="7" spans="1:3">
      <c r="A7" s="1"/>
      <c r="B7" s="8"/>
      <c r="C7" s="8"/>
    </row>
    <row r="8" spans="1:3">
      <c r="A8" s="1"/>
      <c r="B8" s="8"/>
      <c r="C8" s="8"/>
    </row>
    <row r="9" spans="1:3">
      <c r="A9" s="1"/>
      <c r="B9" s="75" t="s">
        <v>27</v>
      </c>
      <c r="C9" s="76"/>
    </row>
    <row r="10" spans="1:3">
      <c r="A10" s="1"/>
      <c r="B10" s="77"/>
      <c r="C10" s="78"/>
    </row>
    <row r="11" spans="1:3">
      <c r="A11" s="1"/>
      <c r="B11" s="77" t="s">
        <v>28</v>
      </c>
      <c r="C11" s="79" t="s">
        <v>29</v>
      </c>
    </row>
    <row r="12" spans="1:3" ht="16" thickBot="1">
      <c r="A12" s="1"/>
      <c r="B12" s="77"/>
      <c r="C12" s="13" t="s">
        <v>30</v>
      </c>
    </row>
    <row r="13" spans="1:3" ht="16" thickBot="1">
      <c r="A13" s="1"/>
      <c r="B13" s="77"/>
      <c r="C13" s="80" t="s">
        <v>31</v>
      </c>
    </row>
    <row r="14" spans="1:3">
      <c r="A14" s="1"/>
      <c r="B14" s="77"/>
      <c r="C14" s="78" t="s">
        <v>32</v>
      </c>
    </row>
    <row r="15" spans="1:3">
      <c r="A15" s="1"/>
      <c r="B15" s="77"/>
      <c r="C15" s="78"/>
    </row>
    <row r="16" spans="1:3">
      <c r="A16" s="1"/>
      <c r="B16" s="77" t="s">
        <v>33</v>
      </c>
      <c r="C16" s="81" t="s">
        <v>34</v>
      </c>
    </row>
    <row r="17" spans="1:3">
      <c r="A17" s="1"/>
      <c r="B17" s="77"/>
      <c r="C17" s="82" t="s">
        <v>35</v>
      </c>
    </row>
    <row r="18" spans="1:3">
      <c r="A18" s="1"/>
      <c r="B18" s="77"/>
      <c r="C18" s="83" t="s">
        <v>36</v>
      </c>
    </row>
    <row r="19" spans="1:3">
      <c r="A19" s="1"/>
      <c r="B19" s="77"/>
      <c r="C19" s="84" t="s">
        <v>37</v>
      </c>
    </row>
    <row r="20" spans="1:3">
      <c r="A20" s="1"/>
      <c r="B20" s="85"/>
      <c r="C20" s="86" t="s">
        <v>38</v>
      </c>
    </row>
    <row r="21" spans="1:3">
      <c r="A21" s="1"/>
      <c r="B21" s="85"/>
      <c r="C21" s="87" t="s">
        <v>39</v>
      </c>
    </row>
    <row r="22" spans="1:3">
      <c r="A22" s="1"/>
      <c r="B22" s="85"/>
      <c r="C22" s="88" t="s">
        <v>40</v>
      </c>
    </row>
    <row r="23" spans="1:3">
      <c r="B23" s="85"/>
      <c r="C23" s="89"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6"/>
  <sheetViews>
    <sheetView tabSelected="1" topLeftCell="A2" workbookViewId="0">
      <selection activeCell="I35" sqref="I35"/>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9" t="s">
        <v>46</v>
      </c>
      <c r="C2" s="180"/>
      <c r="D2" s="180"/>
      <c r="E2" s="181"/>
      <c r="F2" s="36"/>
      <c r="G2" s="36"/>
    </row>
    <row r="3" spans="1:12">
      <c r="B3" s="182"/>
      <c r="C3" s="183"/>
      <c r="D3" s="183"/>
      <c r="E3" s="184"/>
      <c r="F3" s="36"/>
      <c r="G3" s="36"/>
    </row>
    <row r="4" spans="1:12">
      <c r="B4" s="182"/>
      <c r="C4" s="183"/>
      <c r="D4" s="183"/>
      <c r="E4" s="184"/>
      <c r="F4" s="36"/>
      <c r="G4" s="36"/>
    </row>
    <row r="5" spans="1:12">
      <c r="B5" s="185"/>
      <c r="C5" s="186"/>
      <c r="D5" s="186"/>
      <c r="E5" s="187"/>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2"/>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93" t="s">
        <v>129</v>
      </c>
      <c r="D12" s="21"/>
      <c r="E12" s="104">
        <f>'Research data'!H7</f>
        <v>0.93099999999999994</v>
      </c>
      <c r="F12" s="39"/>
      <c r="G12" s="107"/>
      <c r="H12" s="32"/>
      <c r="I12" s="194" t="s">
        <v>156</v>
      </c>
      <c r="J12" s="14"/>
      <c r="L12" s="35"/>
    </row>
    <row r="13" spans="1:12" s="26" customFormat="1" ht="16" thickBot="1">
      <c r="B13" s="25"/>
      <c r="C13" s="193" t="s">
        <v>61</v>
      </c>
      <c r="D13" s="21"/>
      <c r="E13" s="104">
        <f>'Research data'!H8</f>
        <v>6.9000000000000061E-2</v>
      </c>
      <c r="F13" s="39"/>
      <c r="G13" s="107"/>
      <c r="H13" s="32"/>
      <c r="I13" s="194" t="s">
        <v>156</v>
      </c>
      <c r="J13" s="14"/>
      <c r="L13" s="35"/>
    </row>
    <row r="14" spans="1:12" ht="16" thickBot="1">
      <c r="A14" s="26"/>
      <c r="B14" s="25"/>
      <c r="C14" s="193" t="s">
        <v>146</v>
      </c>
      <c r="D14" s="21" t="s">
        <v>2</v>
      </c>
      <c r="E14" s="104">
        <f>'Research data'!H9</f>
        <v>0.93099999999999994</v>
      </c>
      <c r="F14" s="39"/>
      <c r="G14" s="107" t="s">
        <v>51</v>
      </c>
      <c r="H14" s="32"/>
      <c r="I14" s="194" t="s">
        <v>156</v>
      </c>
      <c r="J14" s="14"/>
      <c r="K14" s="26"/>
    </row>
    <row r="15" spans="1:12" ht="16" thickBot="1">
      <c r="A15" s="110"/>
      <c r="B15" s="111"/>
      <c r="C15" s="177" t="s">
        <v>117</v>
      </c>
      <c r="D15" s="23" t="s">
        <v>62</v>
      </c>
      <c r="E15" s="104">
        <f>'Research data'!H10</f>
        <v>8.9676621472485163</v>
      </c>
      <c r="F15" s="107"/>
      <c r="G15" s="177" t="s">
        <v>118</v>
      </c>
      <c r="H15" s="107"/>
      <c r="I15" s="194" t="s">
        <v>155</v>
      </c>
      <c r="J15" s="113"/>
      <c r="K15" s="26"/>
    </row>
    <row r="16" spans="1:12" ht="16" thickBot="1">
      <c r="A16" s="110"/>
      <c r="B16" s="111"/>
      <c r="C16" s="107" t="s">
        <v>66</v>
      </c>
      <c r="D16" s="23" t="s">
        <v>2</v>
      </c>
      <c r="E16" s="114">
        <v>0</v>
      </c>
      <c r="F16" s="107"/>
      <c r="G16" s="107"/>
      <c r="H16" s="107"/>
      <c r="I16" s="194" t="s">
        <v>113</v>
      </c>
      <c r="J16" s="113"/>
      <c r="K16" s="36"/>
    </row>
    <row r="17" spans="1:11" ht="16" thickBot="1">
      <c r="B17" s="111"/>
      <c r="C17" s="107" t="s">
        <v>65</v>
      </c>
      <c r="D17" s="23" t="s">
        <v>2</v>
      </c>
      <c r="E17" s="104">
        <f>'Research data'!H11</f>
        <v>0.99</v>
      </c>
      <c r="F17" s="107"/>
      <c r="G17" s="107"/>
      <c r="H17" s="107"/>
      <c r="I17" s="154" t="s">
        <v>113</v>
      </c>
      <c r="J17" s="113"/>
      <c r="K17" s="36"/>
    </row>
    <row r="18" spans="1:11" ht="16" thickBot="1">
      <c r="B18" s="111"/>
      <c r="C18" s="144" t="s">
        <v>98</v>
      </c>
      <c r="D18" s="23"/>
      <c r="E18" s="104">
        <f>'Research data'!H12</f>
        <v>6570</v>
      </c>
      <c r="F18" s="107"/>
      <c r="G18" s="144" t="s">
        <v>97</v>
      </c>
      <c r="H18" s="107"/>
      <c r="I18" s="194" t="s">
        <v>158</v>
      </c>
      <c r="J18" s="113"/>
    </row>
    <row r="19" spans="1:11">
      <c r="B19" s="40"/>
      <c r="D19" s="36"/>
      <c r="E19" s="36"/>
      <c r="F19" s="36"/>
      <c r="G19" s="36"/>
      <c r="H19" s="36"/>
      <c r="I19" s="36"/>
      <c r="J19" s="93"/>
    </row>
    <row r="20" spans="1:11" ht="16" thickBot="1">
      <c r="B20" s="40"/>
      <c r="C20" s="13" t="s">
        <v>44</v>
      </c>
      <c r="D20" s="36"/>
      <c r="E20" s="36"/>
      <c r="F20" s="36"/>
      <c r="G20" s="36"/>
      <c r="H20" s="36"/>
      <c r="I20" s="36"/>
      <c r="J20" s="93"/>
    </row>
    <row r="21" spans="1:11" ht="16" thickBot="1">
      <c r="B21" s="40"/>
      <c r="C21" s="39" t="s">
        <v>22</v>
      </c>
      <c r="D21" s="23" t="s">
        <v>20</v>
      </c>
      <c r="E21" s="41">
        <f>'Research data'!H20</f>
        <v>591985.42805100174</v>
      </c>
      <c r="F21" s="39"/>
      <c r="G21" s="39" t="s">
        <v>6</v>
      </c>
      <c r="H21" s="39"/>
      <c r="I21" s="194" t="s">
        <v>131</v>
      </c>
      <c r="J21" s="93"/>
    </row>
    <row r="22" spans="1:11" ht="16" thickBot="1">
      <c r="B22" s="40"/>
      <c r="C22" s="39" t="s">
        <v>23</v>
      </c>
      <c r="D22" s="23" t="s">
        <v>53</v>
      </c>
      <c r="E22" s="41">
        <f>'Research data'!H21</f>
        <v>46721.311475409835</v>
      </c>
      <c r="F22" s="39"/>
      <c r="G22" s="39" t="s">
        <v>25</v>
      </c>
      <c r="H22" s="39"/>
      <c r="I22" s="194" t="s">
        <v>155</v>
      </c>
      <c r="J22" s="93"/>
    </row>
    <row r="23" spans="1:11" ht="15" customHeight="1" thickBot="1">
      <c r="B23" s="134"/>
      <c r="C23" s="178" t="s">
        <v>119</v>
      </c>
      <c r="D23" s="136" t="s">
        <v>95</v>
      </c>
      <c r="E23" s="104">
        <f>'Research data'!H23</f>
        <v>0</v>
      </c>
      <c r="F23" s="137"/>
      <c r="G23" s="135" t="s">
        <v>96</v>
      </c>
      <c r="H23" s="137"/>
      <c r="I23" s="154" t="s">
        <v>116</v>
      </c>
      <c r="J23" s="138"/>
    </row>
    <row r="24" spans="1:11" ht="16" thickBot="1">
      <c r="A24" s="139"/>
      <c r="B24" s="141"/>
      <c r="C24" s="142" t="s">
        <v>99</v>
      </c>
      <c r="D24" s="136"/>
      <c r="E24" s="104">
        <f>'Research data'!H24</f>
        <v>0</v>
      </c>
      <c r="F24" s="142"/>
      <c r="G24" s="142" t="s">
        <v>100</v>
      </c>
      <c r="H24" s="142"/>
      <c r="I24" s="155" t="s">
        <v>7</v>
      </c>
      <c r="J24" s="143"/>
    </row>
    <row r="25" spans="1:11" ht="16" thickBot="1">
      <c r="A25" s="139"/>
      <c r="B25" s="141"/>
      <c r="C25" s="142" t="s">
        <v>101</v>
      </c>
      <c r="D25" s="136"/>
      <c r="E25" s="104">
        <f>'Research data'!H25</f>
        <v>318761.38433515478</v>
      </c>
      <c r="F25" s="142"/>
      <c r="G25" s="142" t="s">
        <v>102</v>
      </c>
      <c r="H25" s="142"/>
      <c r="I25" s="195" t="s">
        <v>131</v>
      </c>
      <c r="J25" s="143"/>
      <c r="K25" s="139"/>
    </row>
    <row r="26" spans="1:11" ht="16" thickBot="1">
      <c r="A26" s="139"/>
      <c r="B26" s="141"/>
      <c r="C26" s="178" t="s">
        <v>120</v>
      </c>
      <c r="D26" s="136"/>
      <c r="E26" s="104">
        <f>'Research data'!H26</f>
        <v>0</v>
      </c>
      <c r="F26" s="142"/>
      <c r="G26" s="142" t="s">
        <v>103</v>
      </c>
      <c r="H26" s="142"/>
      <c r="I26" s="159" t="s">
        <v>113</v>
      </c>
      <c r="J26" s="143"/>
      <c r="K26" s="139"/>
    </row>
    <row r="27" spans="1:11" ht="16" thickBot="1">
      <c r="A27" s="139"/>
      <c r="B27" s="141"/>
      <c r="C27" s="142" t="s">
        <v>104</v>
      </c>
      <c r="D27" s="136"/>
      <c r="E27" s="104">
        <f>'Research data'!H27</f>
        <v>0</v>
      </c>
      <c r="F27" s="142"/>
      <c r="G27" s="140" t="s">
        <v>105</v>
      </c>
      <c r="H27" s="142"/>
      <c r="I27" s="155" t="s">
        <v>7</v>
      </c>
      <c r="J27" s="143"/>
      <c r="K27" s="139"/>
    </row>
    <row r="28" spans="1:11" ht="16" thickBot="1">
      <c r="A28" s="110"/>
      <c r="B28" s="111"/>
      <c r="C28" s="107" t="s">
        <v>71</v>
      </c>
      <c r="D28" s="23" t="s">
        <v>72</v>
      </c>
      <c r="E28" s="114">
        <v>0.1</v>
      </c>
      <c r="F28" s="107"/>
      <c r="G28" s="107" t="s">
        <v>73</v>
      </c>
      <c r="H28" s="107"/>
      <c r="I28" s="154" t="s">
        <v>113</v>
      </c>
      <c r="J28" s="113"/>
      <c r="K28" s="139"/>
    </row>
    <row r="29" spans="1:11" ht="16" thickBot="1">
      <c r="A29" s="110"/>
      <c r="B29" s="111"/>
      <c r="C29" s="107" t="s">
        <v>74</v>
      </c>
      <c r="D29" s="23" t="s">
        <v>75</v>
      </c>
      <c r="E29" s="114">
        <v>0</v>
      </c>
      <c r="F29" s="107"/>
      <c r="G29" s="107"/>
      <c r="H29" s="107"/>
      <c r="I29" s="154" t="s">
        <v>7</v>
      </c>
      <c r="J29" s="113"/>
    </row>
    <row r="30" spans="1:11">
      <c r="A30" s="110"/>
      <c r="B30" s="111"/>
      <c r="C30" s="107"/>
      <c r="D30" s="23"/>
      <c r="E30" s="117"/>
      <c r="F30" s="107"/>
      <c r="G30" s="107"/>
      <c r="H30" s="107"/>
      <c r="I30" s="115"/>
      <c r="J30" s="113"/>
    </row>
    <row r="31" spans="1:11" ht="16" thickBot="1">
      <c r="A31" s="110"/>
      <c r="B31" s="111"/>
      <c r="C31" s="13" t="s">
        <v>5</v>
      </c>
      <c r="D31" s="94"/>
      <c r="E31" s="117"/>
      <c r="F31" s="115"/>
      <c r="H31" s="115"/>
      <c r="I31" s="115"/>
      <c r="J31" s="113"/>
    </row>
    <row r="32" spans="1:11" ht="16" thickBot="1">
      <c r="A32" s="110"/>
      <c r="B32" s="111"/>
      <c r="C32" s="107" t="s">
        <v>24</v>
      </c>
      <c r="D32" s="23" t="s">
        <v>1</v>
      </c>
      <c r="E32" s="114">
        <f>'Research data'!H31</f>
        <v>20</v>
      </c>
      <c r="F32" s="107"/>
      <c r="G32" s="107" t="s">
        <v>80</v>
      </c>
      <c r="H32" s="107"/>
      <c r="I32" s="194" t="s">
        <v>164</v>
      </c>
      <c r="J32" s="113"/>
    </row>
    <row r="33" spans="1:10" ht="16" thickBot="1">
      <c r="A33" s="110"/>
      <c r="B33" s="111"/>
      <c r="C33" s="107" t="s">
        <v>78</v>
      </c>
      <c r="D33" s="23" t="s">
        <v>1</v>
      </c>
      <c r="E33" s="114">
        <f>'Research data'!H32</f>
        <v>0.5</v>
      </c>
      <c r="F33" s="107"/>
      <c r="G33" s="107" t="s">
        <v>79</v>
      </c>
      <c r="H33" s="107"/>
      <c r="I33" s="194" t="s">
        <v>113</v>
      </c>
      <c r="J33" s="113"/>
    </row>
    <row r="34" spans="1:10" ht="16" thickBot="1">
      <c r="A34" s="110"/>
      <c r="B34" s="111"/>
      <c r="C34" s="107" t="s">
        <v>76</v>
      </c>
      <c r="D34" s="23" t="s">
        <v>77</v>
      </c>
      <c r="E34" s="133">
        <f>'Research data'!H33</f>
        <v>1E-4</v>
      </c>
      <c r="F34" s="107"/>
      <c r="G34" s="107" t="s">
        <v>86</v>
      </c>
      <c r="H34" s="107"/>
      <c r="I34" s="194" t="s">
        <v>113</v>
      </c>
      <c r="J34" s="113"/>
    </row>
    <row r="35" spans="1:10" ht="16" thickBot="1">
      <c r="A35" s="110"/>
      <c r="B35" s="111"/>
      <c r="C35" s="107" t="s">
        <v>21</v>
      </c>
      <c r="D35" s="23" t="s">
        <v>2</v>
      </c>
      <c r="E35" s="114">
        <v>0</v>
      </c>
      <c r="F35" s="107"/>
      <c r="G35" s="107"/>
      <c r="H35" s="107"/>
      <c r="I35" s="154" t="s">
        <v>7</v>
      </c>
      <c r="J35" s="113"/>
    </row>
    <row r="36" spans="1:10" ht="16" thickBot="1">
      <c r="A36" s="110"/>
      <c r="B36" s="118"/>
      <c r="C36" s="119"/>
      <c r="D36" s="119"/>
      <c r="E36" s="119"/>
      <c r="F36" s="119"/>
      <c r="G36" s="119"/>
      <c r="H36" s="119"/>
      <c r="I36" s="119"/>
      <c r="J36" s="120"/>
    </row>
    <row r="37" spans="1:10">
      <c r="A37" s="110"/>
      <c r="B37" s="110"/>
      <c r="C37" s="110"/>
      <c r="D37" s="110"/>
      <c r="E37" s="110"/>
      <c r="F37" s="110"/>
      <c r="G37" s="110"/>
      <c r="H37" s="110"/>
      <c r="I37" s="110"/>
      <c r="J37" s="110"/>
    </row>
    <row r="38" spans="1:10">
      <c r="A38" s="110"/>
      <c r="B38" s="110"/>
      <c r="C38" s="110"/>
      <c r="D38" s="110"/>
      <c r="E38" s="110"/>
      <c r="F38" s="110"/>
      <c r="G38" s="110"/>
      <c r="H38" s="110"/>
      <c r="I38" s="110"/>
      <c r="J38" s="110"/>
    </row>
    <row r="39" spans="1:10">
      <c r="A39" s="110"/>
      <c r="B39" s="110"/>
      <c r="C39" s="110"/>
      <c r="D39" s="110"/>
      <c r="E39" s="110"/>
      <c r="F39" s="110"/>
      <c r="G39" s="110"/>
      <c r="H39" s="110"/>
      <c r="I39" s="110"/>
      <c r="J39" s="110"/>
    </row>
    <row r="40" spans="1:10">
      <c r="A40" s="110"/>
      <c r="B40" s="110"/>
      <c r="E40" s="110"/>
      <c r="F40" s="110"/>
      <c r="G40" s="110"/>
      <c r="H40" s="110"/>
      <c r="I40" s="110"/>
      <c r="J40" s="110"/>
    </row>
    <row r="41" spans="1:10">
      <c r="A41" s="110"/>
      <c r="B41" s="110"/>
      <c r="C41" s="110"/>
      <c r="D41" s="110"/>
      <c r="E41" s="110"/>
      <c r="F41" s="110"/>
      <c r="G41" s="110"/>
      <c r="H41" s="110"/>
      <c r="I41" s="110"/>
      <c r="J41" s="110"/>
    </row>
    <row r="42" spans="1:10">
      <c r="A42" s="110"/>
      <c r="B42" s="110"/>
      <c r="C42" s="110"/>
      <c r="D42" s="110"/>
      <c r="E42" s="110"/>
      <c r="F42" s="110"/>
      <c r="G42" s="110"/>
      <c r="H42" s="110"/>
      <c r="I42" s="110"/>
      <c r="J42" s="110"/>
    </row>
    <row r="43" spans="1:10">
      <c r="A43" s="110"/>
      <c r="B43" s="110"/>
      <c r="C43" s="110"/>
      <c r="D43" s="110"/>
      <c r="E43" s="110"/>
      <c r="F43" s="110"/>
      <c r="G43" s="110"/>
      <c r="H43" s="110"/>
      <c r="I43" s="110"/>
      <c r="J43" s="110"/>
    </row>
    <row r="44" spans="1:10">
      <c r="A44" s="110"/>
      <c r="B44" s="110"/>
      <c r="C44" s="110"/>
      <c r="D44" s="110"/>
      <c r="E44" s="110"/>
      <c r="F44" s="110"/>
      <c r="G44" s="110"/>
      <c r="H44" s="110"/>
      <c r="I44" s="110"/>
      <c r="J44" s="110"/>
    </row>
    <row r="45" spans="1:10">
      <c r="A45" s="110"/>
    </row>
    <row r="46" spans="1:10">
      <c r="A46" s="11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1"/>
  <sheetViews>
    <sheetView topLeftCell="A2" workbookViewId="0">
      <selection activeCell="H33" sqref="H33"/>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23.375" style="42" customWidth="1"/>
    <col min="15" max="15" width="11" style="42" customWidth="1"/>
    <col min="16" max="16" width="2.5" style="42" customWidth="1"/>
    <col min="17" max="17" width="22.375" style="42" customWidth="1"/>
    <col min="18" max="16384" width="10.625" style="42"/>
  </cols>
  <sheetData>
    <row r="2" spans="1:17" ht="16" thickBot="1"/>
    <row r="3" spans="1:17">
      <c r="B3" s="43"/>
      <c r="C3" s="44"/>
      <c r="D3" s="44"/>
      <c r="E3" s="44"/>
      <c r="F3" s="44"/>
      <c r="G3" s="44"/>
      <c r="H3" s="44"/>
      <c r="I3" s="44"/>
      <c r="J3" s="44"/>
      <c r="K3" s="44"/>
      <c r="L3" s="44"/>
      <c r="M3" s="44"/>
      <c r="N3" s="44"/>
      <c r="O3" s="44"/>
      <c r="P3" s="44"/>
      <c r="Q3" s="44"/>
    </row>
    <row r="4" spans="1:17" s="26" customFormat="1">
      <c r="B4" s="25"/>
      <c r="C4" s="90" t="s">
        <v>19</v>
      </c>
      <c r="D4" s="9"/>
      <c r="E4" s="9"/>
      <c r="F4" s="90" t="s">
        <v>8</v>
      </c>
      <c r="G4" s="90"/>
      <c r="H4" s="90" t="s">
        <v>52</v>
      </c>
      <c r="I4" s="90"/>
      <c r="J4" s="15" t="s">
        <v>143</v>
      </c>
      <c r="K4" s="90"/>
      <c r="L4" s="90" t="s">
        <v>131</v>
      </c>
      <c r="M4" s="90"/>
      <c r="N4" s="90" t="s">
        <v>47</v>
      </c>
    </row>
    <row r="5" spans="1:17" ht="18" customHeight="1">
      <c r="B5" s="45"/>
      <c r="C5" s="50"/>
      <c r="D5" s="50"/>
      <c r="E5" s="50"/>
      <c r="F5" s="46"/>
      <c r="G5" s="46"/>
      <c r="H5" s="49"/>
      <c r="I5" s="49"/>
      <c r="J5" s="49"/>
      <c r="K5" s="49"/>
      <c r="L5" s="49"/>
      <c r="M5" s="49"/>
      <c r="N5" s="55"/>
    </row>
    <row r="6" spans="1:17" ht="18" customHeight="1" thickBot="1">
      <c r="B6" s="45"/>
      <c r="C6" s="12" t="s">
        <v>45</v>
      </c>
      <c r="D6" s="12"/>
      <c r="E6" s="12"/>
      <c r="F6" s="12"/>
      <c r="G6" s="34"/>
      <c r="H6" s="10"/>
      <c r="I6" s="10"/>
      <c r="J6" s="10"/>
      <c r="K6" s="10"/>
      <c r="L6" s="10"/>
      <c r="M6" s="10"/>
      <c r="N6" s="53"/>
    </row>
    <row r="7" spans="1:17" ht="16" thickBot="1">
      <c r="B7" s="45"/>
      <c r="C7" s="188" t="s">
        <v>129</v>
      </c>
      <c r="D7" s="51"/>
      <c r="E7" s="51"/>
      <c r="F7" s="102"/>
      <c r="G7" s="91"/>
      <c r="H7" s="103">
        <f>J7</f>
        <v>0.93099999999999994</v>
      </c>
      <c r="I7" s="49"/>
      <c r="J7" s="152">
        <f>Notes!E143</f>
        <v>0.93099999999999994</v>
      </c>
      <c r="K7" s="49"/>
      <c r="M7" s="49"/>
      <c r="N7" s="151"/>
    </row>
    <row r="8" spans="1:17" ht="16" thickBot="1">
      <c r="B8" s="45"/>
      <c r="C8" s="188" t="s">
        <v>61</v>
      </c>
      <c r="D8" s="51"/>
      <c r="E8" s="51"/>
      <c r="F8" s="102"/>
      <c r="G8" s="91"/>
      <c r="H8" s="103">
        <f>J8</f>
        <v>6.9000000000000061E-2</v>
      </c>
      <c r="I8" s="49"/>
      <c r="J8" s="152">
        <f>Notes!E144</f>
        <v>6.9000000000000061E-2</v>
      </c>
      <c r="K8" s="49"/>
      <c r="M8" s="49"/>
      <c r="N8" s="151"/>
    </row>
    <row r="9" spans="1:17" ht="16" thickBot="1">
      <c r="B9" s="45"/>
      <c r="C9" s="188" t="s">
        <v>130</v>
      </c>
      <c r="D9" s="51"/>
      <c r="E9" s="51"/>
      <c r="F9" s="102" t="s">
        <v>2</v>
      </c>
      <c r="G9" s="91"/>
      <c r="H9" s="103">
        <f>J9</f>
        <v>0.93099999999999994</v>
      </c>
      <c r="I9" s="49"/>
      <c r="J9" s="152">
        <f>Notes!E146</f>
        <v>0.93099999999999994</v>
      </c>
      <c r="K9" s="49"/>
      <c r="M9" s="49"/>
      <c r="N9" s="151"/>
    </row>
    <row r="10" spans="1:17" ht="16" thickBot="1">
      <c r="B10" s="45"/>
      <c r="C10" s="176" t="s">
        <v>117</v>
      </c>
      <c r="D10" s="51"/>
      <c r="E10" s="51"/>
      <c r="F10" s="122" t="s">
        <v>62</v>
      </c>
      <c r="G10" s="91"/>
      <c r="H10" s="103">
        <f>L10</f>
        <v>8.9676621472485163</v>
      </c>
      <c r="I10" s="49"/>
      <c r="K10" s="49"/>
      <c r="L10" s="103">
        <f>Notes!E51</f>
        <v>8.9676621472485163</v>
      </c>
      <c r="M10" s="49"/>
      <c r="N10" s="151"/>
    </row>
    <row r="11" spans="1:17" ht="16" thickBot="1">
      <c r="A11" s="110"/>
      <c r="B11" s="111"/>
      <c r="C11" s="107" t="s">
        <v>65</v>
      </c>
      <c r="D11" s="51"/>
      <c r="E11" s="51"/>
      <c r="F11" s="23" t="s">
        <v>2</v>
      </c>
      <c r="G11" s="91"/>
      <c r="H11" s="160">
        <v>0.99</v>
      </c>
      <c r="I11" s="107"/>
      <c r="J11" s="110"/>
      <c r="K11" s="110"/>
      <c r="L11" s="110"/>
      <c r="M11" s="110"/>
      <c r="N11" s="146" t="s">
        <v>113</v>
      </c>
      <c r="O11" s="110"/>
    </row>
    <row r="12" spans="1:17" ht="16" thickBot="1">
      <c r="A12" s="110"/>
      <c r="B12" s="111"/>
      <c r="C12" s="107" t="s">
        <v>91</v>
      </c>
      <c r="F12" s="107" t="s">
        <v>92</v>
      </c>
      <c r="H12" s="128">
        <f>Notes!E155</f>
        <v>6570</v>
      </c>
      <c r="I12" s="116"/>
      <c r="J12" s="116"/>
      <c r="K12" s="116"/>
      <c r="L12" s="116"/>
      <c r="M12" s="116"/>
      <c r="N12" s="146"/>
    </row>
    <row r="13" spans="1:17" ht="16" thickBot="1">
      <c r="A13" s="110"/>
      <c r="B13" s="111"/>
      <c r="C13" s="107" t="s">
        <v>66</v>
      </c>
      <c r="D13" s="12"/>
      <c r="E13" s="12"/>
      <c r="F13" s="23" t="s">
        <v>2</v>
      </c>
      <c r="G13" s="11"/>
      <c r="H13" s="114">
        <v>0</v>
      </c>
      <c r="I13" s="107"/>
      <c r="J13" s="110"/>
      <c r="K13" s="110"/>
      <c r="L13" s="110"/>
      <c r="M13" s="110"/>
      <c r="N13" s="146"/>
      <c r="O13" s="110"/>
    </row>
    <row r="14" spans="1:17" ht="16" thickBot="1">
      <c r="A14" s="110"/>
      <c r="B14" s="111"/>
      <c r="C14" s="107" t="s">
        <v>67</v>
      </c>
      <c r="D14" s="34"/>
      <c r="E14" s="34"/>
      <c r="F14" s="23" t="s">
        <v>2</v>
      </c>
      <c r="H14" s="109">
        <v>0</v>
      </c>
      <c r="I14" s="110"/>
      <c r="J14" s="110"/>
      <c r="K14" s="110"/>
      <c r="L14" s="110"/>
      <c r="M14" s="110"/>
      <c r="N14" s="146"/>
      <c r="O14" s="110"/>
    </row>
    <row r="15" spans="1:17" ht="16" thickBot="1">
      <c r="A15" s="110"/>
      <c r="B15" s="111"/>
      <c r="C15" s="107" t="s">
        <v>68</v>
      </c>
      <c r="D15" s="34"/>
      <c r="E15" s="34"/>
      <c r="F15" s="23" t="s">
        <v>2</v>
      </c>
      <c r="H15" s="109">
        <v>0</v>
      </c>
      <c r="I15" s="110"/>
      <c r="J15" s="110"/>
      <c r="K15" s="110"/>
      <c r="L15" s="110"/>
      <c r="M15" s="110"/>
      <c r="N15" s="146"/>
      <c r="O15" s="110"/>
    </row>
    <row r="16" spans="1:17" ht="16" thickBot="1">
      <c r="A16" s="110"/>
      <c r="B16" s="111"/>
      <c r="C16" s="107" t="s">
        <v>69</v>
      </c>
      <c r="D16" s="108"/>
      <c r="E16" s="108"/>
      <c r="F16" s="23" t="s">
        <v>2</v>
      </c>
      <c r="H16" s="112">
        <v>0</v>
      </c>
      <c r="I16" s="107"/>
      <c r="J16" s="110"/>
      <c r="K16" s="110"/>
      <c r="L16" s="110"/>
      <c r="M16" s="110"/>
      <c r="N16" s="146"/>
      <c r="O16" s="110"/>
    </row>
    <row r="17" spans="1:17">
      <c r="B17" s="45"/>
      <c r="C17" s="51"/>
      <c r="D17" s="108"/>
      <c r="E17" s="108"/>
      <c r="F17" s="47"/>
      <c r="H17" s="54"/>
      <c r="I17" s="49"/>
      <c r="J17" s="49"/>
      <c r="K17" s="49"/>
      <c r="L17" s="54"/>
      <c r="M17" s="49"/>
      <c r="N17" s="56"/>
    </row>
    <row r="18" spans="1:17">
      <c r="A18" s="110"/>
      <c r="B18" s="111"/>
      <c r="C18" s="34"/>
      <c r="F18" s="34"/>
      <c r="H18" s="11"/>
      <c r="I18" s="125"/>
      <c r="J18" s="125"/>
      <c r="K18" s="125"/>
      <c r="L18" s="125"/>
      <c r="M18" s="124"/>
      <c r="N18" s="55"/>
    </row>
    <row r="19" spans="1:17" ht="16" thickBot="1">
      <c r="A19" s="110"/>
      <c r="B19" s="111"/>
      <c r="C19" s="12" t="s">
        <v>43</v>
      </c>
      <c r="F19" s="12"/>
      <c r="H19" s="11"/>
      <c r="I19" s="11"/>
      <c r="J19" s="11"/>
      <c r="K19" s="11"/>
      <c r="L19" s="11"/>
      <c r="M19" s="124"/>
      <c r="N19" s="106"/>
    </row>
    <row r="20" spans="1:17" ht="16" thickBot="1">
      <c r="A20" s="110"/>
      <c r="B20" s="111"/>
      <c r="C20" s="127" t="s">
        <v>88</v>
      </c>
      <c r="D20" s="121"/>
      <c r="E20" s="121"/>
      <c r="F20" s="127" t="s">
        <v>20</v>
      </c>
      <c r="H20" s="123">
        <f>L20</f>
        <v>591985.42805100174</v>
      </c>
      <c r="I20" s="124"/>
      <c r="J20" s="124"/>
      <c r="K20" s="124"/>
      <c r="L20" s="150">
        <f>Notes!E25</f>
        <v>591985.42805100174</v>
      </c>
      <c r="M20" s="124"/>
      <c r="N20" s="151"/>
    </row>
    <row r="21" spans="1:17" ht="16" thickBot="1">
      <c r="A21" s="110"/>
      <c r="B21" s="111"/>
      <c r="C21" s="127" t="s">
        <v>89</v>
      </c>
      <c r="F21" s="129" t="s">
        <v>53</v>
      </c>
      <c r="H21" s="123">
        <f>L21</f>
        <v>46721.311475409835</v>
      </c>
      <c r="J21" s="124"/>
      <c r="L21" s="150">
        <f>Notes!E99</f>
        <v>46721.311475409835</v>
      </c>
      <c r="M21" s="124"/>
      <c r="N21" s="151"/>
    </row>
    <row r="22" spans="1:17" ht="16" thickBot="1">
      <c r="A22" s="110"/>
      <c r="B22" s="111"/>
      <c r="C22" s="127" t="s">
        <v>90</v>
      </c>
      <c r="F22" s="129" t="s">
        <v>20</v>
      </c>
      <c r="H22" s="156">
        <v>0</v>
      </c>
      <c r="J22" s="124"/>
      <c r="L22" s="124"/>
      <c r="M22" s="124"/>
      <c r="N22" s="151" t="s">
        <v>116</v>
      </c>
    </row>
    <row r="23" spans="1:17" ht="16" thickBot="1">
      <c r="A23" s="110"/>
      <c r="B23" s="111"/>
      <c r="C23" s="127" t="s">
        <v>90</v>
      </c>
      <c r="F23" s="122" t="s">
        <v>70</v>
      </c>
      <c r="H23" s="156">
        <v>0</v>
      </c>
      <c r="J23" s="125"/>
      <c r="L23" s="125"/>
      <c r="M23" s="116"/>
      <c r="N23" s="151" t="s">
        <v>116</v>
      </c>
      <c r="Q23" s="147"/>
    </row>
    <row r="24" spans="1:17" ht="16" thickBot="1">
      <c r="A24" s="110"/>
      <c r="B24" s="111"/>
      <c r="C24" s="140" t="s">
        <v>99</v>
      </c>
      <c r="F24" s="140" t="s">
        <v>20</v>
      </c>
      <c r="H24" s="128">
        <v>0</v>
      </c>
      <c r="I24" s="116"/>
      <c r="J24" s="116"/>
      <c r="K24" s="116"/>
      <c r="L24" s="116"/>
      <c r="M24" s="116"/>
      <c r="N24" s="151"/>
    </row>
    <row r="25" spans="1:17" ht="16" thickBot="1">
      <c r="A25" s="110"/>
      <c r="B25" s="111"/>
      <c r="C25" s="140" t="s">
        <v>101</v>
      </c>
      <c r="F25" s="140" t="s">
        <v>20</v>
      </c>
      <c r="H25" s="128">
        <f>L25</f>
        <v>318761.38433515478</v>
      </c>
      <c r="I25" s="116"/>
      <c r="J25" s="116"/>
      <c r="K25" s="116"/>
      <c r="L25" s="150">
        <f>Notes!E30</f>
        <v>318761.38433515478</v>
      </c>
      <c r="M25" s="116"/>
      <c r="N25" s="151"/>
    </row>
    <row r="26" spans="1:17" ht="16" thickBot="1">
      <c r="A26" s="110"/>
      <c r="B26" s="111"/>
      <c r="C26" s="140" t="s">
        <v>106</v>
      </c>
      <c r="F26" s="140" t="s">
        <v>20</v>
      </c>
      <c r="H26" s="128">
        <v>0</v>
      </c>
      <c r="I26" s="116"/>
      <c r="J26" s="116"/>
      <c r="K26" s="116"/>
      <c r="L26" s="116"/>
      <c r="M26" s="116"/>
      <c r="N26" s="196" t="s">
        <v>113</v>
      </c>
    </row>
    <row r="27" spans="1:17" ht="16" thickBot="1">
      <c r="A27" s="110"/>
      <c r="B27" s="111"/>
      <c r="C27" s="142" t="s">
        <v>104</v>
      </c>
      <c r="F27" s="140" t="s">
        <v>95</v>
      </c>
      <c r="H27" s="128">
        <v>0</v>
      </c>
      <c r="I27" s="116"/>
      <c r="J27" s="116"/>
      <c r="K27" s="116"/>
      <c r="L27" s="116"/>
      <c r="M27" s="116"/>
      <c r="N27" s="151"/>
    </row>
    <row r="28" spans="1:17" ht="16" thickBot="1">
      <c r="A28" s="110"/>
      <c r="B28" s="111"/>
      <c r="C28" s="140" t="s">
        <v>107</v>
      </c>
      <c r="F28" s="140" t="s">
        <v>53</v>
      </c>
      <c r="H28" s="128">
        <v>0</v>
      </c>
      <c r="I28" s="116"/>
      <c r="J28" s="116"/>
      <c r="K28" s="116"/>
      <c r="L28" s="116"/>
      <c r="M28" s="116"/>
      <c r="N28" s="151"/>
    </row>
    <row r="29" spans="1:17">
      <c r="B29" s="45"/>
      <c r="N29" s="48"/>
    </row>
    <row r="30" spans="1:17" ht="16" thickBot="1">
      <c r="A30" s="110"/>
      <c r="B30" s="111"/>
      <c r="C30" s="34" t="s">
        <v>5</v>
      </c>
      <c r="F30" s="34"/>
      <c r="H30" s="10"/>
      <c r="I30" s="11"/>
      <c r="J30" s="11"/>
      <c r="K30" s="11"/>
      <c r="L30" s="11"/>
      <c r="M30" s="11"/>
      <c r="N30" s="56"/>
    </row>
    <row r="31" spans="1:17" ht="16" thickBot="1">
      <c r="A31" s="110"/>
      <c r="B31" s="111"/>
      <c r="C31" s="126" t="s">
        <v>3</v>
      </c>
      <c r="F31" s="122" t="s">
        <v>1</v>
      </c>
      <c r="H31" s="123">
        <f>Notes!E158</f>
        <v>20</v>
      </c>
      <c r="I31" s="124"/>
      <c r="J31" s="124"/>
      <c r="K31" s="124"/>
      <c r="L31" s="124"/>
      <c r="M31" s="125"/>
      <c r="N31" s="151" t="s">
        <v>109</v>
      </c>
    </row>
    <row r="32" spans="1:17" ht="16" thickBot="1">
      <c r="A32" s="110"/>
      <c r="B32" s="111"/>
      <c r="C32" s="108" t="s">
        <v>87</v>
      </c>
      <c r="F32" s="122" t="s">
        <v>1</v>
      </c>
      <c r="H32" s="123">
        <f>Notes!E159</f>
        <v>0.5</v>
      </c>
      <c r="I32" s="125"/>
      <c r="J32" s="125"/>
      <c r="K32" s="125"/>
      <c r="L32" s="125"/>
      <c r="M32" s="125"/>
      <c r="N32" s="196" t="s">
        <v>113</v>
      </c>
    </row>
    <row r="33" spans="1:14" ht="16" thickBot="1">
      <c r="A33" s="110"/>
      <c r="B33" s="111"/>
      <c r="C33" s="121" t="s">
        <v>86</v>
      </c>
      <c r="F33" s="122" t="s">
        <v>77</v>
      </c>
      <c r="H33" s="152">
        <f>Notes!E160</f>
        <v>1E-4</v>
      </c>
      <c r="I33" s="125"/>
      <c r="J33" s="125"/>
      <c r="K33" s="125"/>
      <c r="M33" s="11"/>
      <c r="N33" s="151"/>
    </row>
    <row r="34" spans="1:14" ht="16" thickBot="1">
      <c r="A34" s="110"/>
      <c r="B34" s="111"/>
      <c r="C34" s="101" t="s">
        <v>21</v>
      </c>
      <c r="F34" s="12"/>
      <c r="H34" s="52">
        <v>0</v>
      </c>
      <c r="N34" s="151"/>
    </row>
    <row r="35" spans="1:14" ht="16" thickBot="1">
      <c r="A35" s="110"/>
      <c r="B35" s="111"/>
      <c r="C35" s="107" t="s">
        <v>81</v>
      </c>
      <c r="H35" s="114">
        <v>0</v>
      </c>
      <c r="N35" s="153" t="s">
        <v>112</v>
      </c>
    </row>
    <row r="36" spans="1:14" ht="16" thickBot="1">
      <c r="A36" s="110"/>
      <c r="B36" s="111"/>
      <c r="C36" s="107" t="s">
        <v>82</v>
      </c>
      <c r="H36" s="114">
        <v>0</v>
      </c>
      <c r="N36" s="153" t="s">
        <v>112</v>
      </c>
    </row>
    <row r="37" spans="1:14" ht="16" thickBot="1">
      <c r="A37" s="110"/>
      <c r="B37" s="111"/>
      <c r="C37" s="107" t="s">
        <v>83</v>
      </c>
      <c r="H37" s="114">
        <v>0</v>
      </c>
      <c r="N37" s="153" t="s">
        <v>112</v>
      </c>
    </row>
    <row r="38" spans="1:14" ht="16" thickBot="1">
      <c r="A38" s="110"/>
      <c r="B38" s="111"/>
      <c r="C38" s="107" t="s">
        <v>84</v>
      </c>
      <c r="H38" s="114">
        <v>0</v>
      </c>
      <c r="N38" s="153" t="s">
        <v>112</v>
      </c>
    </row>
    <row r="39" spans="1:14" ht="16" thickBot="1">
      <c r="A39" s="110"/>
      <c r="B39" s="111"/>
      <c r="C39" s="107" t="s">
        <v>85</v>
      </c>
      <c r="H39" s="114">
        <v>0</v>
      </c>
      <c r="N39" s="153" t="s">
        <v>112</v>
      </c>
    </row>
    <row r="40" spans="1:14">
      <c r="A40" s="110"/>
      <c r="B40" s="111"/>
      <c r="N40" s="132"/>
    </row>
    <row r="41" spans="1:14">
      <c r="A41" s="110"/>
      <c r="B41" s="111"/>
      <c r="C41" s="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4"/>
  <sheetViews>
    <sheetView workbookViewId="0">
      <selection activeCell="I16" sqref="I16"/>
    </sheetView>
  </sheetViews>
  <sheetFormatPr baseColWidth="10" defaultColWidth="33.125" defaultRowHeight="15" x14ac:dyDescent="0"/>
  <cols>
    <col min="1" max="1" width="3.5" style="58" customWidth="1"/>
    <col min="2" max="2" width="6.375" style="58" customWidth="1"/>
    <col min="3" max="3" width="27.875" style="58" customWidth="1"/>
    <col min="4" max="4" width="22.625" style="58" customWidth="1"/>
    <col min="5" max="5" width="10.125" style="58" customWidth="1"/>
    <col min="6" max="7" width="13.125" style="58" customWidth="1"/>
    <col min="8" max="8" width="12.625" style="62" customWidth="1"/>
    <col min="9" max="9" width="31.5" style="62" customWidth="1"/>
    <col min="10" max="10" width="98.375" style="58" customWidth="1"/>
    <col min="11" max="16384" width="33.125" style="58"/>
  </cols>
  <sheetData>
    <row r="1" spans="2:10" ht="16" thickBot="1"/>
    <row r="2" spans="2:10">
      <c r="B2" s="59"/>
      <c r="C2" s="60"/>
      <c r="D2" s="60"/>
      <c r="E2" s="60"/>
      <c r="F2" s="60"/>
      <c r="G2" s="60"/>
      <c r="H2" s="63"/>
      <c r="I2" s="63"/>
      <c r="J2" s="60"/>
    </row>
    <row r="3" spans="2:10">
      <c r="B3" s="61"/>
      <c r="C3" s="13" t="s">
        <v>15</v>
      </c>
      <c r="D3" s="13"/>
      <c r="E3" s="13"/>
      <c r="F3" s="13"/>
      <c r="G3" s="13"/>
      <c r="H3" s="18"/>
      <c r="I3" s="18"/>
      <c r="J3" s="57"/>
    </row>
    <row r="4" spans="2:10">
      <c r="B4" s="61"/>
      <c r="C4" s="57"/>
      <c r="D4" s="57"/>
      <c r="E4" s="57"/>
      <c r="F4" s="57"/>
      <c r="G4" s="57"/>
      <c r="H4" s="64"/>
      <c r="I4" s="64"/>
      <c r="J4" s="57"/>
    </row>
    <row r="5" spans="2:10">
      <c r="B5" s="65"/>
      <c r="C5" s="15" t="s">
        <v>16</v>
      </c>
      <c r="D5" s="15" t="s">
        <v>0</v>
      </c>
      <c r="E5" s="15" t="s">
        <v>12</v>
      </c>
      <c r="F5" s="15" t="s">
        <v>17</v>
      </c>
      <c r="G5" s="15" t="s">
        <v>48</v>
      </c>
      <c r="H5" s="19" t="s">
        <v>18</v>
      </c>
      <c r="I5" s="19" t="s">
        <v>49</v>
      </c>
      <c r="J5" s="15" t="s">
        <v>9</v>
      </c>
    </row>
    <row r="6" spans="2:10">
      <c r="B6" s="61"/>
      <c r="C6" s="13"/>
      <c r="D6" s="13"/>
      <c r="E6" s="13"/>
      <c r="F6" s="13"/>
      <c r="G6" s="13"/>
      <c r="H6" s="18"/>
      <c r="I6" s="18"/>
      <c r="J6" s="13"/>
    </row>
    <row r="7" spans="2:10">
      <c r="B7" s="61"/>
      <c r="C7" s="145" t="s">
        <v>61</v>
      </c>
      <c r="D7" s="190" t="s">
        <v>149</v>
      </c>
      <c r="E7" s="190" t="s">
        <v>150</v>
      </c>
      <c r="F7" s="191">
        <v>41913</v>
      </c>
      <c r="G7" s="57">
        <v>2014</v>
      </c>
      <c r="H7" s="100">
        <v>42412</v>
      </c>
      <c r="I7" s="57" t="s">
        <v>154</v>
      </c>
      <c r="J7" s="58" t="s">
        <v>151</v>
      </c>
    </row>
    <row r="8" spans="2:10">
      <c r="B8" s="61"/>
      <c r="C8" s="189" t="s">
        <v>145</v>
      </c>
    </row>
    <row r="9" spans="2:10">
      <c r="B9" s="61"/>
      <c r="C9" s="189" t="s">
        <v>146</v>
      </c>
      <c r="D9" s="149"/>
      <c r="E9" s="149"/>
      <c r="F9" s="57"/>
      <c r="G9" s="57"/>
      <c r="H9" s="100"/>
      <c r="I9" s="99"/>
      <c r="J9" s="98"/>
    </row>
    <row r="10" spans="2:10">
      <c r="B10" s="61"/>
    </row>
    <row r="11" spans="2:10">
      <c r="B11" s="61"/>
      <c r="C11" s="192" t="s">
        <v>117</v>
      </c>
      <c r="D11" s="190" t="s">
        <v>131</v>
      </c>
      <c r="E11" s="190" t="s">
        <v>150</v>
      </c>
      <c r="F11" s="57">
        <v>2014</v>
      </c>
      <c r="G11" s="57">
        <v>2014</v>
      </c>
      <c r="H11" s="100">
        <v>42412</v>
      </c>
      <c r="I11" s="57" t="s">
        <v>153</v>
      </c>
      <c r="J11" s="58" t="s">
        <v>152</v>
      </c>
    </row>
    <row r="12" spans="2:10">
      <c r="B12" s="61"/>
      <c r="C12" s="130" t="s">
        <v>93</v>
      </c>
      <c r="D12" s="149"/>
      <c r="E12" s="149"/>
      <c r="F12" s="57"/>
      <c r="G12" s="57"/>
      <c r="H12" s="100"/>
      <c r="I12" s="57"/>
    </row>
    <row r="13" spans="2:10">
      <c r="B13" s="61"/>
      <c r="C13" s="131" t="s">
        <v>63</v>
      </c>
    </row>
    <row r="14" spans="2:10">
      <c r="B14" s="61"/>
      <c r="C14" s="189" t="s">
        <v>101</v>
      </c>
      <c r="D14" s="147"/>
      <c r="E14" s="147"/>
      <c r="H14" s="100"/>
      <c r="J14" s="147"/>
    </row>
    <row r="15" spans="2:10">
      <c r="B15" s="61"/>
      <c r="E15" s="105"/>
      <c r="F15" s="57"/>
      <c r="G15" s="57"/>
      <c r="H15" s="100"/>
      <c r="I15" s="115"/>
    </row>
    <row r="16" spans="2:10">
      <c r="B16" s="61"/>
      <c r="C16" s="131"/>
      <c r="E16" s="105"/>
      <c r="F16" s="57"/>
      <c r="G16" s="57"/>
      <c r="H16" s="100"/>
      <c r="I16" s="115"/>
    </row>
    <row r="17" spans="2:10">
      <c r="B17" s="61"/>
      <c r="C17" s="147"/>
      <c r="D17" s="147"/>
      <c r="E17" s="147"/>
      <c r="H17" s="100"/>
      <c r="I17" s="115"/>
      <c r="J17" s="97"/>
    </row>
    <row r="18" spans="2:10">
      <c r="B18" s="61"/>
      <c r="C18" s="147"/>
    </row>
    <row r="19" spans="2:10">
      <c r="B19" s="61"/>
    </row>
    <row r="20" spans="2:10">
      <c r="B20" s="61"/>
      <c r="C20" s="157"/>
      <c r="D20" s="147"/>
      <c r="E20" s="149"/>
      <c r="F20" s="57"/>
      <c r="G20" s="57"/>
      <c r="H20" s="100"/>
      <c r="J20" s="149"/>
    </row>
    <row r="21" spans="2:10">
      <c r="B21" s="61"/>
      <c r="I21" s="57"/>
      <c r="J21" s="57"/>
    </row>
    <row r="22" spans="2:10">
      <c r="B22" s="61"/>
      <c r="I22" s="99"/>
      <c r="J22" s="57"/>
    </row>
    <row r="23" spans="2:10">
      <c r="B23" s="61"/>
      <c r="I23" s="57"/>
      <c r="J23" s="57"/>
    </row>
    <row r="24" spans="2:10">
      <c r="B24" s="61"/>
    </row>
    <row r="25" spans="2:10">
      <c r="B25" s="61"/>
      <c r="C25" s="110"/>
    </row>
    <row r="26" spans="2:10">
      <c r="B26" s="61"/>
      <c r="C26" s="130"/>
    </row>
    <row r="27" spans="2:10">
      <c r="B27" s="61"/>
      <c r="C27" s="131"/>
      <c r="D27" s="57"/>
      <c r="E27" s="57"/>
      <c r="F27" s="57"/>
      <c r="G27" s="57"/>
      <c r="H27" s="57"/>
    </row>
    <row r="28" spans="2:10">
      <c r="B28" s="61"/>
      <c r="C28" s="130"/>
      <c r="D28" s="57"/>
      <c r="E28" s="57"/>
      <c r="F28" s="57"/>
      <c r="G28" s="57"/>
      <c r="H28" s="57"/>
    </row>
    <row r="29" spans="2:10">
      <c r="B29" s="61"/>
      <c r="D29" s="57"/>
      <c r="E29" s="57"/>
      <c r="F29" s="57"/>
      <c r="G29" s="57"/>
      <c r="H29" s="57"/>
    </row>
    <row r="30" spans="2:10">
      <c r="B30" s="61"/>
      <c r="C30" s="130"/>
    </row>
    <row r="31" spans="2:10">
      <c r="B31" s="61"/>
    </row>
    <row r="32" spans="2:10">
      <c r="B32" s="61"/>
    </row>
    <row r="33" spans="2:2">
      <c r="B33" s="61"/>
    </row>
    <row r="34" spans="2:2">
      <c r="B34" s="61"/>
    </row>
  </sheetData>
  <phoneticPr fontId="3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S276"/>
  <sheetViews>
    <sheetView topLeftCell="A116" workbookViewId="0">
      <selection activeCell="G161" sqref="G161"/>
    </sheetView>
  </sheetViews>
  <sheetFormatPr baseColWidth="10" defaultRowHeight="15" x14ac:dyDescent="0"/>
  <cols>
    <col min="1" max="1" width="3.625" style="66" customWidth="1"/>
    <col min="2" max="2" width="3.5" style="66" customWidth="1"/>
    <col min="3" max="3" width="9.375" style="66" customWidth="1"/>
    <col min="4" max="4" width="4" style="66" customWidth="1"/>
    <col min="5" max="5" width="13.125" style="66" customWidth="1"/>
    <col min="6" max="6" width="7.5" style="66" customWidth="1"/>
    <col min="7" max="13" width="10.625" style="66"/>
    <col min="14" max="14" width="7.125" style="66" customWidth="1"/>
    <col min="15" max="15" width="10.625" style="66"/>
    <col min="16" max="16" width="16.5" style="66" customWidth="1"/>
    <col min="17" max="17" width="10.625" style="66"/>
    <col min="18" max="18" width="55.375" style="66" customWidth="1"/>
    <col min="19" max="16384" width="10.625" style="66"/>
  </cols>
  <sheetData>
    <row r="1" spans="1:19" ht="16" thickBot="1"/>
    <row r="2" spans="1:19">
      <c r="B2" s="67"/>
      <c r="C2" s="68"/>
      <c r="D2" s="68"/>
      <c r="E2" s="68"/>
      <c r="F2" s="68"/>
      <c r="G2" s="68"/>
      <c r="H2" s="68"/>
      <c r="I2" s="68"/>
      <c r="J2" s="68"/>
      <c r="K2" s="68"/>
      <c r="L2" s="68"/>
      <c r="M2" s="68"/>
      <c r="N2" s="69"/>
    </row>
    <row r="3" spans="1:19">
      <c r="A3" s="70"/>
      <c r="B3" s="95"/>
      <c r="C3" s="74" t="s">
        <v>0</v>
      </c>
      <c r="D3" s="74" t="s">
        <v>60</v>
      </c>
      <c r="E3" s="74" t="s">
        <v>26</v>
      </c>
      <c r="F3" s="74"/>
      <c r="G3" s="74"/>
      <c r="H3" s="71"/>
      <c r="I3" s="71"/>
      <c r="J3" s="71"/>
      <c r="K3" s="71"/>
      <c r="L3" s="71"/>
      <c r="M3" s="71"/>
      <c r="N3" s="96"/>
    </row>
    <row r="4" spans="1:19">
      <c r="B4" s="72"/>
      <c r="C4" s="73"/>
      <c r="D4" s="73"/>
      <c r="E4" s="73"/>
      <c r="F4" s="73"/>
      <c r="G4" s="73"/>
      <c r="H4" s="73"/>
      <c r="I4" s="73"/>
      <c r="J4" s="73"/>
      <c r="K4" s="73"/>
      <c r="L4" s="73"/>
      <c r="M4" s="73"/>
      <c r="N4" s="73"/>
      <c r="O4" s="73"/>
    </row>
    <row r="5" spans="1:19">
      <c r="B5" s="72"/>
      <c r="D5" s="73"/>
      <c r="E5" s="73"/>
      <c r="F5" s="73"/>
      <c r="G5" s="73"/>
      <c r="H5" s="73"/>
      <c r="I5" s="73"/>
      <c r="J5" s="73"/>
      <c r="K5" s="73"/>
      <c r="L5" s="73"/>
      <c r="M5" s="73"/>
      <c r="N5" s="73"/>
      <c r="O5" s="73"/>
    </row>
    <row r="6" spans="1:19">
      <c r="B6" s="72"/>
      <c r="C6" s="73"/>
      <c r="D6" s="73"/>
      <c r="G6" s="73"/>
      <c r="L6" s="73"/>
      <c r="M6" s="73"/>
      <c r="N6" s="73"/>
      <c r="O6" s="73"/>
    </row>
    <row r="7" spans="1:19">
      <c r="B7" s="72"/>
      <c r="D7" s="73"/>
      <c r="E7" s="73"/>
      <c r="F7" s="73"/>
      <c r="G7" s="73"/>
      <c r="L7" s="73"/>
      <c r="M7" s="73"/>
      <c r="N7" s="73"/>
      <c r="O7" s="73"/>
    </row>
    <row r="8" spans="1:19" ht="16" thickBot="1">
      <c r="B8" s="72"/>
      <c r="D8" s="73"/>
      <c r="E8" s="73"/>
      <c r="F8" s="73"/>
      <c r="G8" s="73"/>
      <c r="H8" s="66">
        <v>120.1</v>
      </c>
      <c r="I8" s="66" t="s">
        <v>110</v>
      </c>
      <c r="J8" s="66" t="s">
        <v>111</v>
      </c>
      <c r="L8" s="73"/>
      <c r="M8" s="73"/>
      <c r="N8" s="73"/>
      <c r="O8" s="73"/>
    </row>
    <row r="9" spans="1:19">
      <c r="B9" s="72"/>
      <c r="C9" s="73"/>
      <c r="D9" s="73"/>
      <c r="E9" s="73"/>
      <c r="F9" s="73"/>
      <c r="G9" s="73"/>
      <c r="L9" s="161"/>
      <c r="M9" s="162"/>
      <c r="N9" s="162"/>
      <c r="O9" s="162"/>
      <c r="P9" s="162"/>
      <c r="Q9" s="162"/>
      <c r="R9" s="162"/>
      <c r="S9" s="163"/>
    </row>
    <row r="10" spans="1:19" ht="18">
      <c r="B10" s="72"/>
      <c r="C10" s="73"/>
      <c r="D10" s="73"/>
      <c r="E10" s="73"/>
      <c r="F10" s="73"/>
      <c r="G10" s="73"/>
      <c r="L10" s="164"/>
      <c r="M10" s="165" t="s">
        <v>54</v>
      </c>
      <c r="N10" s="165" t="s">
        <v>8</v>
      </c>
      <c r="O10" s="165" t="s">
        <v>4</v>
      </c>
      <c r="P10" s="165" t="s">
        <v>7</v>
      </c>
      <c r="Q10" s="165" t="s">
        <v>55</v>
      </c>
      <c r="R10" s="165" t="s">
        <v>0</v>
      </c>
      <c r="S10" s="166"/>
    </row>
    <row r="11" spans="1:19" ht="19" thickBot="1">
      <c r="B11" s="72"/>
      <c r="C11" s="73"/>
      <c r="D11" s="73"/>
      <c r="E11" s="73"/>
      <c r="F11" s="73"/>
      <c r="G11" s="73"/>
      <c r="H11" s="73"/>
      <c r="I11" s="73"/>
      <c r="J11" s="73"/>
      <c r="K11" s="73"/>
      <c r="L11" s="167"/>
      <c r="M11" s="168"/>
      <c r="N11" s="168"/>
      <c r="O11" s="168"/>
      <c r="P11" s="168"/>
      <c r="Q11" s="168"/>
      <c r="R11" s="168"/>
      <c r="S11" s="169"/>
    </row>
    <row r="12" spans="1:19" ht="19" thickBot="1">
      <c r="B12" s="72"/>
      <c r="C12" s="73"/>
      <c r="D12" s="73"/>
      <c r="E12" s="73"/>
      <c r="F12" s="73"/>
      <c r="G12" s="73"/>
      <c r="H12" s="175">
        <f>O12</f>
        <v>1.0980000000000001</v>
      </c>
      <c r="I12" s="66" t="s">
        <v>64</v>
      </c>
      <c r="J12" s="66" t="s">
        <v>94</v>
      </c>
      <c r="K12" s="73"/>
      <c r="L12" s="167"/>
      <c r="M12" s="146" t="s">
        <v>56</v>
      </c>
      <c r="N12" s="146" t="s">
        <v>57</v>
      </c>
      <c r="O12" s="170">
        <v>1.0980000000000001</v>
      </c>
      <c r="P12" s="146" t="s">
        <v>58</v>
      </c>
      <c r="Q12" s="171">
        <v>42221</v>
      </c>
      <c r="R12" s="159" t="s">
        <v>59</v>
      </c>
      <c r="S12" s="169"/>
    </row>
    <row r="13" spans="1:19" ht="16" thickBot="1">
      <c r="B13" s="72"/>
      <c r="C13" s="73"/>
      <c r="D13" s="73"/>
      <c r="E13" s="73"/>
      <c r="F13" s="73"/>
      <c r="G13" s="73"/>
      <c r="H13" s="73"/>
      <c r="I13" s="73"/>
      <c r="J13" s="73"/>
      <c r="K13" s="73"/>
      <c r="L13" s="172"/>
      <c r="M13" s="173"/>
      <c r="N13" s="173"/>
      <c r="O13" s="173"/>
      <c r="P13" s="173"/>
      <c r="Q13" s="173"/>
      <c r="R13" s="173"/>
      <c r="S13" s="174"/>
    </row>
    <row r="14" spans="1:19">
      <c r="B14" s="72"/>
      <c r="C14" s="73"/>
      <c r="D14" s="73"/>
      <c r="E14" s="73"/>
      <c r="F14" s="73"/>
      <c r="G14" s="73"/>
      <c r="H14" s="73"/>
      <c r="I14" s="73"/>
      <c r="J14" s="73"/>
      <c r="K14" s="73"/>
      <c r="L14" s="73"/>
      <c r="M14" s="73"/>
      <c r="N14" s="73"/>
      <c r="O14" s="73"/>
    </row>
    <row r="15" spans="1:19">
      <c r="B15" s="72"/>
      <c r="C15" s="73"/>
      <c r="D15" s="73"/>
      <c r="E15" s="73"/>
      <c r="F15" s="73"/>
      <c r="G15" s="73"/>
      <c r="H15" s="73"/>
      <c r="I15" s="73"/>
      <c r="J15" s="73"/>
      <c r="K15" s="73"/>
      <c r="L15" s="73"/>
      <c r="M15" s="73"/>
      <c r="N15" s="73"/>
      <c r="O15" s="73"/>
    </row>
    <row r="16" spans="1:19">
      <c r="B16" s="72"/>
      <c r="C16" s="73"/>
      <c r="D16" s="73"/>
      <c r="I16" s="73"/>
      <c r="J16" s="73"/>
      <c r="K16" s="73"/>
      <c r="L16" s="73"/>
      <c r="M16" s="73"/>
      <c r="N16" s="73"/>
      <c r="O16" s="73"/>
    </row>
    <row r="17" spans="2:15">
      <c r="B17" s="72"/>
      <c r="C17" s="73"/>
      <c r="D17" s="73"/>
      <c r="I17" s="73"/>
      <c r="J17" s="73"/>
      <c r="K17" s="73"/>
      <c r="L17" s="73"/>
      <c r="M17" s="73"/>
      <c r="N17" s="73"/>
      <c r="O17" s="73"/>
    </row>
    <row r="18" spans="2:15">
      <c r="B18" s="72"/>
      <c r="C18" s="73"/>
      <c r="D18" s="73"/>
      <c r="I18" s="73"/>
      <c r="J18" s="73"/>
      <c r="K18" s="73"/>
      <c r="L18" s="73"/>
      <c r="M18" s="73"/>
      <c r="N18" s="73"/>
      <c r="O18" s="73"/>
    </row>
    <row r="19" spans="2:15">
      <c r="B19" s="72"/>
      <c r="C19" s="73"/>
      <c r="D19" s="73"/>
      <c r="E19" s="73"/>
      <c r="F19" s="73"/>
      <c r="G19" s="73"/>
      <c r="H19" s="73"/>
      <c r="I19" s="73"/>
      <c r="J19" s="73"/>
      <c r="K19" s="73"/>
      <c r="L19" s="73"/>
      <c r="M19" s="73"/>
      <c r="N19" s="73"/>
      <c r="O19" s="73"/>
    </row>
    <row r="20" spans="2:15">
      <c r="B20" s="72"/>
      <c r="C20" s="70" t="s">
        <v>131</v>
      </c>
      <c r="G20" s="73"/>
      <c r="H20" s="73"/>
      <c r="I20" s="73"/>
      <c r="J20" s="73"/>
      <c r="K20" s="73"/>
      <c r="L20" s="73"/>
      <c r="M20" s="73"/>
      <c r="N20" s="73"/>
      <c r="O20" s="73"/>
    </row>
    <row r="21" spans="2:15">
      <c r="B21" s="72"/>
      <c r="C21" s="70" t="s">
        <v>133</v>
      </c>
      <c r="G21" s="73"/>
      <c r="H21" s="73"/>
      <c r="I21" s="73"/>
      <c r="J21" s="73"/>
      <c r="K21" s="73"/>
      <c r="L21" s="73"/>
      <c r="M21" s="73"/>
      <c r="N21" s="73"/>
      <c r="O21" s="73"/>
    </row>
    <row r="22" spans="2:15">
      <c r="B22" s="72"/>
      <c r="J22" s="73"/>
      <c r="K22" s="73"/>
      <c r="L22" s="73"/>
      <c r="M22" s="73"/>
      <c r="N22" s="73"/>
      <c r="O22" s="73"/>
    </row>
    <row r="23" spans="2:15">
      <c r="B23" s="72"/>
      <c r="J23" s="73"/>
      <c r="K23" s="73"/>
      <c r="L23" s="73"/>
      <c r="M23" s="73"/>
      <c r="N23" s="73"/>
      <c r="O23" s="73"/>
    </row>
    <row r="24" spans="2:15">
      <c r="B24" s="72"/>
      <c r="E24" s="66">
        <v>650000</v>
      </c>
      <c r="F24" s="66" t="s">
        <v>121</v>
      </c>
      <c r="G24" s="66" t="s">
        <v>22</v>
      </c>
      <c r="J24" s="73"/>
      <c r="K24" s="73"/>
      <c r="L24" s="73"/>
      <c r="M24" s="73"/>
      <c r="N24" s="73"/>
      <c r="O24" s="73"/>
    </row>
    <row r="25" spans="2:15">
      <c r="B25" s="72"/>
      <c r="E25" s="66">
        <f>E24/$H$12</f>
        <v>591985.42805100174</v>
      </c>
      <c r="F25" s="66" t="s">
        <v>20</v>
      </c>
      <c r="G25" s="66" t="str">
        <f>G24</f>
        <v>initial_investment</v>
      </c>
      <c r="J25" s="73"/>
      <c r="K25" s="73"/>
      <c r="L25" s="73"/>
      <c r="M25" s="73"/>
      <c r="N25" s="73"/>
      <c r="O25" s="73"/>
    </row>
    <row r="26" spans="2:15">
      <c r="B26" s="72"/>
      <c r="J26" s="73"/>
      <c r="K26" s="73"/>
      <c r="L26" s="73"/>
      <c r="M26" s="73"/>
      <c r="N26" s="73"/>
      <c r="O26" s="73"/>
    </row>
    <row r="27" spans="2:15">
      <c r="B27" s="72"/>
      <c r="E27" s="66" t="s">
        <v>122</v>
      </c>
      <c r="J27" s="73"/>
      <c r="K27" s="73"/>
      <c r="L27" s="73"/>
      <c r="M27" s="73"/>
      <c r="N27" s="73"/>
      <c r="O27" s="73"/>
    </row>
    <row r="28" spans="2:15">
      <c r="B28" s="72"/>
      <c r="J28" s="73"/>
      <c r="K28" s="73"/>
      <c r="L28" s="73"/>
      <c r="M28" s="73"/>
      <c r="N28" s="73"/>
      <c r="O28" s="73"/>
    </row>
    <row r="29" spans="2:15">
      <c r="B29" s="72"/>
      <c r="E29" s="66">
        <v>350000</v>
      </c>
      <c r="F29" s="66" t="s">
        <v>121</v>
      </c>
      <c r="G29" s="66" t="s">
        <v>101</v>
      </c>
      <c r="I29" s="148"/>
      <c r="J29" s="73"/>
      <c r="K29" s="73"/>
      <c r="L29" s="73"/>
      <c r="M29" s="73"/>
      <c r="N29" s="73"/>
      <c r="O29" s="73"/>
    </row>
    <row r="30" spans="2:15">
      <c r="B30" s="72"/>
      <c r="E30" s="66">
        <f>E29/$H$12</f>
        <v>318761.38433515478</v>
      </c>
      <c r="F30" s="66" t="s">
        <v>20</v>
      </c>
      <c r="G30" s="66" t="str">
        <f>G29</f>
        <v>cost_of_installing</v>
      </c>
      <c r="J30" s="73"/>
      <c r="K30" s="73"/>
      <c r="L30" s="73"/>
      <c r="M30" s="73"/>
      <c r="N30" s="73"/>
      <c r="O30" s="73"/>
    </row>
    <row r="31" spans="2:15">
      <c r="B31" s="72"/>
      <c r="J31" s="73"/>
      <c r="K31" s="73"/>
      <c r="L31" s="73"/>
      <c r="M31" s="73"/>
      <c r="N31" s="73"/>
      <c r="O31" s="73"/>
    </row>
    <row r="32" spans="2:15">
      <c r="B32" s="72"/>
      <c r="J32" s="73"/>
      <c r="K32" s="73"/>
      <c r="L32" s="73"/>
      <c r="M32" s="73"/>
      <c r="N32" s="73"/>
      <c r="O32" s="73"/>
    </row>
    <row r="33" spans="2:15">
      <c r="B33" s="72"/>
      <c r="J33" s="73"/>
      <c r="K33" s="73"/>
      <c r="L33" s="73"/>
      <c r="M33" s="73"/>
      <c r="N33" s="73"/>
      <c r="O33" s="73"/>
    </row>
    <row r="34" spans="2:15">
      <c r="B34" s="72"/>
      <c r="J34" s="73"/>
      <c r="K34" s="73"/>
      <c r="L34" s="73"/>
      <c r="M34" s="73"/>
      <c r="N34" s="73"/>
      <c r="O34" s="73"/>
    </row>
    <row r="35" spans="2:15">
      <c r="B35" s="72"/>
      <c r="J35" s="73"/>
      <c r="K35" s="73"/>
      <c r="L35" s="73"/>
      <c r="M35" s="73"/>
      <c r="N35" s="73"/>
      <c r="O35" s="73"/>
    </row>
    <row r="36" spans="2:15">
      <c r="B36" s="72"/>
      <c r="J36" s="73"/>
      <c r="K36" s="73"/>
      <c r="L36" s="73"/>
      <c r="M36" s="73"/>
      <c r="N36" s="73"/>
      <c r="O36" s="73"/>
    </row>
    <row r="37" spans="2:15">
      <c r="B37" s="72"/>
      <c r="J37" s="73"/>
      <c r="K37" s="73"/>
      <c r="L37" s="73"/>
      <c r="M37" s="73"/>
      <c r="N37" s="73"/>
      <c r="O37" s="73"/>
    </row>
    <row r="38" spans="2:15">
      <c r="B38" s="72"/>
      <c r="J38" s="73"/>
      <c r="K38" s="73"/>
      <c r="L38" s="73"/>
      <c r="M38" s="73"/>
      <c r="N38" s="73"/>
      <c r="O38" s="73"/>
    </row>
    <row r="39" spans="2:15">
      <c r="B39" s="72"/>
      <c r="J39" s="73"/>
      <c r="K39" s="73"/>
      <c r="L39" s="73"/>
      <c r="M39" s="73"/>
      <c r="N39" s="73"/>
      <c r="O39" s="73"/>
    </row>
    <row r="40" spans="2:15">
      <c r="B40" s="72"/>
      <c r="J40" s="73"/>
      <c r="K40" s="73"/>
      <c r="L40" s="73"/>
      <c r="M40" s="73"/>
      <c r="N40" s="73"/>
      <c r="O40" s="73"/>
    </row>
    <row r="41" spans="2:15">
      <c r="B41" s="72"/>
      <c r="J41" s="73"/>
      <c r="K41" s="73"/>
      <c r="L41" s="73"/>
      <c r="M41" s="73"/>
      <c r="N41" s="73"/>
      <c r="O41" s="73"/>
    </row>
    <row r="42" spans="2:15">
      <c r="B42" s="72"/>
      <c r="E42" s="66" t="s">
        <v>128</v>
      </c>
      <c r="K42" s="73"/>
      <c r="L42" s="73"/>
      <c r="M42" s="73"/>
      <c r="N42" s="73"/>
      <c r="O42" s="73"/>
    </row>
    <row r="43" spans="2:15">
      <c r="B43" s="72"/>
      <c r="K43" s="73"/>
      <c r="L43" s="73"/>
      <c r="M43" s="73"/>
      <c r="N43" s="73"/>
      <c r="O43" s="73"/>
    </row>
    <row r="44" spans="2:15">
      <c r="B44" s="72"/>
      <c r="C44" s="73"/>
      <c r="E44" s="66">
        <f>300*2</f>
        <v>600</v>
      </c>
      <c r="F44" s="66" t="s">
        <v>123</v>
      </c>
      <c r="G44" s="66" t="s">
        <v>117</v>
      </c>
      <c r="K44" s="73"/>
      <c r="L44" s="73"/>
      <c r="M44" s="73"/>
      <c r="N44" s="73"/>
      <c r="O44" s="73"/>
    </row>
    <row r="45" spans="2:15">
      <c r="B45" s="72"/>
      <c r="C45" s="73"/>
      <c r="E45" s="66">
        <f>E44*0.3048^3</f>
        <v>16.990107955200003</v>
      </c>
      <c r="F45" s="66" t="s">
        <v>124</v>
      </c>
      <c r="K45" s="73"/>
      <c r="L45" s="73"/>
      <c r="M45" s="73"/>
      <c r="N45" s="73"/>
      <c r="O45" s="73"/>
    </row>
    <row r="46" spans="2:15">
      <c r="B46" s="72"/>
      <c r="C46" s="73"/>
      <c r="E46" s="73">
        <f>E45/60</f>
        <v>0.28316846592000006</v>
      </c>
      <c r="F46" s="73" t="s">
        <v>125</v>
      </c>
      <c r="K46" s="73"/>
      <c r="L46" s="73"/>
      <c r="M46" s="73"/>
      <c r="N46" s="73"/>
      <c r="O46" s="73"/>
    </row>
    <row r="47" spans="2:15">
      <c r="B47" s="72"/>
      <c r="C47" s="73"/>
      <c r="F47" s="73"/>
      <c r="K47" s="73"/>
      <c r="L47" s="73"/>
      <c r="M47" s="73"/>
      <c r="N47" s="73"/>
      <c r="O47" s="73"/>
    </row>
    <row r="48" spans="2:15">
      <c r="B48" s="72"/>
      <c r="E48" s="66">
        <f>0.000833</f>
        <v>8.3299999999999997E-4</v>
      </c>
      <c r="F48" s="66" t="s">
        <v>126</v>
      </c>
      <c r="G48" s="66" t="s">
        <v>127</v>
      </c>
      <c r="K48" s="73"/>
      <c r="L48" s="73"/>
      <c r="M48" s="73"/>
      <c r="N48" s="73"/>
      <c r="O48" s="73"/>
    </row>
    <row r="49" spans="2:15">
      <c r="B49" s="72"/>
      <c r="E49" s="66">
        <f>38.018007203</f>
        <v>38.018007203000003</v>
      </c>
      <c r="F49" s="66" t="s">
        <v>110</v>
      </c>
      <c r="G49" s="66" t="str">
        <f>G48</f>
        <v>from natural_gas.carrier</v>
      </c>
      <c r="K49" s="73"/>
      <c r="L49" s="73"/>
      <c r="M49" s="73"/>
      <c r="N49" s="73"/>
      <c r="O49" s="73"/>
    </row>
    <row r="50" spans="2:15" ht="16">
      <c r="B50" s="72"/>
      <c r="C50" s="73"/>
      <c r="J50"/>
      <c r="K50" s="73"/>
      <c r="L50" s="73"/>
      <c r="M50" s="73"/>
      <c r="N50" s="73"/>
      <c r="O50" s="73"/>
    </row>
    <row r="51" spans="2:15">
      <c r="B51" s="72"/>
      <c r="C51" s="73"/>
      <c r="D51" s="73"/>
      <c r="E51" s="66">
        <f>E46*E48*1000*E49</f>
        <v>8.9676621472485163</v>
      </c>
      <c r="F51" s="66" t="s">
        <v>62</v>
      </c>
      <c r="G51" s="66" t="s">
        <v>117</v>
      </c>
      <c r="K51" s="73"/>
      <c r="L51" s="73"/>
      <c r="M51" s="73"/>
      <c r="N51" s="73"/>
      <c r="O51" s="73"/>
    </row>
    <row r="52" spans="2:15">
      <c r="B52" s="72"/>
      <c r="C52" s="158"/>
      <c r="D52" s="73"/>
      <c r="K52" s="73"/>
      <c r="L52" s="73"/>
      <c r="M52" s="73"/>
      <c r="N52" s="73"/>
      <c r="O52" s="73"/>
    </row>
    <row r="53" spans="2:15">
      <c r="B53" s="72"/>
      <c r="D53" s="73"/>
      <c r="K53" s="73"/>
      <c r="L53" s="73"/>
      <c r="M53" s="73"/>
      <c r="N53" s="73"/>
      <c r="O53" s="73"/>
    </row>
    <row r="54" spans="2:15">
      <c r="B54" s="72"/>
      <c r="K54" s="73"/>
      <c r="L54" s="73"/>
      <c r="M54" s="73"/>
      <c r="N54" s="73"/>
      <c r="O54" s="73"/>
    </row>
    <row r="55" spans="2:15">
      <c r="B55" s="72"/>
      <c r="K55" s="73"/>
      <c r="L55" s="73"/>
      <c r="M55" s="73"/>
      <c r="N55" s="73"/>
      <c r="O55" s="73"/>
    </row>
    <row r="56" spans="2:15">
      <c r="B56" s="72"/>
      <c r="K56" s="73"/>
      <c r="L56" s="73"/>
      <c r="M56" s="73"/>
      <c r="N56" s="73"/>
      <c r="O56" s="73"/>
    </row>
    <row r="57" spans="2:15">
      <c r="B57" s="72"/>
      <c r="D57" s="73"/>
      <c r="K57" s="73"/>
      <c r="L57" s="73"/>
      <c r="M57" s="73"/>
      <c r="N57" s="73"/>
      <c r="O57" s="73"/>
    </row>
    <row r="58" spans="2:15">
      <c r="B58" s="72"/>
      <c r="K58" s="73"/>
      <c r="L58" s="73"/>
      <c r="M58" s="73"/>
      <c r="N58" s="73"/>
      <c r="O58" s="73"/>
    </row>
    <row r="59" spans="2:15">
      <c r="B59" s="72"/>
      <c r="K59" s="73"/>
      <c r="L59" s="73"/>
      <c r="M59" s="73"/>
      <c r="N59" s="73"/>
      <c r="O59" s="73"/>
    </row>
    <row r="60" spans="2:15">
      <c r="B60" s="72"/>
      <c r="K60" s="73"/>
      <c r="L60" s="73"/>
      <c r="M60" s="73"/>
      <c r="N60" s="73"/>
      <c r="O60" s="73"/>
    </row>
    <row r="61" spans="2:15">
      <c r="B61" s="72"/>
      <c r="K61" s="73"/>
      <c r="L61" s="73"/>
      <c r="M61" s="73"/>
      <c r="N61" s="73"/>
      <c r="O61" s="73"/>
    </row>
    <row r="62" spans="2:15">
      <c r="B62" s="72"/>
      <c r="K62" s="73"/>
      <c r="L62" s="73"/>
      <c r="M62" s="73"/>
      <c r="N62" s="73"/>
      <c r="O62" s="73"/>
    </row>
    <row r="63" spans="2:15">
      <c r="B63" s="72"/>
      <c r="K63" s="73"/>
      <c r="L63" s="73"/>
      <c r="M63" s="73"/>
      <c r="N63" s="73"/>
      <c r="O63" s="73"/>
    </row>
    <row r="64" spans="2:15">
      <c r="B64" s="72"/>
      <c r="C64" s="70" t="s">
        <v>134</v>
      </c>
      <c r="K64" s="73"/>
      <c r="L64" s="73"/>
      <c r="M64" s="73"/>
      <c r="N64" s="73"/>
      <c r="O64" s="73"/>
    </row>
    <row r="65" spans="2:15">
      <c r="B65" s="72"/>
      <c r="K65" s="73"/>
      <c r="L65" s="73"/>
      <c r="M65" s="73"/>
      <c r="N65" s="73"/>
      <c r="O65" s="73"/>
    </row>
    <row r="66" spans="2:15">
      <c r="B66" s="72"/>
      <c r="K66" s="73"/>
      <c r="L66" s="73"/>
      <c r="M66" s="73"/>
      <c r="N66" s="73"/>
      <c r="O66" s="73"/>
    </row>
    <row r="67" spans="2:15">
      <c r="B67" s="72"/>
      <c r="K67" s="73"/>
      <c r="L67" s="73"/>
      <c r="M67" s="73"/>
      <c r="N67" s="73"/>
      <c r="O67" s="73"/>
    </row>
    <row r="68" spans="2:15">
      <c r="B68" s="72"/>
      <c r="K68" s="73"/>
      <c r="L68" s="73"/>
      <c r="M68" s="73"/>
      <c r="N68" s="73"/>
      <c r="O68" s="73"/>
    </row>
    <row r="69" spans="2:15">
      <c r="B69" s="72"/>
      <c r="C69" s="73"/>
      <c r="K69" s="73"/>
      <c r="L69" s="73"/>
      <c r="M69" s="73"/>
      <c r="N69" s="73"/>
      <c r="O69" s="73"/>
    </row>
    <row r="70" spans="2:15">
      <c r="B70" s="72"/>
      <c r="C70" s="73"/>
      <c r="L70" s="73"/>
      <c r="M70" s="73"/>
      <c r="N70" s="73"/>
      <c r="O70" s="73"/>
    </row>
    <row r="71" spans="2:15">
      <c r="B71" s="72"/>
      <c r="C71" s="73"/>
      <c r="L71" s="73"/>
      <c r="M71" s="73"/>
      <c r="N71" s="73"/>
      <c r="O71" s="73"/>
    </row>
    <row r="72" spans="2:15">
      <c r="B72" s="72"/>
      <c r="C72" s="73"/>
      <c r="L72" s="73"/>
      <c r="M72" s="73"/>
      <c r="N72" s="73"/>
      <c r="O72" s="73"/>
    </row>
    <row r="73" spans="2:15">
      <c r="B73" s="72"/>
      <c r="C73" s="73"/>
      <c r="K73" s="73"/>
      <c r="L73" s="73"/>
      <c r="M73" s="73"/>
      <c r="N73" s="73"/>
      <c r="O73" s="73"/>
    </row>
    <row r="74" spans="2:15">
      <c r="B74" s="72"/>
      <c r="C74" s="73"/>
      <c r="K74" s="73"/>
      <c r="L74" s="73"/>
      <c r="M74" s="73"/>
      <c r="N74" s="73"/>
      <c r="O74" s="73"/>
    </row>
    <row r="75" spans="2:15">
      <c r="B75" s="72"/>
      <c r="K75" s="73"/>
      <c r="L75" s="73"/>
      <c r="M75" s="73"/>
      <c r="N75" s="73"/>
      <c r="O75" s="73"/>
    </row>
    <row r="76" spans="2:15">
      <c r="B76" s="72"/>
      <c r="L76" s="73"/>
      <c r="M76" s="73"/>
      <c r="N76" s="73"/>
      <c r="O76" s="73"/>
    </row>
    <row r="77" spans="2:15">
      <c r="B77" s="72"/>
      <c r="N77" s="73"/>
      <c r="O77" s="73"/>
    </row>
    <row r="78" spans="2:15">
      <c r="B78" s="72"/>
      <c r="N78" s="73"/>
      <c r="O78" s="73"/>
    </row>
    <row r="79" spans="2:15">
      <c r="B79" s="72"/>
      <c r="N79" s="73"/>
      <c r="O79" s="73"/>
    </row>
    <row r="80" spans="2:15">
      <c r="B80" s="72"/>
      <c r="N80" s="73"/>
      <c r="O80" s="73"/>
    </row>
    <row r="81" spans="2:15">
      <c r="B81" s="72"/>
      <c r="N81" s="73"/>
      <c r="O81" s="73"/>
    </row>
    <row r="82" spans="2:15">
      <c r="B82" s="72"/>
      <c r="N82" s="73"/>
      <c r="O82" s="73"/>
    </row>
    <row r="83" spans="2:15">
      <c r="B83" s="72"/>
      <c r="N83" s="73"/>
      <c r="O83" s="73"/>
    </row>
    <row r="84" spans="2:15">
      <c r="B84" s="72"/>
      <c r="N84" s="73"/>
      <c r="O84" s="73"/>
    </row>
    <row r="85" spans="2:15">
      <c r="B85" s="72"/>
      <c r="N85" s="73"/>
      <c r="O85" s="73"/>
    </row>
    <row r="86" spans="2:15">
      <c r="B86" s="72"/>
      <c r="N86" s="73"/>
      <c r="O86" s="73"/>
    </row>
    <row r="87" spans="2:15">
      <c r="B87" s="72"/>
      <c r="N87" s="73"/>
      <c r="O87" s="73"/>
    </row>
    <row r="88" spans="2:15">
      <c r="B88" s="72"/>
      <c r="N88" s="73"/>
      <c r="O88" s="73"/>
    </row>
    <row r="89" spans="2:15">
      <c r="B89" s="72"/>
      <c r="N89" s="73"/>
      <c r="O89" s="73"/>
    </row>
    <row r="90" spans="2:15">
      <c r="B90" s="72"/>
      <c r="N90" s="73"/>
      <c r="O90" s="73"/>
    </row>
    <row r="91" spans="2:15">
      <c r="B91" s="72"/>
      <c r="N91" s="73"/>
      <c r="O91" s="73"/>
    </row>
    <row r="92" spans="2:15">
      <c r="B92" s="72"/>
      <c r="N92" s="73"/>
      <c r="O92" s="73"/>
    </row>
    <row r="93" spans="2:15">
      <c r="B93" s="72"/>
      <c r="N93" s="73"/>
      <c r="O93" s="73"/>
    </row>
    <row r="94" spans="2:15">
      <c r="B94" s="72"/>
      <c r="E94" s="66">
        <v>56700</v>
      </c>
      <c r="F94" s="66" t="s">
        <v>138</v>
      </c>
      <c r="G94" s="66" t="s">
        <v>135</v>
      </c>
      <c r="N94" s="73"/>
      <c r="O94" s="73"/>
    </row>
    <row r="95" spans="2:15">
      <c r="B95" s="72"/>
      <c r="E95" s="66">
        <v>63000</v>
      </c>
      <c r="F95" s="66" t="str">
        <f>F94</f>
        <v>dollar/y</v>
      </c>
      <c r="N95" s="73"/>
      <c r="O95" s="73"/>
    </row>
    <row r="96" spans="2:15">
      <c r="B96" s="72"/>
      <c r="E96" s="66">
        <f>AVERAGE(E94:E95)</f>
        <v>59850</v>
      </c>
      <c r="F96" s="66" t="str">
        <f>F95</f>
        <v>dollar/y</v>
      </c>
      <c r="G96" s="66" t="s">
        <v>136</v>
      </c>
      <c r="N96" s="73"/>
      <c r="O96" s="73"/>
    </row>
    <row r="97" spans="2:15">
      <c r="B97" s="72"/>
      <c r="E97" s="66">
        <f>E96*600/700</f>
        <v>51300</v>
      </c>
      <c r="F97" s="66" t="str">
        <f>F96</f>
        <v>dollar/y</v>
      </c>
      <c r="G97" s="66" t="s">
        <v>137</v>
      </c>
      <c r="N97" s="73"/>
      <c r="O97" s="73"/>
    </row>
    <row r="98" spans="2:15">
      <c r="B98" s="72"/>
      <c r="N98" s="73"/>
      <c r="O98" s="73"/>
    </row>
    <row r="99" spans="2:15">
      <c r="B99" s="72"/>
      <c r="E99" s="66">
        <f>E97/$H$12</f>
        <v>46721.311475409835</v>
      </c>
      <c r="F99" s="66" t="s">
        <v>139</v>
      </c>
      <c r="G99" s="66" t="s">
        <v>135</v>
      </c>
      <c r="N99" s="73"/>
      <c r="O99" s="73"/>
    </row>
    <row r="100" spans="2:15">
      <c r="B100" s="72"/>
      <c r="N100" s="73"/>
      <c r="O100" s="73"/>
    </row>
    <row r="101" spans="2:15">
      <c r="B101" s="72"/>
      <c r="C101" s="70"/>
      <c r="N101" s="73"/>
      <c r="O101" s="73"/>
    </row>
    <row r="102" spans="2:15">
      <c r="B102" s="72"/>
      <c r="C102" s="70"/>
      <c r="N102" s="73"/>
      <c r="O102" s="73"/>
    </row>
    <row r="103" spans="2:15">
      <c r="B103" s="72"/>
      <c r="N103" s="73"/>
      <c r="O103" s="73"/>
    </row>
    <row r="104" spans="2:15">
      <c r="B104" s="72"/>
      <c r="N104" s="73"/>
      <c r="O104" s="73"/>
    </row>
    <row r="105" spans="2:15">
      <c r="B105" s="72"/>
      <c r="N105" s="73"/>
      <c r="O105" s="73"/>
    </row>
    <row r="106" spans="2:15">
      <c r="B106" s="72"/>
      <c r="N106" s="73"/>
      <c r="O106" s="73"/>
    </row>
    <row r="107" spans="2:15">
      <c r="B107" s="72"/>
      <c r="N107" s="73"/>
      <c r="O107" s="73"/>
    </row>
    <row r="108" spans="2:15">
      <c r="B108" s="72"/>
      <c r="N108" s="73"/>
      <c r="O108" s="73"/>
    </row>
    <row r="109" spans="2:15">
      <c r="B109" s="72"/>
      <c r="N109" s="73"/>
      <c r="O109" s="73"/>
    </row>
    <row r="110" spans="2:15">
      <c r="B110" s="72"/>
      <c r="N110" s="73"/>
      <c r="O110" s="73"/>
    </row>
    <row r="111" spans="2:15">
      <c r="B111" s="72"/>
      <c r="N111" s="73"/>
      <c r="O111" s="73"/>
    </row>
    <row r="112" spans="2:15">
      <c r="B112" s="72"/>
      <c r="N112" s="73"/>
      <c r="O112" s="73"/>
    </row>
    <row r="113" spans="2:15">
      <c r="B113" s="72"/>
      <c r="N113" s="73"/>
      <c r="O113" s="73"/>
    </row>
    <row r="114" spans="2:15">
      <c r="B114" s="72"/>
      <c r="N114" s="73"/>
      <c r="O114" s="73"/>
    </row>
    <row r="115" spans="2:15">
      <c r="B115" s="72"/>
      <c r="N115" s="73"/>
      <c r="O115" s="73"/>
    </row>
    <row r="116" spans="2:15">
      <c r="B116" s="72"/>
      <c r="N116" s="73"/>
      <c r="O116" s="73"/>
    </row>
    <row r="117" spans="2:15">
      <c r="B117" s="72"/>
      <c r="N117" s="73"/>
      <c r="O117" s="73"/>
    </row>
    <row r="118" spans="2:15">
      <c r="B118" s="72"/>
      <c r="N118" s="73"/>
      <c r="O118" s="73"/>
    </row>
    <row r="119" spans="2:15">
      <c r="B119" s="72"/>
      <c r="N119" s="73"/>
      <c r="O119" s="73"/>
    </row>
    <row r="120" spans="2:15">
      <c r="B120" s="72"/>
      <c r="N120" s="73"/>
      <c r="O120" s="73"/>
    </row>
    <row r="121" spans="2:15">
      <c r="B121" s="72"/>
      <c r="C121" s="70"/>
      <c r="N121" s="73"/>
      <c r="O121" s="73"/>
    </row>
    <row r="122" spans="2:15">
      <c r="B122" s="72"/>
      <c r="N122" s="73"/>
      <c r="O122" s="73"/>
    </row>
    <row r="123" spans="2:15">
      <c r="B123" s="72"/>
      <c r="N123" s="73"/>
      <c r="O123" s="73"/>
    </row>
    <row r="124" spans="2:15">
      <c r="B124" s="72"/>
    </row>
    <row r="125" spans="2:15">
      <c r="B125" s="72"/>
    </row>
    <row r="126" spans="2:15">
      <c r="B126" s="72"/>
    </row>
    <row r="127" spans="2:15">
      <c r="B127" s="72"/>
    </row>
    <row r="128" spans="2:15">
      <c r="B128" s="72"/>
    </row>
    <row r="129" spans="2:7">
      <c r="B129" s="72"/>
    </row>
    <row r="130" spans="2:7">
      <c r="B130" s="72"/>
    </row>
    <row r="131" spans="2:7">
      <c r="B131" s="72"/>
      <c r="C131" s="70" t="s">
        <v>141</v>
      </c>
    </row>
    <row r="132" spans="2:7">
      <c r="B132" s="72"/>
      <c r="C132" s="70" t="s">
        <v>143</v>
      </c>
    </row>
    <row r="133" spans="2:7">
      <c r="B133" s="72"/>
      <c r="C133" s="70" t="s">
        <v>142</v>
      </c>
    </row>
    <row r="134" spans="2:7">
      <c r="B134" s="72"/>
    </row>
    <row r="135" spans="2:7">
      <c r="B135" s="72"/>
    </row>
    <row r="136" spans="2:7">
      <c r="B136" s="72"/>
    </row>
    <row r="137" spans="2:7">
      <c r="B137" s="72"/>
    </row>
    <row r="138" spans="2:7">
      <c r="B138" s="72"/>
    </row>
    <row r="139" spans="2:7">
      <c r="B139" s="72"/>
    </row>
    <row r="140" spans="2:7">
      <c r="B140" s="72"/>
    </row>
    <row r="141" spans="2:7">
      <c r="B141" s="72"/>
      <c r="E141" s="66">
        <v>93.1</v>
      </c>
      <c r="F141" s="66" t="s">
        <v>72</v>
      </c>
      <c r="G141" s="66" t="s">
        <v>144</v>
      </c>
    </row>
    <row r="142" spans="2:7">
      <c r="B142" s="72"/>
    </row>
    <row r="143" spans="2:7">
      <c r="B143" s="72"/>
      <c r="E143" s="66">
        <f>E141/100</f>
        <v>0.93099999999999994</v>
      </c>
      <c r="G143" s="66" t="s">
        <v>145</v>
      </c>
    </row>
    <row r="144" spans="2:7">
      <c r="B144" s="72"/>
      <c r="E144" s="66">
        <f>1-E143</f>
        <v>6.9000000000000061E-2</v>
      </c>
      <c r="G144" s="66" t="s">
        <v>61</v>
      </c>
    </row>
    <row r="145" spans="2:7">
      <c r="B145" s="72"/>
    </row>
    <row r="146" spans="2:7">
      <c r="B146" s="72"/>
      <c r="E146" s="66">
        <f>E141/100</f>
        <v>0.93099999999999994</v>
      </c>
      <c r="G146" s="66" t="s">
        <v>146</v>
      </c>
    </row>
    <row r="147" spans="2:7">
      <c r="B147" s="72"/>
      <c r="G147" s="66" t="s">
        <v>147</v>
      </c>
    </row>
    <row r="148" spans="2:7">
      <c r="B148" s="72"/>
      <c r="G148" s="66" t="s">
        <v>148</v>
      </c>
    </row>
    <row r="149" spans="2:7">
      <c r="B149" s="72"/>
    </row>
    <row r="150" spans="2:7">
      <c r="B150" s="72"/>
    </row>
    <row r="151" spans="2:7">
      <c r="B151" s="72"/>
    </row>
    <row r="152" spans="2:7">
      <c r="B152" s="72"/>
      <c r="C152" s="70" t="s">
        <v>159</v>
      </c>
    </row>
    <row r="153" spans="2:7">
      <c r="B153" s="72"/>
    </row>
    <row r="154" spans="2:7">
      <c r="B154" s="72"/>
    </row>
    <row r="155" spans="2:7">
      <c r="B155" s="72"/>
      <c r="E155" s="66">
        <f>18/24*8760</f>
        <v>6570</v>
      </c>
      <c r="G155" s="66" t="s">
        <v>92</v>
      </c>
    </row>
    <row r="156" spans="2:7">
      <c r="B156" s="72"/>
      <c r="G156" s="66" t="s">
        <v>157</v>
      </c>
    </row>
    <row r="157" spans="2:7">
      <c r="B157" s="72"/>
    </row>
    <row r="158" spans="2:7">
      <c r="B158" s="72"/>
      <c r="E158" s="66">
        <v>20</v>
      </c>
      <c r="F158" s="66" t="s">
        <v>108</v>
      </c>
      <c r="G158" s="66" t="s">
        <v>160</v>
      </c>
    </row>
    <row r="159" spans="2:7">
      <c r="B159" s="72"/>
      <c r="E159" s="66">
        <v>0.5</v>
      </c>
      <c r="F159" s="66" t="s">
        <v>108</v>
      </c>
      <c r="G159" s="66" t="s">
        <v>78</v>
      </c>
    </row>
    <row r="160" spans="2:7">
      <c r="B160" s="72"/>
      <c r="E160" s="66">
        <f>10*10/1000000</f>
        <v>1E-4</v>
      </c>
      <c r="F160" s="66" t="s">
        <v>77</v>
      </c>
      <c r="G160" s="66" t="s">
        <v>165</v>
      </c>
    </row>
    <row r="161" spans="2:19">
      <c r="B161" s="72"/>
    </row>
    <row r="162" spans="2:19">
      <c r="B162" s="72"/>
    </row>
    <row r="163" spans="2:19">
      <c r="B163" s="72"/>
    </row>
    <row r="164" spans="2:19">
      <c r="B164" s="72"/>
      <c r="C164" s="70"/>
    </row>
    <row r="165" spans="2:19">
      <c r="B165" s="72"/>
    </row>
    <row r="166" spans="2:19">
      <c r="B166" s="72"/>
    </row>
    <row r="167" spans="2:19">
      <c r="B167" s="72"/>
    </row>
    <row r="168" spans="2:19">
      <c r="B168" s="72"/>
    </row>
    <row r="169" spans="2:19">
      <c r="B169" s="72"/>
    </row>
    <row r="170" spans="2:19">
      <c r="B170" s="72"/>
      <c r="L170" s="73"/>
    </row>
    <row r="171" spans="2:19">
      <c r="B171" s="72"/>
      <c r="L171" s="73"/>
    </row>
    <row r="172" spans="2:19">
      <c r="B172" s="72"/>
      <c r="L172" s="73"/>
      <c r="R172" s="66" t="s">
        <v>114</v>
      </c>
      <c r="S172" s="66" t="s">
        <v>115</v>
      </c>
    </row>
    <row r="173" spans="2:19">
      <c r="B173" s="72"/>
      <c r="L173" s="73"/>
    </row>
    <row r="174" spans="2:19">
      <c r="B174" s="72"/>
    </row>
    <row r="175" spans="2:19">
      <c r="B175" s="72"/>
    </row>
    <row r="176" spans="2:19">
      <c r="B176" s="72"/>
      <c r="C176" s="70" t="s">
        <v>163</v>
      </c>
    </row>
    <row r="177" spans="2:19">
      <c r="B177" s="72"/>
    </row>
    <row r="178" spans="2:19">
      <c r="B178" s="72"/>
    </row>
    <row r="179" spans="2:19">
      <c r="B179" s="72"/>
    </row>
    <row r="180" spans="2:19">
      <c r="B180" s="72"/>
      <c r="C180" s="70" t="s">
        <v>140</v>
      </c>
      <c r="L180" s="73"/>
    </row>
    <row r="181" spans="2:19">
      <c r="B181" s="72"/>
      <c r="C181" s="70" t="s">
        <v>161</v>
      </c>
      <c r="L181" s="73"/>
    </row>
    <row r="182" spans="2:19">
      <c r="B182" s="72"/>
      <c r="E182" s="73"/>
      <c r="L182" s="73"/>
      <c r="R182" s="66" t="s">
        <v>114</v>
      </c>
      <c r="S182" s="66" t="s">
        <v>115</v>
      </c>
    </row>
    <row r="183" spans="2:19">
      <c r="B183" s="72"/>
      <c r="F183" s="73"/>
      <c r="G183" s="73"/>
      <c r="H183" s="73"/>
      <c r="L183" s="73"/>
    </row>
    <row r="184" spans="2:19">
      <c r="B184" s="72"/>
      <c r="C184" s="66" t="s">
        <v>162</v>
      </c>
      <c r="E184" s="73"/>
      <c r="H184" s="73"/>
    </row>
    <row r="185" spans="2:19">
      <c r="B185" s="72"/>
      <c r="F185" s="73"/>
      <c r="G185" s="73"/>
      <c r="H185" s="73"/>
    </row>
    <row r="186" spans="2:19">
      <c r="B186" s="72"/>
    </row>
    <row r="187" spans="2:19">
      <c r="B187" s="72"/>
    </row>
    <row r="188" spans="2:19">
      <c r="B188" s="72"/>
      <c r="D188" s="73"/>
    </row>
    <row r="189" spans="2:19">
      <c r="B189" s="72"/>
      <c r="D189" s="73"/>
    </row>
    <row r="190" spans="2:19">
      <c r="B190" s="72"/>
      <c r="D190" s="73"/>
      <c r="E190" s="73"/>
    </row>
    <row r="191" spans="2:19">
      <c r="B191" s="72"/>
      <c r="D191" s="73"/>
      <c r="F191" s="73"/>
      <c r="K191" s="73"/>
    </row>
    <row r="192" spans="2:19">
      <c r="B192" s="72"/>
    </row>
    <row r="193" spans="2:2">
      <c r="B193" s="72"/>
    </row>
    <row r="194" spans="2:2">
      <c r="B194" s="72"/>
    </row>
    <row r="195" spans="2:2">
      <c r="B195" s="72"/>
    </row>
    <row r="196" spans="2:2">
      <c r="B196" s="72"/>
    </row>
    <row r="197" spans="2:2">
      <c r="B197" s="72"/>
    </row>
    <row r="198" spans="2:2">
      <c r="B198" s="72"/>
    </row>
    <row r="199" spans="2:2">
      <c r="B199" s="72"/>
    </row>
    <row r="200" spans="2:2">
      <c r="B200" s="72"/>
    </row>
    <row r="201" spans="2:2">
      <c r="B201" s="72"/>
    </row>
    <row r="202" spans="2:2">
      <c r="B202" s="72"/>
    </row>
    <row r="203" spans="2:2">
      <c r="B203" s="72"/>
    </row>
    <row r="204" spans="2:2">
      <c r="B204" s="72"/>
    </row>
    <row r="205" spans="2:2">
      <c r="B205" s="72"/>
    </row>
    <row r="206" spans="2:2">
      <c r="B206" s="72"/>
    </row>
    <row r="207" spans="2:2">
      <c r="B207" s="72"/>
    </row>
    <row r="208" spans="2:2">
      <c r="B208" s="72"/>
    </row>
    <row r="209" spans="2:2">
      <c r="B209" s="72"/>
    </row>
    <row r="210" spans="2:2">
      <c r="B210" s="72"/>
    </row>
    <row r="211" spans="2:2">
      <c r="B211" s="72"/>
    </row>
    <row r="212" spans="2:2">
      <c r="B212" s="72"/>
    </row>
    <row r="213" spans="2:2">
      <c r="B213" s="72"/>
    </row>
    <row r="214" spans="2:2">
      <c r="B214" s="72"/>
    </row>
    <row r="215" spans="2:2">
      <c r="B215" s="72"/>
    </row>
    <row r="216" spans="2:2">
      <c r="B216" s="72"/>
    </row>
    <row r="217" spans="2:2">
      <c r="B217" s="72"/>
    </row>
    <row r="218" spans="2:2">
      <c r="B218" s="72"/>
    </row>
    <row r="219" spans="2:2">
      <c r="B219" s="72"/>
    </row>
    <row r="220" spans="2:2">
      <c r="B220" s="72"/>
    </row>
    <row r="221" spans="2:2">
      <c r="B221" s="72"/>
    </row>
    <row r="222" spans="2:2">
      <c r="B222" s="72"/>
    </row>
    <row r="223" spans="2:2">
      <c r="B223" s="72"/>
    </row>
    <row r="224" spans="2:2">
      <c r="B224" s="72"/>
    </row>
    <row r="225" spans="2:2">
      <c r="B225" s="72"/>
    </row>
    <row r="226" spans="2:2">
      <c r="B226" s="72"/>
    </row>
    <row r="227" spans="2:2">
      <c r="B227" s="72"/>
    </row>
    <row r="228" spans="2:2">
      <c r="B228" s="72"/>
    </row>
    <row r="229" spans="2:2">
      <c r="B229" s="72"/>
    </row>
    <row r="230" spans="2:2">
      <c r="B230" s="72"/>
    </row>
    <row r="231" spans="2:2">
      <c r="B231" s="72"/>
    </row>
    <row r="232" spans="2:2">
      <c r="B232" s="72"/>
    </row>
    <row r="233" spans="2:2">
      <c r="B233" s="72"/>
    </row>
    <row r="234" spans="2:2">
      <c r="B234" s="72"/>
    </row>
    <row r="235" spans="2:2">
      <c r="B235" s="72"/>
    </row>
    <row r="236" spans="2:2">
      <c r="B236" s="72"/>
    </row>
    <row r="237" spans="2:2">
      <c r="B237" s="72"/>
    </row>
    <row r="238" spans="2:2">
      <c r="B238" s="72"/>
    </row>
    <row r="239" spans="2:2">
      <c r="B239" s="72"/>
    </row>
    <row r="240" spans="2:2">
      <c r="B240" s="72"/>
    </row>
    <row r="241" spans="2:2">
      <c r="B241" s="72"/>
    </row>
    <row r="242" spans="2:2">
      <c r="B242" s="72"/>
    </row>
    <row r="243" spans="2:2">
      <c r="B243" s="72"/>
    </row>
    <row r="244" spans="2:2">
      <c r="B244" s="72"/>
    </row>
    <row r="245" spans="2:2">
      <c r="B245" s="72"/>
    </row>
    <row r="246" spans="2:2">
      <c r="B246" s="72"/>
    </row>
    <row r="247" spans="2:2">
      <c r="B247" s="72"/>
    </row>
    <row r="248" spans="2:2">
      <c r="B248" s="72"/>
    </row>
    <row r="249" spans="2:2">
      <c r="B249" s="72"/>
    </row>
    <row r="250" spans="2:2">
      <c r="B250" s="72"/>
    </row>
    <row r="251" spans="2:2">
      <c r="B251" s="72"/>
    </row>
    <row r="252" spans="2:2">
      <c r="B252" s="72"/>
    </row>
    <row r="253" spans="2:2">
      <c r="B253" s="72"/>
    </row>
    <row r="254" spans="2:2">
      <c r="B254" s="72"/>
    </row>
    <row r="255" spans="2:2">
      <c r="B255" s="72"/>
    </row>
    <row r="256" spans="2:2">
      <c r="B256" s="72"/>
    </row>
    <row r="257" spans="2:2">
      <c r="B257" s="72"/>
    </row>
    <row r="258" spans="2:2">
      <c r="B258" s="72"/>
    </row>
    <row r="259" spans="2:2">
      <c r="B259" s="72"/>
    </row>
    <row r="260" spans="2:2">
      <c r="B260" s="72"/>
    </row>
    <row r="261" spans="2:2">
      <c r="B261" s="72"/>
    </row>
    <row r="262" spans="2:2">
      <c r="B262" s="72"/>
    </row>
    <row r="263" spans="2:2">
      <c r="B263" s="72"/>
    </row>
    <row r="264" spans="2:2">
      <c r="B264" s="72"/>
    </row>
    <row r="265" spans="2:2">
      <c r="B265" s="72"/>
    </row>
    <row r="266" spans="2:2">
      <c r="B266" s="72"/>
    </row>
    <row r="267" spans="2:2">
      <c r="B267" s="72"/>
    </row>
    <row r="268" spans="2:2">
      <c r="B268" s="72"/>
    </row>
    <row r="269" spans="2:2">
      <c r="B269" s="72"/>
    </row>
    <row r="270" spans="2:2">
      <c r="B270" s="72"/>
    </row>
    <row r="271" spans="2:2">
      <c r="B271" s="72"/>
    </row>
    <row r="272" spans="2:2">
      <c r="B272" s="72"/>
    </row>
    <row r="273" spans="2:2">
      <c r="B273" s="72"/>
    </row>
    <row r="274" spans="2:2">
      <c r="B274" s="72"/>
    </row>
    <row r="275" spans="2:2">
      <c r="B275" s="72"/>
    </row>
    <row r="276" spans="2:2">
      <c r="B276" s="7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2016-02-12T15:08:55Z</dcterms:modified>
</cp:coreProperties>
</file>