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600" windowHeight="15960" tabRatio="902" activeTab="6"/>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bio_residue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0" l="1"/>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7" i="3"/>
  <c r="M47" i="3"/>
  <c r="P47" i="3"/>
  <c r="E20" i="3"/>
  <c r="L20" i="3"/>
  <c r="M20" i="3"/>
  <c r="E19" i="3"/>
  <c r="L19" i="3"/>
  <c r="M19" i="3"/>
  <c r="E18" i="3"/>
  <c r="L18" i="3"/>
  <c r="M18" i="3"/>
  <c r="E17" i="3"/>
  <c r="L17" i="3"/>
  <c r="M17" i="3"/>
  <c r="E21" i="3"/>
  <c r="E23" i="3"/>
  <c r="E24" i="3"/>
  <c r="E26" i="3"/>
  <c r="E27" i="3"/>
  <c r="E41" i="3"/>
  <c r="L14" i="3"/>
  <c r="M14" i="3"/>
  <c r="P14" i="3"/>
  <c r="L13" i="3"/>
  <c r="M13" i="3"/>
  <c r="E12" i="69"/>
  <c r="E11" i="69"/>
  <c r="D17" i="51"/>
  <c r="D18" i="51"/>
  <c r="D22" i="51"/>
  <c r="D23" i="51"/>
  <c r="B6" i="24"/>
  <c r="E21" i="51"/>
  <c r="E22" i="51"/>
  <c r="B16" i="3"/>
  <c r="B34" i="3"/>
  <c r="E18" i="49"/>
  <c r="C4" i="24"/>
  <c r="E19" i="49"/>
  <c r="C5" i="24"/>
  <c r="E20" i="49"/>
  <c r="C7" i="24"/>
  <c r="E21" i="49"/>
  <c r="C8" i="24"/>
  <c r="E22" i="49"/>
  <c r="C9" i="24"/>
  <c r="E23" i="49"/>
  <c r="C10" i="24"/>
  <c r="E24" i="49"/>
  <c r="C11" i="24"/>
  <c r="E25" i="49"/>
  <c r="C12" i="24"/>
  <c r="E26" i="49"/>
  <c r="C13" i="24"/>
  <c r="E17" i="49"/>
  <c r="C3" i="24"/>
  <c r="D18" i="49"/>
  <c r="B4" i="24"/>
  <c r="D19" i="49"/>
  <c r="B5" i="24"/>
  <c r="D20" i="49"/>
  <c r="B7" i="24"/>
  <c r="D21" i="49"/>
  <c r="B8" i="24"/>
  <c r="D22" i="49"/>
  <c r="B9" i="24"/>
  <c r="D23" i="49"/>
  <c r="B10" i="24"/>
  <c r="D24" i="49"/>
  <c r="B11" i="24"/>
  <c r="D25" i="49"/>
  <c r="B12" i="24"/>
  <c r="D26" i="49"/>
  <c r="B13"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<sst xmlns="http://schemas.openxmlformats.org/spreadsheetml/2006/main" count="636" uniqueCount="433">
  <si>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</si>
  <si>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</si>
  <si>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</si>
  <si>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</si>
  <si>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</si>
  <si>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</si>
  <si>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</si>
  <si>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</si>
  <si>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</si>
  <si>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</si>
  <si>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</si>
  <si>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</si>
  <si>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</si>
  <si>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</si>
  <si>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</si>
  <si>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</si>
  <si>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</si>
  <si>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</si>
  <si>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</si>
  <si>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</si>
  <si>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</si>
  <si>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</si>
  <si>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</si>
  <si>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</si>
  <si>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</si>
  <si>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</si>
  <si>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</si>
  <si>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</si>
  <si>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</si>
  <si>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</si>
  <si>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</si>
  <si>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</si>
  <si>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</si>
  <si>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</si>
  <si>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</si>
  <si>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</si>
  <si>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</si>
  <si>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</si>
  <si>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</si>
  <si>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</si>
  <si>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</si>
  <si>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</si>
  <si>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</si>
  <si>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</si>
  <si>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</si>
  <si>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</si>
  <si>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</si>
  <si>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</si>
  <si>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</si>
  <si>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</si>
  <si>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</si>
  <si>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</si>
  <si>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</si>
  <si>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</si>
  <si>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</si>
  <si>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</si>
  <si>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</si>
  <si>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</si>
  <si>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</si>
  <si>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</si>
  <si>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</si>
  <si>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</si>
  <si>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</si>
  <si>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</si>
  <si>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</si>
  <si>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</si>
  <si>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</si>
  <si>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</si>
  <si>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</si>
  <si>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</si>
  <si>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</si>
  <si>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</si>
  <si>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</si>
  <si>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</si>
  <si>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</si>
  <si>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</si>
  <si>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</si>
  <si>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</si>
  <si>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</si>
  <si>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</si>
  <si>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</si>
  <si>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</si>
  <si>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</si>
  <si>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</si>
  <si>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</si>
  <si>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</si>
  <si>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</si>
  <si>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</si>
  <si>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</si>
  <si>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</si>
  <si>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</si>
  <si>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</si>
  <si>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</si>
  <si>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</si>
  <si>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</si>
  <si>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</si>
  <si>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</si>
  <si>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</si>
  <si>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</si>
  <si>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</si>
  <si>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</si>
  <si>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</si>
  <si>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</si>
  <si>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</si>
  <si>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</si>
  <si>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</si>
  <si>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</si>
  <si>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</si>
  <si>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</si>
  <si>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</si>
  <si>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</si>
  <si>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</si>
  <si>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</si>
  <si>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</si>
  <si>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</si>
  <si>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</si>
  <si>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</si>
  <si>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</si>
  <si>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</si>
  <si>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</si>
  <si>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</si>
  <si>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</si>
  <si>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</si>
  <si>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</si>
  <si>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</si>
  <si>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</si>
  <si>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</si>
  <si>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</si>
  <si>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</si>
  <si>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</si>
  <si>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</si>
  <si>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</si>
  <si>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</si>
  <si>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</si>
  <si>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</si>
  <si>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</si>
  <si>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</si>
  <si>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</si>
  <si>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</si>
  <si>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</si>
  <si>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</si>
  <si>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</si>
  <si>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</si>
  <si>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</si>
  <si>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</si>
  <si>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</si>
  <si>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</si>
  <si>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</si>
  <si>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</si>
  <si>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</si>
  <si>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</si>
  <si>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</si>
  <si>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</si>
  <si>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</si>
  <si>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</si>
  <si>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</si>
  <si>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</si>
  <si>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</si>
  <si>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</si>
  <si>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</si>
  <si>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</si>
  <si>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</si>
  <si>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</si>
  <si>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</si>
  <si>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</si>
  <si>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</si>
  <si>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</si>
  <si>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</si>
  <si>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</si>
  <si>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</si>
  <si>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</si>
  <si>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</si>
  <si>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</si>
  <si>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</si>
  <si>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</si>
  <si>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</si>
  <si>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</si>
  <si>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</si>
  <si>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</si>
  <si>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</si>
  <si>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</si>
  <si>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</si>
  <si>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</si>
  <si>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</si>
  <si>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</si>
  <si>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</si>
  <si>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</si>
  <si>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</si>
  <si>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</si>
  <si>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</si>
  <si>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</si>
  <si>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</si>
  <si>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</si>
  <si>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</si>
  <si>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</si>
  <si>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</si>
  <si>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</si>
  <si>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</si>
  <si>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</si>
  <si>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</si>
  <si>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</si>
  <si>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</si>
  <si>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</si>
  <si>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</si>
  <si>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</si>
  <si>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</si>
  <si>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</si>
  <si>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</si>
  <si>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</si>
  <si>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</si>
  <si>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</si>
  <si>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</si>
  <si>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</si>
  <si>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</si>
  <si>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</si>
  <si>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</si>
  <si>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</si>
  <si>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</si>
  <si>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</si>
  <si>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</si>
  <si>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</si>
  <si>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</si>
  <si>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</si>
  <si>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</si>
  <si>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</si>
  <si>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</si>
  <si>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</si>
  <si>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</si>
  <si>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</si>
  <si>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</si>
  <si>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</si>
  <si>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</si>
  <si>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</si>
  <si>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</si>
  <si>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</si>
  <si>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</si>
  <si>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</si>
  <si>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</si>
  <si>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</si>
  <si>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</si>
  <si>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Wood</t>
  </si>
  <si>
    <t>Bio residues for firing</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</si>
  <si>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</si>
  <si>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</si>
  <si>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</si>
  <si>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</si>
  <si>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</si>
  <si>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</si>
  <si>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</si>
  <si>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</si>
  <si>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</si>
  <si>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energy_production_bio_residues_for_firing</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</si>
  <si>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</si>
  <si>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</si>
  <si>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</si>
  <si>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</si>
  <si>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</si>
  <si>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</si>
  <si>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</si>
  <si>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</si>
  <si>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</si>
  <si>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</si>
  <si>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</si>
  <si>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</si>
  <si>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</si>
  <si>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</si>
  <si>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</si>
  <si>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</si>
  <si>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Output data from this analysis. The timecurve for the maximum domestic production of bio residues</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</si>
  <si>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</si>
  <si>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</si>
  <si>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</si>
  <si>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For the maximum domestic production of bio residues, the user is asked to collect and paste a timecurve for their country in PJ annual production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</si>
  <si>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</si>
  <si>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</si>
  <si>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</si>
  <si>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</si>
  <si>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</si>
  <si>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</si>
  <si>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</si>
  <si>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</si>
  <si>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</si>
  <si>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</si>
  <si>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</si>
  <si>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</si>
  <si>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</si>
  <si>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</si>
  <si>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</si>
  <si>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</si>
  <si>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</si>
  <si>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</si>
  <si>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</si>
  <si>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</si>
  <si>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</si>
  <si>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</si>
  <si>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</si>
  <si>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</si>
  <si>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</si>
  <si>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</si>
  <si>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</si>
  <si>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</si>
  <si>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</si>
  <si>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</si>
  <si>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</si>
  <si>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</si>
  <si>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</si>
  <si>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</si>
  <si>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</si>
  <si>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</si>
  <si>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</si>
  <si>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</si>
  <si>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</si>
  <si>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Bio-residues for firing</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</si>
  <si>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</si>
  <si>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</si>
  <si>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</si>
  <si>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</si>
  <si>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</si>
  <si>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</si>
  <si>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</si>
  <si>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</si>
  <si>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</si>
  <si>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</si>
  <si>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</si>
  <si>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</si>
  <si>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</si>
  <si>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</si>
  <si>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</si>
  <si>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</si>
  <si>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</si>
  <si>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</si>
  <si>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</si>
  <si>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</si>
  <si>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</si>
  <si>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</si>
  <si>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</si>
  <si>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</si>
  <si>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</si>
  <si>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</si>
  <si>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</si>
  <si>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</si>
  <si>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</si>
  <si>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</si>
  <si>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</si>
  <si>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</si>
  <si>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</si>
  <si>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</si>
  <si>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</si>
  <si>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</si>
  <si>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</si>
  <si>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</si>
  <si>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</si>
  <si>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</si>
  <si>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</si>
  <si>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csv_bio_residues_time_curve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</si>
  <si>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</si>
  <si>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</si>
  <si>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</si>
  <si>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</si>
  <si>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</si>
  <si>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</si>
  <si>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</si>
  <si>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</si>
  <si>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</si>
  <si>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</si>
  <si>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</si>
  <si>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</si>
  <si>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</si>
  <si>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</si>
  <si>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</si>
  <si>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</si>
  <si>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</si>
  <si>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</si>
  <si>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</si>
  <si>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</si>
  <si>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</si>
  <si>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</si>
  <si>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</si>
  <si>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</si>
  <si>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</si>
  <si>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</si>
  <si>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</si>
  <si>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</si>
  <si>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</si>
  <si>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</si>
  <si>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</si>
  <si>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</si>
  <si>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</si>
  <si>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</si>
  <si>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</si>
  <si>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</si>
  <si>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</si>
  <si>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</si>
  <si>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</si>
  <si>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</si>
  <si>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</si>
  <si>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</si>
  <si>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</si>
  <si>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</si>
  <si>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energy_distribution_bio_residues_for_firing_time_curve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</si>
  <si>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</si>
  <si>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</si>
  <si>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</si>
  <si>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</si>
  <si>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</si>
  <si>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</si>
  <si>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</si>
  <si>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</si>
  <si>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</si>
  <si>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</si>
  <si>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</si>
  <si>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</si>
  <si>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</si>
  <si>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</si>
  <si>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</si>
  <si>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</si>
  <si>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</si>
  <si>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</si>
  <si>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</si>
  <si>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</si>
  <si>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</si>
  <si>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</si>
  <si>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</si>
  <si>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</si>
  <si>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</si>
  <si>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</si>
  <si>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Timecurves for domestic extraction of coal, lignite, natural gas, crude oil, uranium oxide and bio residues. The timecurves need to be created using a country-specific source analysis</t>
  </si>
  <si>
    <t>Calculation of the shares of biogenic and non-biogenic waste in the waste mix</t>
  </si>
  <si>
    <t>Calculation of the injection of greengas into the national gas grid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</si>
  <si>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</si>
  <si>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Please paste (as values) the timescurves of fossil fuels and bio-residues in this page. They should be generated using a country-specific source analysis.</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</si>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</sst>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6">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328</v>
      </c>
      <c r="D4" s="5"/>
      <c r="F4" s="18"/>
      <c r="G4" s="9"/>
      <c r="H4" s="18"/>
    </row>
    <row r="5" spans="2:8">
      <c r="B5" s="248" t="s">
        <v>1</v>
      </c>
      <c r="C5" s="7">
        <f>MAX(Changelog!D:D)</f>
        <v>1.1599999999999999</v>
      </c>
      <c r="D5" s="8"/>
      <c r="F5" s="9"/>
      <c r="G5" s="9"/>
      <c r="H5" s="9"/>
    </row>
    <row r="6" spans="2:8">
      <c r="B6" s="248" t="s">
        <v>218</v>
      </c>
      <c r="C6" s="7">
        <f>country</f>
        <v>0</v>
      </c>
      <c r="D6" s="8"/>
      <c r="F6" s="9"/>
      <c r="G6" s="9"/>
      <c r="H6" s="9"/>
    </row>
    <row r="7" spans="2:8">
      <c r="B7" s="248" t="s">
        <v>221</v>
      </c>
      <c r="C7" s="7">
        <f>base_year</f>
        <v>0</v>
      </c>
      <c r="D7" s="8"/>
      <c r="F7" s="9"/>
      <c r="G7" s="9"/>
      <c r="H7" s="9"/>
    </row>
    <row r="8" spans="2:8">
      <c r="B8" s="248" t="s">
        <v>2</v>
      </c>
      <c r="C8" s="124">
        <f>MAX(Changelog!B:B)</f>
        <v>41688</v>
      </c>
      <c r="D8" s="8"/>
      <c r="F8" s="9"/>
      <c r="G8" s="9"/>
      <c r="H8" s="9"/>
    </row>
    <row r="9" spans="2:8">
      <c r="B9" s="248" t="s">
        <v>3</v>
      </c>
      <c r="C9" s="9" t="s">
        <v>6</v>
      </c>
      <c r="D9" s="8"/>
      <c r="F9" s="9"/>
      <c r="G9" s="9"/>
      <c r="H9" s="9"/>
    </row>
    <row r="10" spans="2:8">
      <c r="B10" s="249"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277</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6" customWidth="1"/>
    <col min="6" max="6" width="22.5" style="2" customWidth="1"/>
    <col min="7" max="16384" width="10.83203125" style="2"/>
  </cols>
  <sheetData>
    <row r="2" spans="2:6" ht="20">
      <c r="B2" s="225" t="s">
        <v>315</v>
      </c>
      <c r="C2" s="9"/>
    </row>
    <row r="4" spans="2:6">
      <c r="B4" s="3" t="s">
        <v>38</v>
      </c>
      <c r="C4" s="4"/>
      <c r="D4" s="4"/>
      <c r="E4" s="227"/>
    </row>
    <row r="5" spans="2:6" ht="29" customHeight="1">
      <c r="B5" s="342" t="s">
        <v>320</v>
      </c>
      <c r="C5" s="343"/>
      <c r="D5" s="343"/>
      <c r="E5" s="227"/>
    </row>
    <row r="6" spans="2:6" ht="16" thickBot="1">
      <c r="B6" s="9"/>
      <c r="C6" s="9"/>
    </row>
    <row r="7" spans="2:6">
      <c r="B7" s="305" t="s">
        <v>316</v>
      </c>
      <c r="C7" s="306"/>
      <c r="D7" s="307"/>
      <c r="E7" s="306"/>
      <c r="F7" s="308" t="s">
        <v>318</v>
      </c>
    </row>
    <row r="8" spans="2:6" ht="30" customHeight="1">
      <c r="B8" s="58"/>
      <c r="C8" s="9"/>
      <c r="D8" s="287"/>
      <c r="E8" s="309" t="s">
        <v>400</v>
      </c>
      <c r="F8" s="312" t="s">
        <v>403</v>
      </c>
    </row>
    <row r="9" spans="2:6" ht="15" customHeight="1">
      <c r="B9" s="71" t="s">
        <v>356</v>
      </c>
      <c r="C9" s="228" t="s">
        <v>317</v>
      </c>
      <c r="D9" s="313"/>
      <c r="E9" s="310"/>
      <c r="F9" s="311" t="s">
        <v>401</v>
      </c>
    </row>
    <row r="10" spans="2:6">
      <c r="B10" s="111" t="s">
        <v>321</v>
      </c>
      <c r="C10" s="107"/>
      <c r="D10" s="288"/>
      <c r="E10" s="9"/>
      <c r="F10" s="59"/>
    </row>
    <row r="11" spans="2:6">
      <c r="B11" s="96"/>
      <c r="C11" s="197" t="s">
        <v>231</v>
      </c>
      <c r="D11" s="287"/>
      <c r="E11" s="9" t="s">
        <v>402</v>
      </c>
      <c r="F11" s="304"/>
    </row>
    <row r="12" spans="2:6" ht="16" thickBot="1">
      <c r="B12" s="62"/>
      <c r="C12" s="63"/>
      <c r="D12" s="289"/>
      <c r="E12" s="303"/>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A26" sqref="A26:XFD26"/>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326</v>
      </c>
    </row>
    <row r="4" spans="2:5">
      <c r="B4" s="3" t="s">
        <v>38</v>
      </c>
      <c r="C4" s="4"/>
      <c r="D4" s="4"/>
      <c r="E4" s="5"/>
    </row>
    <row r="5" spans="2:5">
      <c r="B5" s="345" t="s">
        <v>371</v>
      </c>
      <c r="C5" s="346"/>
      <c r="D5" s="346"/>
      <c r="E5" s="347"/>
    </row>
    <row r="6" spans="2:5" ht="16" thickBot="1">
      <c r="B6" s="9"/>
      <c r="C6" s="9"/>
      <c r="D6" s="9"/>
      <c r="E6" s="9"/>
    </row>
    <row r="7" spans="2:5">
      <c r="B7" s="94" t="s">
        <v>199</v>
      </c>
      <c r="C7" s="210"/>
      <c r="D7" s="215"/>
      <c r="E7" s="95"/>
    </row>
    <row r="8" spans="2:5">
      <c r="B8" s="96"/>
      <c r="C8" s="107"/>
      <c r="D8" s="102"/>
      <c r="E8" s="97"/>
    </row>
    <row r="9" spans="2:5" ht="31" customHeight="1">
      <c r="B9" s="219" t="s">
        <v>39</v>
      </c>
      <c r="C9" s="220" t="s">
        <v>40</v>
      </c>
      <c r="D9" s="221" t="s">
        <v>256</v>
      </c>
      <c r="E9" s="273" t="s">
        <v>257</v>
      </c>
    </row>
    <row r="10" spans="2:5">
      <c r="B10" s="202" t="str">
        <f>"Domestic production in "&amp;base_year</f>
        <v xml:space="preserve">Domestic production in </v>
      </c>
      <c r="C10" s="208"/>
      <c r="D10" s="216"/>
      <c r="E10" s="274"/>
    </row>
    <row r="11" spans="2:5" ht="15" customHeight="1">
      <c r="B11" s="211"/>
      <c r="C11" s="107" t="s">
        <v>41</v>
      </c>
      <c r="D11" s="217" t="str">
        <f>IF(ISNUMBER(Dashboard!E17),Dashboard!E17,"-")</f>
        <v>-</v>
      </c>
      <c r="E11" s="275"/>
    </row>
    <row r="12" spans="2:5" ht="15" customHeight="1">
      <c r="B12" s="211"/>
      <c r="C12" s="107" t="s">
        <v>137</v>
      </c>
      <c r="D12" s="217" t="str">
        <f>IF(ISNUMBER(Dashboard!E18),Dashboard!E18,"-")</f>
        <v>-</v>
      </c>
      <c r="E12" s="275"/>
    </row>
    <row r="13" spans="2:5" ht="15" customHeight="1">
      <c r="B13" s="212"/>
      <c r="C13" s="107" t="s">
        <v>42</v>
      </c>
      <c r="D13" s="217" t="str">
        <f>IF(ISNUMBER(Dashboard!E19),Dashboard!E19,"-")</f>
        <v>-</v>
      </c>
      <c r="E13" s="275"/>
    </row>
    <row r="14" spans="2:5" ht="15" customHeight="1">
      <c r="B14" s="195"/>
      <c r="C14" s="107" t="s">
        <v>43</v>
      </c>
      <c r="D14" s="217" t="str">
        <f>IF(ISNUMBER(Dashboard!E20),Dashboard!E20,"-")</f>
        <v>-</v>
      </c>
      <c r="E14" s="275"/>
    </row>
    <row r="15" spans="2:5" ht="15" customHeight="1">
      <c r="B15" s="195"/>
      <c r="C15" s="107" t="s">
        <v>234</v>
      </c>
      <c r="D15" s="217" t="str">
        <f>IF(ISNUMBER(Dashboard!E21),Dashboard!E21,"-")</f>
        <v>-</v>
      </c>
      <c r="E15" s="275"/>
    </row>
    <row r="16" spans="2:5" ht="15" customHeight="1">
      <c r="B16" s="112"/>
      <c r="C16" s="209"/>
      <c r="D16" s="272"/>
      <c r="E16" s="275"/>
    </row>
    <row r="17" spans="2:5" ht="15" customHeight="1">
      <c r="B17" s="112"/>
      <c r="C17" s="163" t="s">
        <v>236</v>
      </c>
      <c r="D17" s="217">
        <f>IF(ISNUMBER(Dashboard!E23),Dashboard!E23,"-")</f>
        <v>0</v>
      </c>
      <c r="E17" s="276" t="str">
        <f>IF(ISNUMBER(Dashboard!E35),Dashboard!E35,"-")</f>
        <v>-</v>
      </c>
    </row>
    <row r="18" spans="2:5" ht="15" customHeight="1">
      <c r="B18" s="112"/>
      <c r="C18" s="163" t="s">
        <v>237</v>
      </c>
      <c r="D18" s="217">
        <f>IF(ISNUMBER(Dashboard!E24),Dashboard!E24,"-")</f>
        <v>0</v>
      </c>
      <c r="E18" s="276" t="str">
        <f>IF(ISNUMBER(Dashboard!E36),Dashboard!E36,"-")</f>
        <v>-</v>
      </c>
    </row>
    <row r="19" spans="2:5" ht="15" customHeight="1">
      <c r="B19" s="112"/>
      <c r="C19" s="163" t="s">
        <v>242</v>
      </c>
      <c r="D19" s="217" t="str">
        <f>IF(ISNUMBER(Dashboard!E25),Dashboard!E25,"-")</f>
        <v>-</v>
      </c>
      <c r="E19" s="276" t="str">
        <f>IF(ISNUMBER(Dashboard!E37),Dashboard!E37,"-")</f>
        <v>-</v>
      </c>
    </row>
    <row r="20" spans="2:5" ht="15" customHeight="1">
      <c r="B20" s="112"/>
      <c r="C20" s="163" t="s">
        <v>202</v>
      </c>
      <c r="D20" s="217">
        <f>IF(ISNUMBER(Dashboard!E26),Dashboard!E26,"-")</f>
        <v>0</v>
      </c>
      <c r="E20" s="276" t="str">
        <f>IF(ISNUMBER(Dashboard!E38),Dashboard!E38,"-")</f>
        <v>-</v>
      </c>
    </row>
    <row r="21" spans="2:5" ht="15" customHeight="1">
      <c r="B21" s="112"/>
      <c r="C21" s="163" t="s">
        <v>219</v>
      </c>
      <c r="D21" s="217">
        <f>IF(ISNUMBER(Dashboard!E27),Dashboard!E27,"-")</f>
        <v>0</v>
      </c>
      <c r="E21" s="276" t="str">
        <f>IF(ISNUMBER(Dashboard!E39),Dashboard!E39,"-")</f>
        <v>-</v>
      </c>
    </row>
    <row r="22" spans="2:5" ht="15" customHeight="1">
      <c r="B22" s="112"/>
      <c r="C22" s="163" t="s">
        <v>196</v>
      </c>
      <c r="D22" s="217" t="str">
        <f>IF(ISNUMBER(Dashboard!E28),Dashboard!E28,"-")</f>
        <v>-</v>
      </c>
      <c r="E22" s="276" t="str">
        <f>IF(ISNUMBER(Dashboard!E40),Dashboard!E40,"-")</f>
        <v>-</v>
      </c>
    </row>
    <row r="23" spans="2:5" ht="15" customHeight="1">
      <c r="B23" s="112"/>
      <c r="C23" s="163" t="s">
        <v>241</v>
      </c>
      <c r="D23" s="217" t="str">
        <f>IF(ISNUMBER(Dashboard!E29),Dashboard!E29,"-")</f>
        <v>-</v>
      </c>
      <c r="E23" s="276" t="str">
        <f>IF(ISNUMBER(Dashboard!E41),Dashboard!E41,"-")</f>
        <v>-</v>
      </c>
    </row>
    <row r="24" spans="2:5" ht="15" customHeight="1">
      <c r="B24" s="112"/>
      <c r="C24" s="163" t="s">
        <v>239</v>
      </c>
      <c r="D24" s="217" t="str">
        <f>IF(ISNUMBER(Dashboard!E30),Dashboard!E30,"-")</f>
        <v>-</v>
      </c>
      <c r="E24" s="276" t="str">
        <f>IF(ISNUMBER(Dashboard!E42),Dashboard!E42,"-")</f>
        <v>-</v>
      </c>
    </row>
    <row r="25" spans="2:5" ht="15" customHeight="1">
      <c r="B25" s="112"/>
      <c r="C25" s="163" t="s">
        <v>238</v>
      </c>
      <c r="D25" s="217" t="str">
        <f>IF(ISNUMBER(Dashboard!E31),Dashboard!E31,"-")</f>
        <v>-</v>
      </c>
      <c r="E25" s="276" t="str">
        <f>IF(ISNUMBER(Dashboard!E43),Dashboard!E43,"-")</f>
        <v>-</v>
      </c>
    </row>
    <row r="26" spans="2:5" ht="15" customHeight="1">
      <c r="B26" s="112"/>
      <c r="C26" s="163" t="s">
        <v>240</v>
      </c>
      <c r="D26" s="217" t="str">
        <f>IF(ISNUMBER(Dashboard!E32),Dashboard!E32,"-")</f>
        <v>-</v>
      </c>
      <c r="E26" s="276" t="str">
        <f>IF(ISNUMBER(Dashboard!E44),Dashboard!E44,"-")</f>
        <v>-</v>
      </c>
    </row>
    <row r="27" spans="2:5" ht="16" thickBot="1">
      <c r="B27" s="98"/>
      <c r="C27" s="193"/>
      <c r="D27" s="218"/>
      <c r="E27" s="27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227</v>
      </c>
    </row>
    <row r="4" spans="2:7">
      <c r="B4" s="3" t="s">
        <v>38</v>
      </c>
      <c r="C4" s="4"/>
      <c r="D4" s="4"/>
      <c r="E4" s="5"/>
      <c r="F4" s="9"/>
    </row>
    <row r="5" spans="2:7">
      <c r="B5" s="348" t="s">
        <v>232</v>
      </c>
      <c r="C5" s="349"/>
      <c r="D5" s="349"/>
      <c r="E5" s="350"/>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313</v>
      </c>
      <c r="C11" s="9"/>
      <c r="D11" s="229">
        <f>'Fuel aggregation'!K13</f>
        <v>0</v>
      </c>
      <c r="E11" s="9"/>
      <c r="F11" s="15"/>
      <c r="G11" s="59"/>
    </row>
    <row r="12" spans="2:7">
      <c r="B12" s="222" t="s">
        <v>314</v>
      </c>
      <c r="C12" s="173" t="s">
        <v>289</v>
      </c>
      <c r="D12" s="233">
        <f>-'Fuel aggregation'!K16</f>
        <v>0</v>
      </c>
      <c r="E12" s="223"/>
      <c r="F12" s="224"/>
      <c r="G12" s="59"/>
    </row>
    <row r="13" spans="2:7">
      <c r="B13" s="58" t="s">
        <v>225</v>
      </c>
      <c r="C13" s="9"/>
      <c r="D13" s="231">
        <f>D11-D12</f>
        <v>0</v>
      </c>
      <c r="E13" s="214"/>
      <c r="F13" s="213"/>
      <c r="G13" s="59" t="s">
        <v>280</v>
      </c>
    </row>
    <row r="14" spans="2:7">
      <c r="B14" s="58"/>
      <c r="C14" s="9"/>
      <c r="D14" s="229"/>
      <c r="E14" s="214"/>
      <c r="F14" s="213"/>
      <c r="G14" s="59"/>
    </row>
    <row r="15" spans="2:7">
      <c r="B15" s="58"/>
      <c r="C15" s="9"/>
      <c r="D15" s="229"/>
      <c r="E15" s="9"/>
      <c r="F15" s="15"/>
      <c r="G15" s="59"/>
    </row>
    <row r="16" spans="2:7">
      <c r="B16" s="58" t="s">
        <v>225</v>
      </c>
      <c r="C16" s="9"/>
      <c r="D16" s="236">
        <f>D13</f>
        <v>0</v>
      </c>
      <c r="E16" s="9"/>
      <c r="F16" s="15"/>
      <c r="G16" s="59"/>
    </row>
    <row r="17" spans="2:7">
      <c r="B17" s="222" t="s">
        <v>322</v>
      </c>
      <c r="C17" s="10"/>
      <c r="D17" s="235">
        <f>technical_specs!F11</f>
        <v>0</v>
      </c>
      <c r="E17" s="11"/>
      <c r="F17" s="15"/>
      <c r="G17" s="59"/>
    </row>
    <row r="18" spans="2:7">
      <c r="B18" s="58" t="s">
        <v>323</v>
      </c>
      <c r="C18" s="9"/>
      <c r="D18" s="231" t="e">
        <f>D16/D17</f>
        <v>#DIV/0!</v>
      </c>
      <c r="E18" s="9"/>
      <c r="F18" s="15"/>
      <c r="G18" s="59" t="s">
        <v>278</v>
      </c>
    </row>
    <row r="19" spans="2:7">
      <c r="B19" s="58"/>
      <c r="C19" s="9"/>
      <c r="D19" s="229"/>
      <c r="E19" s="9"/>
      <c r="F19" s="15"/>
      <c r="G19" s="59"/>
    </row>
    <row r="20" spans="2:7">
      <c r="B20" s="58"/>
      <c r="C20" s="9"/>
      <c r="D20" s="229"/>
      <c r="E20" s="9"/>
      <c r="F20" s="15"/>
      <c r="G20" s="59"/>
    </row>
    <row r="21" spans="2:7">
      <c r="B21" s="58" t="s">
        <v>224</v>
      </c>
      <c r="C21" s="9"/>
      <c r="D21" s="236">
        <f>D12</f>
        <v>0</v>
      </c>
      <c r="E21" s="238" t="e">
        <f>IF(SUM(D21:D22)=0,0,D21/SUM(D21:D22))</f>
        <v>#DIV/0!</v>
      </c>
      <c r="F21" s="15"/>
      <c r="G21" s="59"/>
    </row>
    <row r="22" spans="2:7">
      <c r="B22" s="222" t="s">
        <v>323</v>
      </c>
      <c r="C22" s="10"/>
      <c r="D22" s="237" t="e">
        <f>D18</f>
        <v>#DIV/0!</v>
      </c>
      <c r="E22" s="239" t="e">
        <f>IF(SUM(D21:D22)=0,0,D22/SUM(D21:D22))</f>
        <v>#DIV/0!</v>
      </c>
      <c r="F22" s="15"/>
      <c r="G22" s="59"/>
    </row>
    <row r="23" spans="2:7">
      <c r="B23" s="58" t="s">
        <v>324</v>
      </c>
      <c r="C23" s="9"/>
      <c r="D23" s="290" t="e">
        <f>D21+D22</f>
        <v>#DIV/0!</v>
      </c>
      <c r="E23" s="291"/>
      <c r="F23" s="15"/>
      <c r="G23" s="59" t="s">
        <v>279</v>
      </c>
    </row>
    <row r="24" spans="2:7" ht="16" thickBot="1">
      <c r="B24" s="62"/>
      <c r="C24" s="63"/>
      <c r="D24" s="234"/>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Q46" sqref="Q46"/>
    </sheetView>
  </sheetViews>
  <sheetFormatPr baseColWidth="10" defaultRowHeight="15" x14ac:dyDescent="0"/>
  <cols>
    <col min="1" max="5" width="10.83203125" style="2"/>
    <col min="6" max="6" width="3.5" style="2" customWidth="1"/>
    <col min="7" max="16384" width="10.83203125" style="2"/>
  </cols>
  <sheetData>
    <row r="2" spans="2:7" ht="20">
      <c r="B2" s="22" t="s">
        <v>334</v>
      </c>
    </row>
    <row r="4" spans="2:7">
      <c r="B4" s="3" t="s">
        <v>38</v>
      </c>
      <c r="C4" s="4"/>
      <c r="D4" s="4"/>
      <c r="E4" s="5"/>
      <c r="F4" s="9"/>
    </row>
    <row r="5" spans="2:7" ht="30" customHeight="1">
      <c r="B5" s="342" t="s">
        <v>380</v>
      </c>
      <c r="C5" s="351"/>
      <c r="D5" s="351"/>
      <c r="E5" s="352"/>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335</v>
      </c>
      <c r="C11" s="9"/>
      <c r="D11" s="229">
        <f>-'Fuel aggregation'!I15</f>
        <v>0</v>
      </c>
      <c r="E11" s="238">
        <f>IF(SUM($D$11:$D$12)=0,0,D11/SUM($D$11:$D$12))</f>
        <v>0</v>
      </c>
      <c r="F11" s="15"/>
      <c r="G11" s="59"/>
    </row>
    <row r="12" spans="2:7">
      <c r="B12" s="58" t="s">
        <v>336</v>
      </c>
      <c r="C12" s="141"/>
      <c r="D12" s="229">
        <f>-'Fuel aggregation'!J15</f>
        <v>0</v>
      </c>
      <c r="E12" s="238">
        <f>IF(SUM($D$11:$D$12)=0,0,D12/SUM($D$11:$D$12))</f>
        <v>0</v>
      </c>
      <c r="F12" s="224"/>
      <c r="G12" s="59"/>
    </row>
    <row r="13" spans="2:7" ht="16" thickBot="1">
      <c r="B13" s="62"/>
      <c r="C13" s="63"/>
      <c r="D13" s="234"/>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topLeftCell="B1" workbookViewId="0">
      <selection activeCell="B5" sqref="B5:H5"/>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5" t="s">
        <v>357</v>
      </c>
      <c r="C2" s="225"/>
      <c r="D2" s="225"/>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53" t="s">
        <v>375</v>
      </c>
      <c r="C5" s="354"/>
      <c r="D5" s="354"/>
      <c r="E5" s="354"/>
      <c r="F5" s="354"/>
      <c r="G5" s="354"/>
      <c r="H5" s="355"/>
    </row>
    <row r="6" spans="2:15" ht="16" thickBot="1"/>
    <row r="7" spans="2:15">
      <c r="B7" s="55" t="s">
        <v>358</v>
      </c>
      <c r="C7" s="56"/>
      <c r="D7" s="255"/>
      <c r="E7" s="56"/>
      <c r="F7" s="66"/>
      <c r="G7" s="66"/>
      <c r="H7" s="66"/>
      <c r="I7" s="66"/>
      <c r="J7" s="66"/>
      <c r="K7" s="66"/>
      <c r="L7" s="66"/>
      <c r="M7" s="66"/>
      <c r="N7" s="66"/>
      <c r="O7" s="95"/>
    </row>
    <row r="8" spans="2:15">
      <c r="B8" s="58"/>
      <c r="C8" s="9"/>
      <c r="D8" s="8"/>
      <c r="E8" s="256"/>
      <c r="F8" s="256"/>
      <c r="G8" s="256"/>
      <c r="H8" s="256"/>
      <c r="I8" s="256"/>
      <c r="J8" s="256"/>
      <c r="K8" s="256"/>
      <c r="L8" s="256"/>
      <c r="M8" s="256"/>
      <c r="N8" s="256"/>
      <c r="O8" s="257"/>
    </row>
    <row r="9" spans="2:15" ht="30">
      <c r="B9" s="258" t="s">
        <v>290</v>
      </c>
      <c r="C9" s="259"/>
      <c r="D9" s="260"/>
      <c r="E9" s="261" t="s">
        <v>359</v>
      </c>
      <c r="F9" s="261" t="s">
        <v>363</v>
      </c>
      <c r="G9" s="261" t="s">
        <v>360</v>
      </c>
      <c r="H9" s="261" t="s">
        <v>361</v>
      </c>
      <c r="I9" s="261" t="s">
        <v>365</v>
      </c>
      <c r="J9" s="261" t="s">
        <v>366</v>
      </c>
      <c r="K9" s="261" t="s">
        <v>374</v>
      </c>
      <c r="L9" s="261" t="s">
        <v>367</v>
      </c>
      <c r="M9" s="261" t="s">
        <v>368</v>
      </c>
      <c r="N9" s="261" t="s">
        <v>369</v>
      </c>
      <c r="O9" s="262" t="s">
        <v>381</v>
      </c>
    </row>
    <row r="10" spans="2:15">
      <c r="B10" s="263"/>
      <c r="C10" s="264"/>
      <c r="D10" s="265"/>
      <c r="E10" s="266"/>
      <c r="F10" s="266"/>
      <c r="G10" s="266"/>
      <c r="H10" s="266"/>
      <c r="I10" s="266"/>
      <c r="J10" s="266"/>
      <c r="K10" s="266"/>
      <c r="L10" s="266"/>
      <c r="M10" s="266"/>
      <c r="N10" s="266"/>
      <c r="O10" s="267"/>
    </row>
    <row r="11" spans="2:15">
      <c r="B11" s="263" t="s">
        <v>48</v>
      </c>
      <c r="C11" s="268"/>
      <c r="D11" s="269"/>
      <c r="E11" s="270">
        <f>SUM('Corrected energy balance step 2'!C9:H9,'Corrected energy balance step 2'!J9:N9,'Corrected energy balance step 2'!S9)</f>
        <v>0</v>
      </c>
      <c r="F11" s="270">
        <f>'Corrected energy balance step 2'!I9</f>
        <v>0</v>
      </c>
      <c r="G11" s="270">
        <f>'Corrected energy balance step 2'!T9</f>
        <v>0</v>
      </c>
      <c r="H11" s="270">
        <f>SUM('Corrected energy balance step 2'!U9:AQ9)</f>
        <v>0</v>
      </c>
      <c r="I11" s="270">
        <f>'Corrected energy balance step 2'!AS9</f>
        <v>0</v>
      </c>
      <c r="J11" s="270">
        <f>SUM('Corrected energy balance step 2'!AR9,'Corrected energy balance step 2'!AT9)</f>
        <v>0</v>
      </c>
      <c r="K11" s="270">
        <f>'Corrected energy balance step 2'!AV9</f>
        <v>0</v>
      </c>
      <c r="L11" s="270">
        <f>'Corrected energy balance step 2'!AW9</f>
        <v>0</v>
      </c>
      <c r="M11" s="270">
        <f>'Corrected energy balance step 2'!AX9</f>
        <v>0</v>
      </c>
      <c r="N11" s="270">
        <f>'Corrected energy balance step 2'!AU9+'Corrected energy balance step 2'!AZ9</f>
        <v>0</v>
      </c>
      <c r="O11" s="271"/>
    </row>
    <row r="12" spans="2:15">
      <c r="B12" s="263"/>
      <c r="C12" s="268"/>
      <c r="D12" s="269"/>
      <c r="E12" s="285"/>
      <c r="F12" s="285"/>
      <c r="G12" s="285"/>
      <c r="H12" s="285"/>
      <c r="I12" s="285"/>
      <c r="J12" s="285"/>
      <c r="K12" s="285"/>
      <c r="L12" s="285"/>
      <c r="M12" s="285"/>
      <c r="N12" s="285"/>
      <c r="O12" s="286"/>
    </row>
    <row r="13" spans="2:15">
      <c r="B13" s="263" t="s">
        <v>54</v>
      </c>
      <c r="C13" s="268"/>
      <c r="D13" s="269"/>
      <c r="E13" s="270"/>
      <c r="F13" s="270"/>
      <c r="G13" s="270"/>
      <c r="H13" s="270"/>
      <c r="I13" s="270"/>
      <c r="J13" s="270"/>
      <c r="K13" s="270">
        <f>'Corrected energy balance step 2'!AV15</f>
        <v>0</v>
      </c>
      <c r="L13" s="270"/>
      <c r="M13" s="270"/>
      <c r="N13" s="270"/>
      <c r="O13" s="271">
        <f>'Corrected energy balance step 2'!BD15</f>
        <v>0</v>
      </c>
    </row>
    <row r="14" spans="2:15">
      <c r="B14" s="263"/>
      <c r="C14" s="268"/>
      <c r="D14" s="269"/>
      <c r="E14" s="285"/>
      <c r="F14" s="285"/>
      <c r="G14" s="285"/>
      <c r="H14" s="285"/>
      <c r="I14" s="285"/>
      <c r="J14" s="285"/>
      <c r="K14" s="285"/>
      <c r="L14" s="285"/>
      <c r="M14" s="285"/>
      <c r="N14" s="285"/>
      <c r="O14" s="286"/>
    </row>
    <row r="15" spans="2:15">
      <c r="B15" s="263" t="s">
        <v>362</v>
      </c>
      <c r="C15" s="268" t="s">
        <v>194</v>
      </c>
      <c r="D15" s="269"/>
      <c r="E15" s="270"/>
      <c r="F15" s="270"/>
      <c r="G15" s="270"/>
      <c r="H15" s="270"/>
      <c r="I15" s="270">
        <f>'Corrected energy balance step 2'!AS18</f>
        <v>0</v>
      </c>
      <c r="J15" s="270">
        <f>SUM('Corrected energy balance step 2'!AR18,'Corrected energy balance step 2'!AT18)</f>
        <v>0</v>
      </c>
      <c r="K15" s="270">
        <f>'Corrected energy balance step 2'!AV18</f>
        <v>0</v>
      </c>
      <c r="L15" s="270"/>
      <c r="M15" s="270"/>
      <c r="N15" s="270"/>
      <c r="O15" s="271"/>
    </row>
    <row r="16" spans="2:15">
      <c r="B16" s="87"/>
      <c r="C16" s="268" t="s">
        <v>61</v>
      </c>
      <c r="D16" s="269"/>
      <c r="E16" s="270"/>
      <c r="F16" s="270"/>
      <c r="G16" s="270"/>
      <c r="H16" s="270"/>
      <c r="I16" s="270"/>
      <c r="J16" s="270"/>
      <c r="K16" s="270">
        <f>'Corrected energy balance step 2'!AV22</f>
        <v>0</v>
      </c>
      <c r="L16" s="270"/>
      <c r="M16" s="270"/>
      <c r="N16" s="270"/>
      <c r="O16" s="271"/>
    </row>
    <row r="17" spans="2:15" ht="16" thickBot="1">
      <c r="B17" s="280"/>
      <c r="C17" s="281"/>
      <c r="D17" s="282"/>
      <c r="E17" s="283"/>
      <c r="F17" s="283"/>
      <c r="G17" s="283"/>
      <c r="H17" s="283"/>
      <c r="I17" s="283"/>
      <c r="J17" s="283"/>
      <c r="K17" s="283"/>
      <c r="L17" s="283"/>
      <c r="M17" s="283"/>
      <c r="N17" s="283"/>
      <c r="O17" s="28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B12" sqref="B12"/>
    </sheetView>
  </sheetViews>
  <sheetFormatPr baseColWidth="10" defaultRowHeight="15" x14ac:dyDescent="0"/>
  <cols>
    <col min="1" max="1" width="51.5" customWidth="1"/>
  </cols>
  <sheetData>
    <row r="1" spans="1:3">
      <c r="A1" t="s">
        <v>276</v>
      </c>
    </row>
    <row r="2" spans="1:3">
      <c r="A2" t="s">
        <v>220</v>
      </c>
      <c r="B2" t="s">
        <v>197</v>
      </c>
      <c r="C2" t="s">
        <v>245</v>
      </c>
    </row>
    <row r="3" spans="1:3">
      <c r="A3" s="50" t="s">
        <v>248</v>
      </c>
      <c r="B3" s="88">
        <f>IF(ISNUMBER('Production analysis'!D17),'Production analysis'!D17,"")</f>
        <v>0</v>
      </c>
      <c r="C3" t="str">
        <f>IF(ISNUMBER('Production analysis'!E17),'Production analysis'!E17,"")</f>
        <v/>
      </c>
    </row>
    <row r="4" spans="1:3">
      <c r="A4" s="50" t="s">
        <v>249</v>
      </c>
      <c r="B4" s="88">
        <f>IF(ISNUMBER('Production analysis'!D18),'Production analysis'!D18,"")</f>
        <v>0</v>
      </c>
      <c r="C4" t="str">
        <f>IF(ISNUMBER('Production analysis'!E18),'Production analysis'!E18,"")</f>
        <v/>
      </c>
    </row>
    <row r="5" spans="1:3">
      <c r="A5" s="50" t="s">
        <v>250</v>
      </c>
      <c r="B5" s="88" t="str">
        <f>IF(ISNUMBER('Production analysis'!D19),'Production analysis'!D19,"")</f>
        <v/>
      </c>
      <c r="C5" t="str">
        <f>IF(ISNUMBER('Production analysis'!E19),'Production analysis'!E19,"")</f>
        <v/>
      </c>
    </row>
    <row r="6" spans="1:3">
      <c r="A6" s="50" t="s">
        <v>391</v>
      </c>
      <c r="B6" s="88" t="e">
        <f>'Greengas analysis'!D23</f>
        <v>#DIV/0!</v>
      </c>
    </row>
    <row r="7" spans="1:3">
      <c r="A7" s="50" t="s">
        <v>247</v>
      </c>
      <c r="B7" s="88">
        <f>IF(ISNUMBER('Production analysis'!D20),'Production analysis'!D20,"")</f>
        <v>0</v>
      </c>
      <c r="C7" t="str">
        <f>IF(ISNUMBER('Production analysis'!E20),'Production analysis'!E20,"")</f>
        <v/>
      </c>
    </row>
    <row r="8" spans="1:3">
      <c r="A8" s="50" t="s">
        <v>246</v>
      </c>
      <c r="B8" s="88">
        <f>IF(ISNUMBER('Production analysis'!D21),'Production analysis'!D21,"")</f>
        <v>0</v>
      </c>
      <c r="C8" t="str">
        <f>IF(ISNUMBER('Production analysis'!E21),'Production analysis'!E21,"")</f>
        <v/>
      </c>
    </row>
    <row r="9" spans="1:3">
      <c r="A9" s="50" t="s">
        <v>252</v>
      </c>
      <c r="B9" s="88" t="str">
        <f>IF(ISNUMBER('Production analysis'!D22),'Production analysis'!D22,"")</f>
        <v/>
      </c>
      <c r="C9" t="str">
        <f>IF(ISNUMBER('Production analysis'!E22),'Production analysis'!E22,"")</f>
        <v/>
      </c>
    </row>
    <row r="10" spans="1:3">
      <c r="A10" s="50" t="s">
        <v>251</v>
      </c>
      <c r="B10" s="88" t="str">
        <f>IF(ISNUMBER('Production analysis'!D23),'Production analysis'!D23,"")</f>
        <v/>
      </c>
      <c r="C10" t="str">
        <f>IF(ISNUMBER('Production analysis'!E23),'Production analysis'!E23,"")</f>
        <v/>
      </c>
    </row>
    <row r="11" spans="1:3">
      <c r="A11" s="50" t="s">
        <v>253</v>
      </c>
      <c r="B11" s="88" t="str">
        <f>IF(ISNUMBER('Production analysis'!D24),'Production analysis'!D24,"")</f>
        <v/>
      </c>
      <c r="C11" t="str">
        <f>IF(ISNUMBER('Production analysis'!E24),'Production analysis'!E24,"")</f>
        <v/>
      </c>
    </row>
    <row r="12" spans="1:3">
      <c r="A12" s="50" t="s">
        <v>254</v>
      </c>
      <c r="B12" s="88" t="str">
        <f>IF(ISNUMBER('Production analysis'!D25),'Production analysis'!D25,"")</f>
        <v/>
      </c>
      <c r="C12" t="str">
        <f>IF(ISNUMBER('Production analysis'!E25),'Production analysis'!E25,"")</f>
        <v/>
      </c>
    </row>
    <row r="13" spans="1:3">
      <c r="A13" s="50" t="s">
        <v>255</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394</v>
      </c>
    </row>
    <row r="2" spans="1:7">
      <c r="A2" t="s">
        <v>211</v>
      </c>
      <c r="B2" t="s">
        <v>260</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395</v>
      </c>
    </row>
    <row r="2" spans="1:7">
      <c r="A2" t="s">
        <v>211</v>
      </c>
      <c r="B2" t="s">
        <v>260</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396</v>
      </c>
    </row>
    <row r="2" spans="1:7">
      <c r="A2" t="s">
        <v>211</v>
      </c>
      <c r="B2" t="s">
        <v>260</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397</v>
      </c>
    </row>
    <row r="2" spans="1:7">
      <c r="A2" t="s">
        <v>211</v>
      </c>
      <c r="B2" t="s">
        <v>260</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workbookViewId="0"/>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40" t="s">
        <v>10</v>
      </c>
      <c r="D6" s="245">
        <v>0.1</v>
      </c>
    </row>
    <row r="7" spans="2:4">
      <c r="B7" s="241">
        <v>41488</v>
      </c>
      <c r="C7" s="240" t="s">
        <v>304</v>
      </c>
      <c r="D7" s="245">
        <v>0.2</v>
      </c>
    </row>
    <row r="8" spans="2:4">
      <c r="B8" s="241">
        <v>41491</v>
      </c>
      <c r="C8" s="240" t="s">
        <v>274</v>
      </c>
      <c r="D8" s="245">
        <v>0.3</v>
      </c>
    </row>
    <row r="9" spans="2:4">
      <c r="B9" s="241">
        <v>41492</v>
      </c>
      <c r="C9" s="240" t="s">
        <v>284</v>
      </c>
      <c r="D9" s="245">
        <v>0.4</v>
      </c>
    </row>
    <row r="10" spans="2:4">
      <c r="B10" s="241">
        <v>41494</v>
      </c>
      <c r="C10" s="240" t="s">
        <v>285</v>
      </c>
      <c r="D10" s="245">
        <v>0.5</v>
      </c>
    </row>
    <row r="11" spans="2:4">
      <c r="B11" s="241">
        <v>41498</v>
      </c>
      <c r="C11" s="240" t="s">
        <v>305</v>
      </c>
      <c r="D11" s="245">
        <v>0.6</v>
      </c>
    </row>
    <row r="12" spans="2:4">
      <c r="B12" s="241">
        <v>41499</v>
      </c>
      <c r="C12" s="240" t="s">
        <v>301</v>
      </c>
      <c r="D12" s="245">
        <v>0.7</v>
      </c>
    </row>
    <row r="13" spans="2:4">
      <c r="B13" s="241">
        <v>41500</v>
      </c>
      <c r="C13" s="240" t="s">
        <v>303</v>
      </c>
      <c r="D13" s="245">
        <v>0.8</v>
      </c>
    </row>
    <row r="14" spans="2:4" ht="45">
      <c r="B14" s="241">
        <v>41500</v>
      </c>
      <c r="C14" s="242" t="s">
        <v>325</v>
      </c>
      <c r="D14" s="245">
        <v>0.9</v>
      </c>
    </row>
    <row r="15" spans="2:4">
      <c r="B15" s="241">
        <v>41500</v>
      </c>
      <c r="C15" s="240" t="s">
        <v>332</v>
      </c>
      <c r="D15" s="245">
        <v>1</v>
      </c>
    </row>
    <row r="16" spans="2:4">
      <c r="B16" s="246">
        <v>41500</v>
      </c>
      <c r="C16" s="247" t="s">
        <v>333</v>
      </c>
      <c r="D16" s="245">
        <v>1.01</v>
      </c>
    </row>
    <row r="17" spans="2:4">
      <c r="B17" s="241">
        <v>41501</v>
      </c>
      <c r="C17" s="240" t="s">
        <v>347</v>
      </c>
      <c r="D17" s="245">
        <v>1.02</v>
      </c>
    </row>
    <row r="18" spans="2:4" ht="30">
      <c r="B18" s="241">
        <v>41502</v>
      </c>
      <c r="C18" s="242" t="s">
        <v>348</v>
      </c>
      <c r="D18" s="245">
        <v>1.03</v>
      </c>
    </row>
    <row r="19" spans="2:4">
      <c r="B19" s="241">
        <v>41505</v>
      </c>
      <c r="C19" s="240" t="s">
        <v>355</v>
      </c>
      <c r="D19" s="245">
        <v>1.04</v>
      </c>
    </row>
    <row r="20" spans="2:4">
      <c r="B20" s="241">
        <v>41505</v>
      </c>
      <c r="C20" s="240" t="s">
        <v>372</v>
      </c>
      <c r="D20" s="245">
        <v>1.05</v>
      </c>
    </row>
    <row r="21" spans="2:4" ht="30">
      <c r="B21" s="241">
        <v>41506</v>
      </c>
      <c r="C21" s="242" t="s">
        <v>383</v>
      </c>
      <c r="D21" s="245">
        <v>1.06</v>
      </c>
    </row>
    <row r="22" spans="2:4">
      <c r="B22" s="293">
        <v>41507</v>
      </c>
      <c r="C22" s="247" t="s">
        <v>384</v>
      </c>
      <c r="D22" s="301">
        <v>1.07</v>
      </c>
    </row>
    <row r="23" spans="2:4">
      <c r="B23" s="293">
        <v>41509</v>
      </c>
      <c r="C23" s="247" t="s">
        <v>385</v>
      </c>
      <c r="D23" s="301">
        <v>1.08</v>
      </c>
    </row>
    <row r="24" spans="2:4" ht="30">
      <c r="B24" s="293">
        <v>41514</v>
      </c>
      <c r="C24" s="247" t="s">
        <v>386</v>
      </c>
      <c r="D24" s="301">
        <v>1.0900000000000001</v>
      </c>
    </row>
    <row r="25" spans="2:4" ht="30">
      <c r="B25" s="293">
        <v>41519</v>
      </c>
      <c r="C25" s="247" t="s">
        <v>388</v>
      </c>
      <c r="D25" s="301">
        <v>1.1000000000000001</v>
      </c>
    </row>
    <row r="26" spans="2:4">
      <c r="B26" s="293">
        <v>41520</v>
      </c>
      <c r="C26" s="247" t="s">
        <v>390</v>
      </c>
      <c r="D26" s="301">
        <v>1.1100000000000001</v>
      </c>
    </row>
    <row r="27" spans="2:4" ht="30">
      <c r="B27" s="293">
        <v>41521</v>
      </c>
      <c r="C27" s="247" t="s">
        <v>392</v>
      </c>
      <c r="D27" s="301">
        <v>1.1200000000000001</v>
      </c>
    </row>
    <row r="28" spans="2:4">
      <c r="B28" s="293">
        <v>41521</v>
      </c>
      <c r="C28" s="247" t="s">
        <v>393</v>
      </c>
      <c r="D28" s="301">
        <v>1.1299999999999999</v>
      </c>
    </row>
    <row r="29" spans="2:4" ht="30">
      <c r="B29" s="293">
        <v>41534</v>
      </c>
      <c r="C29" s="247" t="s">
        <v>404</v>
      </c>
      <c r="D29" s="301" t="s">
        <v>289</v>
      </c>
    </row>
    <row r="30" spans="2:4" ht="45">
      <c r="B30" s="293">
        <v>41555</v>
      </c>
      <c r="C30" s="247" t="s">
        <v>407</v>
      </c>
      <c r="D30" s="301" t="s">
        <v>289</v>
      </c>
    </row>
    <row r="31" spans="2:4">
      <c r="B31" s="318" t="s">
        <v>408</v>
      </c>
      <c r="C31" s="319" t="s">
        <v>409</v>
      </c>
      <c r="D31" s="320">
        <v>1.1399999999999999</v>
      </c>
    </row>
    <row r="32" spans="2:4" ht="30">
      <c r="B32" s="293">
        <v>41681</v>
      </c>
      <c r="C32" s="247" t="s">
        <v>411</v>
      </c>
      <c r="D32" s="301">
        <v>1.1499999999999999</v>
      </c>
    </row>
    <row r="33" spans="2:4">
      <c r="B33" s="293">
        <v>41688</v>
      </c>
      <c r="C33" s="247" t="s">
        <v>418</v>
      </c>
      <c r="D33" s="301">
        <v>1.1599999999999999</v>
      </c>
    </row>
    <row r="34" spans="2:4">
      <c r="B34" s="293"/>
      <c r="C34" s="247"/>
      <c r="D34" s="301"/>
    </row>
    <row r="35" spans="2:4">
      <c r="B35" s="293"/>
      <c r="C35" s="247"/>
      <c r="D35" s="301"/>
    </row>
    <row r="36" spans="2:4">
      <c r="B36" s="241"/>
      <c r="C36" s="240"/>
      <c r="D36" s="245"/>
    </row>
    <row r="37" spans="2:4">
      <c r="B37" s="243"/>
      <c r="C37" s="244"/>
      <c r="D37" s="302"/>
    </row>
    <row r="38" spans="2:4">
      <c r="D38" s="226"/>
    </row>
    <row r="39" spans="2:4">
      <c r="D39" s="226"/>
    </row>
    <row r="40" spans="2:4">
      <c r="D40" s="226"/>
    </row>
    <row r="41" spans="2:4">
      <c r="D41" s="226"/>
    </row>
    <row r="42" spans="2:4">
      <c r="D42" s="226"/>
    </row>
    <row r="43" spans="2:4">
      <c r="D43" s="226"/>
    </row>
    <row r="44" spans="2:4">
      <c r="D44" s="226"/>
    </row>
    <row r="45" spans="2:4">
      <c r="D45" s="2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398</v>
      </c>
    </row>
    <row r="2" spans="1:7">
      <c r="A2" t="s">
        <v>211</v>
      </c>
      <c r="B2" t="s">
        <v>260</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399</v>
      </c>
    </row>
    <row r="2" spans="1:7">
      <c r="A2" t="s">
        <v>211</v>
      </c>
      <c r="B2" t="s">
        <v>245</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330</v>
      </c>
    </row>
    <row r="2" spans="1:2">
      <c r="A2" t="s">
        <v>220</v>
      </c>
      <c r="B2" t="s">
        <v>230</v>
      </c>
    </row>
    <row r="3" spans="1:2">
      <c r="A3" t="s">
        <v>252</v>
      </c>
      <c r="B3">
        <f>Dashboard!E47</f>
        <v>0</v>
      </c>
    </row>
    <row r="4" spans="1:2">
      <c r="A4" t="s">
        <v>331</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5" x14ac:dyDescent="0"/>
  <sheetData>
    <row r="1" spans="1:2">
      <c r="A1" t="s">
        <v>337</v>
      </c>
    </row>
    <row r="2" spans="1:2">
      <c r="A2" t="s">
        <v>220</v>
      </c>
      <c r="B2" t="s">
        <v>230</v>
      </c>
    </row>
    <row r="3" spans="1:2">
      <c r="A3" t="s">
        <v>338</v>
      </c>
      <c r="B3">
        <f>'Waste analysis'!E12</f>
        <v>0</v>
      </c>
    </row>
    <row r="4" spans="1:2">
      <c r="A4" t="s">
        <v>339</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7"/>
  <sheetViews>
    <sheetView workbookViewId="0"/>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8" t="s">
        <v>23</v>
      </c>
    </row>
    <row r="5" spans="2:3" s="181" customFormat="1" ht="30" customHeight="1">
      <c r="B5" s="180" t="s">
        <v>204</v>
      </c>
      <c r="C5" s="329" t="s">
        <v>216</v>
      </c>
    </row>
    <row r="6" spans="2:3" s="181" customFormat="1" ht="30" customHeight="1">
      <c r="B6" s="182" t="s">
        <v>0</v>
      </c>
      <c r="C6" s="331" t="s">
        <v>419</v>
      </c>
    </row>
    <row r="7" spans="2:3" s="181" customFormat="1" ht="30" customHeight="1">
      <c r="B7" s="182" t="s">
        <v>22</v>
      </c>
      <c r="C7" s="329" t="s">
        <v>420</v>
      </c>
    </row>
    <row r="8" spans="2:3" s="181" customFormat="1" ht="30" customHeight="1">
      <c r="B8" s="182" t="s">
        <v>20</v>
      </c>
      <c r="C8" s="329" t="s">
        <v>423</v>
      </c>
    </row>
    <row r="9" spans="2:3" s="181" customFormat="1" ht="30" customHeight="1">
      <c r="B9" s="182" t="s">
        <v>208</v>
      </c>
      <c r="C9" s="329" t="s">
        <v>421</v>
      </c>
    </row>
    <row r="10" spans="2:3" s="181" customFormat="1" ht="30" customHeight="1">
      <c r="B10" s="182" t="s">
        <v>24</v>
      </c>
      <c r="C10" s="329" t="s">
        <v>422</v>
      </c>
    </row>
    <row r="11" spans="2:3" s="181" customFormat="1" ht="30" customHeight="1">
      <c r="B11" s="183" t="s">
        <v>29</v>
      </c>
      <c r="C11" s="329" t="s">
        <v>424</v>
      </c>
    </row>
    <row r="12" spans="2:3" s="181" customFormat="1" ht="30" customHeight="1">
      <c r="B12" s="184" t="s">
        <v>302</v>
      </c>
      <c r="C12" s="329" t="s">
        <v>425</v>
      </c>
    </row>
    <row r="13" spans="2:3" s="181" customFormat="1" ht="30" customHeight="1">
      <c r="B13" s="184" t="s">
        <v>235</v>
      </c>
      <c r="C13" s="279" t="s">
        <v>426</v>
      </c>
    </row>
    <row r="14" spans="2:3" s="181" customFormat="1" ht="30" customHeight="1">
      <c r="B14" s="184" t="s">
        <v>405</v>
      </c>
      <c r="C14" s="279" t="s">
        <v>319</v>
      </c>
    </row>
    <row r="15" spans="2:3" s="181" customFormat="1" ht="30" customHeight="1">
      <c r="B15" s="185" t="s">
        <v>326</v>
      </c>
      <c r="C15" s="329" t="s">
        <v>269</v>
      </c>
    </row>
    <row r="16" spans="2:3" s="181" customFormat="1" ht="30" customHeight="1">
      <c r="B16" s="185" t="s">
        <v>227</v>
      </c>
      <c r="C16" s="329" t="s">
        <v>428</v>
      </c>
    </row>
    <row r="17" spans="2:3" s="181" customFormat="1" ht="30" customHeight="1">
      <c r="B17" s="185" t="s">
        <v>334</v>
      </c>
      <c r="C17" s="329" t="s">
        <v>427</v>
      </c>
    </row>
    <row r="18" spans="2:3" s="181" customFormat="1" ht="30" customHeight="1">
      <c r="B18" s="278" t="s">
        <v>358</v>
      </c>
      <c r="C18" s="279" t="s">
        <v>373</v>
      </c>
    </row>
    <row r="19" spans="2:3" s="181" customFormat="1" ht="30" customHeight="1">
      <c r="B19" s="186" t="s">
        <v>261</v>
      </c>
      <c r="C19" s="329" t="s">
        <v>262</v>
      </c>
    </row>
    <row r="20" spans="2:3" s="181" customFormat="1" ht="30" customHeight="1">
      <c r="B20" s="186" t="s">
        <v>349</v>
      </c>
      <c r="C20" s="329" t="s">
        <v>263</v>
      </c>
    </row>
    <row r="21" spans="2:3" s="181" customFormat="1" ht="30" customHeight="1">
      <c r="B21" s="186" t="s">
        <v>350</v>
      </c>
      <c r="C21" s="329" t="s">
        <v>264</v>
      </c>
    </row>
    <row r="22" spans="2:3" s="181" customFormat="1" ht="30" customHeight="1">
      <c r="B22" s="186" t="s">
        <v>351</v>
      </c>
      <c r="C22" s="329" t="s">
        <v>265</v>
      </c>
    </row>
    <row r="23" spans="2:3" s="181" customFormat="1" ht="30" customHeight="1">
      <c r="B23" s="186" t="s">
        <v>352</v>
      </c>
      <c r="C23" s="329" t="s">
        <v>266</v>
      </c>
    </row>
    <row r="24" spans="2:3" s="181" customFormat="1" ht="30" customHeight="1">
      <c r="B24" s="186" t="s">
        <v>353</v>
      </c>
      <c r="C24" s="329" t="s">
        <v>267</v>
      </c>
    </row>
    <row r="25" spans="2:3" s="181" customFormat="1" ht="30" customHeight="1">
      <c r="B25" s="186" t="s">
        <v>354</v>
      </c>
      <c r="C25" s="330" t="s">
        <v>268</v>
      </c>
    </row>
    <row r="26" spans="2:3" s="181" customFormat="1" ht="30" customHeight="1">
      <c r="B26" s="186" t="s">
        <v>327</v>
      </c>
      <c r="C26" s="330" t="s">
        <v>329</v>
      </c>
    </row>
    <row r="27" spans="2:3" s="181" customFormat="1" ht="30" customHeight="1">
      <c r="B27" s="186" t="s">
        <v>341</v>
      </c>
      <c r="C27" s="330" t="s">
        <v>340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8" t="s">
        <v>21</v>
      </c>
      <c r="C4" s="9"/>
    </row>
    <row r="5" spans="2:3">
      <c r="B5" s="332"/>
      <c r="C5" s="9"/>
    </row>
    <row r="6" spans="2:3" ht="150">
      <c r="B6" s="333" t="s">
        <v>431</v>
      </c>
      <c r="C6" s="9"/>
    </row>
    <row r="7" spans="2:3">
      <c r="B7" s="335"/>
      <c r="C7" s="9"/>
    </row>
    <row r="8" spans="2:3" ht="15" customHeight="1">
      <c r="B8" s="101"/>
      <c r="C8" s="9"/>
    </row>
    <row r="9" spans="2:3" ht="15" customHeight="1">
      <c r="B9" s="178" t="s">
        <v>210</v>
      </c>
      <c r="C9" s="9"/>
    </row>
    <row r="10" spans="2:3" ht="15" customHeight="1">
      <c r="B10" s="332"/>
      <c r="C10" s="9"/>
    </row>
    <row r="11" spans="2:3" ht="15" customHeight="1">
      <c r="B11" s="325" t="s">
        <v>412</v>
      </c>
      <c r="C11" s="9"/>
    </row>
    <row r="12" spans="2:3" ht="15" customHeight="1">
      <c r="B12" s="325" t="s">
        <v>413</v>
      </c>
      <c r="C12" s="9"/>
    </row>
    <row r="13" spans="2:3" ht="15" customHeight="1">
      <c r="B13" s="325" t="s">
        <v>376</v>
      </c>
      <c r="C13" s="9"/>
    </row>
    <row r="14" spans="2:3" ht="15" customHeight="1">
      <c r="B14" s="325" t="s">
        <v>377</v>
      </c>
      <c r="C14" s="9"/>
    </row>
    <row r="15" spans="2:3" ht="15" customHeight="1">
      <c r="B15" s="325" t="s">
        <v>378</v>
      </c>
      <c r="C15" s="9"/>
    </row>
    <row r="16" spans="2:3" ht="30" customHeight="1">
      <c r="B16" s="333" t="s">
        <v>379</v>
      </c>
      <c r="C16" s="9"/>
    </row>
    <row r="17" spans="2:3" ht="15" customHeight="1">
      <c r="B17" s="325" t="s">
        <v>414</v>
      </c>
      <c r="C17" s="9"/>
    </row>
    <row r="18" spans="2:3" ht="15" customHeight="1">
      <c r="B18" s="325" t="s">
        <v>415</v>
      </c>
      <c r="C18" s="9"/>
    </row>
    <row r="19" spans="2:3" ht="15" customHeight="1">
      <c r="B19" s="334"/>
      <c r="C19" s="9"/>
    </row>
    <row r="20" spans="2:3">
      <c r="B20" s="90"/>
    </row>
    <row r="21" spans="2:3">
      <c r="B21" s="187" t="s">
        <v>416</v>
      </c>
    </row>
    <row r="22" spans="2:3">
      <c r="B22" s="326"/>
    </row>
    <row r="23" spans="2:3" ht="90">
      <c r="B23" s="327" t="s">
        <v>417</v>
      </c>
    </row>
    <row r="24" spans="2:3">
      <c r="B24" s="179"/>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275</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36" t="s">
        <v>213</v>
      </c>
      <c r="C5" s="337"/>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9" t="s">
        <v>27</v>
      </c>
      <c r="D9" s="116" t="s">
        <v>209</v>
      </c>
    </row>
    <row r="10" spans="1:6">
      <c r="A10" s="100"/>
      <c r="B10" s="111" t="s">
        <v>45</v>
      </c>
      <c r="C10" s="109"/>
      <c r="D10" s="110"/>
    </row>
    <row r="11" spans="1:6" ht="31" customHeight="1">
      <c r="A11" s="100"/>
      <c r="B11" s="112"/>
      <c r="C11" s="114" t="s">
        <v>270</v>
      </c>
      <c r="D11" s="113"/>
    </row>
    <row r="12" spans="1:6" ht="31" customHeight="1">
      <c r="B12" s="112"/>
      <c r="C12" s="65" t="s">
        <v>271</v>
      </c>
      <c r="D12" s="204" t="s">
        <v>273</v>
      </c>
    </row>
    <row r="13" spans="1:6" ht="31" customHeight="1">
      <c r="B13" s="70"/>
      <c r="C13" s="114" t="s">
        <v>272</v>
      </c>
      <c r="D13" s="204" t="s">
        <v>273</v>
      </c>
    </row>
    <row r="14" spans="1:6" ht="30">
      <c r="B14" s="70"/>
      <c r="C14" s="114" t="s">
        <v>311</v>
      </c>
      <c r="D14" s="188"/>
      <c r="F14" s="89"/>
    </row>
    <row r="15" spans="1:6" ht="30">
      <c r="B15" s="70"/>
      <c r="C15" s="114" t="s">
        <v>406</v>
      </c>
      <c r="D15" s="188"/>
      <c r="F15" s="89"/>
    </row>
    <row r="16" spans="1:6" ht="16" thickBot="1">
      <c r="B16" s="93"/>
      <c r="C16" s="190"/>
      <c r="D16" s="191"/>
    </row>
    <row r="17" spans="2:4" ht="16" thickBot="1">
      <c r="B17" s="100"/>
      <c r="C17" s="100"/>
      <c r="D17" s="100"/>
    </row>
    <row r="18" spans="2:4">
      <c r="B18" s="94" t="s">
        <v>26</v>
      </c>
      <c r="C18" s="106"/>
      <c r="D18" s="95"/>
    </row>
    <row r="19" spans="2:4">
      <c r="B19" s="96"/>
      <c r="C19" s="107"/>
      <c r="D19" s="97"/>
    </row>
    <row r="20" spans="2:4">
      <c r="B20" s="108" t="s">
        <v>39</v>
      </c>
      <c r="C20" s="189" t="s">
        <v>27</v>
      </c>
      <c r="D20" s="116" t="s">
        <v>212</v>
      </c>
    </row>
    <row r="21" spans="2:4">
      <c r="B21" s="111" t="s">
        <v>233</v>
      </c>
      <c r="C21" s="196" t="s">
        <v>309</v>
      </c>
      <c r="D21" s="110"/>
    </row>
    <row r="22" spans="2:4">
      <c r="B22" s="111"/>
      <c r="C22" s="197" t="s">
        <v>307</v>
      </c>
      <c r="D22" s="74"/>
    </row>
    <row r="23" spans="2:4">
      <c r="B23" s="112"/>
      <c r="C23" s="114" t="s">
        <v>308</v>
      </c>
      <c r="D23" s="198"/>
    </row>
    <row r="24" spans="2:4">
      <c r="B24" s="112"/>
      <c r="C24" s="114" t="s">
        <v>410</v>
      </c>
      <c r="D24" s="188"/>
    </row>
    <row r="25" spans="2:4">
      <c r="B25" s="199"/>
      <c r="C25" s="200"/>
      <c r="D25" s="201"/>
    </row>
    <row r="26" spans="2:4">
      <c r="B26" s="202" t="s">
        <v>244</v>
      </c>
      <c r="C26" s="196" t="s">
        <v>310</v>
      </c>
      <c r="D26" s="203"/>
    </row>
    <row r="27" spans="2:4">
      <c r="B27" s="202"/>
      <c r="C27" s="197" t="s">
        <v>345</v>
      </c>
      <c r="D27" s="188"/>
    </row>
    <row r="28" spans="2:4">
      <c r="B28" s="202"/>
      <c r="C28" s="197" t="s">
        <v>346</v>
      </c>
      <c r="D28" s="188"/>
    </row>
    <row r="29" spans="2:4">
      <c r="B29" s="199"/>
      <c r="C29" s="200"/>
      <c r="D29" s="201"/>
    </row>
    <row r="30" spans="2:4">
      <c r="B30" s="202" t="s">
        <v>306</v>
      </c>
      <c r="C30" s="197" t="s">
        <v>294</v>
      </c>
      <c r="D30" s="198"/>
    </row>
    <row r="31" spans="2:4">
      <c r="B31" s="112"/>
      <c r="C31" s="197" t="s">
        <v>295</v>
      </c>
      <c r="D31" s="198"/>
    </row>
    <row r="32" spans="2:4" ht="16" thickBot="1">
      <c r="B32" s="98"/>
      <c r="C32" s="193"/>
      <c r="D32" s="194"/>
    </row>
    <row r="33" spans="2:4" ht="16" thickBot="1">
      <c r="B33" s="100"/>
      <c r="C33" s="100"/>
      <c r="D33" s="100"/>
    </row>
    <row r="34" spans="2:4">
      <c r="B34" s="94" t="s">
        <v>201</v>
      </c>
      <c r="C34" s="95"/>
      <c r="D34" s="90"/>
    </row>
    <row r="35" spans="2:4">
      <c r="B35" s="96"/>
      <c r="C35" s="97"/>
      <c r="D35" s="90"/>
    </row>
    <row r="36" spans="2:4">
      <c r="B36" s="108" t="s">
        <v>297</v>
      </c>
      <c r="C36" s="116" t="s">
        <v>298</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92"/>
      <c r="D49" s="90"/>
    </row>
    <row r="50" spans="2:4">
      <c r="B50" s="111" t="s">
        <v>137</v>
      </c>
      <c r="C50" s="74" t="s">
        <v>137</v>
      </c>
      <c r="D50" s="90"/>
    </row>
    <row r="51" spans="2:4">
      <c r="B51" s="117"/>
      <c r="C51" s="192"/>
      <c r="D51" s="90"/>
    </row>
    <row r="52" spans="2:4">
      <c r="B52" s="111" t="s">
        <v>364</v>
      </c>
      <c r="C52" s="74" t="s">
        <v>42</v>
      </c>
      <c r="D52" s="90"/>
    </row>
    <row r="53" spans="2:4">
      <c r="B53" s="117"/>
      <c r="C53" s="192"/>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92"/>
      <c r="D77" s="90"/>
    </row>
    <row r="78" spans="2:4">
      <c r="B78" s="111" t="s">
        <v>202</v>
      </c>
      <c r="C78" s="74" t="s">
        <v>173</v>
      </c>
      <c r="D78" s="90"/>
    </row>
    <row r="79" spans="2:4">
      <c r="B79" s="117"/>
      <c r="C79" s="192"/>
      <c r="D79" s="90"/>
    </row>
    <row r="80" spans="2:4">
      <c r="B80" s="111" t="s">
        <v>203</v>
      </c>
      <c r="C80" s="74" t="s">
        <v>172</v>
      </c>
      <c r="D80" s="90"/>
    </row>
    <row r="81" spans="2:4">
      <c r="B81" s="111"/>
      <c r="C81" s="74" t="s">
        <v>174</v>
      </c>
      <c r="D81" s="90"/>
    </row>
    <row r="82" spans="2:4">
      <c r="B82" s="117"/>
      <c r="C82" s="192"/>
      <c r="D82" s="90"/>
    </row>
    <row r="83" spans="2:4">
      <c r="B83" s="111" t="s">
        <v>236</v>
      </c>
      <c r="C83" s="74" t="s">
        <v>177</v>
      </c>
      <c r="D83" s="90"/>
    </row>
    <row r="84" spans="2:4">
      <c r="B84" s="117"/>
      <c r="C84" s="192"/>
      <c r="D84" s="90"/>
    </row>
    <row r="85" spans="2:4">
      <c r="B85" s="111" t="s">
        <v>237</v>
      </c>
      <c r="C85" s="74" t="s">
        <v>178</v>
      </c>
      <c r="D85" s="90"/>
    </row>
    <row r="86" spans="2:4">
      <c r="B86" s="117"/>
      <c r="C86" s="192"/>
      <c r="D86" s="90"/>
    </row>
    <row r="87" spans="2:4">
      <c r="B87" s="111" t="s">
        <v>196</v>
      </c>
      <c r="C87" s="74" t="s">
        <v>175</v>
      </c>
      <c r="D87" s="90"/>
    </row>
    <row r="88" spans="2:4">
      <c r="B88" s="111"/>
      <c r="C88" s="74" t="s">
        <v>180</v>
      </c>
      <c r="D88" s="90"/>
    </row>
    <row r="89" spans="2:4">
      <c r="B89" s="117"/>
      <c r="C89" s="292"/>
      <c r="D89" s="90"/>
    </row>
    <row r="90" spans="2:4">
      <c r="B90" s="111" t="s">
        <v>234</v>
      </c>
      <c r="C90" s="74" t="s">
        <v>184</v>
      </c>
      <c r="D90" s="90"/>
    </row>
    <row r="91" spans="2:4" ht="16" thickBot="1">
      <c r="B91" s="98"/>
      <c r="C91" s="194"/>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59"/>
  <sheetViews>
    <sheetView tabSelected="1" workbookViewId="0"/>
  </sheetViews>
  <sheetFormatPr baseColWidth="10" defaultRowHeight="15" x14ac:dyDescent="0"/>
  <cols>
    <col min="1" max="1" width="10.83203125" style="2" customWidth="1"/>
    <col min="2" max="2" width="26.83203125" style="2" bestFit="1" customWidth="1"/>
    <col min="3" max="3" width="52.5" style="2" customWidth="1"/>
    <col min="4" max="4" width="8.33203125" style="138"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286</v>
      </c>
      <c r="L2" s="13"/>
      <c r="M2" s="5"/>
    </row>
    <row r="3" spans="2:17" ht="15" customHeight="1">
      <c r="B3" s="104"/>
      <c r="C3" s="100"/>
      <c r="D3" s="139"/>
      <c r="J3" s="100"/>
      <c r="K3" s="127"/>
      <c r="L3" s="9"/>
      <c r="M3" s="8"/>
    </row>
    <row r="4" spans="2:17" ht="15" customHeight="1">
      <c r="B4" s="205" t="s">
        <v>38</v>
      </c>
      <c r="C4" s="206"/>
      <c r="D4" s="206"/>
      <c r="E4" s="206"/>
      <c r="F4" s="206"/>
      <c r="G4" s="207"/>
      <c r="H4" s="107"/>
      <c r="I4" s="107"/>
      <c r="J4" s="100"/>
      <c r="K4" s="128"/>
      <c r="L4" s="9"/>
      <c r="M4" s="8"/>
    </row>
    <row r="5" spans="2:17" ht="15" customHeight="1">
      <c r="B5" s="338" t="s">
        <v>429</v>
      </c>
      <c r="C5" s="339"/>
      <c r="D5" s="339"/>
      <c r="E5" s="339"/>
      <c r="F5" s="339"/>
      <c r="G5" s="340"/>
      <c r="H5" s="163"/>
      <c r="I5" s="163"/>
      <c r="J5" s="100"/>
      <c r="K5" s="250"/>
      <c r="L5" s="9"/>
      <c r="M5" s="8"/>
    </row>
    <row r="6" spans="2:17">
      <c r="B6" s="338"/>
      <c r="C6" s="339"/>
      <c r="D6" s="339"/>
      <c r="E6" s="339"/>
      <c r="F6" s="339"/>
      <c r="G6" s="340"/>
      <c r="H6" s="163"/>
      <c r="I6" s="163"/>
      <c r="J6" s="100"/>
      <c r="K6" s="250"/>
      <c r="L6" s="9"/>
      <c r="M6" s="8"/>
    </row>
    <row r="7" spans="2:17">
      <c r="B7" s="336"/>
      <c r="C7" s="341"/>
      <c r="D7" s="341"/>
      <c r="E7" s="341"/>
      <c r="F7" s="341"/>
      <c r="G7" s="337"/>
      <c r="H7" s="163"/>
      <c r="I7" s="163"/>
      <c r="J7" s="100"/>
      <c r="K7" s="129"/>
      <c r="L7" s="10"/>
      <c r="M7" s="11"/>
    </row>
    <row r="8" spans="2:17" ht="15" customHeight="1" thickBot="1"/>
    <row r="9" spans="2:17">
      <c r="B9" s="55" t="s">
        <v>24</v>
      </c>
      <c r="C9" s="66"/>
      <c r="D9" s="140"/>
      <c r="E9" s="210"/>
      <c r="F9" s="210"/>
      <c r="G9" s="210"/>
      <c r="H9" s="210"/>
      <c r="I9" s="210"/>
      <c r="J9" s="66"/>
      <c r="K9" s="170" t="s">
        <v>33</v>
      </c>
      <c r="L9" s="66"/>
      <c r="M9" s="57"/>
      <c r="N9" s="9"/>
      <c r="O9" s="130"/>
      <c r="P9" s="131"/>
      <c r="Q9" s="9"/>
    </row>
    <row r="10" spans="2:17">
      <c r="B10" s="58"/>
      <c r="C10" s="9"/>
      <c r="D10" s="141"/>
      <c r="E10" s="107"/>
      <c r="F10" s="107"/>
      <c r="G10" s="107"/>
      <c r="H10" s="107"/>
      <c r="I10" s="107"/>
      <c r="J10" s="9"/>
      <c r="K10" s="15"/>
      <c r="L10" s="9"/>
      <c r="M10" s="59"/>
      <c r="N10" s="9"/>
      <c r="O10" s="128"/>
      <c r="P10" s="132"/>
      <c r="Q10" s="9"/>
    </row>
    <row r="11" spans="2:17">
      <c r="B11" s="67" t="s">
        <v>30</v>
      </c>
      <c r="C11" s="297" t="s">
        <v>27</v>
      </c>
      <c r="D11" s="297" t="s">
        <v>32</v>
      </c>
      <c r="E11" s="321" t="s">
        <v>31</v>
      </c>
      <c r="F11" s="321"/>
      <c r="G11" s="321" t="s">
        <v>387</v>
      </c>
      <c r="H11" s="321"/>
      <c r="I11" s="321" t="s">
        <v>28</v>
      </c>
      <c r="J11" s="297"/>
      <c r="K11" s="298" t="s">
        <v>34</v>
      </c>
      <c r="L11" s="149" t="s">
        <v>44</v>
      </c>
      <c r="M11" s="118" t="s">
        <v>38</v>
      </c>
      <c r="N11" s="18"/>
      <c r="O11" s="136" t="s">
        <v>287</v>
      </c>
      <c r="P11" s="137" t="s">
        <v>288</v>
      </c>
      <c r="Q11" s="9"/>
    </row>
    <row r="12" spans="2:17">
      <c r="B12" s="73" t="s">
        <v>45</v>
      </c>
      <c r="C12" s="18"/>
      <c r="D12" s="150"/>
      <c r="E12" s="109"/>
      <c r="F12" s="109"/>
      <c r="G12" s="109"/>
      <c r="H12" s="109"/>
      <c r="I12" s="109"/>
      <c r="J12" s="18"/>
      <c r="K12" s="15"/>
      <c r="L12" s="146"/>
      <c r="M12" s="59"/>
      <c r="N12" s="9"/>
      <c r="O12" s="135"/>
      <c r="P12" s="132"/>
      <c r="Q12" s="9"/>
    </row>
    <row r="13" spans="2:17">
      <c r="B13" s="61"/>
      <c r="C13" s="151" t="s">
        <v>218</v>
      </c>
      <c r="D13" s="150"/>
      <c r="E13" s="107"/>
      <c r="F13" s="107"/>
      <c r="G13" s="196" t="s">
        <v>282</v>
      </c>
      <c r="H13" s="107"/>
      <c r="I13" s="109"/>
      <c r="J13" s="18"/>
      <c r="K13" s="152" t="s">
        <v>217</v>
      </c>
      <c r="L13" s="314" t="b">
        <f>IF(COUNTIF(P:P,0)+COUNTIF(P:P,FALSE)=0,TRUE,FALSE)</f>
        <v>0</v>
      </c>
      <c r="M13" s="59" t="str">
        <f>IF(L13=TRUE," ","Please address all critical checks (red) before continuing")</f>
        <v>Please address all critical checks (red) before continuing</v>
      </c>
      <c r="N13" s="9"/>
      <c r="O13" s="135" t="s">
        <v>282</v>
      </c>
      <c r="P13" s="132"/>
      <c r="Q13" s="9"/>
    </row>
    <row r="14" spans="2:17">
      <c r="B14" s="61"/>
      <c r="C14" s="151" t="s">
        <v>292</v>
      </c>
      <c r="D14" s="153"/>
      <c r="E14" s="107"/>
      <c r="F14" s="107"/>
      <c r="G14" s="196" t="s">
        <v>281</v>
      </c>
      <c r="H14" s="107"/>
      <c r="I14" s="107"/>
      <c r="J14" s="18"/>
      <c r="K14" s="152" t="s">
        <v>200</v>
      </c>
      <c r="L14" s="314" t="b">
        <f>IF(COUNTBLANK(C13:C49)-COUNTBLANK(E13:E49)=0,TRUE,FALSE)</f>
        <v>0</v>
      </c>
      <c r="M14" s="59" t="str">
        <f>IF(L14=TRUE," ","Please fill in all assumptions")</f>
        <v>Please fill in all assumptions</v>
      </c>
      <c r="N14" s="9"/>
      <c r="O14" s="135" t="s">
        <v>281</v>
      </c>
      <c r="P14" s="254" t="b">
        <f>L14</f>
        <v>0</v>
      </c>
      <c r="Q14" s="9"/>
    </row>
    <row r="15" spans="2:17">
      <c r="B15" s="68"/>
      <c r="C15" s="299"/>
      <c r="D15" s="300"/>
      <c r="E15" s="322"/>
      <c r="F15" s="322"/>
      <c r="G15" s="322"/>
      <c r="H15" s="322"/>
      <c r="I15" s="322"/>
      <c r="J15" s="147"/>
      <c r="K15" s="148"/>
      <c r="L15" s="176"/>
      <c r="M15" s="123"/>
      <c r="N15" s="9"/>
      <c r="O15" s="135"/>
      <c r="P15" s="132"/>
      <c r="Q15" s="9"/>
    </row>
    <row r="16" spans="2:17">
      <c r="B16" s="69" t="str">
        <f>"Domestic production in "&amp;base_year</f>
        <v xml:space="preserve">Domestic production in </v>
      </c>
      <c r="C16" s="155"/>
      <c r="D16" s="141"/>
      <c r="E16" s="107"/>
      <c r="F16" s="107"/>
      <c r="G16" s="107"/>
      <c r="H16" s="107"/>
      <c r="I16" s="107"/>
      <c r="J16" s="9"/>
      <c r="K16" s="20"/>
      <c r="L16" s="154"/>
      <c r="M16" s="59"/>
      <c r="N16" s="9"/>
      <c r="O16" s="135"/>
      <c r="P16" s="132"/>
      <c r="Q16" s="9"/>
    </row>
    <row r="17" spans="2:17">
      <c r="B17" s="69"/>
      <c r="C17" s="155" t="s">
        <v>41</v>
      </c>
      <c r="D17" s="141" t="s">
        <v>243</v>
      </c>
      <c r="E17" s="323" t="e">
        <f>VLOOKUP(base_year,Timecurves!B10:H50, 2)</f>
        <v>#N/A</v>
      </c>
      <c r="F17" s="161"/>
      <c r="G17" s="161"/>
      <c r="H17" s="161"/>
      <c r="I17" s="107" t="s">
        <v>235</v>
      </c>
      <c r="J17" s="9"/>
      <c r="K17" s="15" t="s">
        <v>382</v>
      </c>
      <c r="L17" s="316" t="e">
        <f>IF(ABS((E17-'Fuel aggregation'!E11))&lt;=0.1*'Fuel aggregation'!E11,TRUE,FALSE)</f>
        <v>#N/A</v>
      </c>
      <c r="M17" s="59" t="e">
        <f>IF(L17=TRUE," ","There is a mismatch between the produciton of "&amp;C17&amp;" in the time curves and the energy balance")</f>
        <v>#N/A</v>
      </c>
      <c r="N17" s="9"/>
      <c r="O17" s="135"/>
      <c r="P17" s="132"/>
      <c r="Q17" s="9"/>
    </row>
    <row r="18" spans="2:17">
      <c r="B18" s="69"/>
      <c r="C18" s="155" t="s">
        <v>137</v>
      </c>
      <c r="D18" s="141" t="s">
        <v>243</v>
      </c>
      <c r="E18" s="323" t="e">
        <f>VLOOKUP(base_year,Timecurves!B10:H50, 3)</f>
        <v>#N/A</v>
      </c>
      <c r="F18" s="161"/>
      <c r="G18" s="161"/>
      <c r="H18" s="161"/>
      <c r="I18" s="107" t="s">
        <v>235</v>
      </c>
      <c r="J18" s="9"/>
      <c r="K18" s="15" t="s">
        <v>382</v>
      </c>
      <c r="L18" s="316" t="e">
        <f>IF(ABS((E18-'Fuel aggregation'!F11))&lt;=0.1*'Fuel aggregation'!F11,TRUE,FALSE)</f>
        <v>#N/A</v>
      </c>
      <c r="M18" s="59" t="e">
        <f>IF(L18=TRUE," ","There is a mismatch between the produciton of "&amp;C18&amp;" in the time curves and the energy balance")</f>
        <v>#N/A</v>
      </c>
      <c r="N18" s="9"/>
      <c r="O18" s="135"/>
      <c r="P18" s="132"/>
      <c r="Q18" s="9"/>
    </row>
    <row r="19" spans="2:17">
      <c r="B19" s="69"/>
      <c r="C19" s="155" t="s">
        <v>42</v>
      </c>
      <c r="D19" s="141" t="s">
        <v>243</v>
      </c>
      <c r="E19" s="317" t="e">
        <f>VLOOKUP(base_year,Timecurves!B10:H50, 4)</f>
        <v>#N/A</v>
      </c>
      <c r="F19" s="159"/>
      <c r="G19" s="159"/>
      <c r="H19" s="159"/>
      <c r="I19" s="107" t="s">
        <v>235</v>
      </c>
      <c r="J19" s="9"/>
      <c r="K19" s="15" t="s">
        <v>382</v>
      </c>
      <c r="L19" s="316" t="e">
        <f>IF(ABS((E19-'Fuel aggregation'!G11))&lt;=0.1*'Fuel aggregation'!G11,TRUE,FALSE)</f>
        <v>#N/A</v>
      </c>
      <c r="M19" s="59" t="e">
        <f>IF(L19=TRUE," ","There is a mismatch between the produciton of "&amp;C19&amp;" in the time curves and the energy balance")</f>
        <v>#N/A</v>
      </c>
      <c r="N19" s="9"/>
      <c r="O19" s="135"/>
      <c r="P19" s="132"/>
      <c r="Q19" s="9"/>
    </row>
    <row r="20" spans="2:17">
      <c r="B20" s="58"/>
      <c r="C20" s="155" t="s">
        <v>150</v>
      </c>
      <c r="D20" s="141" t="s">
        <v>243</v>
      </c>
      <c r="E20" s="317" t="e">
        <f>VLOOKUP(base_year,Timecurves!B10:H50, 5)</f>
        <v>#N/A</v>
      </c>
      <c r="F20" s="157"/>
      <c r="G20" s="157"/>
      <c r="H20" s="157"/>
      <c r="I20" s="107" t="s">
        <v>235</v>
      </c>
      <c r="J20" s="9"/>
      <c r="K20" s="15" t="s">
        <v>382</v>
      </c>
      <c r="L20" s="316" t="e">
        <f>IF(ABS((E20-'Fuel aggregation'!H11))&lt;=0.1*'Fuel aggregation'!H11,TRUE,FALSE)</f>
        <v>#N/A</v>
      </c>
      <c r="M20" s="59" t="e">
        <f>IF(L20=TRUE," ","There is a mismatch between the produciton of "&amp;C20&amp;" in the time curves and the energy balance")</f>
        <v>#N/A</v>
      </c>
      <c r="N20" s="9"/>
      <c r="O20" s="135"/>
      <c r="P20" s="132"/>
      <c r="Q20" s="9"/>
    </row>
    <row r="21" spans="2:17">
      <c r="B21" s="58"/>
      <c r="C21" s="155" t="s">
        <v>234</v>
      </c>
      <c r="D21" s="141" t="s">
        <v>243</v>
      </c>
      <c r="E21" s="317" t="e">
        <f>VLOOKUP(base_year,Timecurves!B10:H50, 6)</f>
        <v>#N/A</v>
      </c>
      <c r="F21" s="159"/>
      <c r="G21" s="159"/>
      <c r="H21" s="159"/>
      <c r="I21" s="107" t="s">
        <v>235</v>
      </c>
      <c r="J21" s="9"/>
      <c r="K21" s="15"/>
      <c r="L21" s="154"/>
      <c r="M21" s="59"/>
      <c r="N21" s="9"/>
      <c r="O21" s="135"/>
      <c r="P21" s="132"/>
      <c r="Q21" s="9"/>
    </row>
    <row r="22" spans="2:17">
      <c r="B22" s="58"/>
      <c r="C22" s="9"/>
      <c r="D22" s="141"/>
      <c r="E22" s="160"/>
      <c r="F22" s="161"/>
      <c r="G22" s="161"/>
      <c r="H22" s="161"/>
      <c r="I22" s="107"/>
      <c r="J22" s="9"/>
      <c r="K22" s="20"/>
      <c r="L22" s="154"/>
      <c r="M22" s="59"/>
      <c r="N22" s="9"/>
      <c r="O22" s="135"/>
      <c r="P22" s="132"/>
      <c r="Q22" s="9"/>
    </row>
    <row r="23" spans="2:17">
      <c r="B23" s="58"/>
      <c r="C23" s="155" t="s">
        <v>236</v>
      </c>
      <c r="D23" s="141" t="s">
        <v>243</v>
      </c>
      <c r="E23" s="177">
        <f>'Fuel aggregation'!L11</f>
        <v>0</v>
      </c>
      <c r="F23" s="161"/>
      <c r="G23" s="161"/>
      <c r="H23" s="161"/>
      <c r="I23" s="107" t="s">
        <v>370</v>
      </c>
      <c r="J23" s="9"/>
      <c r="K23" s="15"/>
      <c r="L23" s="154"/>
      <c r="M23" s="59"/>
      <c r="N23" s="9"/>
      <c r="O23" s="135"/>
      <c r="P23" s="132"/>
      <c r="Q23" s="9"/>
    </row>
    <row r="24" spans="2:17" ht="16" thickBot="1">
      <c r="B24" s="58"/>
      <c r="C24" s="155" t="s">
        <v>237</v>
      </c>
      <c r="D24" s="141" t="s">
        <v>243</v>
      </c>
      <c r="E24" s="177">
        <f>'Fuel aggregation'!M11</f>
        <v>0</v>
      </c>
      <c r="F24" s="161"/>
      <c r="G24" s="161"/>
      <c r="H24" s="161"/>
      <c r="I24" s="107" t="s">
        <v>370</v>
      </c>
      <c r="J24" s="9"/>
      <c r="K24" s="15"/>
      <c r="L24" s="158"/>
      <c r="M24" s="59"/>
      <c r="N24" s="9"/>
      <c r="O24" s="135"/>
      <c r="P24" s="132"/>
      <c r="Q24" s="9"/>
    </row>
    <row r="25" spans="2:17" ht="16" thickBot="1">
      <c r="B25" s="58"/>
      <c r="C25" s="155" t="s">
        <v>242</v>
      </c>
      <c r="D25" s="141" t="s">
        <v>243</v>
      </c>
      <c r="E25" s="162"/>
      <c r="F25" s="161"/>
      <c r="G25" s="161"/>
      <c r="H25" s="161"/>
      <c r="I25" s="166"/>
      <c r="J25" s="9"/>
      <c r="K25" s="15"/>
      <c r="L25" s="158"/>
      <c r="M25" s="59"/>
      <c r="N25" s="9"/>
      <c r="O25" s="135" t="s">
        <v>283</v>
      </c>
      <c r="P25" s="132"/>
      <c r="Q25" s="9"/>
    </row>
    <row r="26" spans="2:17">
      <c r="B26" s="58"/>
      <c r="C26" s="155" t="s">
        <v>202</v>
      </c>
      <c r="D26" s="141" t="s">
        <v>243</v>
      </c>
      <c r="E26" s="177">
        <f>'Fuel aggregation'!I11</f>
        <v>0</v>
      </c>
      <c r="F26" s="161"/>
      <c r="G26" s="161"/>
      <c r="H26" s="161"/>
      <c r="I26" s="107" t="s">
        <v>370</v>
      </c>
      <c r="J26" s="9"/>
      <c r="K26" s="15"/>
      <c r="L26" s="158"/>
      <c r="M26" s="59"/>
      <c r="N26" s="9"/>
      <c r="O26" s="135"/>
      <c r="P26" s="132"/>
      <c r="Q26" s="9"/>
    </row>
    <row r="27" spans="2:17">
      <c r="B27" s="58"/>
      <c r="C27" s="155" t="s">
        <v>219</v>
      </c>
      <c r="D27" s="141" t="s">
        <v>243</v>
      </c>
      <c r="E27" s="177">
        <f>'Fuel aggregation'!J11</f>
        <v>0</v>
      </c>
      <c r="F27" s="161"/>
      <c r="G27" s="161"/>
      <c r="H27" s="161"/>
      <c r="I27" s="107" t="s">
        <v>370</v>
      </c>
      <c r="J27" s="9"/>
      <c r="K27" s="15"/>
      <c r="L27" s="158"/>
      <c r="M27" s="59"/>
      <c r="N27" s="9"/>
      <c r="O27" s="135"/>
      <c r="P27" s="132"/>
      <c r="Q27" s="9"/>
    </row>
    <row r="28" spans="2:17">
      <c r="B28" s="58"/>
      <c r="C28" s="163" t="s">
        <v>196</v>
      </c>
      <c r="D28" s="164" t="s">
        <v>243</v>
      </c>
      <c r="E28" s="165" t="s">
        <v>289</v>
      </c>
      <c r="F28" s="161"/>
      <c r="G28" s="161"/>
      <c r="H28" s="161"/>
      <c r="I28" s="107"/>
      <c r="J28" s="9"/>
      <c r="K28" s="15"/>
      <c r="L28" s="154"/>
      <c r="M28" s="59"/>
      <c r="N28" s="9"/>
      <c r="O28" s="135"/>
      <c r="P28" s="132"/>
      <c r="Q28" s="9"/>
    </row>
    <row r="29" spans="2:17">
      <c r="B29" s="58"/>
      <c r="C29" s="163" t="s">
        <v>312</v>
      </c>
      <c r="D29" s="164" t="s">
        <v>243</v>
      </c>
      <c r="E29" s="165" t="s">
        <v>289</v>
      </c>
      <c r="F29" s="161"/>
      <c r="G29" s="161"/>
      <c r="H29" s="161"/>
      <c r="I29" s="107"/>
      <c r="J29" s="9"/>
      <c r="K29" s="15"/>
      <c r="L29" s="154"/>
      <c r="M29" s="59"/>
      <c r="N29" s="9"/>
      <c r="O29" s="135"/>
      <c r="P29" s="132"/>
      <c r="Q29" s="9"/>
    </row>
    <row r="30" spans="2:17">
      <c r="B30" s="58"/>
      <c r="C30" s="163" t="s">
        <v>239</v>
      </c>
      <c r="D30" s="164" t="s">
        <v>243</v>
      </c>
      <c r="E30" s="156" t="s">
        <v>289</v>
      </c>
      <c r="F30" s="159"/>
      <c r="G30" s="159"/>
      <c r="H30" s="159"/>
      <c r="I30" s="107"/>
      <c r="J30" s="9"/>
      <c r="K30" s="15"/>
      <c r="L30" s="154"/>
      <c r="M30" s="59"/>
      <c r="N30" s="9"/>
      <c r="O30" s="135"/>
      <c r="P30" s="132"/>
      <c r="Q30" s="9"/>
    </row>
    <row r="31" spans="2:17" ht="16" thickBot="1">
      <c r="B31" s="58"/>
      <c r="C31" s="163" t="s">
        <v>238</v>
      </c>
      <c r="D31" s="164" t="s">
        <v>243</v>
      </c>
      <c r="E31" s="165" t="s">
        <v>289</v>
      </c>
      <c r="F31" s="161"/>
      <c r="G31" s="161"/>
      <c r="H31" s="161"/>
      <c r="I31" s="107"/>
      <c r="J31" s="9"/>
      <c r="K31" s="15"/>
      <c r="L31" s="158"/>
      <c r="M31" s="59"/>
      <c r="N31" s="9"/>
      <c r="O31" s="135"/>
      <c r="P31" s="132"/>
      <c r="Q31" s="9"/>
    </row>
    <row r="32" spans="2:17" ht="16" thickBot="1">
      <c r="B32" s="61"/>
      <c r="C32" s="163" t="s">
        <v>240</v>
      </c>
      <c r="D32" s="164" t="s">
        <v>243</v>
      </c>
      <c r="E32" s="162"/>
      <c r="F32" s="161"/>
      <c r="G32" s="107"/>
      <c r="H32" s="161"/>
      <c r="I32" s="166"/>
      <c r="J32" s="9"/>
      <c r="K32" s="15"/>
      <c r="L32" s="253"/>
      <c r="M32" s="59"/>
      <c r="N32" s="9"/>
      <c r="O32" s="135" t="s">
        <v>342</v>
      </c>
      <c r="P32" s="132"/>
      <c r="Q32" s="9"/>
    </row>
    <row r="33" spans="2:17">
      <c r="B33" s="68"/>
      <c r="C33" s="172"/>
      <c r="D33" s="173"/>
      <c r="E33" s="174"/>
      <c r="F33" s="175"/>
      <c r="G33" s="175"/>
      <c r="H33" s="175"/>
      <c r="I33" s="322"/>
      <c r="J33" s="10"/>
      <c r="K33" s="16"/>
      <c r="L33" s="176"/>
      <c r="M33" s="123"/>
      <c r="N33" s="9"/>
      <c r="O33" s="135"/>
      <c r="P33" s="132"/>
      <c r="Q33" s="9"/>
    </row>
    <row r="34" spans="2:17">
      <c r="B34" s="73" t="str">
        <f>"Maximum domestic production in "&amp;base_year</f>
        <v xml:space="preserve">Maximum domestic production in </v>
      </c>
      <c r="C34" s="155"/>
      <c r="D34" s="141"/>
      <c r="E34" s="160"/>
      <c r="F34" s="167"/>
      <c r="G34" s="167"/>
      <c r="H34" s="167"/>
      <c r="I34" s="107"/>
      <c r="J34" s="9"/>
      <c r="K34" s="15"/>
      <c r="L34" s="154"/>
      <c r="M34" s="59"/>
      <c r="N34" s="9"/>
      <c r="O34" s="135"/>
      <c r="P34" s="132"/>
      <c r="Q34" s="9"/>
    </row>
    <row r="35" spans="2:17">
      <c r="B35" s="61"/>
      <c r="C35" s="155" t="s">
        <v>236</v>
      </c>
      <c r="D35" s="141" t="s">
        <v>243</v>
      </c>
      <c r="E35" s="165" t="s">
        <v>289</v>
      </c>
      <c r="F35" s="161"/>
      <c r="G35" s="161"/>
      <c r="H35" s="161"/>
      <c r="I35" s="107"/>
      <c r="J35" s="9"/>
      <c r="K35" s="15"/>
      <c r="L35" s="154"/>
      <c r="M35" s="59"/>
      <c r="N35" s="9"/>
      <c r="O35" s="135"/>
      <c r="P35" s="132"/>
      <c r="Q35" s="9"/>
    </row>
    <row r="36" spans="2:17">
      <c r="B36" s="61"/>
      <c r="C36" s="155" t="s">
        <v>237</v>
      </c>
      <c r="D36" s="141" t="s">
        <v>243</v>
      </c>
      <c r="E36" s="165" t="s">
        <v>289</v>
      </c>
      <c r="F36" s="161"/>
      <c r="G36" s="161"/>
      <c r="H36" s="161"/>
      <c r="I36" s="107"/>
      <c r="J36" s="9"/>
      <c r="K36" s="15"/>
      <c r="L36" s="154"/>
      <c r="M36" s="59"/>
      <c r="N36" s="9"/>
      <c r="O36" s="135"/>
      <c r="P36" s="132"/>
      <c r="Q36" s="9"/>
    </row>
    <row r="37" spans="2:17" ht="16" thickBot="1">
      <c r="B37" s="61"/>
      <c r="C37" s="155" t="s">
        <v>242</v>
      </c>
      <c r="D37" s="141" t="s">
        <v>243</v>
      </c>
      <c r="E37" s="165" t="s">
        <v>289</v>
      </c>
      <c r="F37" s="161"/>
      <c r="G37" s="161"/>
      <c r="H37" s="161"/>
      <c r="I37" s="107"/>
      <c r="J37" s="9"/>
      <c r="K37" s="15"/>
      <c r="L37" s="154"/>
      <c r="M37" s="59"/>
      <c r="N37" s="9"/>
      <c r="O37" s="135"/>
      <c r="P37" s="132"/>
      <c r="Q37" s="9"/>
    </row>
    <row r="38" spans="2:17" ht="16" thickBot="1">
      <c r="B38" s="61"/>
      <c r="C38" s="155" t="s">
        <v>202</v>
      </c>
      <c r="D38" s="141" t="s">
        <v>243</v>
      </c>
      <c r="E38" s="251"/>
      <c r="F38" s="161"/>
      <c r="G38" s="161"/>
      <c r="H38" s="161"/>
      <c r="I38" s="166"/>
      <c r="J38" s="9"/>
      <c r="K38" s="15"/>
      <c r="L38" s="253"/>
      <c r="M38" s="59"/>
      <c r="N38" s="9"/>
      <c r="O38" s="135" t="s">
        <v>343</v>
      </c>
      <c r="P38" s="132"/>
      <c r="Q38" s="9"/>
    </row>
    <row r="39" spans="2:17" ht="16" thickBot="1">
      <c r="B39" s="61"/>
      <c r="C39" s="155" t="s">
        <v>219</v>
      </c>
      <c r="D39" s="141" t="s">
        <v>243</v>
      </c>
      <c r="E39" s="252"/>
      <c r="F39" s="161"/>
      <c r="G39" s="161"/>
      <c r="H39" s="161"/>
      <c r="I39" s="166"/>
      <c r="J39" s="9"/>
      <c r="K39" s="15"/>
      <c r="L39" s="253"/>
      <c r="M39" s="59"/>
      <c r="N39" s="9"/>
      <c r="O39" s="135" t="s">
        <v>344</v>
      </c>
      <c r="P39" s="132"/>
      <c r="Q39" s="9"/>
    </row>
    <row r="40" spans="2:17">
      <c r="B40" s="61"/>
      <c r="C40" s="163" t="s">
        <v>196</v>
      </c>
      <c r="D40" s="141" t="s">
        <v>243</v>
      </c>
      <c r="E40" s="165" t="s">
        <v>289</v>
      </c>
      <c r="F40" s="161"/>
      <c r="G40" s="161"/>
      <c r="H40" s="161"/>
      <c r="I40" s="107"/>
      <c r="J40" s="9"/>
      <c r="K40" s="15"/>
      <c r="L40" s="154"/>
      <c r="M40" s="59"/>
      <c r="N40" s="9"/>
      <c r="O40" s="135"/>
      <c r="P40" s="132"/>
      <c r="Q40" s="9"/>
    </row>
    <row r="41" spans="2:17">
      <c r="B41" s="61"/>
      <c r="C41" s="163" t="s">
        <v>312</v>
      </c>
      <c r="D41" s="141" t="s">
        <v>243</v>
      </c>
      <c r="E41" s="177" t="e">
        <f>VLOOKUP(base_year,Timecurves!B10:H50, 7)</f>
        <v>#N/A</v>
      </c>
      <c r="F41" s="161"/>
      <c r="G41" s="161"/>
      <c r="H41" s="161"/>
      <c r="I41" s="107" t="s">
        <v>235</v>
      </c>
      <c r="J41" s="9"/>
      <c r="K41" s="15"/>
      <c r="L41" s="154"/>
      <c r="M41" s="59"/>
      <c r="N41" s="9"/>
      <c r="O41" s="135"/>
      <c r="P41" s="132"/>
      <c r="Q41" s="9"/>
    </row>
    <row r="42" spans="2:17">
      <c r="B42" s="61"/>
      <c r="C42" s="155" t="s">
        <v>239</v>
      </c>
      <c r="D42" s="141" t="s">
        <v>243</v>
      </c>
      <c r="E42" s="156" t="s">
        <v>289</v>
      </c>
      <c r="F42" s="159"/>
      <c r="G42" s="159"/>
      <c r="H42" s="159"/>
      <c r="I42" s="107"/>
      <c r="J42" s="9"/>
      <c r="K42" s="15"/>
      <c r="L42" s="154"/>
      <c r="M42" s="59"/>
      <c r="N42" s="9"/>
      <c r="O42" s="135"/>
      <c r="P42" s="132"/>
      <c r="Q42" s="9"/>
    </row>
    <row r="43" spans="2:17">
      <c r="B43" s="61"/>
      <c r="C43" s="155" t="s">
        <v>238</v>
      </c>
      <c r="D43" s="141" t="s">
        <v>243</v>
      </c>
      <c r="E43" s="165" t="s">
        <v>289</v>
      </c>
      <c r="F43" s="161"/>
      <c r="G43" s="161"/>
      <c r="H43" s="161"/>
      <c r="I43" s="107"/>
      <c r="J43" s="9"/>
      <c r="K43" s="15"/>
      <c r="L43" s="154"/>
      <c r="M43" s="59"/>
      <c r="N43" s="9"/>
      <c r="O43" s="135"/>
      <c r="P43" s="132"/>
      <c r="Q43" s="9"/>
    </row>
    <row r="44" spans="2:17">
      <c r="B44" s="61"/>
      <c r="C44" s="155" t="s">
        <v>240</v>
      </c>
      <c r="D44" s="141" t="s">
        <v>243</v>
      </c>
      <c r="E44" s="165" t="s">
        <v>289</v>
      </c>
      <c r="F44" s="161"/>
      <c r="G44" s="161"/>
      <c r="H44" s="161"/>
      <c r="I44" s="107"/>
      <c r="J44" s="9"/>
      <c r="K44" s="15"/>
      <c r="L44" s="154"/>
      <c r="M44" s="59"/>
      <c r="N44" s="9"/>
      <c r="O44" s="135"/>
      <c r="P44" s="132"/>
      <c r="Q44" s="9"/>
    </row>
    <row r="45" spans="2:17">
      <c r="B45" s="68"/>
      <c r="C45" s="172"/>
      <c r="D45" s="173"/>
      <c r="E45" s="175"/>
      <c r="F45" s="175"/>
      <c r="G45" s="175"/>
      <c r="H45" s="175"/>
      <c r="I45" s="322"/>
      <c r="J45" s="10"/>
      <c r="K45" s="16"/>
      <c r="L45" s="176"/>
      <c r="M45" s="123"/>
      <c r="N45" s="9"/>
      <c r="O45" s="135"/>
      <c r="P45" s="132"/>
      <c r="Q45" s="9"/>
    </row>
    <row r="46" spans="2:17" ht="16" thickBot="1">
      <c r="B46" s="73" t="s">
        <v>293</v>
      </c>
      <c r="C46" s="9"/>
      <c r="D46" s="141"/>
      <c r="E46" s="167"/>
      <c r="F46" s="167"/>
      <c r="G46" s="167"/>
      <c r="H46" s="167"/>
      <c r="I46" s="107"/>
      <c r="J46" s="9"/>
      <c r="K46" s="15"/>
      <c r="L46" s="154"/>
      <c r="M46" s="59"/>
      <c r="N46" s="9"/>
      <c r="O46" s="135"/>
      <c r="P46" s="132"/>
      <c r="Q46" s="9"/>
    </row>
    <row r="47" spans="2:17" ht="16" thickBot="1">
      <c r="B47" s="61"/>
      <c r="C47" s="9" t="s">
        <v>294</v>
      </c>
      <c r="D47" s="141"/>
      <c r="E47" s="168"/>
      <c r="F47" s="167"/>
      <c r="G47" s="167"/>
      <c r="H47" s="167"/>
      <c r="I47" s="324"/>
      <c r="J47" s="9"/>
      <c r="K47" s="15" t="s">
        <v>291</v>
      </c>
      <c r="L47" s="315">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5" t="s">
        <v>299</v>
      </c>
      <c r="P47" s="132">
        <f>IF(L47=TRUE,1,0)</f>
        <v>0</v>
      </c>
      <c r="Q47" s="9"/>
    </row>
    <row r="48" spans="2:17" ht="16" thickBot="1">
      <c r="B48" s="61"/>
      <c r="C48" s="9" t="s">
        <v>295</v>
      </c>
      <c r="D48" s="141"/>
      <c r="E48" s="169"/>
      <c r="F48" s="167"/>
      <c r="G48" s="167"/>
      <c r="H48" s="167"/>
      <c r="I48" s="166"/>
      <c r="J48" s="9"/>
      <c r="K48" s="15"/>
      <c r="L48" s="154"/>
      <c r="M48" s="59"/>
      <c r="N48" s="9"/>
      <c r="O48" s="135" t="s">
        <v>300</v>
      </c>
      <c r="P48" s="132"/>
      <c r="Q48" s="9"/>
    </row>
    <row r="49" spans="2:16" ht="16" thickBot="1">
      <c r="B49" s="62"/>
      <c r="C49" s="63"/>
      <c r="D49" s="143"/>
      <c r="E49" s="193"/>
      <c r="F49" s="193"/>
      <c r="G49" s="193"/>
      <c r="H49" s="193"/>
      <c r="I49" s="193"/>
      <c r="J49" s="63"/>
      <c r="K49" s="75"/>
      <c r="L49" s="171"/>
      <c r="M49" s="64"/>
      <c r="N49" s="9"/>
      <c r="O49" s="133"/>
      <c r="P49" s="134"/>
    </row>
    <row r="52" spans="2:16">
      <c r="C52" s="1"/>
    </row>
    <row r="53" spans="2:16">
      <c r="C53" s="1"/>
    </row>
    <row r="54" spans="2:16">
      <c r="C54" s="1"/>
    </row>
    <row r="55" spans="2:16">
      <c r="C55" s="1"/>
    </row>
    <row r="59" spans="2:16">
      <c r="C59" s="28"/>
      <c r="D59" s="142"/>
      <c r="E59" s="197"/>
      <c r="F59" s="197"/>
      <c r="G59" s="197"/>
      <c r="H59" s="197"/>
      <c r="I59" s="197"/>
    </row>
  </sheetData>
  <mergeCells count="1">
    <mergeCell ref="B5:G7"/>
  </mergeCells>
  <conditionalFormatting sqref="L13">
    <cfRule type="cellIs" dxfId="5" priority="8" operator="equal">
      <formula>TRUE</formula>
    </cfRule>
  </conditionalFormatting>
  <conditionalFormatting sqref="L47">
    <cfRule type="cellIs" dxfId="4" priority="7" operator="equal">
      <formula>TRUE</formula>
    </cfRule>
  </conditionalFormatting>
  <conditionalFormatting sqref="L17:L20">
    <cfRule type="cellIs" dxfId="3" priority="2" operator="equal">
      <formula>TRUE</formula>
    </cfRule>
  </conditionalFormatting>
  <conditionalFormatting sqref="L14">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302</v>
      </c>
      <c r="C2" s="100"/>
      <c r="D2" s="100"/>
      <c r="E2" s="100"/>
      <c r="F2" s="100"/>
      <c r="G2" s="100"/>
      <c r="H2" s="100"/>
      <c r="AC2" s="144"/>
      <c r="AD2" s="144"/>
      <c r="AE2" s="144"/>
      <c r="AF2" s="144"/>
      <c r="AG2" s="144"/>
      <c r="AH2" s="144"/>
      <c r="AI2" s="144"/>
      <c r="AJ2" s="144"/>
    </row>
    <row r="3" spans="2:67" ht="15" customHeight="1">
      <c r="B3" s="104"/>
      <c r="C3" s="100"/>
      <c r="D3" s="100"/>
      <c r="E3" s="100"/>
      <c r="F3" s="100"/>
      <c r="G3" s="100"/>
      <c r="H3" s="100"/>
      <c r="J3" s="9"/>
      <c r="K3" s="9"/>
      <c r="AC3" s="144"/>
      <c r="AD3" s="144"/>
      <c r="AE3" s="144"/>
      <c r="AF3" s="144"/>
      <c r="AG3" s="144"/>
      <c r="AH3" s="144"/>
      <c r="AI3" s="144"/>
      <c r="AJ3" s="144"/>
    </row>
    <row r="4" spans="2:67" ht="15" customHeight="1">
      <c r="B4" s="178" t="s">
        <v>38</v>
      </c>
      <c r="W4" s="145"/>
      <c r="X4" s="145"/>
      <c r="Y4" s="145"/>
      <c r="Z4" s="145"/>
      <c r="AA4" s="145"/>
      <c r="AB4" s="145"/>
      <c r="AC4" s="145"/>
      <c r="AD4" s="145"/>
    </row>
    <row r="5" spans="2:67" ht="30">
      <c r="B5" s="179" t="s">
        <v>296</v>
      </c>
      <c r="W5" s="144"/>
      <c r="X5" s="144"/>
      <c r="Y5" s="144"/>
      <c r="Z5" s="144"/>
      <c r="AA5" s="144"/>
      <c r="AB5" s="144"/>
      <c r="AC5" s="144"/>
      <c r="AD5" s="144"/>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H10" sqref="H10"/>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259</v>
      </c>
    </row>
    <row r="3" spans="2:9">
      <c r="B3" s="90"/>
    </row>
    <row r="4" spans="2:9">
      <c r="B4" s="3" t="s">
        <v>38</v>
      </c>
      <c r="C4" s="4"/>
      <c r="D4" s="4"/>
      <c r="E4" s="4"/>
      <c r="F4" s="4"/>
      <c r="G4" s="4"/>
      <c r="H4" s="5"/>
    </row>
    <row r="5" spans="2:9" ht="30" customHeight="1">
      <c r="B5" s="342" t="s">
        <v>430</v>
      </c>
      <c r="C5" s="343"/>
      <c r="D5" s="343"/>
      <c r="E5" s="343"/>
      <c r="F5" s="343"/>
      <c r="G5" s="343"/>
      <c r="H5" s="344"/>
    </row>
    <row r="6" spans="2:9" ht="16" thickBot="1"/>
    <row r="7" spans="2:9">
      <c r="B7" s="55" t="s">
        <v>389</v>
      </c>
      <c r="C7" s="66"/>
      <c r="D7" s="66"/>
      <c r="E7" s="66"/>
      <c r="F7" s="66"/>
      <c r="G7" s="66"/>
      <c r="H7" s="57"/>
    </row>
    <row r="8" spans="2:9">
      <c r="B8" s="58"/>
      <c r="C8" s="9"/>
      <c r="D8" s="9"/>
      <c r="E8" s="9"/>
      <c r="F8" s="9"/>
      <c r="G8" s="9"/>
      <c r="H8" s="59"/>
    </row>
    <row r="9" spans="2:9">
      <c r="B9" s="119" t="s">
        <v>258</v>
      </c>
      <c r="C9" s="148" t="s">
        <v>41</v>
      </c>
      <c r="D9" s="147" t="s">
        <v>137</v>
      </c>
      <c r="E9" s="147" t="s">
        <v>42</v>
      </c>
      <c r="F9" s="147" t="s">
        <v>150</v>
      </c>
      <c r="G9" s="147" t="s">
        <v>234</v>
      </c>
      <c r="H9" s="118" t="s">
        <v>432</v>
      </c>
    </row>
    <row r="10" spans="2:9">
      <c r="B10" s="87">
        <v>2010</v>
      </c>
      <c r="C10" s="294"/>
      <c r="D10" s="295"/>
      <c r="E10" s="295"/>
      <c r="F10" s="295"/>
      <c r="G10" s="295"/>
      <c r="H10" s="296"/>
      <c r="I10"/>
    </row>
    <row r="11" spans="2:9">
      <c r="B11" s="87">
        <v>2011</v>
      </c>
      <c r="C11" s="294"/>
      <c r="D11" s="295"/>
      <c r="E11" s="295"/>
      <c r="F11" s="295"/>
      <c r="G11" s="295"/>
      <c r="H11" s="296"/>
    </row>
    <row r="12" spans="2:9">
      <c r="B12" s="87">
        <v>2012</v>
      </c>
      <c r="C12" s="294"/>
      <c r="D12" s="295"/>
      <c r="E12" s="295"/>
      <c r="F12" s="295"/>
      <c r="G12" s="295"/>
      <c r="H12" s="296"/>
    </row>
    <row r="13" spans="2:9">
      <c r="B13" s="87">
        <v>2013</v>
      </c>
      <c r="C13" s="294"/>
      <c r="D13" s="295"/>
      <c r="E13" s="295"/>
      <c r="F13" s="295"/>
      <c r="G13" s="295"/>
      <c r="H13" s="296"/>
    </row>
    <row r="14" spans="2:9">
      <c r="B14" s="87">
        <v>2014</v>
      </c>
      <c r="C14" s="294"/>
      <c r="D14" s="295"/>
      <c r="E14" s="295"/>
      <c r="F14" s="295"/>
      <c r="G14" s="295"/>
      <c r="H14" s="296"/>
    </row>
    <row r="15" spans="2:9">
      <c r="B15" s="87">
        <v>2015</v>
      </c>
      <c r="C15" s="294"/>
      <c r="D15" s="295"/>
      <c r="E15" s="295"/>
      <c r="F15" s="295"/>
      <c r="G15" s="295"/>
      <c r="H15" s="296"/>
    </row>
    <row r="16" spans="2:9">
      <c r="B16" s="87">
        <v>2016</v>
      </c>
      <c r="C16" s="294"/>
      <c r="D16" s="295"/>
      <c r="E16" s="295"/>
      <c r="F16" s="295"/>
      <c r="G16" s="295"/>
      <c r="H16" s="296"/>
    </row>
    <row r="17" spans="1:8">
      <c r="B17" s="87">
        <v>2017</v>
      </c>
      <c r="C17" s="294"/>
      <c r="D17" s="295"/>
      <c r="E17" s="295"/>
      <c r="F17" s="295"/>
      <c r="G17" s="295"/>
      <c r="H17" s="296"/>
    </row>
    <row r="18" spans="1:8">
      <c r="B18" s="87">
        <v>2018</v>
      </c>
      <c r="C18" s="294"/>
      <c r="D18" s="295"/>
      <c r="E18" s="295"/>
      <c r="F18" s="295"/>
      <c r="G18" s="295"/>
      <c r="H18" s="296"/>
    </row>
    <row r="19" spans="1:8">
      <c r="B19" s="87">
        <v>2019</v>
      </c>
      <c r="C19" s="294"/>
      <c r="D19" s="295"/>
      <c r="E19" s="295"/>
      <c r="F19" s="295"/>
      <c r="G19" s="295"/>
      <c r="H19" s="296"/>
    </row>
    <row r="20" spans="1:8">
      <c r="B20" s="87">
        <v>2020</v>
      </c>
      <c r="C20" s="294"/>
      <c r="D20" s="295"/>
      <c r="E20" s="295"/>
      <c r="F20" s="295"/>
      <c r="G20" s="295"/>
      <c r="H20" s="296"/>
    </row>
    <row r="21" spans="1:8">
      <c r="B21" s="87">
        <v>2021</v>
      </c>
      <c r="C21" s="294"/>
      <c r="D21" s="295"/>
      <c r="E21" s="295"/>
      <c r="F21" s="295"/>
      <c r="G21" s="295"/>
      <c r="H21" s="296"/>
    </row>
    <row r="22" spans="1:8">
      <c r="B22" s="87">
        <v>2022</v>
      </c>
      <c r="C22" s="294"/>
      <c r="D22" s="295"/>
      <c r="E22" s="295"/>
      <c r="F22" s="295"/>
      <c r="G22" s="295"/>
      <c r="H22" s="296"/>
    </row>
    <row r="23" spans="1:8">
      <c r="B23" s="87">
        <v>2023</v>
      </c>
      <c r="C23" s="294"/>
      <c r="D23" s="295"/>
      <c r="E23" s="295"/>
      <c r="F23" s="295"/>
      <c r="G23" s="295"/>
      <c r="H23" s="296"/>
    </row>
    <row r="24" spans="1:8">
      <c r="B24" s="87">
        <v>2024</v>
      </c>
      <c r="C24" s="294"/>
      <c r="D24" s="295"/>
      <c r="E24" s="295"/>
      <c r="F24" s="295"/>
      <c r="G24" s="295"/>
      <c r="H24" s="296"/>
    </row>
    <row r="25" spans="1:8">
      <c r="B25" s="87">
        <v>2025</v>
      </c>
      <c r="C25" s="294"/>
      <c r="D25" s="295"/>
      <c r="E25" s="295"/>
      <c r="F25" s="295"/>
      <c r="G25" s="295"/>
      <c r="H25" s="296"/>
    </row>
    <row r="26" spans="1:8">
      <c r="B26" s="87">
        <v>2026</v>
      </c>
      <c r="C26" s="294"/>
      <c r="D26" s="295"/>
      <c r="E26" s="295"/>
      <c r="F26" s="295"/>
      <c r="G26" s="295"/>
      <c r="H26" s="296"/>
    </row>
    <row r="27" spans="1:8">
      <c r="B27" s="87">
        <v>2027</v>
      </c>
      <c r="C27" s="294"/>
      <c r="D27" s="295"/>
      <c r="E27" s="295"/>
      <c r="F27" s="295"/>
      <c r="G27" s="295"/>
      <c r="H27" s="296"/>
    </row>
    <row r="28" spans="1:8">
      <c r="A28" s="122"/>
      <c r="B28" s="87">
        <v>2028</v>
      </c>
      <c r="C28" s="294"/>
      <c r="D28" s="295"/>
      <c r="E28" s="295"/>
      <c r="F28" s="295"/>
      <c r="G28" s="295"/>
      <c r="H28" s="296"/>
    </row>
    <row r="29" spans="1:8">
      <c r="B29" s="87">
        <v>2029</v>
      </c>
      <c r="C29" s="294"/>
      <c r="D29" s="295"/>
      <c r="E29" s="295"/>
      <c r="F29" s="295"/>
      <c r="G29" s="295"/>
      <c r="H29" s="296"/>
    </row>
    <row r="30" spans="1:8">
      <c r="B30" s="87">
        <v>2030</v>
      </c>
      <c r="C30" s="294"/>
      <c r="D30" s="295"/>
      <c r="E30" s="295"/>
      <c r="F30" s="295"/>
      <c r="G30" s="295"/>
      <c r="H30" s="296"/>
    </row>
    <row r="31" spans="1:8">
      <c r="B31" s="87">
        <v>2031</v>
      </c>
      <c r="C31" s="294"/>
      <c r="D31" s="295"/>
      <c r="E31" s="295"/>
      <c r="F31" s="295"/>
      <c r="G31" s="295"/>
      <c r="H31" s="296"/>
    </row>
    <row r="32" spans="1:8">
      <c r="B32" s="87">
        <v>2032</v>
      </c>
      <c r="C32" s="294"/>
      <c r="D32" s="295"/>
      <c r="E32" s="295"/>
      <c r="F32" s="295"/>
      <c r="G32" s="295"/>
      <c r="H32" s="296"/>
    </row>
    <row r="33" spans="2:8">
      <c r="B33" s="87">
        <v>2033</v>
      </c>
      <c r="C33" s="294"/>
      <c r="D33" s="295"/>
      <c r="E33" s="295"/>
      <c r="F33" s="295"/>
      <c r="G33" s="295"/>
      <c r="H33" s="296"/>
    </row>
    <row r="34" spans="2:8">
      <c r="B34" s="87">
        <v>2034</v>
      </c>
      <c r="C34" s="294"/>
      <c r="D34" s="295"/>
      <c r="E34" s="295"/>
      <c r="F34" s="295"/>
      <c r="G34" s="295"/>
      <c r="H34" s="296"/>
    </row>
    <row r="35" spans="2:8">
      <c r="B35" s="87">
        <v>2035</v>
      </c>
      <c r="C35" s="294"/>
      <c r="D35" s="295"/>
      <c r="E35" s="295"/>
      <c r="F35" s="295"/>
      <c r="G35" s="295"/>
      <c r="H35" s="296"/>
    </row>
    <row r="36" spans="2:8">
      <c r="B36" s="87">
        <v>2036</v>
      </c>
      <c r="C36" s="294"/>
      <c r="D36" s="295"/>
      <c r="E36" s="295"/>
      <c r="F36" s="295"/>
      <c r="G36" s="295"/>
      <c r="H36" s="296"/>
    </row>
    <row r="37" spans="2:8">
      <c r="B37" s="87">
        <v>2037</v>
      </c>
      <c r="C37" s="294"/>
      <c r="D37" s="295"/>
      <c r="E37" s="295"/>
      <c r="F37" s="295"/>
      <c r="G37" s="295"/>
      <c r="H37" s="296"/>
    </row>
    <row r="38" spans="2:8">
      <c r="B38" s="87">
        <v>2038</v>
      </c>
      <c r="C38" s="294"/>
      <c r="D38" s="295"/>
      <c r="E38" s="295"/>
      <c r="F38" s="295"/>
      <c r="G38" s="295"/>
      <c r="H38" s="296"/>
    </row>
    <row r="39" spans="2:8">
      <c r="B39" s="87">
        <v>2039</v>
      </c>
      <c r="C39" s="294"/>
      <c r="D39" s="295"/>
      <c r="E39" s="295"/>
      <c r="F39" s="295"/>
      <c r="G39" s="295"/>
      <c r="H39" s="296"/>
    </row>
    <row r="40" spans="2:8">
      <c r="B40" s="87">
        <v>2040</v>
      </c>
      <c r="C40" s="294"/>
      <c r="D40" s="295"/>
      <c r="E40" s="295"/>
      <c r="F40" s="295"/>
      <c r="G40" s="295"/>
      <c r="H40" s="296"/>
    </row>
    <row r="41" spans="2:8">
      <c r="B41" s="87">
        <v>2041</v>
      </c>
      <c r="C41" s="294"/>
      <c r="D41" s="295"/>
      <c r="E41" s="295"/>
      <c r="F41" s="295"/>
      <c r="G41" s="295"/>
      <c r="H41" s="296"/>
    </row>
    <row r="42" spans="2:8">
      <c r="B42" s="87">
        <v>2042</v>
      </c>
      <c r="C42" s="294"/>
      <c r="D42" s="295"/>
      <c r="E42" s="295"/>
      <c r="F42" s="295"/>
      <c r="G42" s="295"/>
      <c r="H42" s="296"/>
    </row>
    <row r="43" spans="2:8">
      <c r="B43" s="87">
        <v>2043</v>
      </c>
      <c r="C43" s="294"/>
      <c r="D43" s="295"/>
      <c r="E43" s="295"/>
      <c r="F43" s="295"/>
      <c r="G43" s="295"/>
      <c r="H43" s="296"/>
    </row>
    <row r="44" spans="2:8">
      <c r="B44" s="87">
        <v>2044</v>
      </c>
      <c r="C44" s="294"/>
      <c r="D44" s="295"/>
      <c r="E44" s="295"/>
      <c r="F44" s="295"/>
      <c r="G44" s="295"/>
      <c r="H44" s="296"/>
    </row>
    <row r="45" spans="2:8">
      <c r="B45" s="87">
        <v>2045</v>
      </c>
      <c r="C45" s="294"/>
      <c r="D45" s="295"/>
      <c r="E45" s="295"/>
      <c r="F45" s="295"/>
      <c r="G45" s="295"/>
      <c r="H45" s="296"/>
    </row>
    <row r="46" spans="2:8">
      <c r="B46" s="87">
        <v>2046</v>
      </c>
      <c r="C46" s="294"/>
      <c r="D46" s="295"/>
      <c r="E46" s="295"/>
      <c r="F46" s="295"/>
      <c r="G46" s="295"/>
      <c r="H46" s="296"/>
    </row>
    <row r="47" spans="2:8">
      <c r="B47" s="87">
        <v>2047</v>
      </c>
      <c r="C47" s="294"/>
      <c r="D47" s="295"/>
      <c r="E47" s="295"/>
      <c r="F47" s="295"/>
      <c r="G47" s="295"/>
      <c r="H47" s="296"/>
    </row>
    <row r="48" spans="2:8">
      <c r="B48" s="87">
        <v>2048</v>
      </c>
      <c r="C48" s="294"/>
      <c r="D48" s="295"/>
      <c r="E48" s="295"/>
      <c r="F48" s="295"/>
      <c r="G48" s="295"/>
      <c r="H48" s="296"/>
    </row>
    <row r="49" spans="2:8">
      <c r="B49" s="87">
        <v>2049</v>
      </c>
      <c r="C49" s="294"/>
      <c r="D49" s="295"/>
      <c r="E49" s="295"/>
      <c r="F49" s="295"/>
      <c r="G49" s="295"/>
      <c r="H49" s="296"/>
    </row>
    <row r="50" spans="2:8">
      <c r="B50" s="87">
        <v>2050</v>
      </c>
      <c r="C50" s="294"/>
      <c r="D50" s="295"/>
      <c r="E50" s="295"/>
      <c r="F50" s="295"/>
      <c r="G50" s="295"/>
      <c r="H50" s="296"/>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csv_bio_residues_time_curve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2014-05-22T13:36:38Z</dcterms:modified>
</cp:coreProperties>
</file>