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560" yWindow="560" windowWidth="25040" windowHeight="15400" tabRatio="911"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Shares per carrier" sheetId="49" r:id="rId10"/>
    <sheet name="Final demand per energy carrier" sheetId="30" r:id="rId11"/>
    <sheet name="Tech split of useful demand" sheetId="61" r:id="rId12"/>
    <sheet name="Fuel aggregation" sheetId="37" r:id="rId13"/>
    <sheet name="csv_agriculture_electricity_ps" sheetId="55" r:id="rId14"/>
  </sheets>
  <externalReferences>
    <externalReference r:id="rId15"/>
  </externalReferences>
  <definedNames>
    <definedName name="base_year">Dashboard!$E$12</definedName>
    <definedName name="country">Dashboard!$E$11</definedName>
    <definedName name="Final_demand_residences">'Fuel aggregation'!$L$11</definedName>
    <definedName name="kWh_MJ_conversion">[1]Assumptions!$C$177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29" i="28" l="1"/>
  <c r="E16" i="30"/>
  <c r="D13" i="61"/>
  <c r="M15" i="28"/>
  <c r="L13" i="28"/>
  <c r="G15" i="61"/>
  <c r="E11" i="37"/>
  <c r="E12" i="37"/>
  <c r="E14" i="37"/>
  <c r="D10" i="61"/>
  <c r="H11" i="13"/>
  <c r="J11" i="13"/>
  <c r="E10" i="61"/>
  <c r="F10" i="61"/>
  <c r="D11" i="37"/>
  <c r="D12" i="37"/>
  <c r="D14" i="37"/>
  <c r="D11" i="61"/>
  <c r="H12" i="13"/>
  <c r="J12" i="13"/>
  <c r="E11" i="61"/>
  <c r="F11" i="61"/>
  <c r="F11" i="37"/>
  <c r="F12" i="37"/>
  <c r="F14" i="37"/>
  <c r="D12" i="61"/>
  <c r="H13" i="13"/>
  <c r="J13" i="13"/>
  <c r="E12" i="61"/>
  <c r="F12" i="61"/>
  <c r="G11" i="37"/>
  <c r="G12" i="37"/>
  <c r="G14" i="37"/>
  <c r="I15" i="13"/>
  <c r="J15" i="13"/>
  <c r="E13" i="61"/>
  <c r="F13" i="61"/>
  <c r="J11" i="37"/>
  <c r="J12" i="37"/>
  <c r="J14" i="37"/>
  <c r="D14" i="61"/>
  <c r="F14" i="61"/>
  <c r="F15" i="61"/>
  <c r="I14" i="13"/>
  <c r="J14" i="13"/>
  <c r="E15" i="61"/>
  <c r="D15" i="61"/>
  <c r="E18" i="30"/>
  <c r="E19" i="30"/>
  <c r="I11" i="37"/>
  <c r="I12" i="37"/>
  <c r="I14" i="37"/>
  <c r="E10" i="30"/>
  <c r="E22" i="30"/>
  <c r="E29" i="28"/>
  <c r="M29" i="28"/>
  <c r="G11" i="61"/>
  <c r="E21" i="28"/>
  <c r="G12" i="61"/>
  <c r="E22" i="28"/>
  <c r="G13" i="61"/>
  <c r="E23" i="28"/>
  <c r="G14" i="61"/>
  <c r="E24" i="28"/>
  <c r="G10" i="61"/>
  <c r="E20" i="28"/>
  <c r="E28" i="28"/>
  <c r="E27" i="28"/>
  <c r="I17" i="30"/>
  <c r="I19" i="30"/>
  <c r="F19" i="30"/>
  <c r="G14" i="30"/>
  <c r="G19" i="30"/>
  <c r="H15" i="30"/>
  <c r="H19" i="30"/>
  <c r="D13" i="30"/>
  <c r="D19" i="30"/>
  <c r="D10" i="30"/>
  <c r="G10" i="30"/>
  <c r="H10" i="30"/>
  <c r="D11" i="49"/>
  <c r="D12" i="49"/>
  <c r="D13" i="49"/>
  <c r="H11" i="37"/>
  <c r="H12" i="37"/>
  <c r="H14" i="37"/>
  <c r="L15" i="28"/>
  <c r="P29" i="28"/>
  <c r="P13" i="28"/>
  <c r="L10" i="28"/>
  <c r="L14" i="37"/>
  <c r="C11" i="37"/>
  <c r="C12" i="37"/>
  <c r="C14" i="37"/>
  <c r="K14" i="37"/>
  <c r="L27" i="37"/>
  <c r="K23" i="37"/>
  <c r="K22" i="37"/>
  <c r="I10" i="30"/>
  <c r="C8" i="34"/>
  <c r="C5" i="34"/>
  <c r="C4" i="34"/>
  <c r="C7" i="34"/>
  <c r="C6" i="34"/>
  <c r="F10" i="30"/>
  <c r="E11" i="49"/>
  <c r="B3" i="55"/>
  <c r="E13" i="49"/>
  <c r="B5" i="55"/>
  <c r="E12" i="49"/>
  <c r="B4" i="55"/>
</calcChain>
</file>

<file path=xl/comments1.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<sst xmlns="http://schemas.openxmlformats.org/spreadsheetml/2006/main" count="520" uniqueCount="366">
  <si>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</si>
  <si>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</si>
  <si>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</si>
  <si>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</si>
  <si>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</si>
  <si>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</si>
  <si>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</si>
  <si>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</si>
  <si>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</si>
  <si>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</si>
  <si>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</si>
  <si>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</si>
  <si>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</si>
  <si>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</si>
  <si>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</si>
  <si>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</si>
  <si>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</si>
  <si>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Research data</t>
  </si>
  <si>
    <t>Comments</t>
  </si>
  <si>
    <t>Organization</t>
  </si>
  <si>
    <t>Contents</t>
  </si>
  <si>
    <t>Description</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</si>
  <si>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</si>
  <si>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</si>
  <si>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</si>
  <si>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</si>
  <si>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</si>
  <si>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</si>
  <si>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</si>
  <si>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</si>
  <si>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</si>
  <si>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</si>
  <si>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</si>
  <si>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</si>
  <si>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</si>
  <si>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</si>
  <si>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</si>
  <si>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</si>
  <si>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</si>
  <si>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</si>
  <si>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</si>
  <si>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</si>
  <si>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</si>
  <si>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</si>
  <si>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</si>
  <si>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</si>
  <si>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</si>
  <si>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</si>
  <si>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</si>
  <si>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</si>
  <si>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</si>
  <si>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</si>
  <si>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</si>
  <si>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</si>
  <si>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</si>
  <si>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</si>
  <si>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</si>
  <si>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</si>
  <si>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</si>
  <si>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</si>
  <si>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</si>
  <si>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</si>
  <si>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</si>
  <si>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</si>
  <si>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</si>
  <si>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</si>
  <si>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</si>
  <si>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</si>
  <si>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</si>
  <si>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</si>
  <si>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</si>
  <si>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</si>
  <si>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</si>
  <si>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</si>
  <si>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</si>
  <si>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</si>
  <si>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</si>
  <si>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</si>
  <si>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</si>
  <si>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</si>
  <si>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</si>
  <si>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</si>
  <si>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</si>
  <si>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</si>
  <si>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</si>
  <si>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</si>
  <si>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</si>
  <si>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</si>
  <si>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</si>
  <si>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</si>
  <si>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</si>
  <si>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</si>
  <si>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</si>
  <si>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All</t>
  </si>
  <si>
    <t>Function</t>
  </si>
  <si>
    <t>Gas-fired heater</t>
  </si>
  <si>
    <t>Electric heat pump with thermal storage</t>
  </si>
  <si>
    <t>Oil-fired heater</t>
  </si>
  <si>
    <t>Biomass-fired heater</t>
  </si>
  <si>
    <t>Technology used</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</si>
  <si>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</si>
  <si>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</si>
  <si>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</si>
  <si>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</si>
  <si>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</si>
  <si>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</si>
  <si>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</si>
  <si>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</si>
  <si>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</si>
  <si>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</si>
  <si>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</si>
  <si>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</si>
  <si>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</si>
  <si>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</si>
  <si>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</si>
  <si>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</si>
  <si>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</si>
  <si>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</si>
  <si>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</si>
  <si>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</si>
  <si>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</si>
  <si>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</si>
  <si>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</si>
  <si>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</si>
  <si>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</si>
  <si>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</si>
  <si>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</si>
  <si>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</si>
  <si>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</si>
  <si>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</si>
  <si>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</si>
  <si>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</si>
  <si>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</si>
  <si>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</si>
  <si>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</si>
  <si>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</si>
  <si>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</si>
  <si>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</si>
  <si>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</si>
  <si>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</si>
  <si>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</si>
  <si>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</si>
  <si>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</si>
  <si>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</si>
  <si>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</si>
  <si>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</si>
  <si>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</si>
  <si>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</si>
  <si>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</si>
  <si>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</si>
  <si>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</si>
  <si>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</si>
  <si>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</si>
  <si>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</si>
  <si>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</si>
  <si>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</si>
  <si>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</si>
  <si>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</si>
  <si>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</si>
  <si>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</si>
  <si>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</si>
  <si>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</si>
  <si>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</si>
  <si>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</si>
  <si>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</si>
  <si>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</si>
  <si>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</si>
  <si>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</si>
  <si>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</si>
  <si>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</si>
  <si>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</si>
  <si>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</si>
  <si>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</si>
  <si>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</si>
  <si>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</si>
  <si>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</si>
  <si>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</si>
  <si>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</si>
  <si>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</si>
  <si>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</si>
  <si>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</si>
  <si>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</si>
  <si>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</si>
  <si>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</si>
  <si>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</si>
  <si>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</si>
  <si>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</si>
  <si>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</si>
  <si>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</si>
  <si>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</si>
  <si>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</si>
  <si>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</si>
  <si>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</si>
  <si>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</si>
  <si>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</si>
  <si>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</si>
  <si>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</si>
  <si>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</si>
  <si>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</si>
  <si>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</si>
  <si>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</si>
  <si>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</si>
  <si>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</si>
  <si>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</si>
  <si>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The technological specifications of these technologies are the same for all countries.</t>
  </si>
  <si>
    <t>Technological specifications</t>
  </si>
  <si>
    <t>Country specific assumptions</t>
  </si>
  <si>
    <t>Analysis inputs</t>
  </si>
  <si>
    <t>Analysis calculations</t>
  </si>
  <si>
    <t>Analysis ouputs</t>
  </si>
  <si>
    <t>A visualization of the dataflow in this analysis</t>
  </si>
  <si>
    <t>Cover Sheet</t>
  </si>
  <si>
    <t>Dataflow</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</si>
  <si>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</si>
  <si>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</si>
  <si>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</si>
  <si>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Proposed source</t>
  </si>
  <si>
    <t>Electric appliances</t>
  </si>
  <si>
    <t>Fuels</t>
  </si>
  <si>
    <t>IEA carriers</t>
  </si>
  <si>
    <t>Coal</t>
  </si>
  <si>
    <t>Natural gas</t>
  </si>
  <si>
    <t>Oil</t>
  </si>
  <si>
    <t>Wood pellets</t>
  </si>
  <si>
    <t>Solar PV</t>
  </si>
  <si>
    <t>Fuel aggregation</t>
  </si>
  <si>
    <t>Effective efficiency</t>
  </si>
  <si>
    <t>All critical checks are positive</t>
  </si>
  <si>
    <t>Subtotal</t>
  </si>
  <si>
    <t>All assumptions are filled</t>
  </si>
  <si>
    <t>Introductory</t>
  </si>
  <si>
    <t>Sources</t>
  </si>
  <si>
    <t>Main calculations</t>
  </si>
  <si>
    <t>The technological specifications of energy conversion technologies used in the ETM are listed here</t>
  </si>
  <si>
    <t>Percentage of heat delivered per technology (%)</t>
  </si>
  <si>
    <t>Fuel Aggregation</t>
  </si>
  <si>
    <t>Technology split of useful demand fo space heating</t>
  </si>
  <si>
    <t>Tech split of useful demand</t>
  </si>
  <si>
    <t>In this tab the final demands that were directly calculated from the energy balance are calculated towards useful demand to be able to display them on the dahboard.</t>
  </si>
  <si>
    <t xml:space="preserve">The factors heat, biomass and solar from the energy balance are directly allocated to space heating by this model to respectively: district heating, biomass heater and solar thermal panels. </t>
  </si>
  <si>
    <t>CaPS carriers</t>
  </si>
  <si>
    <t>The only technologies available for space heating, space cooling and lighting are the ones listed in the dashboard. These technologies are the ones used in the ETM.</t>
  </si>
  <si>
    <t>In this sheet an overview is presented of the allocation of energy carriers over the different technologies and functions. At the bottom of this sheet the size of the electrical appliances and the other appliances are determined.</t>
  </si>
  <si>
    <r>
      <t>Please paste (</t>
    </r>
    <r>
      <rPr>
        <b/>
        <sz val="12"/>
        <rFont val="Calibri"/>
        <family val="2"/>
        <scheme val="minor"/>
      </rPr>
      <t>as values</t>
    </r>
    <r>
      <rPr>
        <sz val="12"/>
        <rFont val="Calibri"/>
        <scheme val="minor"/>
      </rPr>
      <t>) the energy balance resulting from the Power Plant-analysis (in TeraJoules) for your country in the table below. This data will be used in the analysis.</t>
    </r>
  </si>
  <si>
    <t>CSV-files</t>
  </si>
  <si>
    <t>share</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</si>
  <si>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</si>
  <si>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</si>
  <si>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</si>
  <si>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</si>
  <si>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Shares per carrier per application</t>
  </si>
  <si>
    <t>The split over the several application is defined here for several carriers.</t>
  </si>
  <si>
    <t>The final demands per energy carrier for all energy applications are calculated here</t>
  </si>
  <si>
    <t>Heating</t>
  </si>
  <si>
    <t>In this sheet the carriers from the energy balance are summed into the carriers that the ETM uses in the agriculture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
The ETM combines the IEA Agriculture/Forestry and Fishing final demand sectors into one sector.</t>
  </si>
  <si>
    <t>Gas fired heater</t>
  </si>
  <si>
    <t>Oil fired heater</t>
  </si>
  <si>
    <t>Biomass fired heater</t>
  </si>
  <si>
    <t>Heat pump with thermal storage</t>
  </si>
  <si>
    <t>CHP and heat network</t>
  </si>
  <si>
    <t>-</t>
  </si>
  <si>
    <t xml:space="preserve">There are two main energy use groups in agriculture: heating and electricity. The heating group is made up of all energy carriers and the electricity used for heating (heat pumps). All other electricity is used in the electricity group. </t>
  </si>
  <si>
    <t>Shares per carrier</t>
  </si>
  <si>
    <t>In this sheet the shares per carrier needed for the Energy Transition Model are defined.</t>
  </si>
  <si>
    <t>First version with numbers etc</t>
  </si>
  <si>
    <t>agriculture_heatpump_water_water_ts_electricity</t>
  </si>
  <si>
    <t>agriculture_geothermal</t>
  </si>
  <si>
    <t>agriculture_useful_demand_electricity</t>
  </si>
  <si>
    <t>Stijn Dellaert</t>
  </si>
  <si>
    <t>Finished analysis</t>
  </si>
  <si>
    <t>Comment</t>
  </si>
  <si>
    <t>Improved documentation and lay-out</t>
  </si>
  <si>
    <t>A short introduction to the Energytransition model (ETM) and the Agriculture analysis</t>
  </si>
  <si>
    <t>Here the corrected energy balance created in the power and heat plant analysis should be pasted for your country and year</t>
  </si>
  <si>
    <t>Here the carriers in the IEA energy balance for the Agriculture sector are combined into the carriers used in the ETM.</t>
  </si>
  <si>
    <t>A CSV-file containing the country specific split of final demand over the different electrical applications in Agriculture</t>
  </si>
  <si>
    <t>1. Paste the corrected Energy Balance step2, resulting from the power plant analysis, in the designated sheet and check if everything fits correctly.</t>
  </si>
  <si>
    <t>The main goal of this analysis is to create a representative energy use per application for the agriculture sector. The applications that are defined in this analysis are: heating and electricity use.</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</si>
  <si>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</si>
  <si>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</si>
  <si>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</si>
  <si>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</si>
  <si>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Dataflow Agriculture</t>
  </si>
  <si>
    <t>Agriculture / Forestry (TJ)</t>
  </si>
  <si>
    <t>Fishing (TJ)</t>
  </si>
  <si>
    <t>Share</t>
  </si>
  <si>
    <t>Electric</t>
  </si>
  <si>
    <t>agriculture_final_demand_electricity_parent_share</t>
  </si>
  <si>
    <t>key</t>
  </si>
  <si>
    <t>The percentage of heat delivered by heat pumps in the agriculture sector</t>
  </si>
  <si>
    <t>National statistics or expert knowledge</t>
  </si>
  <si>
    <t>converter key</t>
  </si>
  <si>
    <t>csv_agriculture_electricity_ps</t>
  </si>
  <si>
    <t>Sheet</t>
  </si>
  <si>
    <t>Information about this document and a legend to sheet and cell formatting</t>
  </si>
  <si>
    <t>An index with description of all the sheets in this analysis</t>
  </si>
  <si>
    <t>Sheets</t>
  </si>
  <si>
    <t>Carrier</t>
  </si>
  <si>
    <t>Technology shares per carrier</t>
  </si>
  <si>
    <t>The base year for this analysis</t>
  </si>
  <si>
    <t>Name</t>
  </si>
  <si>
    <t>country</t>
  </si>
  <si>
    <t>base_year</t>
  </si>
  <si>
    <t>Improved lay-out</t>
  </si>
  <si>
    <t>agriculture_production_heatpump</t>
  </si>
  <si>
    <t>Automatically import/export analysis data</t>
  </si>
  <si>
    <t>Renamed energy balance</t>
  </si>
  <si>
    <t>Corrected energy balance step 2</t>
  </si>
  <si>
    <t>Final demand per energy carrier (TJ)</t>
  </si>
  <si>
    <t>Final electricity demand per carrier per application (TJ)</t>
  </si>
  <si>
    <t>Final demand converted per technology (TJ)</t>
  </si>
  <si>
    <t>Useful demand created per technology (TJ)</t>
  </si>
  <si>
    <t>Final demand for electricity (TJ)</t>
  </si>
  <si>
    <t>Final demand for coal (TJ)</t>
  </si>
  <si>
    <t>Final demand for oil (TJ)</t>
  </si>
  <si>
    <t>Final demand for woodpellets (TJ)</t>
  </si>
  <si>
    <t>Final demand for heat (TJ)</t>
  </si>
  <si>
    <t>Changed analysis to TJ</t>
  </si>
  <si>
    <t>Cleaned up Contens and Data flow</t>
  </si>
  <si>
    <t>added buttonns on Dashboard</t>
  </si>
  <si>
    <t>Fixed DIV/0 error on tech split tab</t>
  </si>
  <si>
    <t>removed technology specifications</t>
  </si>
  <si>
    <t>output.useable_heat</t>
  </si>
  <si>
    <t>input.electricity</t>
  </si>
  <si>
    <t>agriculture_burner_network_gas.converter</t>
  </si>
  <si>
    <t>agriculture_burner_crude_oil.converter</t>
  </si>
  <si>
    <t>agriculture_burner_wood_pellets.converter</t>
  </si>
  <si>
    <t>agriculture_heatpump_water_water_ts_electricity.converter</t>
  </si>
  <si>
    <t>agriculture_geothermal.converter</t>
  </si>
  <si>
    <t>Technological Specifications</t>
  </si>
  <si>
    <t>Extract data from Etsource</t>
  </si>
  <si>
    <t>Converter attributes</t>
  </si>
  <si>
    <t>heat efficiency</t>
  </si>
  <si>
    <t>1 / COP</t>
  </si>
  <si>
    <t xml:space="preserve">Here, the technological specifications are imported from Etsource (automatically). These values are not country-specific and cannot be changed.   </t>
  </si>
  <si>
    <t>Woodpellets</t>
  </si>
  <si>
    <t xml:space="preserve">Check: </t>
  </si>
  <si>
    <t xml:space="preserve">If the </t>
  </si>
  <si>
    <t>are the same,,</t>
  </si>
  <si>
    <t xml:space="preserve">the energy carriers have been aggregated correctly. </t>
  </si>
  <si>
    <t xml:space="preserve">Difference: </t>
  </si>
  <si>
    <t>Total demand of aggregated carriers</t>
  </si>
  <si>
    <t>Total demand in energy balancen (IEA)</t>
  </si>
  <si>
    <t>There is no "Other" energy in the Fuel Aggregation</t>
  </si>
  <si>
    <t>Other, electric applicances</t>
  </si>
  <si>
    <t>Key</t>
  </si>
  <si>
    <t>removing sheets with edges and nodes</t>
  </si>
  <si>
    <t>added 'Biogases' to network gas aggregation. Renaming natural gas to network gas in some instances</t>
  </si>
  <si>
    <t>Network gas</t>
  </si>
  <si>
    <t>Final demand for network gas (TJ)</t>
  </si>
  <si>
    <t>GWh to TJ conversion factor</t>
  </si>
  <si>
    <t>Effiency per technology</t>
  </si>
  <si>
    <t xml:space="preserve">In this sheet, the final and usefule demands per heating technology are calculated. For the gas/oil/biomass-fired heaters and for the geothermal, CHP &amp; heat network technologies, the final demand is directly taken from the energy balance (the corresponding carriers are used exclusively in the one of these technologies). By applying the conversion efficiencies to the final demands (energy balance), the useful heat production of these technologis is calculated. 
Only the allocation of electricity to geothermal heating and electric heat pump is a bit tricky. The share of useful heat that is delivered by "Electric heat pump with thermal storage" is defined on the dashboard. Once all other useful demands are knowns, this share can be used to derive the useful heat production by the heat pump. </t>
  </si>
  <si>
    <t xml:space="preserve">Final demand is extracted from the energy balance. </t>
  </si>
  <si>
    <t xml:space="preserve">The percentage of useful heat is set on the dashboard. Together with the information above, the final demand is derived. </t>
  </si>
  <si>
    <t>major overhaul of layout and dataflow. No changes to CSV output</t>
  </si>
  <si>
    <t xml:space="preserve">Heating: Heat pumps </t>
  </si>
  <si>
    <t>Heating: Geothermal</t>
  </si>
  <si>
    <t>Other electric appliances (lights, pumps etc)</t>
  </si>
  <si>
    <t>TJ</t>
  </si>
  <si>
    <t xml:space="preserve">On this sheet you can fill in country specific assumptions for your country. There is only one share to fill in, the other shares are calculated from the energy balance. </t>
  </si>
  <si>
    <t xml:space="preserve">Electricity consumption in </t>
  </si>
  <si>
    <t>Percentage of useful heat produced by</t>
  </si>
  <si>
    <t>Electricity demand in electric appliances is a positive number</t>
  </si>
  <si>
    <t>Final demand is extracted from the energy balance. Note that geothermal heaters have an electric final demand of (input of environment heat) / (COP - 1)</t>
  </si>
  <si>
    <t>Geothermal (addressing electric energy input)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</si>
</sst>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 _€_-;\-* #,##0.00\ _€_-;_-* &quot;-&quot;??\ _€_-;_-@_-"/>
    <numFmt numFmtId="165" formatCode="0.0"/>
    <numFmt numFmtId="166" formatCode="0.0%"/>
    <numFmt numFmtId="167" formatCode="0.000"/>
    <numFmt numFmtId="168" formatCode="0.0000"/>
    <numFmt numFmtId="169" formatCode="0.000%"/>
    <numFmt numFmtId="170" formatCode="0.0000000"/>
    <numFmt numFmtId="171" formatCode="_(* #,##0.00000_);_(* \(#,##0.00000\);_(* &quot;-&quot;??_);_(@_)"/>
    <numFmt numFmtId="172" formatCode="0.00000"/>
    <numFmt numFmtId="173" formatCode="[$-409]mmmm\ d\,\ yyyy;@"/>
  </numFmts>
  <fonts count="28"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sz val="11"/>
      <color rgb="FF000000"/>
      <name val="Calibri"/>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scheme val="minor"/>
    </font>
    <font>
      <b/>
      <sz val="18"/>
      <color theme="1"/>
      <name val="Calibri"/>
      <scheme val="minor"/>
    </font>
    <font>
      <sz val="9"/>
      <color indexed="81"/>
      <name val="Arial"/>
    </font>
    <font>
      <u/>
      <sz val="12"/>
      <color rgb="FF000000"/>
      <name val="Calibri"/>
      <scheme val="minor"/>
    </font>
    <font>
      <b/>
      <u/>
      <sz val="12"/>
      <color theme="1"/>
      <name val="Calibri"/>
      <scheme val="minor"/>
    </font>
    <font>
      <sz val="12"/>
      <color theme="0" tint="-0.499984740745262"/>
      <name val="Calibri"/>
      <scheme val="minor"/>
    </font>
    <font>
      <sz val="12"/>
      <color rgb="FF000000"/>
      <name val="Lucida Grande"/>
    </font>
    <font>
      <b/>
      <i/>
      <sz val="12"/>
      <name val="Calibri"/>
      <scheme val="minor"/>
    </font>
    <font>
      <i/>
      <sz val="12"/>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s>
  <borders count="5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style="medium">
        <color auto="1"/>
      </right>
      <top style="thin">
        <color auto="1"/>
      </top>
      <bottom/>
      <diagonal/>
    </border>
    <border>
      <left style="thin">
        <color auto="1"/>
      </left>
      <right/>
      <top/>
      <bottom style="medium">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diagonal/>
    </border>
    <border>
      <left style="medium">
        <color auto="1"/>
      </left>
      <right style="medium">
        <color auto="1"/>
      </right>
      <top/>
      <bottom style="thin">
        <color auto="1"/>
      </bottom>
      <diagonal/>
    </border>
    <border>
      <left style="thin">
        <color theme="0"/>
      </left>
      <right style="thin">
        <color theme="0"/>
      </right>
      <top/>
      <bottom/>
      <diagonal/>
    </border>
  </borders>
  <cellStyleXfs count="868">
    <xf numFmtId="0" fontId="0" fillId="0" borderId="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164"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15">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6" fillId="2" borderId="2" xfId="0" applyFont="1" applyFill="1" applyBorder="1"/>
    <xf numFmtId="0" fontId="6" fillId="2" borderId="3" xfId="0" applyFont="1" applyFill="1" applyBorder="1"/>
    <xf numFmtId="0" fontId="6" fillId="2" borderId="0" xfId="0" applyFont="1" applyFill="1" applyBorder="1"/>
    <xf numFmtId="0" fontId="6"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6"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7"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2"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12" fillId="2" borderId="20" xfId="0" applyFont="1" applyFill="1" applyBorder="1"/>
    <xf numFmtId="0" fontId="14"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7" xfId="0" applyFont="1" applyFill="1" applyBorder="1"/>
    <xf numFmtId="0" fontId="6" fillId="2" borderId="21" xfId="0" applyFont="1" applyFill="1" applyBorder="1"/>
    <xf numFmtId="0" fontId="6" fillId="2" borderId="22" xfId="0" applyFont="1" applyFill="1" applyBorder="1"/>
    <xf numFmtId="0" fontId="0" fillId="2" borderId="23" xfId="0" applyFill="1" applyBorder="1"/>
    <xf numFmtId="0" fontId="0" fillId="2" borderId="21" xfId="0" applyFill="1" applyBorder="1"/>
    <xf numFmtId="0" fontId="0" fillId="0" borderId="25" xfId="0" applyFill="1" applyBorder="1"/>
    <xf numFmtId="0" fontId="0" fillId="0" borderId="23" xfId="0" applyFill="1" applyBorder="1"/>
    <xf numFmtId="0" fontId="6" fillId="2" borderId="23" xfId="0" applyFont="1" applyFill="1" applyBorder="1"/>
    <xf numFmtId="0" fontId="6" fillId="2" borderId="24" xfId="0" applyFont="1" applyFill="1" applyBorder="1"/>
    <xf numFmtId="0" fontId="0" fillId="2" borderId="23" xfId="0" applyFont="1" applyFill="1" applyBorder="1"/>
    <xf numFmtId="0" fontId="7" fillId="2" borderId="0" xfId="0" applyFont="1" applyFill="1" applyBorder="1"/>
    <xf numFmtId="0" fontId="6" fillId="2" borderId="15" xfId="0" applyFont="1" applyFill="1" applyBorder="1" applyAlignment="1">
      <alignment vertical="top" wrapText="1"/>
    </xf>
    <xf numFmtId="0" fontId="6" fillId="0" borderId="7" xfId="0" applyFont="1" applyFill="1" applyBorder="1" applyAlignment="1">
      <alignment vertical="top" wrapText="1"/>
    </xf>
    <xf numFmtId="0" fontId="5" fillId="2" borderId="13" xfId="0" applyFont="1" applyFill="1" applyBorder="1"/>
    <xf numFmtId="0" fontId="6" fillId="2" borderId="7" xfId="0" applyFont="1" applyFill="1" applyBorder="1" applyAlignment="1">
      <alignment vertical="top" wrapText="1"/>
    </xf>
    <xf numFmtId="0" fontId="0" fillId="0" borderId="30" xfId="0" applyFill="1" applyBorder="1"/>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33" xfId="0" applyFill="1" applyBorder="1" applyAlignment="1">
      <alignment vertical="top" wrapText="1"/>
    </xf>
    <xf numFmtId="0" fontId="0" fillId="0" borderId="28" xfId="0" applyFill="1" applyBorder="1"/>
    <xf numFmtId="0" fontId="0" fillId="0" borderId="29" xfId="0" applyFill="1" applyBorder="1"/>
    <xf numFmtId="0" fontId="0" fillId="0" borderId="34" xfId="0" applyFill="1" applyBorder="1"/>
    <xf numFmtId="0" fontId="0" fillId="0" borderId="35"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27" xfId="0" applyFill="1" applyBorder="1"/>
    <xf numFmtId="0" fontId="0" fillId="0" borderId="21" xfId="0" applyFill="1" applyBorder="1"/>
    <xf numFmtId="0" fontId="0" fillId="0" borderId="40" xfId="0" applyFill="1" applyBorder="1"/>
    <xf numFmtId="0" fontId="0" fillId="0" borderId="26" xfId="0" applyFill="1" applyBorder="1"/>
    <xf numFmtId="0" fontId="6" fillId="2" borderId="6" xfId="0" applyFont="1" applyFill="1" applyBorder="1" applyAlignment="1">
      <alignment vertical="top" wrapText="1"/>
    </xf>
    <xf numFmtId="9" fontId="10" fillId="0" borderId="4" xfId="1" applyFont="1" applyFill="1" applyBorder="1"/>
    <xf numFmtId="0" fontId="10" fillId="2" borderId="4"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18" fillId="8" borderId="13" xfId="0" applyFont="1" applyFill="1" applyBorder="1"/>
    <xf numFmtId="0" fontId="6" fillId="2" borderId="0" xfId="0" applyFont="1" applyFill="1"/>
    <xf numFmtId="0" fontId="6" fillId="0" borderId="7" xfId="0" applyFont="1" applyFill="1" applyBorder="1" applyAlignment="1">
      <alignment wrapText="1"/>
    </xf>
    <xf numFmtId="2" fontId="0" fillId="0" borderId="0" xfId="1" applyNumberFormat="1" applyFont="1" applyFill="1" applyBorder="1"/>
    <xf numFmtId="165" fontId="0" fillId="0" borderId="0" xfId="0" applyNumberFormat="1" applyFont="1" applyFill="1" applyBorder="1" applyAlignment="1">
      <alignment vertical="top" wrapText="1"/>
    </xf>
    <xf numFmtId="0" fontId="6" fillId="2" borderId="43" xfId="0" applyFont="1" applyFill="1" applyBorder="1"/>
    <xf numFmtId="0" fontId="11" fillId="0" borderId="21" xfId="0" applyFont="1" applyBorder="1" applyAlignment="1">
      <alignment vertical="top" wrapText="1"/>
    </xf>
    <xf numFmtId="0" fontId="11" fillId="0" borderId="21" xfId="0" applyFont="1" applyBorder="1" applyAlignment="1">
      <alignment horizontal="left" vertical="top" wrapText="1"/>
    </xf>
    <xf numFmtId="0" fontId="19" fillId="2" borderId="0" xfId="0" applyFont="1" applyFill="1" applyAlignment="1">
      <alignment vertical="center"/>
    </xf>
    <xf numFmtId="0" fontId="19"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9" fillId="2" borderId="2" xfId="0" applyFont="1" applyFill="1" applyBorder="1" applyAlignment="1">
      <alignment vertical="center"/>
    </xf>
    <xf numFmtId="0" fontId="19" fillId="2" borderId="3" xfId="0" applyFont="1" applyFill="1" applyBorder="1" applyAlignment="1">
      <alignment vertical="center"/>
    </xf>
    <xf numFmtId="0" fontId="0" fillId="2" borderId="6" xfId="0" applyFont="1" applyFill="1" applyBorder="1" applyAlignment="1">
      <alignment horizontal="left" vertical="top"/>
    </xf>
    <xf numFmtId="0" fontId="19" fillId="2" borderId="7" xfId="0" applyFont="1" applyFill="1" applyBorder="1" applyAlignment="1">
      <alignment vertical="center"/>
    </xf>
    <xf numFmtId="0" fontId="19"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11" fillId="0" borderId="0" xfId="0" applyFont="1" applyBorder="1" applyAlignment="1">
      <alignment horizontal="left" vertical="top" wrapText="1"/>
    </xf>
    <xf numFmtId="0" fontId="17" fillId="2" borderId="43" xfId="0" applyFont="1" applyFill="1" applyBorder="1"/>
    <xf numFmtId="0" fontId="17" fillId="2" borderId="23" xfId="0" applyFont="1" applyFill="1" applyBorder="1"/>
    <xf numFmtId="0" fontId="11" fillId="2" borderId="23" xfId="0" applyFont="1" applyFill="1" applyBorder="1"/>
    <xf numFmtId="0" fontId="20" fillId="2" borderId="0" xfId="0" applyFont="1" applyFill="1" applyAlignment="1">
      <alignment horizontal="left" vertical="center"/>
    </xf>
    <xf numFmtId="0" fontId="0" fillId="2" borderId="18" xfId="0" applyFill="1" applyBorder="1" applyAlignment="1">
      <alignment vertical="top"/>
    </xf>
    <xf numFmtId="0" fontId="0" fillId="2" borderId="19" xfId="0" applyFill="1" applyBorder="1" applyAlignment="1">
      <alignment vertical="top"/>
    </xf>
    <xf numFmtId="0" fontId="6" fillId="2" borderId="16" xfId="0" applyFont="1" applyFill="1" applyBorder="1"/>
    <xf numFmtId="0" fontId="11" fillId="0" borderId="14" xfId="0" applyFont="1" applyFill="1" applyBorder="1"/>
    <xf numFmtId="0" fontId="12" fillId="2" borderId="15" xfId="0" applyFont="1" applyFill="1" applyBorder="1"/>
    <xf numFmtId="0" fontId="11" fillId="2" borderId="0" xfId="0" applyFont="1" applyFill="1"/>
    <xf numFmtId="0" fontId="0" fillId="0" borderId="42" xfId="0" applyFill="1" applyBorder="1"/>
    <xf numFmtId="2" fontId="0" fillId="2" borderId="0" xfId="0" applyNumberFormat="1" applyFill="1"/>
    <xf numFmtId="2" fontId="0" fillId="2" borderId="2" xfId="1" applyNumberFormat="1" applyFont="1" applyFill="1" applyBorder="1"/>
    <xf numFmtId="165" fontId="6" fillId="2" borderId="23" xfId="0" applyNumberFormat="1" applyFont="1" applyFill="1" applyBorder="1"/>
    <xf numFmtId="166" fontId="0" fillId="2" borderId="23" xfId="0" applyNumberFormat="1" applyFill="1" applyBorder="1"/>
    <xf numFmtId="0" fontId="6" fillId="2" borderId="41" xfId="0" applyFont="1"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0" fontId="18" fillId="8" borderId="3" xfId="0" applyFont="1" applyFill="1" applyBorder="1"/>
    <xf numFmtId="0" fontId="0" fillId="9" borderId="25" xfId="0" applyFill="1" applyBorder="1"/>
    <xf numFmtId="0" fontId="0" fillId="11" borderId="25" xfId="0" applyFill="1" applyBorder="1"/>
    <xf numFmtId="0" fontId="11" fillId="7" borderId="25" xfId="0" applyFont="1" applyFill="1" applyBorder="1"/>
    <xf numFmtId="0" fontId="6" fillId="2" borderId="27" xfId="0" applyFont="1" applyFill="1" applyBorder="1" applyAlignment="1">
      <alignment vertical="top" wrapText="1"/>
    </xf>
    <xf numFmtId="0" fontId="5" fillId="2" borderId="35" xfId="0" applyFont="1" applyFill="1" applyBorder="1"/>
    <xf numFmtId="0" fontId="5" fillId="2" borderId="40" xfId="0" applyFont="1" applyFill="1" applyBorder="1"/>
    <xf numFmtId="2" fontId="0" fillId="0" borderId="14" xfId="1" applyNumberFormat="1" applyFont="1" applyFill="1" applyBorder="1"/>
    <xf numFmtId="2" fontId="0" fillId="2" borderId="14" xfId="0" applyNumberFormat="1" applyFill="1" applyBorder="1"/>
    <xf numFmtId="2" fontId="6" fillId="2" borderId="16" xfId="0" applyNumberFormat="1" applyFont="1" applyFill="1" applyBorder="1" applyAlignment="1">
      <alignment vertical="top" wrapText="1"/>
    </xf>
    <xf numFmtId="0" fontId="0" fillId="2" borderId="24" xfId="0" applyFill="1" applyBorder="1" applyAlignment="1">
      <alignment wrapText="1"/>
    </xf>
    <xf numFmtId="1" fontId="0" fillId="2" borderId="0" xfId="0" applyNumberFormat="1" applyFill="1" applyBorder="1" applyAlignment="1">
      <alignment horizontal="left"/>
    </xf>
    <xf numFmtId="0" fontId="11" fillId="2" borderId="0" xfId="0" applyFont="1" applyFill="1" applyBorder="1" applyAlignment="1">
      <alignment vertical="top" wrapText="1"/>
    </xf>
    <xf numFmtId="0" fontId="11" fillId="2" borderId="21" xfId="0" applyFont="1" applyFill="1" applyBorder="1" applyAlignment="1">
      <alignment vertical="top" wrapText="1"/>
    </xf>
    <xf numFmtId="0" fontId="11" fillId="0" borderId="0" xfId="0" applyFont="1" applyFill="1" applyBorder="1"/>
    <xf numFmtId="0" fontId="10" fillId="0" borderId="0" xfId="0" applyFont="1" applyFill="1" applyBorder="1"/>
    <xf numFmtId="0" fontId="11" fillId="2" borderId="5" xfId="0" applyFont="1" applyFill="1" applyBorder="1"/>
    <xf numFmtId="165" fontId="11" fillId="2" borderId="0" xfId="0" applyNumberFormat="1" applyFont="1" applyFill="1" applyBorder="1"/>
    <xf numFmtId="0" fontId="11" fillId="2" borderId="13" xfId="0" applyFont="1" applyFill="1" applyBorder="1"/>
    <xf numFmtId="165" fontId="11" fillId="0" borderId="0" xfId="0" applyNumberFormat="1" applyFont="1" applyFill="1" applyBorder="1"/>
    <xf numFmtId="0" fontId="11" fillId="2" borderId="8" xfId="0" applyFont="1" applyFill="1" applyBorder="1"/>
    <xf numFmtId="165" fontId="11" fillId="2" borderId="7" xfId="0" applyNumberFormat="1" applyFont="1" applyFill="1" applyBorder="1"/>
    <xf numFmtId="0" fontId="11" fillId="0" borderId="5" xfId="0" applyFont="1" applyFill="1" applyBorder="1"/>
    <xf numFmtId="0" fontId="11" fillId="2" borderId="17" xfId="0" applyFont="1" applyFill="1" applyBorder="1"/>
    <xf numFmtId="0" fontId="0" fillId="2" borderId="45" xfId="0" applyFill="1" applyBorder="1" applyAlignment="1">
      <alignment wrapText="1"/>
    </xf>
    <xf numFmtId="2" fontId="6" fillId="0" borderId="0" xfId="0" applyNumberFormat="1" applyFont="1" applyFill="1" applyBorder="1" applyAlignment="1">
      <alignment vertical="top" wrapText="1"/>
    </xf>
    <xf numFmtId="169" fontId="0" fillId="2" borderId="0" xfId="1" applyNumberFormat="1" applyFont="1" applyFill="1" applyBorder="1"/>
    <xf numFmtId="167" fontId="0" fillId="0" borderId="0" xfId="0" applyNumberFormat="1" applyFill="1" applyBorder="1"/>
    <xf numFmtId="0" fontId="6" fillId="2" borderId="8" xfId="0" applyFont="1" applyFill="1" applyBorder="1" applyAlignment="1">
      <alignment vertical="top" wrapText="1"/>
    </xf>
    <xf numFmtId="166" fontId="11" fillId="2" borderId="23" xfId="0" applyNumberFormat="1" applyFont="1" applyFill="1" applyBorder="1"/>
    <xf numFmtId="2" fontId="11" fillId="0" borderId="0" xfId="0" applyNumberFormat="1" applyFont="1" applyFill="1" applyBorder="1"/>
    <xf numFmtId="2" fontId="0" fillId="0" borderId="0" xfId="0" applyNumberFormat="1" applyFont="1" applyFill="1" applyBorder="1" applyAlignment="1">
      <alignment vertical="top" wrapText="1"/>
    </xf>
    <xf numFmtId="165" fontId="0" fillId="0" borderId="0" xfId="754" applyNumberFormat="1" applyFont="1" applyFill="1" applyBorder="1"/>
    <xf numFmtId="0" fontId="0" fillId="0" borderId="5" xfId="0" applyFill="1" applyBorder="1" applyAlignment="1">
      <alignment wrapText="1"/>
    </xf>
    <xf numFmtId="167" fontId="0" fillId="0" borderId="0" xfId="1" applyNumberFormat="1" applyFont="1" applyFill="1" applyBorder="1"/>
    <xf numFmtId="9" fontId="10" fillId="2" borderId="46" xfId="1" applyFont="1" applyFill="1" applyBorder="1"/>
    <xf numFmtId="2" fontId="0" fillId="2" borderId="19" xfId="1" applyNumberFormat="1" applyFont="1" applyFill="1" applyBorder="1"/>
    <xf numFmtId="0" fontId="6" fillId="0" borderId="0" xfId="0" applyFont="1" applyFill="1" applyBorder="1" applyAlignment="1">
      <alignment vertical="top" wrapText="1"/>
    </xf>
    <xf numFmtId="165" fontId="6" fillId="0" borderId="18" xfId="0" applyNumberFormat="1" applyFont="1" applyFill="1" applyBorder="1" applyAlignment="1">
      <alignment vertical="top" wrapText="1"/>
    </xf>
    <xf numFmtId="0" fontId="0" fillId="2" borderId="0" xfId="0" applyFill="1" applyBorder="1" applyAlignment="1">
      <alignment horizontal="left" vertical="top" wrapText="1"/>
    </xf>
    <xf numFmtId="170" fontId="0" fillId="2" borderId="0" xfId="0" applyNumberFormat="1" applyFill="1"/>
    <xf numFmtId="171" fontId="0" fillId="0" borderId="0" xfId="769" applyNumberFormat="1" applyFont="1"/>
    <xf numFmtId="172" fontId="0" fillId="2" borderId="0" xfId="0" applyNumberFormat="1" applyFill="1"/>
    <xf numFmtId="0" fontId="0" fillId="2" borderId="23" xfId="0" applyFont="1" applyFill="1" applyBorder="1" applyAlignment="1">
      <alignment vertical="top"/>
    </xf>
    <xf numFmtId="165" fontId="0" fillId="2" borderId="23" xfId="0" applyNumberFormat="1" applyFont="1" applyFill="1" applyBorder="1" applyAlignment="1">
      <alignment vertical="top"/>
    </xf>
    <xf numFmtId="0" fontId="0" fillId="0" borderId="23" xfId="0" applyBorder="1"/>
    <xf numFmtId="0" fontId="11" fillId="6" borderId="25" xfId="0" applyFont="1" applyFill="1" applyBorder="1"/>
    <xf numFmtId="10" fontId="0" fillId="0" borderId="0" xfId="754" applyNumberFormat="1" applyFont="1" applyFill="1" applyBorder="1"/>
    <xf numFmtId="0" fontId="6" fillId="0" borderId="7" xfId="0" applyFont="1" applyFill="1" applyBorder="1" applyAlignment="1">
      <alignment horizontal="left" vertical="top"/>
    </xf>
    <xf numFmtId="0" fontId="6" fillId="0" borderId="7" xfId="0" applyFont="1" applyFill="1" applyBorder="1" applyAlignment="1">
      <alignment horizontal="left" vertical="top" wrapText="1"/>
    </xf>
    <xf numFmtId="0" fontId="6" fillId="0" borderId="6" xfId="0" applyFont="1" applyFill="1" applyBorder="1" applyAlignment="1">
      <alignment wrapText="1"/>
    </xf>
    <xf numFmtId="2" fontId="0" fillId="0" borderId="0" xfId="0" applyNumberFormat="1" applyFill="1" applyBorder="1"/>
    <xf numFmtId="0" fontId="0" fillId="0" borderId="46" xfId="0" applyFill="1" applyBorder="1"/>
    <xf numFmtId="0" fontId="6" fillId="2" borderId="16" xfId="0" applyFont="1" applyFill="1" applyBorder="1" applyAlignment="1">
      <alignment horizontal="left" vertical="top"/>
    </xf>
    <xf numFmtId="2" fontId="0" fillId="2" borderId="2" xfId="0" applyNumberFormat="1" applyFill="1" applyBorder="1"/>
    <xf numFmtId="2" fontId="11" fillId="0" borderId="48" xfId="0" applyNumberFormat="1" applyFont="1" applyFill="1" applyBorder="1"/>
    <xf numFmtId="167" fontId="11" fillId="0" borderId="47" xfId="0" applyNumberFormat="1" applyFont="1" applyFill="1" applyBorder="1"/>
    <xf numFmtId="2" fontId="11" fillId="0" borderId="47" xfId="0" applyNumberFormat="1" applyFont="1" applyFill="1" applyBorder="1"/>
    <xf numFmtId="0" fontId="11" fillId="0" borderId="18" xfId="0" applyFont="1" applyFill="1" applyBorder="1"/>
    <xf numFmtId="0" fontId="11" fillId="0" borderId="19" xfId="0" applyFont="1" applyFill="1" applyBorder="1"/>
    <xf numFmtId="0" fontId="6" fillId="2" borderId="16" xfId="0" applyFont="1" applyFill="1" applyBorder="1" applyAlignment="1">
      <alignment vertical="top"/>
    </xf>
    <xf numFmtId="0" fontId="0" fillId="0" borderId="14" xfId="0" applyFont="1" applyFill="1" applyBorder="1"/>
    <xf numFmtId="9" fontId="0" fillId="2" borderId="18" xfId="1" applyFont="1" applyFill="1" applyBorder="1"/>
    <xf numFmtId="0" fontId="0" fillId="2" borderId="26" xfId="0" applyFill="1" applyBorder="1"/>
    <xf numFmtId="166" fontId="0" fillId="2" borderId="26" xfId="0" applyNumberFormat="1" applyFill="1" applyBorder="1"/>
    <xf numFmtId="0" fontId="0" fillId="2" borderId="49" xfId="0" applyFill="1" applyBorder="1"/>
    <xf numFmtId="0" fontId="11" fillId="0" borderId="44" xfId="0" applyFont="1" applyFill="1" applyBorder="1"/>
    <xf numFmtId="0" fontId="0" fillId="0" borderId="50" xfId="0" applyFill="1" applyBorder="1"/>
    <xf numFmtId="0" fontId="6" fillId="0" borderId="0" xfId="0" applyFont="1" applyFill="1" applyBorder="1" applyAlignment="1">
      <alignment wrapText="1"/>
    </xf>
    <xf numFmtId="0" fontId="22" fillId="8" borderId="20" xfId="0" applyFont="1" applyFill="1" applyBorder="1"/>
    <xf numFmtId="0" fontId="0" fillId="0" borderId="4" xfId="0" applyFill="1" applyBorder="1"/>
    <xf numFmtId="0" fontId="0" fillId="2" borderId="4" xfId="0" applyFont="1" applyFill="1" applyBorder="1"/>
    <xf numFmtId="0" fontId="11" fillId="2" borderId="4" xfId="0" applyFont="1" applyFill="1" applyBorder="1"/>
    <xf numFmtId="0" fontId="11" fillId="2" borderId="46" xfId="0" applyFont="1" applyFill="1" applyBorder="1"/>
    <xf numFmtId="0" fontId="0" fillId="2" borderId="0" xfId="0" applyFont="1" applyFill="1" applyBorder="1"/>
    <xf numFmtId="0" fontId="23" fillId="2" borderId="13" xfId="0" applyFont="1" applyFill="1" applyBorder="1"/>
    <xf numFmtId="15" fontId="0" fillId="2" borderId="0" xfId="0" applyNumberFormat="1" applyFill="1"/>
    <xf numFmtId="173" fontId="9" fillId="0" borderId="4" xfId="0" applyNumberFormat="1" applyFont="1" applyFill="1" applyBorder="1" applyAlignment="1">
      <alignment horizontal="left" vertical="center"/>
    </xf>
    <xf numFmtId="9" fontId="0" fillId="2" borderId="0" xfId="1" applyFont="1" applyFill="1" applyBorder="1"/>
    <xf numFmtId="10" fontId="0" fillId="2" borderId="0" xfId="1" applyNumberFormat="1" applyFont="1" applyFill="1" applyBorder="1"/>
    <xf numFmtId="0" fontId="0" fillId="2" borderId="0" xfId="0" applyFont="1" applyFill="1" applyBorder="1" applyAlignment="1">
      <alignment horizontal="left" vertical="top" wrapText="1"/>
    </xf>
    <xf numFmtId="0" fontId="14" fillId="2" borderId="35" xfId="0" applyFont="1" applyFill="1" applyBorder="1" applyAlignment="1">
      <alignment wrapText="1"/>
    </xf>
    <xf numFmtId="173" fontId="0" fillId="0" borderId="4" xfId="0" applyNumberFormat="1" applyFill="1" applyBorder="1" applyAlignment="1">
      <alignment horizontal="left"/>
    </xf>
    <xf numFmtId="0" fontId="18" fillId="3" borderId="1" xfId="0" applyFont="1" applyFill="1" applyBorder="1" applyAlignment="1">
      <alignment vertical="center"/>
    </xf>
    <xf numFmtId="0" fontId="18" fillId="3" borderId="4" xfId="0" applyFont="1" applyFill="1" applyBorder="1" applyAlignment="1">
      <alignment vertical="center"/>
    </xf>
    <xf numFmtId="173" fontId="13" fillId="0" borderId="4" xfId="0" applyNumberFormat="1" applyFont="1" applyFill="1" applyBorder="1" applyAlignment="1">
      <alignment horizontal="left" vertical="center"/>
    </xf>
    <xf numFmtId="0" fontId="0" fillId="0" borderId="0" xfId="0" applyFont="1" applyFill="1" applyBorder="1"/>
    <xf numFmtId="2" fontId="0" fillId="0" borderId="5" xfId="0" applyNumberFormat="1" applyFont="1" applyFill="1" applyBorder="1"/>
    <xf numFmtId="173" fontId="0" fillId="0" borderId="0" xfId="0" applyNumberFormat="1" applyFill="1" applyBorder="1" applyAlignment="1">
      <alignment horizontal="left"/>
    </xf>
    <xf numFmtId="0" fontId="0" fillId="5" borderId="25" xfId="0" applyFill="1" applyBorder="1"/>
    <xf numFmtId="2" fontId="6" fillId="2" borderId="3" xfId="0" applyNumberFormat="1" applyFont="1" applyFill="1" applyBorder="1"/>
    <xf numFmtId="2" fontId="6" fillId="2" borderId="5" xfId="0" applyNumberFormat="1" applyFont="1" applyFill="1" applyBorder="1"/>
    <xf numFmtId="2" fontId="0" fillId="0" borderId="5" xfId="0" applyNumberFormat="1" applyFill="1" applyBorder="1"/>
    <xf numFmtId="2" fontId="0" fillId="2" borderId="8" xfId="0" applyNumberFormat="1" applyFill="1" applyBorder="1"/>
    <xf numFmtId="0" fontId="6" fillId="2" borderId="43" xfId="0" applyFont="1" applyFill="1" applyBorder="1" applyAlignment="1">
      <alignment vertical="top"/>
    </xf>
    <xf numFmtId="0" fontId="24" fillId="2" borderId="23" xfId="0" applyFont="1" applyFill="1" applyBorder="1" applyAlignment="1">
      <alignment vertical="top" wrapText="1"/>
    </xf>
    <xf numFmtId="0" fontId="24" fillId="2" borderId="23" xfId="0" applyFont="1" applyFill="1" applyBorder="1"/>
    <xf numFmtId="0" fontId="24" fillId="2" borderId="21" xfId="0" applyFont="1" applyFill="1" applyBorder="1" applyAlignment="1">
      <alignment vertical="top"/>
    </xf>
    <xf numFmtId="173" fontId="0" fillId="0" borderId="4" xfId="0" applyNumberFormat="1" applyFill="1" applyBorder="1" applyAlignment="1">
      <alignment horizontal="left" vertical="top"/>
    </xf>
    <xf numFmtId="0" fontId="11" fillId="2" borderId="31" xfId="0" quotePrefix="1" applyFont="1" applyFill="1" applyBorder="1"/>
    <xf numFmtId="0" fontId="11" fillId="2" borderId="7" xfId="0" applyFont="1" applyFill="1" applyBorder="1" applyAlignment="1">
      <alignment horizontal="left"/>
    </xf>
    <xf numFmtId="0" fontId="0" fillId="2" borderId="31" xfId="0" applyFill="1" applyBorder="1"/>
    <xf numFmtId="172" fontId="11" fillId="0" borderId="0" xfId="0" applyNumberFormat="1" applyFont="1" applyFill="1" applyBorder="1"/>
    <xf numFmtId="0" fontId="6" fillId="2" borderId="51" xfId="0" applyFont="1" applyFill="1" applyBorder="1" applyAlignment="1">
      <alignment vertical="top" wrapText="1"/>
    </xf>
    <xf numFmtId="0" fontId="6" fillId="2" borderId="31" xfId="0" applyFont="1" applyFill="1" applyBorder="1" applyAlignment="1">
      <alignment vertical="top" wrapText="1"/>
    </xf>
    <xf numFmtId="2" fontId="6" fillId="2" borderId="33" xfId="0" applyNumberFormat="1" applyFont="1" applyFill="1" applyBorder="1" applyAlignment="1">
      <alignment vertical="top" wrapText="1"/>
    </xf>
    <xf numFmtId="0" fontId="0" fillId="2" borderId="1" xfId="0" applyFill="1" applyBorder="1"/>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6" fillId="2" borderId="52" xfId="0" applyFont="1" applyFill="1" applyBorder="1"/>
    <xf numFmtId="0" fontId="17" fillId="2" borderId="51" xfId="0" quotePrefix="1" applyFont="1" applyFill="1" applyBorder="1"/>
    <xf numFmtId="0" fontId="11" fillId="2" borderId="31" xfId="0" applyFont="1" applyFill="1" applyBorder="1"/>
    <xf numFmtId="0" fontId="6" fillId="2" borderId="0" xfId="0" applyFont="1" applyFill="1" applyBorder="1" applyAlignment="1">
      <alignment wrapText="1"/>
    </xf>
    <xf numFmtId="0" fontId="11" fillId="8" borderId="1" xfId="0" applyFont="1" applyFill="1" applyBorder="1" applyAlignment="1">
      <alignment horizontal="left"/>
    </xf>
    <xf numFmtId="0" fontId="11" fillId="8" borderId="6" xfId="0" applyFont="1" applyFill="1" applyBorder="1" applyAlignment="1">
      <alignment horizontal="left"/>
    </xf>
    <xf numFmtId="2" fontId="0" fillId="2" borderId="0" xfId="0" applyNumberFormat="1" applyFill="1" applyBorder="1"/>
    <xf numFmtId="0" fontId="0" fillId="2" borderId="4" xfId="0" applyFill="1" applyBorder="1" applyAlignment="1">
      <alignment horizontal="left" vertical="top"/>
    </xf>
    <xf numFmtId="0" fontId="0" fillId="2" borderId="0" xfId="0" applyFill="1" applyBorder="1" applyAlignment="1">
      <alignment horizontal="left" vertical="top"/>
    </xf>
    <xf numFmtId="0" fontId="18" fillId="8" borderId="20" xfId="0" applyFont="1" applyFill="1" applyBorder="1" applyAlignment="1">
      <alignment wrapText="1"/>
    </xf>
    <xf numFmtId="0" fontId="11" fillId="2" borderId="27" xfId="0" applyFont="1" applyFill="1" applyBorder="1" applyAlignment="1">
      <alignment wrapText="1"/>
    </xf>
    <xf numFmtId="4" fontId="6" fillId="0" borderId="7" xfId="0" applyNumberFormat="1" applyFont="1" applyFill="1" applyBorder="1" applyAlignment="1">
      <alignment vertical="top" wrapText="1"/>
    </xf>
    <xf numFmtId="2" fontId="6" fillId="0" borderId="7" xfId="0" applyNumberFormat="1" applyFont="1" applyFill="1" applyBorder="1" applyAlignment="1">
      <alignment vertical="top" wrapText="1"/>
    </xf>
    <xf numFmtId="0" fontId="11" fillId="0" borderId="4" xfId="0" applyFont="1" applyFill="1" applyBorder="1"/>
    <xf numFmtId="0" fontId="0" fillId="2" borderId="46" xfId="0" applyFill="1" applyBorder="1"/>
    <xf numFmtId="0" fontId="26" fillId="2" borderId="1" xfId="0" applyFont="1" applyFill="1" applyBorder="1"/>
    <xf numFmtId="0" fontId="11" fillId="2" borderId="3" xfId="0" applyFont="1" applyFill="1" applyBorder="1"/>
    <xf numFmtId="0" fontId="11" fillId="2" borderId="6" xfId="0" applyFont="1" applyFill="1" applyBorder="1"/>
    <xf numFmtId="3" fontId="11" fillId="2" borderId="8" xfId="0" applyNumberFormat="1" applyFont="1" applyFill="1" applyBorder="1"/>
    <xf numFmtId="0" fontId="0" fillId="2" borderId="53" xfId="0" applyFill="1" applyBorder="1"/>
    <xf numFmtId="0" fontId="0" fillId="2" borderId="35" xfId="0" applyFill="1" applyBorder="1"/>
    <xf numFmtId="0" fontId="6" fillId="0" borderId="27" xfId="0" applyFont="1" applyFill="1" applyBorder="1" applyAlignment="1">
      <alignment vertical="top" wrapText="1"/>
    </xf>
    <xf numFmtId="0" fontId="6" fillId="0" borderId="16" xfId="0" applyFont="1" applyFill="1" applyBorder="1" applyAlignment="1">
      <alignment vertical="top" wrapText="1"/>
    </xf>
    <xf numFmtId="0" fontId="6" fillId="2" borderId="35" xfId="0" applyFont="1" applyFill="1" applyBorder="1" applyAlignment="1">
      <alignment vertical="top" wrapText="1"/>
    </xf>
    <xf numFmtId="0" fontId="6" fillId="2" borderId="14" xfId="0" applyFont="1" applyFill="1" applyBorder="1" applyAlignment="1">
      <alignment vertical="top" wrapText="1"/>
    </xf>
    <xf numFmtId="1" fontId="11" fillId="2" borderId="40" xfId="0" applyNumberFormat="1" applyFont="1" applyFill="1" applyBorder="1"/>
    <xf numFmtId="1" fontId="11" fillId="2" borderId="19" xfId="0" applyNumberFormat="1" applyFont="1" applyFill="1" applyBorder="1"/>
    <xf numFmtId="3" fontId="27" fillId="2" borderId="35" xfId="0" applyNumberFormat="1" applyFont="1" applyFill="1" applyBorder="1" applyAlignment="1">
      <alignment vertical="top"/>
    </xf>
    <xf numFmtId="3" fontId="11" fillId="2" borderId="14" xfId="0" applyNumberFormat="1" applyFont="1" applyFill="1" applyBorder="1" applyAlignment="1">
      <alignment vertical="top"/>
    </xf>
    <xf numFmtId="0" fontId="26" fillId="2" borderId="35" xfId="0" applyFont="1" applyFill="1" applyBorder="1" applyAlignment="1">
      <alignment horizontal="right"/>
    </xf>
    <xf numFmtId="0" fontId="27" fillId="2" borderId="14" xfId="0" applyFont="1" applyFill="1" applyBorder="1" applyAlignment="1">
      <alignment horizontal="right"/>
    </xf>
    <xf numFmtId="0" fontId="11" fillId="2" borderId="35" xfId="0" applyFont="1" applyFill="1" applyBorder="1"/>
    <xf numFmtId="0" fontId="11" fillId="2" borderId="24" xfId="0" applyFont="1" applyFill="1" applyBorder="1"/>
    <xf numFmtId="2" fontId="11" fillId="2" borderId="54" xfId="0" applyNumberFormat="1" applyFont="1" applyFill="1" applyBorder="1"/>
    <xf numFmtId="0" fontId="11" fillId="2" borderId="16" xfId="0" applyFont="1" applyFill="1" applyBorder="1"/>
    <xf numFmtId="0" fontId="0" fillId="10" borderId="23" xfId="0" applyNumberFormat="1" applyFill="1" applyBorder="1" applyAlignment="1">
      <alignment horizontal="center"/>
    </xf>
    <xf numFmtId="0" fontId="0" fillId="10" borderId="23" xfId="0" applyFill="1" applyBorder="1" applyAlignment="1">
      <alignment horizontal="center"/>
    </xf>
    <xf numFmtId="0" fontId="0" fillId="2" borderId="14" xfId="0" applyFill="1" applyBorder="1" applyAlignment="1">
      <alignment wrapText="1"/>
    </xf>
    <xf numFmtId="0" fontId="10" fillId="2" borderId="0" xfId="0" applyFont="1" applyFill="1" applyBorder="1" applyAlignment="1">
      <alignment horizontal="left" vertical="top" wrapText="1"/>
    </xf>
    <xf numFmtId="0" fontId="10" fillId="2" borderId="0" xfId="0" applyFont="1" applyFill="1" applyBorder="1" applyAlignment="1">
      <alignment wrapText="1"/>
    </xf>
    <xf numFmtId="4" fontId="0" fillId="0" borderId="4" xfId="754" applyNumberFormat="1" applyFont="1" applyFill="1" applyBorder="1"/>
    <xf numFmtId="4" fontId="10" fillId="0" borderId="4" xfId="754" applyNumberFormat="1" applyFont="1" applyFill="1" applyBorder="1"/>
    <xf numFmtId="165" fontId="0" fillId="0" borderId="0" xfId="754" applyNumberFormat="1" applyFont="1" applyFill="1" applyBorder="1" applyAlignment="1">
      <alignment horizontal="right"/>
    </xf>
    <xf numFmtId="0" fontId="6" fillId="2" borderId="15" xfId="0" applyFont="1" applyFill="1" applyBorder="1" applyAlignment="1">
      <alignment vertical="top"/>
    </xf>
    <xf numFmtId="166" fontId="10" fillId="0" borderId="0" xfId="754" applyNumberFormat="1" applyFont="1" applyFill="1" applyBorder="1"/>
    <xf numFmtId="4" fontId="10" fillId="0" borderId="0" xfId="754" applyNumberFormat="1" applyFont="1" applyFill="1" applyBorder="1"/>
    <xf numFmtId="0" fontId="6" fillId="0" borderId="14" xfId="0" applyFont="1" applyFill="1" applyBorder="1" applyAlignment="1">
      <alignment wrapText="1"/>
    </xf>
    <xf numFmtId="2" fontId="0" fillId="2" borderId="42" xfId="0" applyNumberFormat="1" applyFill="1" applyBorder="1"/>
    <xf numFmtId="168" fontId="13" fillId="0" borderId="14" xfId="0" applyNumberFormat="1" applyFont="1" applyFill="1" applyBorder="1"/>
    <xf numFmtId="0" fontId="6" fillId="2" borderId="13" xfId="0" applyFont="1" applyFill="1" applyBorder="1" applyAlignment="1">
      <alignment horizontal="left" vertical="top"/>
    </xf>
    <xf numFmtId="0" fontId="6" fillId="2" borderId="5" xfId="0" applyFont="1" applyFill="1" applyBorder="1" applyAlignment="1">
      <alignment horizontal="left" vertical="top"/>
    </xf>
    <xf numFmtId="4" fontId="1" fillId="0" borderId="0" xfId="754" applyNumberFormat="1" applyFont="1" applyFill="1" applyBorder="1"/>
    <xf numFmtId="0" fontId="0" fillId="14" borderId="23" xfId="0" applyFill="1" applyBorder="1" applyAlignment="1">
      <alignment horizontal="center"/>
    </xf>
    <xf numFmtId="0" fontId="6" fillId="0" borderId="55" xfId="0" applyFont="1" applyFill="1" applyBorder="1"/>
    <xf numFmtId="10" fontId="0" fillId="0" borderId="9" xfId="1" applyNumberFormat="1" applyFont="1" applyFill="1" applyBorder="1"/>
    <xf numFmtId="10" fontId="0" fillId="0" borderId="0" xfId="1" applyNumberFormat="1" applyFont="1" applyFill="1" applyBorder="1"/>
    <xf numFmtId="0" fontId="0" fillId="0" borderId="9" xfId="0" applyFill="1" applyBorder="1"/>
    <xf numFmtId="0" fontId="0" fillId="0" borderId="0" xfId="0" applyFill="1" applyBorder="1" applyAlignment="1">
      <alignment horizontal="left" indent="1"/>
    </xf>
    <xf numFmtId="3" fontId="0" fillId="0" borderId="0" xfId="1" applyNumberFormat="1" applyFont="1" applyFill="1" applyBorder="1"/>
    <xf numFmtId="0" fontId="0" fillId="2" borderId="21" xfId="0" applyFont="1" applyFill="1" applyBorder="1" applyAlignment="1">
      <alignment vertical="top"/>
    </xf>
    <xf numFmtId="165" fontId="0" fillId="2" borderId="21" xfId="0" applyNumberFormat="1" applyFont="1" applyFill="1" applyBorder="1" applyAlignment="1">
      <alignment vertical="top"/>
    </xf>
    <xf numFmtId="0" fontId="0" fillId="2" borderId="7" xfId="0" applyFont="1" applyFill="1" applyBorder="1"/>
    <xf numFmtId="0" fontId="0" fillId="2" borderId="8" xfId="0" applyFont="1" applyFill="1" applyBorder="1"/>
    <xf numFmtId="0" fontId="0" fillId="2" borderId="15" xfId="0"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cellXfs>
  <cellStyles count="868">
    <cellStyle name="Comma" xfId="769"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Normal" xfId="0" builtinId="0"/>
    <cellStyle name="Percent" xfId="1" builtinId="5"/>
    <cellStyle name="Percent 2" xfId="754"/>
  </cellStyles>
  <dxfs count="1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ill>
        <patternFill>
          <bgColor rgb="FFFFC7CE"/>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76</xdr:col>
      <xdr:colOff>0</xdr:colOff>
      <xdr:row>41</xdr:row>
      <xdr:rowOff>0</xdr:rowOff>
    </xdr:to>
    <xdr:sp macro="" textlink="">
      <xdr:nvSpPr>
        <xdr:cNvPr id="31" name="L-Shape 30"/>
        <xdr:cNvSpPr/>
      </xdr:nvSpPr>
      <xdr:spPr>
        <a:xfrm>
          <a:off x="2159000" y="1638300"/>
          <a:ext cx="14249400" cy="6477000"/>
        </a:xfrm>
        <a:prstGeom prst="corner">
          <a:avLst>
            <a:gd name="adj1" fmla="val 15632"/>
            <a:gd name="adj2" fmla="val 33148"/>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68</xdr:col>
      <xdr:colOff>0</xdr:colOff>
      <xdr:row>7</xdr:row>
      <xdr:rowOff>0</xdr:rowOff>
    </xdr:from>
    <xdr:to>
      <xdr:col>76</xdr:col>
      <xdr:colOff>0</xdr:colOff>
      <xdr:row>34</xdr:row>
      <xdr:rowOff>0</xdr:rowOff>
    </xdr:to>
    <xdr:sp macro="" textlink="">
      <xdr:nvSpPr>
        <xdr:cNvPr id="2" name="Rectangle 1"/>
        <xdr:cNvSpPr/>
      </xdr:nvSpPr>
      <xdr:spPr>
        <a:xfrm>
          <a:off x="14465300" y="18161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22</xdr:col>
      <xdr:colOff>0</xdr:colOff>
      <xdr:row>7</xdr:row>
      <xdr:rowOff>0</xdr:rowOff>
    </xdr:from>
    <xdr:to>
      <xdr:col>66</xdr:col>
      <xdr:colOff>12700</xdr:colOff>
      <xdr:row>34</xdr:row>
      <xdr:rowOff>0</xdr:rowOff>
    </xdr:to>
    <xdr:sp macro="" textlink="">
      <xdr:nvSpPr>
        <xdr:cNvPr id="3" name="Rectangle 2"/>
        <xdr:cNvSpPr/>
      </xdr:nvSpPr>
      <xdr:spPr>
        <a:xfrm>
          <a:off x="4749800" y="1638300"/>
          <a:ext cx="9512300" cy="5143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11</xdr:col>
      <xdr:colOff>0</xdr:colOff>
      <xdr:row>20</xdr:row>
      <xdr:rowOff>0</xdr:rowOff>
    </xdr:from>
    <xdr:to>
      <xdr:col>19</xdr:col>
      <xdr:colOff>0</xdr:colOff>
      <xdr:row>28</xdr:row>
      <xdr:rowOff>0</xdr:rowOff>
    </xdr:to>
    <xdr:sp macro="" textlink="">
      <xdr:nvSpPr>
        <xdr:cNvPr id="4" name="Rectangle 3"/>
        <xdr:cNvSpPr/>
      </xdr:nvSpPr>
      <xdr:spPr>
        <a:xfrm>
          <a:off x="2374900" y="4114800"/>
          <a:ext cx="1727200" cy="15240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20</xdr:row>
      <xdr:rowOff>0</xdr:rowOff>
    </xdr:from>
    <xdr:to>
      <xdr:col>9</xdr:col>
      <xdr:colOff>0</xdr:colOff>
      <xdr:row>41</xdr:row>
      <xdr:rowOff>0</xdr:rowOff>
    </xdr:to>
    <xdr:sp macro="" textlink="">
      <xdr:nvSpPr>
        <xdr:cNvPr id="5" name="Rectangle 4"/>
        <xdr:cNvSpPr/>
      </xdr:nvSpPr>
      <xdr:spPr>
        <a:xfrm>
          <a:off x="215900" y="4114800"/>
          <a:ext cx="1727200" cy="4000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25400</xdr:rowOff>
    </xdr:from>
    <xdr:to>
      <xdr:col>9</xdr:col>
      <xdr:colOff>0</xdr:colOff>
      <xdr:row>19</xdr:row>
      <xdr:rowOff>0</xdr:rowOff>
    </xdr:to>
    <xdr:sp macro="" textlink="">
      <xdr:nvSpPr>
        <xdr:cNvPr id="6" name="Rectangle 5"/>
        <xdr:cNvSpPr/>
      </xdr:nvSpPr>
      <xdr:spPr>
        <a:xfrm>
          <a:off x="228600" y="1841500"/>
          <a:ext cx="1714500" cy="2260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25400</xdr:colOff>
      <xdr:row>10</xdr:row>
      <xdr:rowOff>0</xdr:rowOff>
    </xdr:from>
    <xdr:to>
      <xdr:col>8</xdr:col>
      <xdr:colOff>25400</xdr:colOff>
      <xdr:row>13</xdr:row>
      <xdr:rowOff>0</xdr:rowOff>
    </xdr:to>
    <xdr:sp macro="" textlink="">
      <xdr:nvSpPr>
        <xdr:cNvPr id="7" name="Rectangle 6"/>
        <xdr:cNvSpPr/>
      </xdr:nvSpPr>
      <xdr:spPr>
        <a:xfrm>
          <a:off x="457200" y="220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78</xdr:col>
      <xdr:colOff>12700</xdr:colOff>
      <xdr:row>7</xdr:row>
      <xdr:rowOff>1</xdr:rowOff>
    </xdr:from>
    <xdr:to>
      <xdr:col>86</xdr:col>
      <xdr:colOff>12700</xdr:colOff>
      <xdr:row>34</xdr:row>
      <xdr:rowOff>1</xdr:rowOff>
    </xdr:to>
    <xdr:sp macro="" textlink="">
      <xdr:nvSpPr>
        <xdr:cNvPr id="8" name="Rectangle 7"/>
        <xdr:cNvSpPr/>
      </xdr:nvSpPr>
      <xdr:spPr>
        <a:xfrm>
          <a:off x="16637000" y="1816101"/>
          <a:ext cx="1727200" cy="5143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21</xdr:col>
      <xdr:colOff>0</xdr:colOff>
      <xdr:row>7</xdr:row>
      <xdr:rowOff>0</xdr:rowOff>
    </xdr:from>
    <xdr:to>
      <xdr:col>21</xdr:col>
      <xdr:colOff>0</xdr:colOff>
      <xdr:row>35</xdr:row>
      <xdr:rowOff>0</xdr:rowOff>
    </xdr:to>
    <xdr:cxnSp macro="">
      <xdr:nvCxnSpPr>
        <xdr:cNvPr id="9" name="Straight Connector 8"/>
        <xdr:cNvCxnSpPr/>
      </xdr:nvCxnSpPr>
      <xdr:spPr>
        <a:xfrm>
          <a:off x="4533900" y="1638300"/>
          <a:ext cx="0" cy="5334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67</xdr:col>
      <xdr:colOff>0</xdr:colOff>
      <xdr:row>7</xdr:row>
      <xdr:rowOff>0</xdr:rowOff>
    </xdr:from>
    <xdr:to>
      <xdr:col>67</xdr:col>
      <xdr:colOff>0</xdr:colOff>
      <xdr:row>35</xdr:row>
      <xdr:rowOff>0</xdr:rowOff>
    </xdr:to>
    <xdr:cxnSp macro="">
      <xdr:nvCxnSpPr>
        <xdr:cNvPr id="11" name="Straight Connector 10"/>
        <xdr:cNvCxnSpPr/>
      </xdr:nvCxnSpPr>
      <xdr:spPr>
        <a:xfrm>
          <a:off x="14465300" y="1638300"/>
          <a:ext cx="0" cy="5334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23</xdr:row>
      <xdr:rowOff>0</xdr:rowOff>
    </xdr:from>
    <xdr:to>
      <xdr:col>8</xdr:col>
      <xdr:colOff>0</xdr:colOff>
      <xdr:row>26</xdr:row>
      <xdr:rowOff>0</xdr:rowOff>
    </xdr:to>
    <xdr:sp macro="" textlink="">
      <xdr:nvSpPr>
        <xdr:cNvPr id="12" name="Rectangle 11"/>
        <xdr:cNvSpPr/>
      </xdr:nvSpPr>
      <xdr:spPr>
        <a:xfrm>
          <a:off x="431800" y="4864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71</xdr:col>
      <xdr:colOff>203200</xdr:colOff>
      <xdr:row>34</xdr:row>
      <xdr:rowOff>0</xdr:rowOff>
    </xdr:from>
    <xdr:to>
      <xdr:col>72</xdr:col>
      <xdr:colOff>0</xdr:colOff>
      <xdr:row>35</xdr:row>
      <xdr:rowOff>127000</xdr:rowOff>
    </xdr:to>
    <xdr:cxnSp macro="">
      <xdr:nvCxnSpPr>
        <xdr:cNvPr id="17" name="Elbow Connector 195"/>
        <xdr:cNvCxnSpPr>
          <a:stCxn id="2" idx="2"/>
        </xdr:cNvCxnSpPr>
      </xdr:nvCxnSpPr>
      <xdr:spPr>
        <a:xfrm flipH="1">
          <a:off x="15532100" y="6781800"/>
          <a:ext cx="12700" cy="3175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87</xdr:col>
      <xdr:colOff>0</xdr:colOff>
      <xdr:row>7</xdr:row>
      <xdr:rowOff>0</xdr:rowOff>
    </xdr:from>
    <xdr:to>
      <xdr:col>87</xdr:col>
      <xdr:colOff>0</xdr:colOff>
      <xdr:row>39</xdr:row>
      <xdr:rowOff>0</xdr:rowOff>
    </xdr:to>
    <xdr:cxnSp macro="">
      <xdr:nvCxnSpPr>
        <xdr:cNvPr id="18" name="Straight Connector 17"/>
        <xdr:cNvCxnSpPr/>
      </xdr:nvCxnSpPr>
      <xdr:spPr>
        <a:xfrm>
          <a:off x="18567400" y="1816100"/>
          <a:ext cx="0" cy="609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23</xdr:row>
      <xdr:rowOff>0</xdr:rowOff>
    </xdr:from>
    <xdr:to>
      <xdr:col>18</xdr:col>
      <xdr:colOff>0</xdr:colOff>
      <xdr:row>26</xdr:row>
      <xdr:rowOff>0</xdr:rowOff>
    </xdr:to>
    <xdr:sp macro="" textlink="">
      <xdr:nvSpPr>
        <xdr:cNvPr id="19" name="Rectangle 18"/>
        <xdr:cNvSpPr/>
      </xdr:nvSpPr>
      <xdr:spPr>
        <a:xfrm>
          <a:off x="2590800" y="4864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0</xdr:colOff>
      <xdr:row>24</xdr:row>
      <xdr:rowOff>95250</xdr:rowOff>
    </xdr:from>
    <xdr:to>
      <xdr:col>12</xdr:col>
      <xdr:colOff>0</xdr:colOff>
      <xdr:row>24</xdr:row>
      <xdr:rowOff>95250</xdr:rowOff>
    </xdr:to>
    <xdr:cxnSp macro="">
      <xdr:nvCxnSpPr>
        <xdr:cNvPr id="20" name="Straight Arrow Connector 278"/>
        <xdr:cNvCxnSpPr>
          <a:stCxn id="12" idx="3"/>
          <a:endCxn id="19" idx="1"/>
        </xdr:cNvCxnSpPr>
      </xdr:nvCxnSpPr>
      <xdr:spPr>
        <a:xfrm>
          <a:off x="1727200" y="5149850"/>
          <a:ext cx="863600" cy="0"/>
        </a:xfrm>
        <a:prstGeom prst="straightConnector1">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20</xdr:row>
      <xdr:rowOff>101600</xdr:rowOff>
    </xdr:from>
    <xdr:to>
      <xdr:col>49</xdr:col>
      <xdr:colOff>114300</xdr:colOff>
      <xdr:row>24</xdr:row>
      <xdr:rowOff>95250</xdr:rowOff>
    </xdr:to>
    <xdr:cxnSp macro="">
      <xdr:nvCxnSpPr>
        <xdr:cNvPr id="21" name="Elbow Connector 195"/>
        <xdr:cNvCxnSpPr>
          <a:stCxn id="19" idx="3"/>
          <a:endCxn id="48" idx="2"/>
        </xdr:cNvCxnSpPr>
      </xdr:nvCxnSpPr>
      <xdr:spPr>
        <a:xfrm flipV="1">
          <a:off x="3886200" y="4216400"/>
          <a:ext cx="6807200" cy="755650"/>
        </a:xfrm>
        <a:prstGeom prst="bentConnector2">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69</xdr:col>
      <xdr:colOff>0</xdr:colOff>
      <xdr:row>17</xdr:row>
      <xdr:rowOff>114300</xdr:rowOff>
    </xdr:from>
    <xdr:to>
      <xdr:col>75</xdr:col>
      <xdr:colOff>0</xdr:colOff>
      <xdr:row>20</xdr:row>
      <xdr:rowOff>114300</xdr:rowOff>
    </xdr:to>
    <xdr:sp macro="" textlink="">
      <xdr:nvSpPr>
        <xdr:cNvPr id="22" name="Rectangle 21"/>
        <xdr:cNvSpPr/>
      </xdr:nvSpPr>
      <xdr:spPr>
        <a:xfrm>
          <a:off x="148971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per tech per carrier</a:t>
          </a:r>
        </a:p>
      </xdr:txBody>
    </xdr:sp>
    <xdr:clientData/>
  </xdr:twoCellAnchor>
  <xdr:twoCellAnchor>
    <xdr:from>
      <xdr:col>35</xdr:col>
      <xdr:colOff>88900</xdr:colOff>
      <xdr:row>11</xdr:row>
      <xdr:rowOff>107950</xdr:rowOff>
    </xdr:from>
    <xdr:to>
      <xdr:col>49</xdr:col>
      <xdr:colOff>114300</xdr:colOff>
      <xdr:row>17</xdr:row>
      <xdr:rowOff>101600</xdr:rowOff>
    </xdr:to>
    <xdr:cxnSp macro="">
      <xdr:nvCxnSpPr>
        <xdr:cNvPr id="23" name="Straight Arrow Connector 278"/>
        <xdr:cNvCxnSpPr>
          <a:stCxn id="62" idx="3"/>
          <a:endCxn id="48" idx="0"/>
        </xdr:cNvCxnSpPr>
      </xdr:nvCxnSpPr>
      <xdr:spPr>
        <a:xfrm>
          <a:off x="7645400" y="2508250"/>
          <a:ext cx="3048000" cy="1136650"/>
        </a:xfrm>
        <a:prstGeom prst="bentConnector2">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25400</xdr:colOff>
      <xdr:row>11</xdr:row>
      <xdr:rowOff>95250</xdr:rowOff>
    </xdr:from>
    <xdr:to>
      <xdr:col>29</xdr:col>
      <xdr:colOff>88900</xdr:colOff>
      <xdr:row>11</xdr:row>
      <xdr:rowOff>107950</xdr:rowOff>
    </xdr:to>
    <xdr:cxnSp macro="">
      <xdr:nvCxnSpPr>
        <xdr:cNvPr id="24" name="Elbow Connector 23"/>
        <xdr:cNvCxnSpPr>
          <a:stCxn id="7" idx="3"/>
          <a:endCxn id="62" idx="1"/>
        </xdr:cNvCxnSpPr>
      </xdr:nvCxnSpPr>
      <xdr:spPr>
        <a:xfrm>
          <a:off x="1752600" y="2495550"/>
          <a:ext cx="4597400" cy="12700"/>
        </a:xfrm>
        <a:prstGeom prst="straightConnector1">
          <a:avLst/>
        </a:prstGeom>
        <a:ln>
          <a:tailEnd type="arrow"/>
        </a:ln>
        <a:effectLst/>
      </xdr:spPr>
      <xdr:style>
        <a:lnRef idx="2">
          <a:schemeClr val="accent3"/>
        </a:lnRef>
        <a:fillRef idx="0">
          <a:schemeClr val="accent3"/>
        </a:fillRef>
        <a:effectRef idx="1">
          <a:schemeClr val="accent3"/>
        </a:effectRef>
        <a:fontRef idx="minor">
          <a:schemeClr val="tx1"/>
        </a:fontRef>
      </xdr:style>
    </xdr:cxnSp>
    <xdr:clientData/>
  </xdr:twoCellAnchor>
  <xdr:twoCellAnchor>
    <xdr:from>
      <xdr:col>75</xdr:col>
      <xdr:colOff>0</xdr:colOff>
      <xdr:row>19</xdr:row>
      <xdr:rowOff>19050</xdr:rowOff>
    </xdr:from>
    <xdr:to>
      <xdr:col>79</xdr:col>
      <xdr:colOff>0</xdr:colOff>
      <xdr:row>19</xdr:row>
      <xdr:rowOff>19050</xdr:rowOff>
    </xdr:to>
    <xdr:cxnSp macro="">
      <xdr:nvCxnSpPr>
        <xdr:cNvPr id="27" name="Elbow Connector 195"/>
        <xdr:cNvCxnSpPr>
          <a:stCxn id="22" idx="3"/>
          <a:endCxn id="42" idx="1"/>
        </xdr:cNvCxnSpPr>
      </xdr:nvCxnSpPr>
      <xdr:spPr>
        <a:xfrm>
          <a:off x="16192500" y="3943350"/>
          <a:ext cx="863600" cy="0"/>
        </a:xfrm>
        <a:prstGeom prst="straightConnector1">
          <a:avLst/>
        </a:prstGeom>
        <a:ln>
          <a:tailEnd type="arrow"/>
        </a:ln>
        <a:effectLst/>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25400</xdr:colOff>
      <xdr:row>14</xdr:row>
      <xdr:rowOff>25400</xdr:rowOff>
    </xdr:from>
    <xdr:to>
      <xdr:col>8</xdr:col>
      <xdr:colOff>25400</xdr:colOff>
      <xdr:row>17</xdr:row>
      <xdr:rowOff>25400</xdr:rowOff>
    </xdr:to>
    <xdr:sp macro="" textlink="">
      <xdr:nvSpPr>
        <xdr:cNvPr id="33" name="Rectangle 32"/>
        <xdr:cNvSpPr/>
      </xdr:nvSpPr>
      <xdr:spPr>
        <a:xfrm>
          <a:off x="457200" y="2997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25400</xdr:colOff>
      <xdr:row>15</xdr:row>
      <xdr:rowOff>120650</xdr:rowOff>
    </xdr:from>
    <xdr:to>
      <xdr:col>46</xdr:col>
      <xdr:colOff>114300</xdr:colOff>
      <xdr:row>19</xdr:row>
      <xdr:rowOff>6350</xdr:rowOff>
    </xdr:to>
    <xdr:cxnSp macro="">
      <xdr:nvCxnSpPr>
        <xdr:cNvPr id="34" name="Elbow Connector 33"/>
        <xdr:cNvCxnSpPr>
          <a:stCxn id="33" idx="3"/>
          <a:endCxn id="48" idx="1"/>
        </xdr:cNvCxnSpPr>
      </xdr:nvCxnSpPr>
      <xdr:spPr>
        <a:xfrm>
          <a:off x="1752600" y="3282950"/>
          <a:ext cx="8293100" cy="647700"/>
        </a:xfrm>
        <a:prstGeom prst="bentConnector3">
          <a:avLst>
            <a:gd name="adj1" fmla="val 50000"/>
          </a:avLst>
        </a:prstGeom>
        <a:ln>
          <a:tailEnd type="arrow"/>
        </a:ln>
        <a:effectLst/>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76200</xdr:colOff>
      <xdr:row>17</xdr:row>
      <xdr:rowOff>101600</xdr:rowOff>
    </xdr:from>
    <xdr:to>
      <xdr:col>63</xdr:col>
      <xdr:colOff>76200</xdr:colOff>
      <xdr:row>20</xdr:row>
      <xdr:rowOff>101600</xdr:rowOff>
    </xdr:to>
    <xdr:sp macro="" textlink="">
      <xdr:nvSpPr>
        <xdr:cNvPr id="44" name="Rectangle 43"/>
        <xdr:cNvSpPr/>
      </xdr:nvSpPr>
      <xdr:spPr>
        <a:xfrm>
          <a:off x="12382500" y="3644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r>
            <a:rPr lang="en-US" baseline="0"/>
            <a:t> per energy carrier</a:t>
          </a:r>
        </a:p>
      </xdr:txBody>
    </xdr:sp>
    <xdr:clientData/>
  </xdr:twoCellAnchor>
  <xdr:twoCellAnchor>
    <xdr:from>
      <xdr:col>29</xdr:col>
      <xdr:colOff>88900</xdr:colOff>
      <xdr:row>10</xdr:row>
      <xdr:rowOff>12700</xdr:rowOff>
    </xdr:from>
    <xdr:to>
      <xdr:col>35</xdr:col>
      <xdr:colOff>88900</xdr:colOff>
      <xdr:row>13</xdr:row>
      <xdr:rowOff>12700</xdr:rowOff>
    </xdr:to>
    <xdr:sp macro="" textlink="">
      <xdr:nvSpPr>
        <xdr:cNvPr id="62" name="Rectangle 61"/>
        <xdr:cNvSpPr/>
      </xdr:nvSpPr>
      <xdr:spPr>
        <a:xfrm>
          <a:off x="6350000" y="222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46</xdr:col>
      <xdr:colOff>114300</xdr:colOff>
      <xdr:row>17</xdr:row>
      <xdr:rowOff>101600</xdr:rowOff>
    </xdr:from>
    <xdr:to>
      <xdr:col>52</xdr:col>
      <xdr:colOff>114300</xdr:colOff>
      <xdr:row>20</xdr:row>
      <xdr:rowOff>101600</xdr:rowOff>
    </xdr:to>
    <xdr:sp macro="" textlink="">
      <xdr:nvSpPr>
        <xdr:cNvPr id="48" name="Rectangle 47"/>
        <xdr:cNvSpPr/>
      </xdr:nvSpPr>
      <xdr:spPr>
        <a:xfrm>
          <a:off x="10045700" y="3644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final </a:t>
          </a:r>
          <a:r>
            <a:rPr lang="en-US" baseline="0"/>
            <a:t>demand</a:t>
          </a:r>
          <a:endParaRPr lang="en-US"/>
        </a:p>
      </xdr:txBody>
    </xdr:sp>
    <xdr:clientData/>
  </xdr:twoCellAnchor>
  <xdr:twoCellAnchor>
    <xdr:from>
      <xdr:col>52</xdr:col>
      <xdr:colOff>114300</xdr:colOff>
      <xdr:row>19</xdr:row>
      <xdr:rowOff>6350</xdr:rowOff>
    </xdr:from>
    <xdr:to>
      <xdr:col>57</xdr:col>
      <xdr:colOff>76200</xdr:colOff>
      <xdr:row>19</xdr:row>
      <xdr:rowOff>6350</xdr:rowOff>
    </xdr:to>
    <xdr:cxnSp macro="">
      <xdr:nvCxnSpPr>
        <xdr:cNvPr id="51" name="Elbow Connector 195"/>
        <xdr:cNvCxnSpPr>
          <a:stCxn id="48" idx="3"/>
          <a:endCxn id="44" idx="1"/>
        </xdr:cNvCxnSpPr>
      </xdr:nvCxnSpPr>
      <xdr:spPr>
        <a:xfrm>
          <a:off x="11341100" y="3930650"/>
          <a:ext cx="1041400" cy="0"/>
        </a:xfrm>
        <a:prstGeom prst="straightConnector1">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44</xdr:col>
      <xdr:colOff>6350</xdr:colOff>
      <xdr:row>34</xdr:row>
      <xdr:rowOff>0</xdr:rowOff>
    </xdr:from>
    <xdr:to>
      <xdr:col>44</xdr:col>
      <xdr:colOff>12700</xdr:colOff>
      <xdr:row>35</xdr:row>
      <xdr:rowOff>88900</xdr:rowOff>
    </xdr:to>
    <xdr:cxnSp macro="">
      <xdr:nvCxnSpPr>
        <xdr:cNvPr id="35" name="Elbow Connector 195"/>
        <xdr:cNvCxnSpPr>
          <a:stCxn id="3" idx="2"/>
        </xdr:cNvCxnSpPr>
      </xdr:nvCxnSpPr>
      <xdr:spPr>
        <a:xfrm>
          <a:off x="9505950" y="6781800"/>
          <a:ext cx="6350" cy="2794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101600</xdr:colOff>
      <xdr:row>7</xdr:row>
      <xdr:rowOff>25400</xdr:rowOff>
    </xdr:from>
    <xdr:to>
      <xdr:col>19</xdr:col>
      <xdr:colOff>76200</xdr:colOff>
      <xdr:row>8</xdr:row>
      <xdr:rowOff>177800</xdr:rowOff>
    </xdr:to>
    <xdr:sp macro="" textlink="">
      <xdr:nvSpPr>
        <xdr:cNvPr id="40" name="TextBox 39"/>
        <xdr:cNvSpPr txBox="1"/>
      </xdr:nvSpPr>
      <xdr:spPr>
        <a:xfrm>
          <a:off x="2260600" y="1663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39</xdr:col>
      <xdr:colOff>88900</xdr:colOff>
      <xdr:row>35</xdr:row>
      <xdr:rowOff>127000</xdr:rowOff>
    </xdr:from>
    <xdr:to>
      <xdr:col>48</xdr:col>
      <xdr:colOff>63500</xdr:colOff>
      <xdr:row>37</xdr:row>
      <xdr:rowOff>88900</xdr:rowOff>
    </xdr:to>
    <xdr:sp macro="" textlink="">
      <xdr:nvSpPr>
        <xdr:cNvPr id="41" name="TextBox 40"/>
        <xdr:cNvSpPr txBox="1"/>
      </xdr:nvSpPr>
      <xdr:spPr>
        <a:xfrm>
          <a:off x="8509000" y="70993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79</xdr:col>
      <xdr:colOff>0</xdr:colOff>
      <xdr:row>17</xdr:row>
      <xdr:rowOff>114300</xdr:rowOff>
    </xdr:from>
    <xdr:to>
      <xdr:col>85</xdr:col>
      <xdr:colOff>0</xdr:colOff>
      <xdr:row>20</xdr:row>
      <xdr:rowOff>114300</xdr:rowOff>
    </xdr:to>
    <xdr:sp macro="" textlink="">
      <xdr:nvSpPr>
        <xdr:cNvPr id="42" name="Rectangle 41"/>
        <xdr:cNvSpPr/>
      </xdr:nvSpPr>
      <xdr:spPr>
        <a:xfrm>
          <a:off x="170561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a:t>
          </a:r>
          <a:r>
            <a:rPr lang="en-US" baseline="0"/>
            <a:t> Technology share</a:t>
          </a:r>
        </a:p>
      </xdr:txBody>
    </xdr:sp>
    <xdr:clientData/>
  </xdr:twoCellAnchor>
  <xdr:twoCellAnchor>
    <xdr:from>
      <xdr:col>63</xdr:col>
      <xdr:colOff>76200</xdr:colOff>
      <xdr:row>19</xdr:row>
      <xdr:rowOff>6350</xdr:rowOff>
    </xdr:from>
    <xdr:to>
      <xdr:col>69</xdr:col>
      <xdr:colOff>0</xdr:colOff>
      <xdr:row>19</xdr:row>
      <xdr:rowOff>19050</xdr:rowOff>
    </xdr:to>
    <xdr:cxnSp macro="">
      <xdr:nvCxnSpPr>
        <xdr:cNvPr id="37" name="Elbow Connector 195"/>
        <xdr:cNvCxnSpPr>
          <a:stCxn id="44" idx="3"/>
          <a:endCxn id="22" idx="1"/>
        </xdr:cNvCxnSpPr>
      </xdr:nvCxnSpPr>
      <xdr:spPr>
        <a:xfrm>
          <a:off x="13677900" y="3930650"/>
          <a:ext cx="1219200" cy="12700"/>
        </a:xfrm>
        <a:prstGeom prst="straightConnector1">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35</xdr:col>
      <xdr:colOff>88900</xdr:colOff>
      <xdr:row>11</xdr:row>
      <xdr:rowOff>107950</xdr:rowOff>
    </xdr:from>
    <xdr:to>
      <xdr:col>60</xdr:col>
      <xdr:colOff>76200</xdr:colOff>
      <xdr:row>17</xdr:row>
      <xdr:rowOff>101600</xdr:rowOff>
    </xdr:to>
    <xdr:cxnSp macro="">
      <xdr:nvCxnSpPr>
        <xdr:cNvPr id="43" name="Straight Arrow Connector 278"/>
        <xdr:cNvCxnSpPr>
          <a:stCxn id="62" idx="3"/>
          <a:endCxn id="44" idx="0"/>
        </xdr:cNvCxnSpPr>
      </xdr:nvCxnSpPr>
      <xdr:spPr>
        <a:xfrm>
          <a:off x="7645400" y="2508250"/>
          <a:ext cx="5384800" cy="1136650"/>
        </a:xfrm>
        <a:prstGeom prst="bentConnector2">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76200</xdr:colOff>
          <xdr:row>2</xdr:row>
          <xdr:rowOff>38100</xdr:rowOff>
        </xdr:from>
        <xdr:to>
          <xdr:col>12</xdr:col>
          <xdr:colOff>6553200</xdr:colOff>
          <xdr:row>3</xdr:row>
          <xdr:rowOff>0</xdr:rowOff>
        </xdr:to>
        <xdr:sp macro="" textlink="">
          <xdr:nvSpPr>
            <xdr:cNvPr id="11270" name="import_data" hidden="1">
              <a:extLst>
                <a:ext uri="{63B3BB69-23CF-44E3-9099-C40C66FF867C}">
                  <a14:compatExt spid="_x0000_s1127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114300</xdr:colOff>
          <xdr:row>4</xdr:row>
          <xdr:rowOff>228600</xdr:rowOff>
        </xdr:from>
        <xdr:to>
          <xdr:col>12</xdr:col>
          <xdr:colOff>6591300</xdr:colOff>
          <xdr:row>4</xdr:row>
          <xdr:rowOff>444500</xdr:rowOff>
        </xdr:to>
        <xdr:sp macro="" textlink="">
          <xdr:nvSpPr>
            <xdr:cNvPr id="11271" name="export_data" hidden="1">
              <a:extLst>
                <a:ext uri="{63B3BB69-23CF-44E3-9099-C40C66FF867C}">
                  <a14:compatExt spid="_x0000_s1127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2247900</xdr:colOff>
          <xdr:row>3</xdr:row>
          <xdr:rowOff>88900</xdr:rowOff>
        </xdr:from>
        <xdr:to>
          <xdr:col>12</xdr:col>
          <xdr:colOff>6565900</xdr:colOff>
          <xdr:row>4</xdr:row>
          <xdr:rowOff>114300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meyers/Dropbox_teams/Dropbox/Quintel/Projects/Restructure%20Research%20Dataset/CHP%20analysis/Excel%20analysis/V2/20130716%20CHP%20analysis%20v2.0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v1"/>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v1"/>
      <sheetName val="CSV CHP demands"/>
      <sheetName val="CSV CHPs fuel mix"/>
    </sheetNames>
    <sheetDataSet>
      <sheetData sheetId="0" refreshError="1"/>
      <sheetData sheetId="1" refreshError="1"/>
      <sheetData sheetId="2" refreshError="1"/>
      <sheetData sheetId="3" refreshError="1"/>
      <sheetData sheetId="4" refreshError="1"/>
      <sheetData sheetId="5">
        <row r="177">
          <cell r="C177">
            <v>3.6</v>
          </cell>
        </row>
      </sheetData>
      <sheetData sheetId="6"/>
      <sheetData sheetId="7" refreshError="1"/>
      <sheetData sheetId="8" refreshError="1"/>
      <sheetData sheetId="9" refreshError="1"/>
      <sheetData sheetId="10" refreshError="1"/>
      <sheetData sheetId="11"/>
      <sheetData sheetId="12" refreshError="1"/>
      <sheetData sheetId="13" refreshError="1"/>
      <sheetData sheetId="14">
        <row r="9">
          <cell r="C9" t="str">
            <v>x</v>
          </cell>
        </row>
      </sheetData>
      <sheetData sheetId="15" refreshError="1"/>
      <sheetData sheetId="16" refreshError="1"/>
      <sheetData sheetId="17" refreshError="1"/>
      <sheetData sheetId="18">
        <row r="49">
          <cell r="C49">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row>
      </sheetData>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39"/>
  <sheetViews>
    <sheetView workbookViewId="0">
      <selection activeCell="C13" sqref="C13"/>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211</v>
      </c>
    </row>
    <row r="4" spans="2:4">
      <c r="B4" s="3" t="s">
        <v>1</v>
      </c>
      <c r="C4" s="4" t="str">
        <f>"Agriculture analysis "&amp;country&amp;" "&amp;base_year</f>
        <v xml:space="preserve">Agriculture analysis  </v>
      </c>
      <c r="D4" s="5"/>
    </row>
    <row r="5" spans="2:4">
      <c r="B5" s="6" t="s">
        <v>2</v>
      </c>
      <c r="C5" s="25">
        <f>MAX(Changelog!D:D)</f>
        <v>20.8</v>
      </c>
      <c r="D5" s="7"/>
    </row>
    <row r="6" spans="2:4">
      <c r="B6" s="6" t="s">
        <v>246</v>
      </c>
      <c r="C6" s="25">
        <f>country</f>
        <v>0</v>
      </c>
      <c r="D6" s="7"/>
    </row>
    <row r="7" spans="2:4">
      <c r="B7" s="6" t="s">
        <v>247</v>
      </c>
      <c r="C7" s="149">
        <f>base_year</f>
        <v>0</v>
      </c>
      <c r="D7" s="7"/>
    </row>
    <row r="8" spans="2:4">
      <c r="B8" s="6" t="s">
        <v>3</v>
      </c>
      <c r="C8" s="226">
        <f>MAX(Changelog!B:B)</f>
        <v>41586</v>
      </c>
      <c r="D8" s="7"/>
    </row>
    <row r="9" spans="2:4">
      <c r="B9" s="6" t="s">
        <v>4</v>
      </c>
      <c r="C9" s="8" t="s">
        <v>268</v>
      </c>
      <c r="D9" s="7"/>
    </row>
    <row r="10" spans="2:4">
      <c r="B10" s="9" t="s">
        <v>19</v>
      </c>
      <c r="C10" s="10" t="s">
        <v>5</v>
      </c>
      <c r="D10" s="11"/>
    </row>
    <row r="12" spans="2:4">
      <c r="B12" s="3" t="s">
        <v>9</v>
      </c>
      <c r="C12" s="4"/>
      <c r="D12" s="5"/>
    </row>
    <row r="13" spans="2:4">
      <c r="B13" s="20"/>
      <c r="C13" s="8"/>
      <c r="D13" s="7"/>
    </row>
    <row r="14" spans="2:4">
      <c r="B14" s="20" t="s">
        <v>10</v>
      </c>
      <c r="C14" s="21" t="s">
        <v>11</v>
      </c>
      <c r="D14" s="7"/>
    </row>
    <row r="15" spans="2:4" ht="16" thickBot="1">
      <c r="B15" s="20"/>
      <c r="C15" s="14" t="s">
        <v>12</v>
      </c>
      <c r="D15" s="7"/>
    </row>
    <row r="16" spans="2:4" ht="16" thickBot="1">
      <c r="B16" s="20"/>
      <c r="C16" s="22" t="s">
        <v>13</v>
      </c>
      <c r="D16" s="7"/>
    </row>
    <row r="17" spans="2:4">
      <c r="B17" s="20"/>
      <c r="C17" s="8" t="s">
        <v>14</v>
      </c>
      <c r="D17" s="7"/>
    </row>
    <row r="18" spans="2:4">
      <c r="B18" s="20"/>
      <c r="C18" s="8"/>
      <c r="D18" s="7"/>
    </row>
    <row r="19" spans="2:4">
      <c r="B19" s="20" t="s">
        <v>296</v>
      </c>
      <c r="C19" s="23" t="s">
        <v>230</v>
      </c>
      <c r="D19" s="7"/>
    </row>
    <row r="20" spans="2:4">
      <c r="B20" s="20"/>
      <c r="C20" s="135" t="s">
        <v>25</v>
      </c>
      <c r="D20" s="7"/>
    </row>
    <row r="21" spans="2:4">
      <c r="B21" s="20"/>
      <c r="C21" s="133" t="s">
        <v>17</v>
      </c>
      <c r="D21" s="7"/>
    </row>
    <row r="22" spans="2:4">
      <c r="B22" s="20"/>
      <c r="C22" s="134" t="s">
        <v>231</v>
      </c>
      <c r="D22" s="7"/>
    </row>
    <row r="23" spans="2:4">
      <c r="B23" s="18"/>
      <c r="C23" s="24" t="s">
        <v>15</v>
      </c>
      <c r="D23" s="7"/>
    </row>
    <row r="24" spans="2:4">
      <c r="B24" s="18"/>
      <c r="C24" s="136" t="s">
        <v>232</v>
      </c>
      <c r="D24" s="7"/>
    </row>
    <row r="25" spans="2:4">
      <c r="B25" s="18"/>
      <c r="C25" s="137" t="s">
        <v>16</v>
      </c>
      <c r="D25" s="7"/>
    </row>
    <row r="26" spans="2:4">
      <c r="B26" s="18"/>
      <c r="C26" s="112" t="s">
        <v>244</v>
      </c>
      <c r="D26" s="7"/>
    </row>
    <row r="27" spans="2:4">
      <c r="B27" s="19"/>
      <c r="C27" s="10"/>
      <c r="D27" s="11"/>
    </row>
    <row r="29" spans="2:4">
      <c r="B29" s="3" t="s">
        <v>18</v>
      </c>
      <c r="C29" s="4"/>
      <c r="D29" s="5"/>
    </row>
    <row r="30" spans="2:4">
      <c r="B30" s="18"/>
      <c r="C30" s="8"/>
      <c r="D30" s="7"/>
    </row>
    <row r="31" spans="2:4">
      <c r="B31" s="18"/>
      <c r="C31" s="8"/>
      <c r="D31" s="7"/>
    </row>
    <row r="32" spans="2:4">
      <c r="B32" s="18"/>
      <c r="C32" s="8"/>
      <c r="D32" s="7"/>
    </row>
    <row r="33" spans="2:4">
      <c r="B33" s="18"/>
      <c r="C33" s="8"/>
      <c r="D33" s="7"/>
    </row>
    <row r="34" spans="2:4">
      <c r="B34" s="18"/>
      <c r="C34" s="8"/>
      <c r="D34" s="7"/>
    </row>
    <row r="35" spans="2:4">
      <c r="B35" s="18"/>
      <c r="C35" s="8"/>
      <c r="D35" s="7"/>
    </row>
    <row r="36" spans="2:4">
      <c r="B36" s="18"/>
      <c r="C36" s="8"/>
      <c r="D36" s="7"/>
    </row>
    <row r="37" spans="2:4">
      <c r="B37" s="18"/>
      <c r="C37" s="8"/>
      <c r="D37" s="7"/>
    </row>
    <row r="38" spans="2:4">
      <c r="B38" s="18"/>
      <c r="C38" s="8"/>
      <c r="D38" s="7"/>
    </row>
    <row r="39" spans="2:4">
      <c r="B39" s="19"/>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E14"/>
  <sheetViews>
    <sheetView workbookViewId="0">
      <selection activeCell="E30" sqref="E30"/>
    </sheetView>
  </sheetViews>
  <sheetFormatPr baseColWidth="10" defaultRowHeight="15" x14ac:dyDescent="0"/>
  <cols>
    <col min="1" max="1" width="10.83203125" style="1"/>
    <col min="2" max="2" width="14.6640625" style="1" customWidth="1"/>
    <col min="3" max="3" width="30.33203125" style="1" customWidth="1"/>
    <col min="4" max="4" width="33.83203125" style="1" customWidth="1"/>
    <col min="5" max="5" width="21.5" style="1" customWidth="1"/>
    <col min="6" max="16384" width="10.83203125" style="1"/>
  </cols>
  <sheetData>
    <row r="2" spans="2:5" ht="20">
      <c r="B2" s="2" t="s">
        <v>262</v>
      </c>
    </row>
    <row r="4" spans="2:5">
      <c r="B4" s="3" t="s">
        <v>86</v>
      </c>
      <c r="C4" s="4"/>
      <c r="D4" s="4"/>
      <c r="E4" s="5"/>
    </row>
    <row r="5" spans="2:5">
      <c r="B5" s="312" t="s">
        <v>263</v>
      </c>
      <c r="C5" s="314"/>
      <c r="D5" s="314"/>
      <c r="E5" s="313"/>
    </row>
    <row r="6" spans="2:5" ht="16" thickBot="1"/>
    <row r="7" spans="2:5">
      <c r="B7" s="26" t="s">
        <v>298</v>
      </c>
      <c r="C7" s="52"/>
      <c r="D7" s="52"/>
      <c r="E7" s="28"/>
    </row>
    <row r="8" spans="2:5">
      <c r="B8" s="29"/>
      <c r="C8" s="8"/>
      <c r="D8" s="8"/>
      <c r="E8" s="30"/>
    </row>
    <row r="9" spans="2:5" ht="30">
      <c r="B9" s="297" t="s">
        <v>297</v>
      </c>
      <c r="C9" s="298" t="s">
        <v>200</v>
      </c>
      <c r="D9" s="206" t="s">
        <v>309</v>
      </c>
      <c r="E9" s="294" t="s">
        <v>250</v>
      </c>
    </row>
    <row r="10" spans="2:5">
      <c r="B10" s="207" t="s">
        <v>114</v>
      </c>
      <c r="C10" s="138"/>
      <c r="D10" s="129"/>
      <c r="E10" s="295"/>
    </row>
    <row r="11" spans="2:5">
      <c r="B11" s="94"/>
      <c r="C11" s="171" t="s">
        <v>258</v>
      </c>
      <c r="D11" s="172" t="e">
        <f>'Final demand per energy carrier'!E18</f>
        <v>#DIV/0!</v>
      </c>
      <c r="E11" s="296" t="e">
        <f>D11/SUM($D$11:$D$13)</f>
        <v>#DIV/0!</v>
      </c>
    </row>
    <row r="12" spans="2:5">
      <c r="B12" s="94"/>
      <c r="C12" s="17" t="s">
        <v>109</v>
      </c>
      <c r="D12" s="172" t="e">
        <f>'Final demand per energy carrier'!E16</f>
        <v>#DIV/0!</v>
      </c>
      <c r="E12" s="296" t="e">
        <f>D12/SUM($D$11:$D$13)</f>
        <v>#DIV/0!</v>
      </c>
    </row>
    <row r="13" spans="2:5">
      <c r="B13" s="94"/>
      <c r="C13" s="17" t="s">
        <v>344</v>
      </c>
      <c r="D13" s="97" t="e">
        <f>'Final demand per energy carrier'!E22</f>
        <v>#DIV/0!</v>
      </c>
      <c r="E13" s="296" t="e">
        <f>D13/SUM($D$11:$D$13)</f>
        <v>#DIV/0!</v>
      </c>
    </row>
    <row r="14" spans="2:5" ht="16" thickBot="1">
      <c r="B14" s="46"/>
      <c r="C14" s="93"/>
      <c r="D14" s="190"/>
      <c r="E14" s="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K28"/>
  <sheetViews>
    <sheetView workbookViewId="0">
      <selection activeCell="E17" sqref="E17"/>
    </sheetView>
  </sheetViews>
  <sheetFormatPr baseColWidth="10" defaultRowHeight="15" x14ac:dyDescent="0"/>
  <cols>
    <col min="1" max="1" width="10.83203125" style="1"/>
    <col min="2" max="2" width="25.83203125" style="1" customWidth="1"/>
    <col min="3" max="3" width="34" style="1" bestFit="1" customWidth="1"/>
    <col min="4" max="4" width="18" style="1" customWidth="1"/>
    <col min="5" max="9" width="21.6640625" style="1" customWidth="1"/>
    <col min="10" max="10" width="7.83203125" style="1" customWidth="1"/>
    <col min="11" max="11" width="58.33203125" style="1" customWidth="1"/>
    <col min="12" max="16384" width="10.83203125" style="1"/>
  </cols>
  <sheetData>
    <row r="2" spans="2:11" ht="20">
      <c r="B2" s="63" t="s">
        <v>201</v>
      </c>
      <c r="C2" s="8"/>
      <c r="D2" s="8"/>
      <c r="E2" s="8"/>
      <c r="F2" s="8"/>
      <c r="G2" s="8"/>
      <c r="H2" s="8"/>
      <c r="I2" s="8"/>
      <c r="J2" s="8"/>
      <c r="K2" s="8"/>
    </row>
    <row r="3" spans="2:11">
      <c r="E3" s="8"/>
      <c r="F3" s="8"/>
      <c r="G3" s="8"/>
      <c r="H3" s="8"/>
      <c r="I3" s="8"/>
      <c r="J3" s="8"/>
      <c r="K3" s="8"/>
    </row>
    <row r="4" spans="2:11">
      <c r="B4" s="3" t="s">
        <v>86</v>
      </c>
      <c r="C4" s="4"/>
      <c r="D4" s="4"/>
      <c r="E4" s="4"/>
      <c r="F4" s="4"/>
      <c r="G4" s="5"/>
      <c r="H4" s="8"/>
      <c r="I4" s="8"/>
      <c r="J4" s="8"/>
      <c r="K4" s="8"/>
    </row>
    <row r="5" spans="2:11" ht="30" customHeight="1">
      <c r="B5" s="312" t="s">
        <v>242</v>
      </c>
      <c r="C5" s="314"/>
      <c r="D5" s="314"/>
      <c r="E5" s="314"/>
      <c r="F5" s="314"/>
      <c r="G5" s="313"/>
      <c r="H5" s="8"/>
      <c r="I5" s="8"/>
      <c r="J5" s="8"/>
      <c r="K5" s="8"/>
    </row>
    <row r="6" spans="2:11" ht="16" thickBot="1">
      <c r="B6" s="8"/>
      <c r="C6" s="8"/>
      <c r="D6" s="8"/>
      <c r="E6" s="8"/>
      <c r="F6" s="8"/>
      <c r="G6" s="8"/>
      <c r="H6" s="8"/>
      <c r="I6" s="8"/>
      <c r="J6" s="8"/>
      <c r="K6" s="8"/>
    </row>
    <row r="7" spans="2:11">
      <c r="B7" s="26" t="s">
        <v>201</v>
      </c>
      <c r="C7" s="52"/>
      <c r="D7" s="52"/>
      <c r="E7" s="52"/>
      <c r="F7" s="52"/>
      <c r="G7" s="52"/>
      <c r="H7" s="52"/>
      <c r="I7" s="52"/>
      <c r="J7" s="52"/>
      <c r="K7" s="28"/>
    </row>
    <row r="8" spans="2:11">
      <c r="B8" s="29"/>
      <c r="C8" s="8"/>
      <c r="D8" s="8"/>
      <c r="E8" s="8"/>
      <c r="F8" s="8"/>
      <c r="G8" s="8"/>
      <c r="H8" s="8"/>
      <c r="I8" s="8"/>
      <c r="J8" s="8"/>
      <c r="K8" s="30"/>
    </row>
    <row r="9" spans="2:11" ht="30">
      <c r="B9" s="64" t="s">
        <v>249</v>
      </c>
      <c r="C9" s="166" t="s">
        <v>99</v>
      </c>
      <c r="D9" s="65" t="s">
        <v>349</v>
      </c>
      <c r="E9" s="65" t="s">
        <v>312</v>
      </c>
      <c r="F9" s="65" t="s">
        <v>313</v>
      </c>
      <c r="G9" s="65" t="s">
        <v>314</v>
      </c>
      <c r="H9" s="65" t="s">
        <v>315</v>
      </c>
      <c r="I9" s="65" t="s">
        <v>316</v>
      </c>
      <c r="J9" s="19"/>
      <c r="K9" s="198" t="s">
        <v>270</v>
      </c>
    </row>
    <row r="10" spans="2:11" s="88" customFormat="1">
      <c r="B10" s="49" t="s">
        <v>101</v>
      </c>
      <c r="C10" s="87" t="s">
        <v>93</v>
      </c>
      <c r="D10" s="169">
        <f>'Fuel aggregation'!E14</f>
        <v>0</v>
      </c>
      <c r="E10" s="169">
        <f>'Fuel aggregation'!I14</f>
        <v>0</v>
      </c>
      <c r="F10" s="169">
        <f>'Fuel aggregation'!C14</f>
        <v>0</v>
      </c>
      <c r="G10" s="169">
        <f>'Fuel aggregation'!D14</f>
        <v>0</v>
      </c>
      <c r="H10" s="169">
        <f>'Fuel aggregation'!F14</f>
        <v>0</v>
      </c>
      <c r="I10" s="169">
        <f>'Fuel aggregation'!J14</f>
        <v>0</v>
      </c>
      <c r="J10" s="209"/>
      <c r="K10" s="199"/>
    </row>
    <row r="11" spans="2:11">
      <c r="B11" s="66"/>
      <c r="C11" s="17"/>
      <c r="D11" s="163"/>
      <c r="E11" s="163"/>
      <c r="F11" s="163"/>
      <c r="G11" s="163"/>
      <c r="H11" s="163"/>
      <c r="I11" s="163"/>
      <c r="J11" s="18"/>
      <c r="K11" s="41"/>
    </row>
    <row r="12" spans="2:11">
      <c r="B12" s="48" t="s">
        <v>253</v>
      </c>
      <c r="C12" s="5"/>
      <c r="D12" s="192"/>
      <c r="E12" s="192"/>
      <c r="F12" s="192"/>
      <c r="G12" s="192"/>
      <c r="H12" s="192"/>
      <c r="I12" s="192"/>
      <c r="J12" s="18"/>
      <c r="K12" s="41"/>
    </row>
    <row r="13" spans="2:11">
      <c r="B13" s="66"/>
      <c r="C13" s="17" t="s">
        <v>95</v>
      </c>
      <c r="D13" s="189">
        <f>'Tech split of useful demand'!D10</f>
        <v>0</v>
      </c>
      <c r="E13" s="189"/>
      <c r="F13" s="189"/>
      <c r="G13" s="189"/>
      <c r="H13" s="189"/>
      <c r="I13" s="189"/>
      <c r="J13" s="18"/>
      <c r="K13" s="41"/>
    </row>
    <row r="14" spans="2:11">
      <c r="B14" s="66"/>
      <c r="C14" s="17" t="s">
        <v>97</v>
      </c>
      <c r="D14" s="189"/>
      <c r="E14" s="189"/>
      <c r="F14" s="189"/>
      <c r="G14" s="189">
        <f>'Tech split of useful demand'!D11</f>
        <v>0</v>
      </c>
      <c r="H14" s="189"/>
      <c r="I14" s="189"/>
      <c r="J14" s="18"/>
      <c r="K14" s="41"/>
    </row>
    <row r="15" spans="2:11">
      <c r="B15" s="66"/>
      <c r="C15" s="17" t="s">
        <v>98</v>
      </c>
      <c r="D15" s="189"/>
      <c r="E15" s="189"/>
      <c r="F15" s="189"/>
      <c r="G15" s="189"/>
      <c r="H15" s="189">
        <f>'Tech split of useful demand'!D12</f>
        <v>0</v>
      </c>
      <c r="I15" s="189"/>
      <c r="J15" s="18"/>
      <c r="K15" s="41"/>
    </row>
    <row r="16" spans="2:11">
      <c r="B16" s="66"/>
      <c r="C16" s="17" t="s">
        <v>109</v>
      </c>
      <c r="D16" s="189"/>
      <c r="E16" s="165" t="e">
        <f>'Tech split of useful demand'!D13</f>
        <v>#DIV/0!</v>
      </c>
      <c r="F16" s="189"/>
      <c r="G16" s="189"/>
      <c r="H16" s="189"/>
      <c r="I16" s="189"/>
      <c r="J16" s="18"/>
      <c r="K16" s="41"/>
    </row>
    <row r="17" spans="2:11">
      <c r="B17" s="66"/>
      <c r="C17" s="17" t="s">
        <v>259</v>
      </c>
      <c r="D17" s="189"/>
      <c r="E17" s="165"/>
      <c r="F17" s="189"/>
      <c r="G17" s="189"/>
      <c r="H17" s="189"/>
      <c r="I17" s="189">
        <f>'Tech split of useful demand'!D14</f>
        <v>0</v>
      </c>
      <c r="J17" s="18"/>
      <c r="K17" s="41"/>
    </row>
    <row r="18" spans="2:11">
      <c r="B18" s="66"/>
      <c r="C18" s="17" t="s">
        <v>96</v>
      </c>
      <c r="D18" s="189"/>
      <c r="E18" s="165" t="e">
        <f>'Tech split of useful demand'!D15</f>
        <v>#DIV/0!</v>
      </c>
      <c r="F18" s="189"/>
      <c r="G18" s="189"/>
      <c r="H18" s="189"/>
      <c r="I18" s="189"/>
      <c r="J18" s="18"/>
      <c r="K18" s="41"/>
    </row>
    <row r="19" spans="2:11" ht="16" thickBot="1">
      <c r="B19" s="29"/>
      <c r="C19" s="160" t="s">
        <v>228</v>
      </c>
      <c r="D19" s="193">
        <f>SUM(D13:D18)</f>
        <v>0</v>
      </c>
      <c r="E19" s="194" t="e">
        <f>SUM(E13:E18)</f>
        <v>#DIV/0!</v>
      </c>
      <c r="F19" s="194">
        <f t="shared" ref="F19:H19" si="0">SUM(F13:F18)</f>
        <v>0</v>
      </c>
      <c r="G19" s="194">
        <f t="shared" si="0"/>
        <v>0</v>
      </c>
      <c r="H19" s="194">
        <f t="shared" si="0"/>
        <v>0</v>
      </c>
      <c r="I19" s="195">
        <f>SUM(I13:I18)</f>
        <v>0</v>
      </c>
      <c r="J19" s="18"/>
      <c r="K19" s="41"/>
    </row>
    <row r="20" spans="2:11" s="126" customFormat="1" ht="16" thickTop="1">
      <c r="B20" s="49"/>
      <c r="C20" s="158"/>
      <c r="D20" s="159"/>
      <c r="E20" s="159"/>
      <c r="F20" s="159"/>
      <c r="G20" s="159"/>
      <c r="H20" s="159"/>
      <c r="I20" s="159"/>
      <c r="J20" s="210"/>
      <c r="K20" s="124"/>
    </row>
    <row r="21" spans="2:11" s="126" customFormat="1">
      <c r="B21" s="49" t="s">
        <v>286</v>
      </c>
      <c r="C21" s="154"/>
      <c r="D21" s="155"/>
      <c r="E21" s="155"/>
      <c r="F21" s="155"/>
      <c r="G21" s="155"/>
      <c r="H21" s="155"/>
      <c r="I21" s="155"/>
      <c r="J21" s="210"/>
      <c r="K21" s="124"/>
    </row>
    <row r="22" spans="2:11" s="126" customFormat="1">
      <c r="B22" s="156"/>
      <c r="C22" s="160" t="s">
        <v>217</v>
      </c>
      <c r="D22" s="157"/>
      <c r="E22" s="168" t="e">
        <f>E10-E19</f>
        <v>#DIV/0!</v>
      </c>
      <c r="F22" s="157"/>
      <c r="G22" s="157"/>
      <c r="H22" s="157"/>
      <c r="I22" s="157"/>
      <c r="J22" s="210"/>
      <c r="K22" s="124"/>
    </row>
    <row r="23" spans="2:11" s="126" customFormat="1" ht="16" thickBot="1">
      <c r="B23" s="161"/>
      <c r="C23" s="204"/>
      <c r="D23" s="196"/>
      <c r="E23" s="196"/>
      <c r="F23" s="196"/>
      <c r="G23" s="196"/>
      <c r="H23" s="196"/>
      <c r="I23" s="196"/>
      <c r="J23" s="211"/>
      <c r="K23" s="197"/>
    </row>
    <row r="24" spans="2:11">
      <c r="D24" s="8"/>
    </row>
    <row r="28" spans="2:11">
      <c r="C28" s="214"/>
    </row>
  </sheetData>
  <mergeCells count="1">
    <mergeCell ref="B5:G5"/>
  </mergeCells>
  <conditionalFormatting sqref="D11:I19">
    <cfRule type="cellIs" dxfId="6" priority="12" operator="greaterThan">
      <formula>0</formula>
    </cfRule>
  </conditionalFormatting>
  <conditionalFormatting sqref="E22">
    <cfRule type="cellIs" dxfId="5" priority="3"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J16"/>
  <sheetViews>
    <sheetView workbookViewId="0">
      <selection activeCell="D24" sqref="D24"/>
    </sheetView>
  </sheetViews>
  <sheetFormatPr baseColWidth="10" defaultRowHeight="15" x14ac:dyDescent="0"/>
  <cols>
    <col min="1" max="1" width="10.83203125" style="1"/>
    <col min="2" max="2" width="14.1640625" style="1" customWidth="1"/>
    <col min="3" max="3" width="38.6640625" style="1" bestFit="1" customWidth="1"/>
    <col min="4" max="7" width="25.5" style="1" customWidth="1"/>
    <col min="8" max="8" width="3.6640625" style="1" customWidth="1"/>
    <col min="9" max="9" width="126.33203125" style="1" bestFit="1" customWidth="1"/>
    <col min="10" max="10" width="5.1640625" style="1" customWidth="1"/>
    <col min="11" max="16384" width="10.83203125" style="1"/>
  </cols>
  <sheetData>
    <row r="2" spans="2:10" ht="20">
      <c r="B2" s="2" t="s">
        <v>236</v>
      </c>
    </row>
    <row r="4" spans="2:10">
      <c r="B4" s="3" t="s">
        <v>86</v>
      </c>
      <c r="C4" s="4"/>
      <c r="D4" s="4"/>
      <c r="E4" s="4"/>
      <c r="F4" s="5"/>
    </row>
    <row r="5" spans="2:10" ht="62" customHeight="1">
      <c r="B5" s="312" t="s">
        <v>352</v>
      </c>
      <c r="C5" s="314"/>
      <c r="D5" s="314"/>
      <c r="E5" s="314"/>
      <c r="F5" s="313"/>
    </row>
    <row r="6" spans="2:10" ht="16" thickBot="1"/>
    <row r="7" spans="2:10">
      <c r="B7" s="26" t="s">
        <v>253</v>
      </c>
      <c r="C7" s="27"/>
      <c r="D7" s="27"/>
      <c r="E7" s="27"/>
      <c r="F7" s="52"/>
      <c r="G7" s="52"/>
      <c r="H7" s="52"/>
      <c r="I7" s="28"/>
      <c r="J7" s="8"/>
    </row>
    <row r="8" spans="2:10">
      <c r="B8" s="34"/>
      <c r="C8" s="8"/>
      <c r="D8" s="8"/>
      <c r="E8" s="8"/>
      <c r="F8" s="8"/>
      <c r="G8" s="8"/>
      <c r="H8" s="8"/>
      <c r="I8" s="30"/>
      <c r="J8" s="8"/>
    </row>
    <row r="9" spans="2:10" ht="30">
      <c r="B9" s="291" t="s">
        <v>32</v>
      </c>
      <c r="C9" s="186" t="s">
        <v>200</v>
      </c>
      <c r="D9" s="188" t="s">
        <v>310</v>
      </c>
      <c r="E9" s="187" t="s">
        <v>351</v>
      </c>
      <c r="F9" s="96" t="s">
        <v>311</v>
      </c>
      <c r="G9" s="96" t="s">
        <v>234</v>
      </c>
      <c r="H9" s="19"/>
      <c r="I9" s="191" t="s">
        <v>270</v>
      </c>
      <c r="J9" s="8"/>
    </row>
    <row r="10" spans="2:10">
      <c r="B10" s="36" t="s">
        <v>253</v>
      </c>
      <c r="C10" s="16" t="s">
        <v>95</v>
      </c>
      <c r="D10" s="288">
        <f>'Fuel aggregation'!E14</f>
        <v>0</v>
      </c>
      <c r="E10" s="170">
        <f>technical_specs!J11</f>
        <v>0</v>
      </c>
      <c r="F10" s="299">
        <f>D10*E10</f>
        <v>0</v>
      </c>
      <c r="G10" s="292" t="e">
        <f>IF(SUM($F$10:$F$15)=0,0,F10/SUM($F$10:$F$15))</f>
        <v>#DIV/0!</v>
      </c>
      <c r="H10" s="208"/>
      <c r="I10" s="41" t="s">
        <v>353</v>
      </c>
      <c r="J10" s="8"/>
    </row>
    <row r="11" spans="2:10">
      <c r="B11" s="34"/>
      <c r="C11" s="16" t="s">
        <v>97</v>
      </c>
      <c r="D11" s="288">
        <f>'Fuel aggregation'!D14</f>
        <v>0</v>
      </c>
      <c r="E11" s="170">
        <f>technical_specs!J12</f>
        <v>0</v>
      </c>
      <c r="F11" s="299">
        <f t="shared" ref="F11:F13" si="0">D11*E11</f>
        <v>0</v>
      </c>
      <c r="G11" s="292" t="e">
        <f>IF(SUM($F$10:$F$15)=0,0,F11/SUM($F$10:$F$15))</f>
        <v>#DIV/0!</v>
      </c>
      <c r="H11" s="208"/>
      <c r="I11" s="41" t="s">
        <v>353</v>
      </c>
      <c r="J11" s="8"/>
    </row>
    <row r="12" spans="2:10">
      <c r="B12" s="34"/>
      <c r="C12" s="16" t="s">
        <v>98</v>
      </c>
      <c r="D12" s="288">
        <f>'Fuel aggregation'!F14</f>
        <v>0</v>
      </c>
      <c r="E12" s="170">
        <f>technical_specs!J13</f>
        <v>0</v>
      </c>
      <c r="F12" s="299">
        <f t="shared" si="0"/>
        <v>0</v>
      </c>
      <c r="G12" s="292" t="e">
        <f>IF(SUM($F$10:$F$15)=0,0,F12/SUM($F$10:$F$15))</f>
        <v>#DIV/0!</v>
      </c>
      <c r="H12" s="208"/>
      <c r="I12" s="41" t="s">
        <v>353</v>
      </c>
      <c r="J12" s="8"/>
    </row>
    <row r="13" spans="2:10">
      <c r="B13" s="34"/>
      <c r="C13" s="16" t="s">
        <v>365</v>
      </c>
      <c r="D13" s="288" t="e">
        <f>'Fuel aggregation'!G14/(E13-1)</f>
        <v>#DIV/0!</v>
      </c>
      <c r="E13" s="170" t="e">
        <f>technical_specs!J15</f>
        <v>#DIV/0!</v>
      </c>
      <c r="F13" s="299" t="e">
        <f t="shared" si="0"/>
        <v>#DIV/0!</v>
      </c>
      <c r="G13" s="292" t="e">
        <f>IF(SUM($F$10:$F$15)=0,0,F13/SUM($F$10:$F$15))</f>
        <v>#DIV/0!</v>
      </c>
      <c r="H13" s="208"/>
      <c r="I13" s="41" t="s">
        <v>364</v>
      </c>
      <c r="J13" s="8"/>
    </row>
    <row r="14" spans="2:10">
      <c r="B14" s="34"/>
      <c r="C14" s="16" t="s">
        <v>259</v>
      </c>
      <c r="D14" s="288">
        <f>'Fuel aggregation'!J14</f>
        <v>0</v>
      </c>
      <c r="E14" s="290" t="s">
        <v>260</v>
      </c>
      <c r="F14" s="299">
        <f>D14</f>
        <v>0</v>
      </c>
      <c r="G14" s="292" t="e">
        <f>IF(SUM($F$10:$F$15)=0,0,F14/SUM($F$10:$F$15))</f>
        <v>#DIV/0!</v>
      </c>
      <c r="H14" s="208"/>
      <c r="I14" s="41" t="s">
        <v>353</v>
      </c>
      <c r="J14" s="8"/>
    </row>
    <row r="15" spans="2:10">
      <c r="B15" s="29"/>
      <c r="C15" s="16" t="s">
        <v>96</v>
      </c>
      <c r="D15" s="289" t="e">
        <f>F15/E15</f>
        <v>#DIV/0!</v>
      </c>
      <c r="E15" s="170" t="e">
        <f>technical_specs!J14</f>
        <v>#DIV/0!</v>
      </c>
      <c r="F15" s="293" t="e">
        <f>G15/(1-G15)*SUM(F10:F14)</f>
        <v>#DIV/0!</v>
      </c>
      <c r="G15" s="185">
        <f>Dashboard!E19</f>
        <v>0</v>
      </c>
      <c r="H15" s="208"/>
      <c r="I15" s="41" t="s">
        <v>354</v>
      </c>
      <c r="J15" s="8"/>
    </row>
    <row r="16" spans="2:10" ht="16" thickBot="1">
      <c r="B16" s="46"/>
      <c r="C16" s="47"/>
      <c r="D16" s="190"/>
      <c r="E16" s="47"/>
      <c r="F16" s="47"/>
      <c r="G16" s="47"/>
      <c r="H16" s="190"/>
      <c r="I16" s="50"/>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L27"/>
  <sheetViews>
    <sheetView workbookViewId="0">
      <selection activeCell="D27" sqref="D27"/>
    </sheetView>
  </sheetViews>
  <sheetFormatPr baseColWidth="10" defaultRowHeight="15" x14ac:dyDescent="0"/>
  <cols>
    <col min="1" max="1" width="10.83203125" style="126"/>
    <col min="2" max="2" width="36.33203125" style="126" customWidth="1"/>
    <col min="3" max="11" width="21.6640625" style="126" customWidth="1"/>
    <col min="12" max="12" width="22.1640625" style="126" customWidth="1"/>
    <col min="13" max="16384" width="10.83203125" style="126"/>
  </cols>
  <sheetData>
    <row r="2" spans="2:12" ht="20">
      <c r="B2" s="63" t="s">
        <v>235</v>
      </c>
      <c r="C2" s="8"/>
      <c r="D2" s="8"/>
      <c r="E2" s="8"/>
      <c r="F2" s="8"/>
      <c r="G2" s="8"/>
      <c r="H2" s="8"/>
    </row>
    <row r="3" spans="2:12">
      <c r="B3" s="1"/>
      <c r="C3" s="8"/>
      <c r="D3" s="8"/>
      <c r="E3" s="8"/>
      <c r="F3" s="8"/>
      <c r="G3" s="8"/>
      <c r="H3" s="8"/>
    </row>
    <row r="4" spans="2:12">
      <c r="B4" s="3" t="s">
        <v>86</v>
      </c>
      <c r="C4" s="4"/>
      <c r="D4" s="4"/>
      <c r="E4" s="4"/>
      <c r="F4" s="4"/>
      <c r="G4" s="5"/>
      <c r="H4" s="8"/>
    </row>
    <row r="5" spans="2:12" ht="80" customHeight="1">
      <c r="B5" s="312" t="s">
        <v>254</v>
      </c>
      <c r="C5" s="314"/>
      <c r="D5" s="314"/>
      <c r="E5" s="314"/>
      <c r="F5" s="314"/>
      <c r="G5" s="313"/>
      <c r="H5" s="177"/>
    </row>
    <row r="6" spans="2:12" ht="16" thickBot="1"/>
    <row r="7" spans="2:12">
      <c r="B7" s="26" t="s">
        <v>201</v>
      </c>
      <c r="C7" s="27"/>
      <c r="D7" s="52"/>
      <c r="E7" s="52"/>
      <c r="F7" s="52"/>
      <c r="G7" s="52"/>
      <c r="H7" s="52"/>
      <c r="I7" s="52"/>
      <c r="J7" s="52"/>
      <c r="K7" s="267"/>
      <c r="L7" s="28"/>
    </row>
    <row r="8" spans="2:12">
      <c r="B8" s="29"/>
      <c r="C8" s="8"/>
      <c r="D8" s="8"/>
      <c r="E8" s="8"/>
      <c r="F8" s="8"/>
      <c r="G8" s="8"/>
      <c r="H8" s="8"/>
      <c r="I8" s="8"/>
      <c r="J8" s="8"/>
      <c r="K8" s="268"/>
      <c r="L8" s="30"/>
    </row>
    <row r="9" spans="2:12" ht="30">
      <c r="B9" s="142" t="s">
        <v>94</v>
      </c>
      <c r="C9" s="65" t="s">
        <v>220</v>
      </c>
      <c r="D9" s="65" t="s">
        <v>222</v>
      </c>
      <c r="E9" s="65" t="s">
        <v>348</v>
      </c>
      <c r="F9" s="65" t="s">
        <v>335</v>
      </c>
      <c r="G9" s="65" t="s">
        <v>109</v>
      </c>
      <c r="H9" s="65" t="s">
        <v>85</v>
      </c>
      <c r="I9" s="65" t="s">
        <v>114</v>
      </c>
      <c r="J9" s="65" t="s">
        <v>115</v>
      </c>
      <c r="K9" s="269" t="s">
        <v>341</v>
      </c>
      <c r="L9" s="270" t="s">
        <v>342</v>
      </c>
    </row>
    <row r="10" spans="2:12">
      <c r="B10" s="143"/>
      <c r="C10" s="175"/>
      <c r="D10" s="175"/>
      <c r="E10" s="175"/>
      <c r="F10" s="175"/>
      <c r="G10" s="175"/>
      <c r="H10" s="175"/>
      <c r="I10" s="175"/>
      <c r="J10" s="175"/>
      <c r="K10" s="271"/>
      <c r="L10" s="272"/>
    </row>
    <row r="11" spans="2:12">
      <c r="B11" s="219" t="s">
        <v>283</v>
      </c>
      <c r="C11" s="98">
        <f>SUM('Corrected energy balance step 2'!C84:N84)+'Corrected energy balance step 2'!S84</f>
        <v>0</v>
      </c>
      <c r="D11" s="98">
        <f>SUM('Corrected energy balance step 2'!U84:AQ84)</f>
        <v>0</v>
      </c>
      <c r="E11" s="98">
        <f>'Corrected energy balance step 2'!T84+'Corrected energy balance step 2'!AV84</f>
        <v>0</v>
      </c>
      <c r="F11" s="98">
        <f>'Corrected energy balance step 2'!AU84+'Corrected energy balance step 2'!AZ84</f>
        <v>0</v>
      </c>
      <c r="G11" s="98">
        <f>'Corrected energy balance step 2'!BF84</f>
        <v>0</v>
      </c>
      <c r="H11" s="98">
        <f>SUM('Corrected energy balance step 2'!O84:R84,'Corrected energy balance step 2'!AR84:AT84,'Corrected energy balance step 2'!AV84:BE84,'Corrected energy balance step 2'!BG84:BH84,'Corrected energy balance step 2'!BI84:BK84)</f>
        <v>0</v>
      </c>
      <c r="I11" s="98">
        <f>'Corrected energy balance step 2'!BL84</f>
        <v>0</v>
      </c>
      <c r="J11" s="98">
        <f>'Corrected energy balance step 2'!BM84</f>
        <v>0</v>
      </c>
      <c r="K11" s="275"/>
      <c r="L11" s="276"/>
    </row>
    <row r="12" spans="2:12">
      <c r="B12" s="219" t="s">
        <v>284</v>
      </c>
      <c r="C12" s="98">
        <f>SUM('Corrected energy balance step 2'!C85:N85)+'Corrected energy balance step 2'!S85</f>
        <v>0</v>
      </c>
      <c r="D12" s="98">
        <f>SUM('Corrected energy balance step 2'!U85:AQ85)</f>
        <v>0</v>
      </c>
      <c r="E12" s="98">
        <f>'Corrected energy balance step 2'!T85+'Corrected energy balance step 2'!AV85</f>
        <v>0</v>
      </c>
      <c r="F12" s="98">
        <f>'Corrected energy balance step 2'!AU85+'Corrected energy balance step 2'!AZ85</f>
        <v>0</v>
      </c>
      <c r="G12" s="98">
        <f>'Corrected energy balance step 2'!BF85</f>
        <v>0</v>
      </c>
      <c r="H12" s="98">
        <f>SUM('Corrected energy balance step 2'!O85:R85,'Corrected energy balance step 2'!AR85:AT85,'Corrected energy balance step 2'!AV85:BE85,'Corrected energy balance step 2'!BG85:BH85,'Corrected energy balance step 2'!BI85:BK85)</f>
        <v>0</v>
      </c>
      <c r="I12" s="98">
        <f>'Corrected energy balance step 2'!BL85</f>
        <v>0</v>
      </c>
      <c r="J12" s="98">
        <f>'Corrected energy balance step 2'!BM85</f>
        <v>0</v>
      </c>
      <c r="K12" s="277"/>
      <c r="L12" s="278"/>
    </row>
    <row r="13" spans="2:12">
      <c r="B13" s="219"/>
      <c r="C13" s="98"/>
      <c r="D13" s="98"/>
      <c r="E13" s="98"/>
      <c r="F13" s="98"/>
      <c r="G13" s="98"/>
      <c r="H13" s="98"/>
      <c r="I13" s="98"/>
      <c r="J13" s="98"/>
      <c r="K13" s="279"/>
      <c r="L13" s="280"/>
    </row>
    <row r="14" spans="2:12">
      <c r="B14" s="258" t="s">
        <v>308</v>
      </c>
      <c r="C14" s="259">
        <f t="shared" ref="C14:J14" si="0">SUM(C11:C12)</f>
        <v>0</v>
      </c>
      <c r="D14" s="260">
        <f t="shared" si="0"/>
        <v>0</v>
      </c>
      <c r="E14" s="260">
        <f t="shared" si="0"/>
        <v>0</v>
      </c>
      <c r="F14" s="260">
        <f t="shared" si="0"/>
        <v>0</v>
      </c>
      <c r="G14" s="260">
        <f t="shared" si="0"/>
        <v>0</v>
      </c>
      <c r="H14" s="260">
        <f t="shared" si="0"/>
        <v>0</v>
      </c>
      <c r="I14" s="260">
        <f t="shared" si="0"/>
        <v>0</v>
      </c>
      <c r="J14" s="260">
        <f t="shared" si="0"/>
        <v>0</v>
      </c>
      <c r="K14" s="281">
        <f>SUM(C14:J14)</f>
        <v>0</v>
      </c>
      <c r="L14" s="282">
        <f>(SUM('Corrected energy balance step 2'!BN84:BN85))</f>
        <v>0</v>
      </c>
    </row>
    <row r="15" spans="2:12" ht="16" thickBot="1">
      <c r="B15" s="144"/>
      <c r="C15" s="176"/>
      <c r="D15" s="176"/>
      <c r="E15" s="176"/>
      <c r="F15" s="176"/>
      <c r="G15" s="176"/>
      <c r="H15" s="176"/>
      <c r="I15" s="176"/>
      <c r="J15" s="176"/>
      <c r="K15" s="273"/>
      <c r="L15" s="274"/>
    </row>
    <row r="20" spans="11:12">
      <c r="K20" s="263" t="s">
        <v>336</v>
      </c>
      <c r="L20" s="264"/>
    </row>
    <row r="21" spans="11:12">
      <c r="K21" s="210" t="s">
        <v>337</v>
      </c>
      <c r="L21" s="154"/>
    </row>
    <row r="22" spans="11:12">
      <c r="K22" s="210" t="str">
        <f>"- total demand of aggregated carriers"</f>
        <v>- total demand of aggregated carriers</v>
      </c>
      <c r="L22" s="154"/>
    </row>
    <row r="23" spans="11:12">
      <c r="K23" s="210" t="str">
        <f>"- total demand in energy balance (IEA)"</f>
        <v>- total demand in energy balance (IEA)</v>
      </c>
      <c r="L23" s="154"/>
    </row>
    <row r="24" spans="11:12">
      <c r="K24" s="210" t="s">
        <v>338</v>
      </c>
      <c r="L24" s="154"/>
    </row>
    <row r="25" spans="11:12">
      <c r="K25" s="210" t="s">
        <v>339</v>
      </c>
      <c r="L25" s="154"/>
    </row>
    <row r="26" spans="11:12">
      <c r="K26" s="210"/>
      <c r="L26" s="154"/>
    </row>
    <row r="27" spans="11:12">
      <c r="K27" s="265" t="s">
        <v>340</v>
      </c>
      <c r="L27" s="266">
        <f>K14-L14</f>
        <v>0</v>
      </c>
    </row>
  </sheetData>
  <mergeCells count="1">
    <mergeCell ref="B5:G5"/>
  </mergeCells>
  <conditionalFormatting sqref="C15:E15 C14:J14">
    <cfRule type="cellIs" dxfId="4" priority="8" operator="greaterThan">
      <formula>0</formula>
    </cfRule>
  </conditionalFormatting>
  <conditionalFormatting sqref="L27">
    <cfRule type="cellIs" dxfId="3" priority="5" operator="notBetween">
      <formula>-1</formula>
      <formula>1</formula>
    </cfRule>
    <cfRule type="cellIs" dxfId="2" priority="6" operator="between">
      <formula>-1</formula>
      <formula>1</formula>
    </cfRule>
  </conditionalFormatting>
  <conditionalFormatting sqref="K15:L15">
    <cfRule type="uniqueValues" dxfId="1" priority="1"/>
    <cfRule type="duplicateValues" dxfId="0" priority="2"/>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B5" sqref="B5"/>
    </sheetView>
  </sheetViews>
  <sheetFormatPr baseColWidth="10" defaultRowHeight="15" x14ac:dyDescent="0"/>
  <cols>
    <col min="1" max="1" width="44.83203125" customWidth="1"/>
  </cols>
  <sheetData>
    <row r="1" spans="1:2">
      <c r="A1" t="s">
        <v>287</v>
      </c>
    </row>
    <row r="2" spans="1:2">
      <c r="A2" t="s">
        <v>288</v>
      </c>
      <c r="B2" t="s">
        <v>245</v>
      </c>
    </row>
    <row r="3" spans="1:2">
      <c r="A3" t="s">
        <v>265</v>
      </c>
      <c r="B3" s="179" t="e">
        <f>'Shares per carrier'!E11</f>
        <v>#DIV/0!</v>
      </c>
    </row>
    <row r="4" spans="1:2">
      <c r="A4" t="s">
        <v>266</v>
      </c>
      <c r="B4" s="179" t="e">
        <f>'Shares per carrier'!E12</f>
        <v>#DIV/0!</v>
      </c>
    </row>
    <row r="5" spans="1:2">
      <c r="A5" t="s">
        <v>267</v>
      </c>
      <c r="B5" s="179" t="e">
        <f>'Shares per carrier'!E13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25"/>
  <sheetViews>
    <sheetView workbookViewId="0">
      <selection activeCell="D20" sqref="D20"/>
    </sheetView>
  </sheetViews>
  <sheetFormatPr baseColWidth="10" defaultRowHeight="15" x14ac:dyDescent="0"/>
  <cols>
    <col min="1" max="1" width="10.83203125" style="1"/>
    <col min="2" max="2" width="17.6640625" style="1" bestFit="1" customWidth="1"/>
    <col min="3" max="3" width="47.33203125" style="1" bestFit="1" customWidth="1"/>
    <col min="4" max="4" width="9.33203125" style="128" customWidth="1"/>
    <col min="5" max="16384" width="10.83203125" style="1"/>
  </cols>
  <sheetData>
    <row r="2" spans="2:4" ht="20">
      <c r="B2" s="2" t="s">
        <v>0</v>
      </c>
    </row>
    <row r="4" spans="2:4">
      <c r="B4" s="221" t="s">
        <v>3</v>
      </c>
      <c r="C4" s="12" t="s">
        <v>6</v>
      </c>
      <c r="D4" s="228" t="s">
        <v>7</v>
      </c>
    </row>
    <row r="5" spans="2:4">
      <c r="B5" s="222"/>
      <c r="C5" s="14"/>
      <c r="D5" s="229"/>
    </row>
    <row r="6" spans="2:4">
      <c r="B6" s="223">
        <v>41472</v>
      </c>
      <c r="C6" s="224" t="s">
        <v>8</v>
      </c>
      <c r="D6" s="225">
        <v>0.1</v>
      </c>
    </row>
    <row r="7" spans="2:4">
      <c r="B7" s="223">
        <v>41474</v>
      </c>
      <c r="C7" s="224" t="s">
        <v>264</v>
      </c>
      <c r="D7" s="225">
        <v>1</v>
      </c>
    </row>
    <row r="8" spans="2:4">
      <c r="B8" s="223">
        <v>41485</v>
      </c>
      <c r="C8" s="224" t="s">
        <v>269</v>
      </c>
      <c r="D8" s="225">
        <v>1.1000000000000001</v>
      </c>
    </row>
    <row r="9" spans="2:4">
      <c r="B9" s="223">
        <v>41486</v>
      </c>
      <c r="C9" s="224" t="s">
        <v>271</v>
      </c>
      <c r="D9" s="225">
        <v>1.2</v>
      </c>
    </row>
    <row r="10" spans="2:4">
      <c r="B10" s="223">
        <v>41492</v>
      </c>
      <c r="C10" s="224" t="s">
        <v>303</v>
      </c>
      <c r="D10" s="225">
        <v>1.3</v>
      </c>
    </row>
    <row r="11" spans="2:4">
      <c r="B11" s="220">
        <v>41500</v>
      </c>
      <c r="C11" s="38" t="s">
        <v>306</v>
      </c>
      <c r="D11" s="225">
        <v>2</v>
      </c>
    </row>
    <row r="12" spans="2:4">
      <c r="B12" s="220">
        <v>41501</v>
      </c>
      <c r="C12" s="224" t="s">
        <v>317</v>
      </c>
      <c r="D12" s="230">
        <v>2.0099999999999998</v>
      </c>
    </row>
    <row r="13" spans="2:4">
      <c r="B13" s="220">
        <v>41502</v>
      </c>
      <c r="C13" s="224" t="s">
        <v>318</v>
      </c>
      <c r="D13" s="230">
        <v>2.02</v>
      </c>
    </row>
    <row r="14" spans="2:4">
      <c r="B14" s="236">
        <v>41507</v>
      </c>
      <c r="C14" s="38" t="s">
        <v>319</v>
      </c>
      <c r="D14" s="230">
        <v>2.0299999999999998</v>
      </c>
    </row>
    <row r="15" spans="2:4">
      <c r="B15" s="223">
        <v>41519</v>
      </c>
      <c r="C15" s="38" t="s">
        <v>320</v>
      </c>
      <c r="D15" s="230">
        <v>2.04</v>
      </c>
    </row>
    <row r="16" spans="2:4">
      <c r="B16" s="223">
        <v>41534</v>
      </c>
      <c r="C16" s="38" t="s">
        <v>321</v>
      </c>
      <c r="D16" s="230">
        <v>2.0499999999999998</v>
      </c>
    </row>
    <row r="17" spans="2:4">
      <c r="B17" s="223">
        <v>41562</v>
      </c>
      <c r="C17" s="38" t="s">
        <v>346</v>
      </c>
      <c r="D17" s="230">
        <v>2.06</v>
      </c>
    </row>
    <row r="18" spans="2:4" ht="30">
      <c r="B18" s="223">
        <v>41578</v>
      </c>
      <c r="C18" s="38" t="s">
        <v>347</v>
      </c>
      <c r="D18" s="230">
        <v>2.0699999999999998</v>
      </c>
    </row>
    <row r="19" spans="2:4" ht="30">
      <c r="B19" s="223">
        <v>41586</v>
      </c>
      <c r="C19" s="38" t="s">
        <v>355</v>
      </c>
      <c r="D19" s="230">
        <v>20.8</v>
      </c>
    </row>
    <row r="20" spans="2:4">
      <c r="B20" s="223"/>
      <c r="C20" s="38"/>
      <c r="D20" s="230"/>
    </row>
    <row r="21" spans="2:4">
      <c r="B21" s="223"/>
      <c r="C21" s="38"/>
      <c r="D21" s="230"/>
    </row>
    <row r="22" spans="2:4">
      <c r="B22" s="223"/>
      <c r="C22" s="38"/>
      <c r="D22" s="230"/>
    </row>
    <row r="23" spans="2:4">
      <c r="B23" s="215"/>
      <c r="C23" s="38"/>
      <c r="D23" s="230"/>
    </row>
    <row r="24" spans="2:4">
      <c r="B24" s="215"/>
      <c r="C24" s="16"/>
      <c r="D24" s="230"/>
    </row>
    <row r="25" spans="2:4">
      <c r="B25" s="19"/>
      <c r="C25" s="10"/>
      <c r="D25"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19"/>
  <sheetViews>
    <sheetView workbookViewId="0">
      <selection activeCell="C39" sqref="C39"/>
    </sheetView>
  </sheetViews>
  <sheetFormatPr baseColWidth="10" defaultRowHeight="15" x14ac:dyDescent="0"/>
  <cols>
    <col min="1" max="1" width="10.83203125" style="1"/>
    <col min="2" max="2" width="31.33203125" style="1" bestFit="1" customWidth="1"/>
    <col min="3" max="3" width="136.1640625" style="1" bestFit="1" customWidth="1"/>
    <col min="4" max="16384" width="10.83203125" style="1"/>
  </cols>
  <sheetData>
    <row r="2" spans="2:3" ht="20">
      <c r="B2" s="2" t="s">
        <v>20</v>
      </c>
    </row>
    <row r="4" spans="2:3">
      <c r="B4" s="99" t="s">
        <v>293</v>
      </c>
      <c r="C4" s="13" t="s">
        <v>21</v>
      </c>
    </row>
    <row r="5" spans="2:3">
      <c r="B5" s="54"/>
      <c r="C5" s="15"/>
    </row>
    <row r="6" spans="2:3" ht="28" customHeight="1">
      <c r="B6" s="113" t="s">
        <v>211</v>
      </c>
      <c r="C6" s="115" t="s">
        <v>294</v>
      </c>
    </row>
    <row r="7" spans="2:3" ht="28" customHeight="1">
      <c r="B7" s="113" t="s">
        <v>0</v>
      </c>
      <c r="C7" s="17" t="s">
        <v>213</v>
      </c>
    </row>
    <row r="8" spans="2:3" ht="28" customHeight="1">
      <c r="B8" s="113" t="s">
        <v>20</v>
      </c>
      <c r="C8" s="58" t="s">
        <v>295</v>
      </c>
    </row>
    <row r="9" spans="2:3" ht="28" customHeight="1">
      <c r="B9" s="113" t="s">
        <v>22</v>
      </c>
      <c r="C9" s="58" t="s">
        <v>272</v>
      </c>
    </row>
    <row r="10" spans="2:3" ht="28" customHeight="1">
      <c r="B10" s="113" t="s">
        <v>212</v>
      </c>
      <c r="C10" s="58" t="s">
        <v>210</v>
      </c>
    </row>
    <row r="11" spans="2:3" ht="28" customHeight="1">
      <c r="B11" s="113" t="s">
        <v>23</v>
      </c>
      <c r="C11" s="58" t="s">
        <v>24</v>
      </c>
    </row>
    <row r="12" spans="2:3" ht="28" customHeight="1">
      <c r="B12" s="140" t="s">
        <v>307</v>
      </c>
      <c r="C12" s="58" t="s">
        <v>273</v>
      </c>
    </row>
    <row r="13" spans="2:3" ht="28" customHeight="1">
      <c r="B13" s="140" t="s">
        <v>205</v>
      </c>
      <c r="C13" s="58" t="s">
        <v>233</v>
      </c>
    </row>
    <row r="14" spans="2:3" ht="28" customHeight="1">
      <c r="B14" s="139" t="s">
        <v>25</v>
      </c>
      <c r="C14" s="58" t="s">
        <v>26</v>
      </c>
    </row>
    <row r="15" spans="2:3" ht="28" customHeight="1">
      <c r="B15" s="227" t="s">
        <v>262</v>
      </c>
      <c r="C15" s="58" t="s">
        <v>251</v>
      </c>
    </row>
    <row r="16" spans="2:3" ht="28" customHeight="1">
      <c r="B16" s="114" t="s">
        <v>201</v>
      </c>
      <c r="C16" s="58" t="s">
        <v>252</v>
      </c>
    </row>
    <row r="17" spans="2:3" ht="28" customHeight="1">
      <c r="B17" s="184" t="s">
        <v>237</v>
      </c>
      <c r="C17" s="58" t="s">
        <v>238</v>
      </c>
    </row>
    <row r="18" spans="2:3" ht="28" customHeight="1">
      <c r="B18" s="184" t="s">
        <v>225</v>
      </c>
      <c r="C18" s="58" t="s">
        <v>274</v>
      </c>
    </row>
    <row r="19" spans="2:3" ht="28" customHeight="1">
      <c r="B19" s="141" t="s">
        <v>292</v>
      </c>
      <c r="C19" s="58" t="s">
        <v>275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B18"/>
  <sheetViews>
    <sheetView topLeftCell="A3" workbookViewId="0">
      <selection activeCell="B28" sqref="B28"/>
    </sheetView>
  </sheetViews>
  <sheetFormatPr baseColWidth="10" defaultRowHeight="15" x14ac:dyDescent="0"/>
  <cols>
    <col min="1" max="1" width="10.33203125" style="1" customWidth="1"/>
    <col min="2" max="2" width="143.83203125" style="1" bestFit="1" customWidth="1"/>
    <col min="3" max="16384" width="10.83203125" style="1"/>
  </cols>
  <sheetData>
    <row r="2" spans="2:2" ht="20">
      <c r="B2" s="2" t="s">
        <v>22</v>
      </c>
    </row>
    <row r="4" spans="2:2">
      <c r="B4" s="99" t="s">
        <v>30</v>
      </c>
    </row>
    <row r="5" spans="2:2" ht="30">
      <c r="B5" s="101" t="s">
        <v>277</v>
      </c>
    </row>
    <row r="6" spans="2:2">
      <c r="B6" s="116"/>
    </row>
    <row r="7" spans="2:2">
      <c r="B7" s="117" t="s">
        <v>214</v>
      </c>
    </row>
    <row r="8" spans="2:2">
      <c r="B8" s="118"/>
    </row>
    <row r="9" spans="2:2">
      <c r="B9" s="56" t="s">
        <v>276</v>
      </c>
    </row>
    <row r="10" spans="2:2">
      <c r="B10" s="56" t="s">
        <v>278</v>
      </c>
    </row>
    <row r="11" spans="2:2">
      <c r="B11" s="56" t="s">
        <v>279</v>
      </c>
    </row>
    <row r="12" spans="2:2">
      <c r="B12" s="56" t="s">
        <v>280</v>
      </c>
    </row>
    <row r="13" spans="2:2">
      <c r="B13" s="119" t="s">
        <v>281</v>
      </c>
    </row>
    <row r="14" spans="2:2">
      <c r="B14" s="57"/>
    </row>
    <row r="16" spans="2:2">
      <c r="B16" s="99" t="s">
        <v>29</v>
      </c>
    </row>
    <row r="17" spans="2:2">
      <c r="B17" s="60"/>
    </row>
    <row r="18" spans="2:2" ht="105">
      <c r="B18" s="100" t="s">
        <v>215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C8"/>
  <sheetViews>
    <sheetView workbookViewId="0">
      <selection activeCell="T47" sqref="T47"/>
    </sheetView>
  </sheetViews>
  <sheetFormatPr baseColWidth="10" defaultColWidth="2.83203125" defaultRowHeight="15" x14ac:dyDescent="0"/>
  <cols>
    <col min="1" max="16384" width="2.83203125" style="1"/>
  </cols>
  <sheetData>
    <row r="2" spans="2:81" ht="30">
      <c r="B2" s="105" t="s">
        <v>282</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row>
    <row r="3" spans="2:81" ht="16" customHeight="1">
      <c r="B3" s="106" t="s">
        <v>86</v>
      </c>
      <c r="C3" s="107"/>
      <c r="D3" s="107"/>
      <c r="E3" s="107"/>
      <c r="F3" s="107"/>
      <c r="G3" s="107"/>
      <c r="H3" s="107"/>
      <c r="I3" s="107"/>
      <c r="J3" s="107"/>
      <c r="K3" s="107"/>
      <c r="L3" s="107"/>
      <c r="M3" s="107"/>
      <c r="N3" s="107"/>
      <c r="O3" s="107"/>
      <c r="P3" s="108"/>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row>
    <row r="4" spans="2:81" ht="15" customHeight="1">
      <c r="B4" s="109" t="s">
        <v>210</v>
      </c>
      <c r="C4" s="110"/>
      <c r="D4" s="110"/>
      <c r="E4" s="110"/>
      <c r="F4" s="110"/>
      <c r="G4" s="110"/>
      <c r="H4" s="110"/>
      <c r="I4" s="110"/>
      <c r="J4" s="110"/>
      <c r="K4" s="110"/>
      <c r="L4" s="110"/>
      <c r="M4" s="110"/>
      <c r="N4" s="110"/>
      <c r="O4" s="110"/>
      <c r="P4" s="111"/>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row>
    <row r="5" spans="2:81" ht="15" customHeight="1">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row>
    <row r="6" spans="2:81" ht="23">
      <c r="B6" s="104"/>
      <c r="C6" s="120" t="s">
        <v>207</v>
      </c>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N6" s="104"/>
      <c r="AO6" s="120" t="s">
        <v>208</v>
      </c>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S6" s="104"/>
      <c r="BT6" s="104"/>
      <c r="BU6" s="104"/>
      <c r="BV6" s="120" t="s">
        <v>209</v>
      </c>
    </row>
    <row r="8" spans="2:81">
      <c r="CC8" s="95"/>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00"/>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86</v>
      </c>
      <c r="C4" s="5"/>
    </row>
    <row r="5" spans="2:4" ht="90" customHeight="1">
      <c r="B5" s="312" t="s">
        <v>248</v>
      </c>
      <c r="C5" s="313"/>
    </row>
    <row r="6" spans="2:4" ht="16" thickBot="1"/>
    <row r="7" spans="2:4">
      <c r="B7" s="26" t="s">
        <v>31</v>
      </c>
      <c r="C7" s="27"/>
      <c r="D7" s="28"/>
    </row>
    <row r="8" spans="2:4">
      <c r="B8" s="29"/>
      <c r="C8" s="8"/>
      <c r="D8" s="30"/>
    </row>
    <row r="9" spans="2:4">
      <c r="B9" s="31" t="s">
        <v>32</v>
      </c>
      <c r="C9" s="32" t="s">
        <v>33</v>
      </c>
      <c r="D9" s="33" t="s">
        <v>270</v>
      </c>
    </row>
    <row r="10" spans="2:4">
      <c r="B10" s="89" t="s">
        <v>35</v>
      </c>
      <c r="C10" s="14"/>
      <c r="D10" s="35"/>
    </row>
    <row r="11" spans="2:4" ht="45">
      <c r="B11" s="29"/>
      <c r="C11" s="38" t="s">
        <v>261</v>
      </c>
      <c r="D11" s="40"/>
    </row>
    <row r="12" spans="2:4" ht="45">
      <c r="B12" s="29"/>
      <c r="C12" s="38" t="s">
        <v>239</v>
      </c>
      <c r="D12" s="40"/>
    </row>
    <row r="13" spans="2:4" ht="30">
      <c r="B13" s="37"/>
      <c r="C13" s="90" t="s">
        <v>241</v>
      </c>
      <c r="D13" s="39"/>
    </row>
    <row r="14" spans="2:4">
      <c r="B14" s="37"/>
      <c r="C14" s="90" t="s">
        <v>204</v>
      </c>
      <c r="D14" s="39"/>
    </row>
    <row r="15" spans="2:4" ht="46" customHeight="1">
      <c r="B15" s="37"/>
      <c r="C15" s="90"/>
      <c r="D15" s="39"/>
    </row>
    <row r="16" spans="2:4" ht="16" thickBot="1">
      <c r="B16" s="46"/>
      <c r="C16" s="121"/>
      <c r="D16" s="122"/>
    </row>
    <row r="17" spans="2:4" s="8" customFormat="1" ht="16" thickBot="1">
      <c r="C17" s="91"/>
      <c r="D17" s="92"/>
    </row>
    <row r="18" spans="2:4">
      <c r="B18" s="26" t="s">
        <v>206</v>
      </c>
      <c r="C18" s="27"/>
      <c r="D18" s="28"/>
    </row>
    <row r="19" spans="2:4">
      <c r="B19" s="29"/>
      <c r="C19" s="8"/>
      <c r="D19" s="30"/>
    </row>
    <row r="20" spans="2:4">
      <c r="B20" s="31" t="s">
        <v>32</v>
      </c>
      <c r="C20" s="32" t="s">
        <v>33</v>
      </c>
      <c r="D20" s="33" t="s">
        <v>216</v>
      </c>
    </row>
    <row r="21" spans="2:4">
      <c r="B21" s="36"/>
      <c r="C21" s="14"/>
      <c r="D21" s="35"/>
    </row>
    <row r="22" spans="2:4">
      <c r="B22" s="37"/>
      <c r="C22" s="43" t="s">
        <v>289</v>
      </c>
      <c r="D22" s="39" t="s">
        <v>290</v>
      </c>
    </row>
    <row r="23" spans="2:4" ht="16" thickBot="1">
      <c r="B23" s="46"/>
      <c r="C23" s="47"/>
      <c r="D23" s="50"/>
    </row>
    <row r="24" spans="2:4" ht="16" thickBot="1"/>
    <row r="25" spans="2:4">
      <c r="B25" s="26" t="s">
        <v>218</v>
      </c>
      <c r="C25" s="28"/>
    </row>
    <row r="26" spans="2:4">
      <c r="B26" s="29"/>
      <c r="C26" s="30"/>
    </row>
    <row r="27" spans="2:4">
      <c r="B27" s="31" t="s">
        <v>240</v>
      </c>
      <c r="C27" s="123" t="s">
        <v>219</v>
      </c>
    </row>
    <row r="28" spans="2:4">
      <c r="B28" s="36" t="s">
        <v>220</v>
      </c>
      <c r="C28" s="41" t="s">
        <v>36</v>
      </c>
    </row>
    <row r="29" spans="2:4">
      <c r="B29" s="29"/>
      <c r="C29" s="41" t="s">
        <v>37</v>
      </c>
    </row>
    <row r="30" spans="2:4">
      <c r="B30" s="29"/>
      <c r="C30" s="41" t="s">
        <v>38</v>
      </c>
    </row>
    <row r="31" spans="2:4">
      <c r="B31" s="29"/>
      <c r="C31" s="41" t="s">
        <v>39</v>
      </c>
    </row>
    <row r="32" spans="2:4">
      <c r="B32" s="29"/>
      <c r="C32" s="41" t="s">
        <v>40</v>
      </c>
    </row>
    <row r="33" spans="2:3">
      <c r="B33" s="29"/>
      <c r="C33" s="41" t="s">
        <v>41</v>
      </c>
    </row>
    <row r="34" spans="2:3">
      <c r="B34" s="29"/>
      <c r="C34" s="124" t="s">
        <v>42</v>
      </c>
    </row>
    <row r="35" spans="2:3">
      <c r="B35" s="49"/>
      <c r="C35" s="124" t="s">
        <v>52</v>
      </c>
    </row>
    <row r="36" spans="2:3">
      <c r="B36" s="29"/>
      <c r="C36" s="41" t="s">
        <v>43</v>
      </c>
    </row>
    <row r="37" spans="2:3">
      <c r="B37" s="29"/>
      <c r="C37" s="41" t="s">
        <v>44</v>
      </c>
    </row>
    <row r="38" spans="2:3">
      <c r="B38" s="29"/>
      <c r="C38" s="41" t="s">
        <v>45</v>
      </c>
    </row>
    <row r="39" spans="2:3">
      <c r="B39" s="29"/>
      <c r="C39" s="41" t="s">
        <v>46</v>
      </c>
    </row>
    <row r="40" spans="2:3">
      <c r="B40" s="29"/>
      <c r="C40" s="41" t="s">
        <v>47</v>
      </c>
    </row>
    <row r="41" spans="2:3">
      <c r="B41" s="42"/>
      <c r="C41" s="45"/>
    </row>
    <row r="42" spans="2:3">
      <c r="B42" s="36" t="s">
        <v>348</v>
      </c>
      <c r="C42" s="41" t="s">
        <v>221</v>
      </c>
    </row>
    <row r="43" spans="2:3">
      <c r="B43" s="36"/>
      <c r="C43" s="41" t="s">
        <v>79</v>
      </c>
    </row>
    <row r="44" spans="2:3">
      <c r="B44" s="125"/>
      <c r="C44" s="45"/>
    </row>
    <row r="45" spans="2:3">
      <c r="B45" s="36" t="s">
        <v>222</v>
      </c>
      <c r="C45" s="41" t="s">
        <v>53</v>
      </c>
    </row>
    <row r="46" spans="2:3">
      <c r="B46" s="36"/>
      <c r="C46" s="41" t="s">
        <v>54</v>
      </c>
    </row>
    <row r="47" spans="2:3">
      <c r="B47" s="29"/>
      <c r="C47" s="41" t="s">
        <v>55</v>
      </c>
    </row>
    <row r="48" spans="2:3">
      <c r="B48" s="29"/>
      <c r="C48" s="41" t="s">
        <v>56</v>
      </c>
    </row>
    <row r="49" spans="2:3">
      <c r="B49" s="29"/>
      <c r="C49" s="41" t="s">
        <v>57</v>
      </c>
    </row>
    <row r="50" spans="2:3">
      <c r="B50" s="29"/>
      <c r="C50" s="41" t="s">
        <v>58</v>
      </c>
    </row>
    <row r="51" spans="2:3">
      <c r="B51" s="29"/>
      <c r="C51" s="41" t="s">
        <v>59</v>
      </c>
    </row>
    <row r="52" spans="2:3">
      <c r="B52" s="29"/>
      <c r="C52" s="41" t="s">
        <v>60</v>
      </c>
    </row>
    <row r="53" spans="2:3">
      <c r="B53" s="29"/>
      <c r="C53" s="41" t="s">
        <v>61</v>
      </c>
    </row>
    <row r="54" spans="2:3">
      <c r="B54" s="29"/>
      <c r="C54" s="41" t="s">
        <v>62</v>
      </c>
    </row>
    <row r="55" spans="2:3">
      <c r="B55" s="29"/>
      <c r="C55" s="41" t="s">
        <v>63</v>
      </c>
    </row>
    <row r="56" spans="2:3">
      <c r="B56" s="29"/>
      <c r="C56" s="41" t="s">
        <v>64</v>
      </c>
    </row>
    <row r="57" spans="2:3">
      <c r="B57" s="29"/>
      <c r="C57" s="41" t="s">
        <v>65</v>
      </c>
    </row>
    <row r="58" spans="2:3">
      <c r="B58" s="29"/>
      <c r="C58" s="41" t="s">
        <v>66</v>
      </c>
    </row>
    <row r="59" spans="2:3">
      <c r="B59" s="29"/>
      <c r="C59" s="41" t="s">
        <v>67</v>
      </c>
    </row>
    <row r="60" spans="2:3">
      <c r="B60" s="29"/>
      <c r="C60" s="41" t="s">
        <v>68</v>
      </c>
    </row>
    <row r="61" spans="2:3">
      <c r="B61" s="29"/>
      <c r="C61" s="41" t="s">
        <v>69</v>
      </c>
    </row>
    <row r="62" spans="2:3">
      <c r="B62" s="29"/>
      <c r="C62" s="41" t="s">
        <v>70</v>
      </c>
    </row>
    <row r="63" spans="2:3">
      <c r="B63" s="29"/>
      <c r="C63" s="41" t="s">
        <v>71</v>
      </c>
    </row>
    <row r="64" spans="2:3">
      <c r="B64" s="29"/>
      <c r="C64" s="41" t="s">
        <v>72</v>
      </c>
    </row>
    <row r="65" spans="2:3">
      <c r="B65" s="29"/>
      <c r="C65" s="41" t="s">
        <v>73</v>
      </c>
    </row>
    <row r="66" spans="2:3">
      <c r="B66" s="29"/>
      <c r="C66" s="41" t="s">
        <v>74</v>
      </c>
    </row>
    <row r="67" spans="2:3">
      <c r="B67" s="29"/>
      <c r="C67" s="41" t="s">
        <v>75</v>
      </c>
    </row>
    <row r="68" spans="2:3">
      <c r="B68" s="42"/>
      <c r="C68" s="45"/>
    </row>
    <row r="69" spans="2:3">
      <c r="B69" s="36" t="s">
        <v>223</v>
      </c>
      <c r="C69" s="41" t="s">
        <v>83</v>
      </c>
    </row>
    <row r="70" spans="2:3">
      <c r="B70" s="29"/>
      <c r="C70" s="41" t="s">
        <v>84</v>
      </c>
    </row>
    <row r="71" spans="2:3">
      <c r="B71" s="29"/>
      <c r="C71" s="41"/>
    </row>
    <row r="72" spans="2:3">
      <c r="B72" s="48" t="s">
        <v>115</v>
      </c>
      <c r="C72" s="127" t="s">
        <v>115</v>
      </c>
    </row>
    <row r="73" spans="2:3">
      <c r="B73" s="36"/>
      <c r="C73" s="41"/>
    </row>
    <row r="74" spans="2:3">
      <c r="B74" s="48" t="s">
        <v>114</v>
      </c>
      <c r="C74" s="127" t="s">
        <v>114</v>
      </c>
    </row>
    <row r="75" spans="2:3">
      <c r="B75" s="125"/>
      <c r="C75" s="45"/>
    </row>
    <row r="76" spans="2:3">
      <c r="B76" s="49" t="s">
        <v>85</v>
      </c>
      <c r="C76" s="41" t="s">
        <v>48</v>
      </c>
    </row>
    <row r="77" spans="2:3">
      <c r="B77" s="29"/>
      <c r="C77" s="41" t="s">
        <v>49</v>
      </c>
    </row>
    <row r="78" spans="2:3">
      <c r="B78" s="29"/>
      <c r="C78" s="41" t="s">
        <v>50</v>
      </c>
    </row>
    <row r="79" spans="2:3">
      <c r="B79" s="29"/>
      <c r="C79" s="41" t="s">
        <v>51</v>
      </c>
    </row>
    <row r="80" spans="2:3">
      <c r="B80" s="36"/>
      <c r="C80" s="41" t="s">
        <v>76</v>
      </c>
    </row>
    <row r="81" spans="2:3">
      <c r="B81" s="36"/>
      <c r="C81" s="41" t="s">
        <v>77</v>
      </c>
    </row>
    <row r="82" spans="2:3">
      <c r="B82" s="36"/>
      <c r="C82" s="41" t="s">
        <v>78</v>
      </c>
    </row>
    <row r="83" spans="2:3">
      <c r="B83" s="36"/>
      <c r="C83" s="41" t="s">
        <v>79</v>
      </c>
    </row>
    <row r="84" spans="2:3">
      <c r="B84" s="36"/>
      <c r="C84" s="41" t="s">
        <v>80</v>
      </c>
    </row>
    <row r="85" spans="2:3">
      <c r="B85" s="36"/>
      <c r="C85" s="41" t="s">
        <v>81</v>
      </c>
    </row>
    <row r="86" spans="2:3">
      <c r="B86" s="36"/>
      <c r="C86" s="41" t="s">
        <v>82</v>
      </c>
    </row>
    <row r="87" spans="2:3">
      <c r="B87" s="29"/>
      <c r="C87" s="41" t="s">
        <v>104</v>
      </c>
    </row>
    <row r="88" spans="2:3">
      <c r="B88" s="29"/>
      <c r="C88" s="41" t="s">
        <v>107</v>
      </c>
    </row>
    <row r="89" spans="2:3">
      <c r="B89" s="29"/>
      <c r="C89" s="41" t="s">
        <v>108</v>
      </c>
    </row>
    <row r="90" spans="2:3">
      <c r="B90" s="36"/>
      <c r="C90" s="41" t="s">
        <v>109</v>
      </c>
    </row>
    <row r="91" spans="2:3">
      <c r="B91" s="36"/>
      <c r="C91" s="41" t="s">
        <v>224</v>
      </c>
    </row>
    <row r="92" spans="2:3">
      <c r="B92" s="36"/>
      <c r="C92" s="41" t="s">
        <v>111</v>
      </c>
    </row>
    <row r="93" spans="2:3">
      <c r="B93" s="36"/>
      <c r="C93" s="41" t="s">
        <v>112</v>
      </c>
    </row>
    <row r="94" spans="2:3">
      <c r="B94" s="36"/>
      <c r="C94" s="41" t="s">
        <v>113</v>
      </c>
    </row>
    <row r="95" spans="2:3">
      <c r="B95" s="36"/>
      <c r="C95" s="41" t="s">
        <v>105</v>
      </c>
    </row>
    <row r="96" spans="2:3">
      <c r="B96" s="36"/>
      <c r="C96" s="41" t="s">
        <v>106</v>
      </c>
    </row>
    <row r="97" spans="2:3">
      <c r="B97" s="29"/>
      <c r="C97" s="40" t="s">
        <v>28</v>
      </c>
    </row>
    <row r="98" spans="2:3" ht="16" thickBot="1">
      <c r="B98" s="46"/>
      <c r="C98" s="50"/>
    </row>
    <row r="99" spans="2:3" ht="16" thickBot="1"/>
    <row r="100" spans="2:3" ht="16" thickBot="1">
      <c r="B100" s="205" t="s">
        <v>350</v>
      </c>
      <c r="C100" s="79">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P31"/>
  <sheetViews>
    <sheetView tabSelected="1" topLeftCell="C1" workbookViewId="0">
      <selection activeCell="L29" sqref="L29"/>
    </sheetView>
  </sheetViews>
  <sheetFormatPr baseColWidth="10" defaultRowHeight="15" x14ac:dyDescent="0"/>
  <cols>
    <col min="1" max="1" width="10.83203125" style="1"/>
    <col min="2" max="2" width="13.33203125" style="1" customWidth="1"/>
    <col min="3" max="3" width="59" style="1" customWidth="1"/>
    <col min="4" max="4" width="8.33203125" style="1" bestFit="1" customWidth="1"/>
    <col min="5" max="5" width="12" style="1" customWidth="1"/>
    <col min="6" max="6" width="4.6640625" style="1" customWidth="1"/>
    <col min="7" max="7" width="14.5" style="1" customWidth="1"/>
    <col min="8" max="8" width="5" style="1" customWidth="1"/>
    <col min="9" max="9" width="17.6640625" style="1" customWidth="1"/>
    <col min="10" max="10" width="4.33203125" style="1" customWidth="1"/>
    <col min="11" max="11" width="52" style="1" bestFit="1" customWidth="1"/>
    <col min="12" max="12" width="8.6640625" style="1" customWidth="1"/>
    <col min="13" max="13" width="114.1640625" style="1" customWidth="1"/>
    <col min="14" max="14" width="5.6640625" style="1" customWidth="1"/>
    <col min="15" max="15" width="33.1640625" style="1" customWidth="1"/>
    <col min="16" max="16" width="7.5" style="1" bestFit="1" customWidth="1"/>
    <col min="17" max="16384" width="10.83203125" style="1"/>
  </cols>
  <sheetData>
    <row r="2" spans="2:16" ht="20">
      <c r="B2" s="2" t="s">
        <v>25</v>
      </c>
      <c r="M2" s="232" t="s">
        <v>305</v>
      </c>
      <c r="N2" s="14"/>
      <c r="O2" s="8"/>
    </row>
    <row r="3" spans="2:16" ht="20">
      <c r="B3" s="2"/>
      <c r="M3" s="233"/>
      <c r="N3" s="8"/>
      <c r="O3" s="8"/>
    </row>
    <row r="4" spans="2:16">
      <c r="B4" s="51" t="s">
        <v>86</v>
      </c>
      <c r="C4" s="4"/>
      <c r="D4" s="4"/>
      <c r="E4" s="5"/>
      <c r="F4" s="8"/>
      <c r="G4" s="8"/>
      <c r="H4" s="8"/>
      <c r="M4" s="234"/>
      <c r="N4" s="8"/>
      <c r="O4" s="8"/>
    </row>
    <row r="5" spans="2:16" ht="45" customHeight="1">
      <c r="B5" s="312" t="s">
        <v>360</v>
      </c>
      <c r="C5" s="314"/>
      <c r="D5" s="314"/>
      <c r="E5" s="313"/>
      <c r="F5" s="177"/>
      <c r="G5" s="177"/>
      <c r="H5" s="177"/>
      <c r="M5" s="235"/>
      <c r="N5" s="8"/>
      <c r="O5" s="8"/>
    </row>
    <row r="6" spans="2:16" ht="16" thickBot="1"/>
    <row r="7" spans="2:16">
      <c r="B7" s="26" t="s">
        <v>23</v>
      </c>
      <c r="C7" s="52"/>
      <c r="D7" s="52"/>
      <c r="E7" s="52"/>
      <c r="F7" s="52"/>
      <c r="G7" s="52"/>
      <c r="H7" s="52"/>
      <c r="I7" s="52"/>
      <c r="J7" s="52"/>
      <c r="K7" s="132" t="s">
        <v>87</v>
      </c>
      <c r="L7" s="52"/>
      <c r="M7" s="28"/>
      <c r="N7" s="8"/>
      <c r="O7" s="8"/>
    </row>
    <row r="8" spans="2:16">
      <c r="B8" s="29"/>
      <c r="C8" s="8"/>
      <c r="D8" s="8"/>
      <c r="E8" s="8"/>
      <c r="F8" s="8"/>
      <c r="G8" s="8"/>
      <c r="H8" s="8"/>
      <c r="I8" s="8"/>
      <c r="J8" s="8"/>
      <c r="K8" s="18"/>
      <c r="L8" s="8"/>
      <c r="M8" s="30"/>
      <c r="N8" s="8"/>
      <c r="O8" s="8"/>
    </row>
    <row r="9" spans="2:16">
      <c r="B9" s="31" t="s">
        <v>88</v>
      </c>
      <c r="C9" s="53" t="s">
        <v>33</v>
      </c>
      <c r="D9" s="53" t="s">
        <v>90</v>
      </c>
      <c r="E9" s="53" t="s">
        <v>89</v>
      </c>
      <c r="F9" s="53"/>
      <c r="G9" s="53" t="s">
        <v>300</v>
      </c>
      <c r="H9" s="53"/>
      <c r="I9" s="14" t="s">
        <v>34</v>
      </c>
      <c r="J9" s="53"/>
      <c r="K9" s="54" t="s">
        <v>91</v>
      </c>
      <c r="L9" s="54" t="s">
        <v>92</v>
      </c>
      <c r="M9" s="55" t="s">
        <v>86</v>
      </c>
      <c r="N9" s="14"/>
      <c r="O9" s="21" t="s">
        <v>345</v>
      </c>
    </row>
    <row r="10" spans="2:16">
      <c r="B10" s="48" t="s">
        <v>35</v>
      </c>
      <c r="C10" s="12"/>
      <c r="D10" s="12"/>
      <c r="E10" s="12"/>
      <c r="F10" s="12"/>
      <c r="G10" s="12"/>
      <c r="H10" s="12"/>
      <c r="I10" s="12"/>
      <c r="J10" s="13"/>
      <c r="K10" s="209" t="s">
        <v>227</v>
      </c>
      <c r="L10" s="284" t="b">
        <f>IF(COUNTIF(P:P,0)+COUNTIF(P:P,FALSE)=0,TRUE,FALSE)</f>
        <v>0</v>
      </c>
      <c r="M10" s="61"/>
      <c r="N10" s="14"/>
      <c r="O10" s="21"/>
    </row>
    <row r="11" spans="2:16">
      <c r="B11" s="213"/>
      <c r="C11" s="224" t="s">
        <v>246</v>
      </c>
      <c r="D11" s="301"/>
      <c r="E11" s="224"/>
      <c r="F11" s="224"/>
      <c r="G11" s="153" t="s">
        <v>301</v>
      </c>
      <c r="H11" s="212"/>
      <c r="I11" s="14"/>
      <c r="J11" s="15"/>
      <c r="L11" s="182"/>
      <c r="M11" s="35"/>
      <c r="N11" s="14"/>
      <c r="O11" s="21" t="s">
        <v>301</v>
      </c>
    </row>
    <row r="12" spans="2:16">
      <c r="B12" s="213"/>
      <c r="C12" s="224" t="s">
        <v>299</v>
      </c>
      <c r="D12" s="301"/>
      <c r="E12" s="224"/>
      <c r="F12" s="224"/>
      <c r="G12" s="153" t="s">
        <v>302</v>
      </c>
      <c r="H12" s="212"/>
      <c r="I12" s="14"/>
      <c r="J12" s="15"/>
      <c r="K12" s="62"/>
      <c r="L12" s="130"/>
      <c r="M12" s="61"/>
      <c r="N12" s="14"/>
      <c r="O12" s="21" t="s">
        <v>302</v>
      </c>
    </row>
    <row r="13" spans="2:16">
      <c r="B13" s="213"/>
      <c r="C13" s="14"/>
      <c r="D13" s="14"/>
      <c r="E13" s="14"/>
      <c r="F13" s="14"/>
      <c r="G13" s="14"/>
      <c r="H13" s="14"/>
      <c r="I13" s="14"/>
      <c r="J13" s="15"/>
      <c r="K13" s="62" t="s">
        <v>229</v>
      </c>
      <c r="L13" s="283" t="b">
        <f>IF(COUNTBLANK(E19)-COUNTBLANK(C19)=0,TRUE,FALSE)</f>
        <v>0</v>
      </c>
      <c r="M13" s="61"/>
      <c r="N13" s="14"/>
      <c r="O13" s="21"/>
      <c r="P13" s="8">
        <f>IF(L13=TRUE,1,0)</f>
        <v>0</v>
      </c>
    </row>
    <row r="14" spans="2:16">
      <c r="B14" s="213"/>
      <c r="C14" s="14"/>
      <c r="D14" s="14"/>
      <c r="E14" s="14"/>
      <c r="F14" s="14"/>
      <c r="G14" s="14"/>
      <c r="H14" s="14"/>
      <c r="I14" s="14"/>
      <c r="J14" s="15"/>
      <c r="K14" s="62"/>
      <c r="L14" s="182"/>
      <c r="M14" s="61"/>
      <c r="N14" s="14"/>
      <c r="O14" s="21"/>
      <c r="P14" s="8"/>
    </row>
    <row r="15" spans="2:16" ht="15" customHeight="1">
      <c r="B15" s="213"/>
      <c r="C15" s="14"/>
      <c r="D15" s="14"/>
      <c r="E15" s="14"/>
      <c r="F15" s="14"/>
      <c r="G15" s="14"/>
      <c r="H15" s="14"/>
      <c r="I15" s="14"/>
      <c r="J15" s="15"/>
      <c r="K15" s="181" t="s">
        <v>343</v>
      </c>
      <c r="L15" s="300" t="b">
        <f>IF('Fuel aggregation'!H14=0,TRUE,FALSE)</f>
        <v>1</v>
      </c>
      <c r="M15" s="285" t="str">
        <f>IF(L15=TRUE," ","There is an energy carrier in the IEA energy balance / agricultural Sector that is not processed by the ETM. Go to the 'fuel aggregation' sheet and see how significant the impact is. 
")</f>
        <v xml:space="preserve"> </v>
      </c>
      <c r="N15" s="218"/>
      <c r="O15" s="286"/>
      <c r="P15" s="8"/>
    </row>
    <row r="16" spans="2:16" ht="15" customHeight="1">
      <c r="B16" s="311"/>
      <c r="C16" s="309"/>
      <c r="D16" s="309"/>
      <c r="E16" s="309"/>
      <c r="F16" s="309"/>
      <c r="G16" s="309"/>
      <c r="H16" s="309"/>
      <c r="I16" s="309"/>
      <c r="J16" s="310"/>
      <c r="K16" s="307"/>
      <c r="L16" s="308"/>
      <c r="M16" s="285"/>
      <c r="N16" s="218"/>
      <c r="O16" s="286"/>
      <c r="P16" s="8"/>
    </row>
    <row r="17" spans="2:16" ht="16" customHeight="1">
      <c r="B17" s="36" t="s">
        <v>253</v>
      </c>
      <c r="C17" s="8"/>
      <c r="D17" s="8"/>
      <c r="E17" s="216"/>
      <c r="F17" s="216"/>
      <c r="G17" s="216"/>
      <c r="H17" s="216"/>
      <c r="I17" s="8"/>
      <c r="J17" s="8"/>
      <c r="K17" s="56"/>
      <c r="L17" s="167"/>
      <c r="M17" s="162"/>
      <c r="N17" s="91"/>
      <c r="O17" s="287"/>
    </row>
    <row r="18" spans="2:16" ht="15" customHeight="1" thickBot="1">
      <c r="B18" s="36"/>
      <c r="C18" s="8" t="s">
        <v>362</v>
      </c>
      <c r="E18" s="8"/>
      <c r="J18" s="8"/>
      <c r="K18" s="56"/>
      <c r="L18" s="131"/>
      <c r="M18" s="148"/>
      <c r="N18" s="91"/>
    </row>
    <row r="19" spans="2:16" ht="15" customHeight="1" thickBot="1">
      <c r="B19" s="36"/>
      <c r="C19" s="305" t="s">
        <v>96</v>
      </c>
      <c r="D19" s="16" t="s">
        <v>285</v>
      </c>
      <c r="E19" s="302"/>
      <c r="F19" s="303"/>
      <c r="G19" s="303"/>
      <c r="H19" s="303"/>
      <c r="I19" s="304"/>
      <c r="J19" s="8"/>
      <c r="K19" s="56"/>
      <c r="L19" s="131"/>
      <c r="M19" s="148"/>
      <c r="N19" s="91"/>
      <c r="O19" s="287" t="s">
        <v>304</v>
      </c>
    </row>
    <row r="20" spans="2:16" ht="15" customHeight="1">
      <c r="B20" s="36"/>
      <c r="C20" s="305" t="s">
        <v>95</v>
      </c>
      <c r="D20" s="16" t="s">
        <v>285</v>
      </c>
      <c r="E20" s="303" t="e">
        <f>'Tech split of useful demand'!G10</f>
        <v>#DIV/0!</v>
      </c>
      <c r="F20" s="217"/>
      <c r="G20" s="217"/>
      <c r="H20" s="217"/>
      <c r="I20" s="8"/>
      <c r="J20" s="8"/>
      <c r="K20" s="56"/>
      <c r="L20" s="131"/>
      <c r="M20" s="148"/>
      <c r="N20" s="91"/>
      <c r="O20" s="287"/>
    </row>
    <row r="21" spans="2:16" ht="15" customHeight="1">
      <c r="B21" s="36"/>
      <c r="C21" s="305" t="s">
        <v>97</v>
      </c>
      <c r="D21" s="16" t="s">
        <v>285</v>
      </c>
      <c r="E21" s="303" t="e">
        <f>'Tech split of useful demand'!G11</f>
        <v>#DIV/0!</v>
      </c>
      <c r="F21" s="217"/>
      <c r="G21" s="217"/>
      <c r="H21" s="217"/>
      <c r="I21" s="8"/>
      <c r="J21" s="8"/>
      <c r="K21" s="56"/>
      <c r="L21" s="131"/>
      <c r="M21" s="148"/>
      <c r="N21" s="91"/>
      <c r="O21" s="287"/>
    </row>
    <row r="22" spans="2:16" ht="15" customHeight="1">
      <c r="B22" s="36"/>
      <c r="C22" s="305" t="s">
        <v>98</v>
      </c>
      <c r="D22" s="16" t="s">
        <v>285</v>
      </c>
      <c r="E22" s="303" t="e">
        <f>'Tech split of useful demand'!G12</f>
        <v>#DIV/0!</v>
      </c>
      <c r="F22" s="217"/>
      <c r="G22" s="217"/>
      <c r="H22" s="217"/>
      <c r="I22" s="8"/>
      <c r="J22" s="8"/>
      <c r="K22" s="56"/>
      <c r="L22" s="131"/>
      <c r="M22" s="148"/>
      <c r="N22" s="91"/>
      <c r="O22" s="287"/>
    </row>
    <row r="23" spans="2:16" ht="15" customHeight="1">
      <c r="B23" s="36"/>
      <c r="C23" s="305" t="s">
        <v>109</v>
      </c>
      <c r="D23" s="16" t="s">
        <v>285</v>
      </c>
      <c r="E23" s="303" t="e">
        <f>'Tech split of useful demand'!G13</f>
        <v>#DIV/0!</v>
      </c>
      <c r="F23" s="217"/>
      <c r="G23" s="217"/>
      <c r="H23" s="217"/>
      <c r="I23" s="8"/>
      <c r="J23" s="8"/>
      <c r="K23" s="56"/>
      <c r="L23" s="131"/>
      <c r="M23" s="148"/>
      <c r="N23" s="91"/>
      <c r="O23" s="287"/>
    </row>
    <row r="24" spans="2:16" ht="15" customHeight="1">
      <c r="B24" s="36"/>
      <c r="C24" s="305" t="s">
        <v>259</v>
      </c>
      <c r="D24" s="16" t="s">
        <v>285</v>
      </c>
      <c r="E24" s="303" t="e">
        <f>'Tech split of useful demand'!G14</f>
        <v>#DIV/0!</v>
      </c>
      <c r="F24" s="217"/>
      <c r="G24" s="217"/>
      <c r="H24" s="217"/>
      <c r="I24" s="8"/>
      <c r="J24" s="8"/>
      <c r="K24" s="56"/>
      <c r="L24" s="131"/>
      <c r="M24" s="148"/>
      <c r="N24" s="91"/>
      <c r="O24" s="287"/>
    </row>
    <row r="25" spans="2:16">
      <c r="B25" s="36"/>
      <c r="C25" s="16"/>
      <c r="D25" s="8"/>
      <c r="E25" s="164"/>
      <c r="F25" s="164"/>
      <c r="G25" s="164"/>
      <c r="H25" s="164"/>
      <c r="I25" s="8"/>
      <c r="J25" s="8"/>
      <c r="K25" s="56"/>
      <c r="L25" s="131"/>
      <c r="M25" s="148"/>
    </row>
    <row r="26" spans="2:16">
      <c r="B26" s="36"/>
      <c r="C26" s="8" t="s">
        <v>361</v>
      </c>
      <c r="D26" s="8"/>
      <c r="E26" s="164"/>
      <c r="F26" s="164"/>
      <c r="G26" s="164"/>
      <c r="H26" s="164"/>
      <c r="I26" s="8"/>
      <c r="J26" s="8"/>
      <c r="K26" s="56"/>
      <c r="L26" s="131"/>
      <c r="M26" s="148"/>
      <c r="N26" s="91"/>
      <c r="O26" s="287"/>
    </row>
    <row r="27" spans="2:16">
      <c r="B27" s="36"/>
      <c r="C27" s="305" t="s">
        <v>356</v>
      </c>
      <c r="D27" s="16" t="s">
        <v>359</v>
      </c>
      <c r="E27" s="306" t="e">
        <f>'Final demand per energy carrier'!E18</f>
        <v>#DIV/0!</v>
      </c>
      <c r="F27" s="164"/>
      <c r="G27" s="164"/>
      <c r="H27" s="164"/>
      <c r="I27" s="8"/>
      <c r="J27" s="8"/>
      <c r="K27" s="56"/>
      <c r="L27" s="131"/>
      <c r="M27" s="148"/>
    </row>
    <row r="28" spans="2:16">
      <c r="B28" s="36"/>
      <c r="C28" s="305" t="s">
        <v>357</v>
      </c>
      <c r="D28" s="16" t="s">
        <v>359</v>
      </c>
      <c r="E28" s="306" t="e">
        <f>'Final demand per energy carrier'!E16</f>
        <v>#DIV/0!</v>
      </c>
      <c r="F28" s="164"/>
      <c r="G28" s="164"/>
      <c r="H28" s="164"/>
      <c r="I28" s="8"/>
      <c r="J28" s="8"/>
      <c r="K28" s="56"/>
      <c r="L28" s="131"/>
      <c r="M28" s="148"/>
      <c r="N28" s="91"/>
      <c r="O28" s="287"/>
    </row>
    <row r="29" spans="2:16">
      <c r="B29" s="36"/>
      <c r="C29" s="305" t="s">
        <v>358</v>
      </c>
      <c r="D29" s="16" t="s">
        <v>359</v>
      </c>
      <c r="E29" s="306" t="e">
        <f>'Final demand per energy carrier'!E22</f>
        <v>#DIV/0!</v>
      </c>
      <c r="F29" s="164"/>
      <c r="G29" s="164"/>
      <c r="H29" s="164"/>
      <c r="I29" s="8"/>
      <c r="J29" s="8"/>
      <c r="K29" s="56" t="s">
        <v>363</v>
      </c>
      <c r="L29" s="283" t="e">
        <f>IF(E29&gt;=0,TRUE,FALSE)</f>
        <v>#DIV/0!</v>
      </c>
      <c r="M29" s="285" t="e">
        <f>IF(L29=TRUE," ","Heat pumps require more electricity than the total electricity demand of the Agriculture sector, lower the heatpump's share of heat production.")</f>
        <v>#DIV/0!</v>
      </c>
      <c r="N29" s="91"/>
      <c r="O29" s="287"/>
      <c r="P29" s="8" t="e">
        <f>IF(L29=TRUE,1,0)</f>
        <v>#DIV/0!</v>
      </c>
    </row>
    <row r="30" spans="2:16" ht="16" thickBot="1">
      <c r="B30" s="46"/>
      <c r="C30" s="93"/>
      <c r="D30" s="93"/>
      <c r="E30" s="200"/>
      <c r="F30" s="200"/>
      <c r="G30" s="200"/>
      <c r="H30" s="200"/>
      <c r="I30" s="93"/>
      <c r="J30" s="93"/>
      <c r="K30" s="201"/>
      <c r="L30" s="202"/>
      <c r="M30" s="203"/>
      <c r="N30" s="8"/>
      <c r="O30" s="21"/>
    </row>
    <row r="31" spans="2:16">
      <c r="E31" s="8"/>
      <c r="F31" s="8"/>
      <c r="G31" s="8"/>
      <c r="H31" s="8"/>
    </row>
  </sheetData>
  <mergeCells count="1">
    <mergeCell ref="B5:E5"/>
  </mergeCells>
  <conditionalFormatting sqref="L10">
    <cfRule type="cellIs" dxfId="10" priority="5" operator="equal">
      <formula>TRUE</formula>
    </cfRule>
  </conditionalFormatting>
  <conditionalFormatting sqref="L13">
    <cfRule type="cellIs" dxfId="9" priority="4" operator="equal">
      <formula>TRUE</formula>
    </cfRule>
  </conditionalFormatting>
  <conditionalFormatting sqref="L15">
    <cfRule type="cellIs" dxfId="8" priority="3" operator="equal">
      <formula>TRUE</formula>
    </cfRule>
  </conditionalFormatting>
  <conditionalFormatting sqref="L29">
    <cfRule type="cellIs" dxfId="7" priority="1" operator="equal">
      <formula>TRUE</formula>
    </cfRule>
  </conditionalFormatting>
  <dataValidations count="1">
    <dataValidation type="decimal" allowBlank="1" showInputMessage="1" showErrorMessage="1" sqref="E19:H24">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70" r:id="rId3" name="import_data">
              <controlPr defaultSize="0" print="0" autoFill="0" autoPict="0">
                <anchor moveWithCells="1" sizeWithCells="1">
                  <from>
                    <xdr:col>12</xdr:col>
                    <xdr:colOff>76200</xdr:colOff>
                    <xdr:row>2</xdr:row>
                    <xdr:rowOff>38100</xdr:rowOff>
                  </from>
                  <to>
                    <xdr:col>12</xdr:col>
                    <xdr:colOff>6553200</xdr:colOff>
                    <xdr:row>3</xdr:row>
                    <xdr:rowOff>0</xdr:rowOff>
                  </to>
                </anchor>
              </controlPr>
            </control>
          </mc:Choice>
          <mc:Fallback/>
        </mc:AlternateContent>
        <mc:AlternateContent xmlns:mc="http://schemas.openxmlformats.org/markup-compatibility/2006">
          <mc:Choice Requires="x14">
            <control shapeId="11271" r:id="rId4" name="export_data">
              <controlPr defaultSize="0" print="0" autoFill="0" autoPict="0">
                <anchor moveWithCells="1" sizeWithCells="1">
                  <from>
                    <xdr:col>12</xdr:col>
                    <xdr:colOff>114300</xdr:colOff>
                    <xdr:row>4</xdr:row>
                    <xdr:rowOff>228600</xdr:rowOff>
                  </from>
                  <to>
                    <xdr:col>12</xdr:col>
                    <xdr:colOff>6591300</xdr:colOff>
                    <xdr:row>4</xdr:row>
                    <xdr:rowOff>444500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12</xdr:col>
                    <xdr:colOff>2247900</xdr:colOff>
                    <xdr:row>3</xdr:row>
                    <xdr:rowOff>88900</xdr:rowOff>
                  </from>
                  <to>
                    <xdr:col>12</xdr:col>
                    <xdr:colOff>6565900</xdr:colOff>
                    <xdr:row>4</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tint="0.39997558519241921"/>
  </sheetPr>
  <dimension ref="B2:BQ101"/>
  <sheetViews>
    <sheetView workbookViewId="0">
      <pane xSplit="2" ySplit="7" topLeftCell="C8" activePane="bottomRight" state="frozen"/>
      <selection pane="topRight" activeCell="C1" sqref="C1"/>
      <selection pane="bottomLeft" activeCell="A9" sqref="A9"/>
      <selection pane="bottomRight" activeCell="B8" sqref="B8"/>
    </sheetView>
  </sheetViews>
  <sheetFormatPr baseColWidth="10" defaultRowHeight="15" x14ac:dyDescent="0"/>
  <cols>
    <col min="1" max="1" width="10.83203125" style="1"/>
    <col min="2" max="2" width="53.83203125" style="1" bestFit="1" customWidth="1"/>
    <col min="3" max="67" width="13.6640625" style="1" customWidth="1"/>
    <col min="68" max="68" width="10.83203125" style="1"/>
    <col min="69" max="69" width="17" style="1" bestFit="1" customWidth="1"/>
    <col min="70" max="16384" width="10.83203125" style="1"/>
  </cols>
  <sheetData>
    <row r="2" spans="2:67" ht="20">
      <c r="B2" s="2" t="s">
        <v>307</v>
      </c>
    </row>
    <row r="3" spans="2:67" ht="15" customHeight="1">
      <c r="B3" s="2"/>
    </row>
    <row r="4" spans="2:67" ht="15" customHeight="1">
      <c r="B4" s="117" t="s">
        <v>86</v>
      </c>
      <c r="C4" s="8"/>
      <c r="D4" s="8"/>
      <c r="E4" s="8"/>
      <c r="F4" s="8"/>
      <c r="G4" s="8"/>
      <c r="H4" s="8"/>
    </row>
    <row r="5" spans="2:67" ht="60" customHeight="1">
      <c r="B5" s="151" t="s">
        <v>243</v>
      </c>
      <c r="C5" s="150"/>
      <c r="D5" s="150"/>
      <c r="E5" s="150"/>
      <c r="F5" s="150"/>
      <c r="G5" s="150"/>
      <c r="H5" s="150"/>
    </row>
    <row r="6" spans="2:67" ht="15" customHeight="1" thickBot="1">
      <c r="B6" s="2"/>
    </row>
    <row r="7" spans="2:67" ht="30" customHeight="1">
      <c r="B7" s="68" t="s">
        <v>102</v>
      </c>
      <c r="C7" s="69" t="s">
        <v>36</v>
      </c>
      <c r="D7" s="69" t="s">
        <v>37</v>
      </c>
      <c r="E7" s="69" t="s">
        <v>38</v>
      </c>
      <c r="F7" s="69" t="s">
        <v>39</v>
      </c>
      <c r="G7" s="69" t="s">
        <v>40</v>
      </c>
      <c r="H7" s="69" t="s">
        <v>41</v>
      </c>
      <c r="I7" s="69" t="s">
        <v>52</v>
      </c>
      <c r="J7" s="69" t="s">
        <v>43</v>
      </c>
      <c r="K7" s="69" t="s">
        <v>44</v>
      </c>
      <c r="L7" s="69" t="s">
        <v>45</v>
      </c>
      <c r="M7" s="69" t="s">
        <v>46</v>
      </c>
      <c r="N7" s="69" t="s">
        <v>47</v>
      </c>
      <c r="O7" s="69" t="s">
        <v>48</v>
      </c>
      <c r="P7" s="69" t="s">
        <v>49</v>
      </c>
      <c r="Q7" s="69" t="s">
        <v>50</v>
      </c>
      <c r="R7" s="69" t="s">
        <v>51</v>
      </c>
      <c r="S7" s="69" t="s">
        <v>42</v>
      </c>
      <c r="T7" s="69" t="s">
        <v>103</v>
      </c>
      <c r="U7" s="69" t="s">
        <v>53</v>
      </c>
      <c r="V7" s="69" t="s">
        <v>54</v>
      </c>
      <c r="W7" s="69" t="s">
        <v>55</v>
      </c>
      <c r="X7" s="69" t="s">
        <v>56</v>
      </c>
      <c r="Y7" s="69" t="s">
        <v>57</v>
      </c>
      <c r="Z7" s="69" t="s">
        <v>58</v>
      </c>
      <c r="AA7" s="69" t="s">
        <v>59</v>
      </c>
      <c r="AB7" s="69" t="s">
        <v>60</v>
      </c>
      <c r="AC7" s="69" t="s">
        <v>61</v>
      </c>
      <c r="AD7" s="69" t="s">
        <v>62</v>
      </c>
      <c r="AE7" s="69" t="s">
        <v>63</v>
      </c>
      <c r="AF7" s="69" t="s">
        <v>64</v>
      </c>
      <c r="AG7" s="69" t="s">
        <v>65</v>
      </c>
      <c r="AH7" s="69" t="s">
        <v>66</v>
      </c>
      <c r="AI7" s="69" t="s">
        <v>67</v>
      </c>
      <c r="AJ7" s="69" t="s">
        <v>68</v>
      </c>
      <c r="AK7" s="69" t="s">
        <v>69</v>
      </c>
      <c r="AL7" s="69" t="s">
        <v>70</v>
      </c>
      <c r="AM7" s="69" t="s">
        <v>71</v>
      </c>
      <c r="AN7" s="69" t="s">
        <v>72</v>
      </c>
      <c r="AO7" s="69" t="s">
        <v>73</v>
      </c>
      <c r="AP7" s="69" t="s">
        <v>74</v>
      </c>
      <c r="AQ7" s="69" t="s">
        <v>75</v>
      </c>
      <c r="AR7" s="69" t="s">
        <v>77</v>
      </c>
      <c r="AS7" s="69" t="s">
        <v>76</v>
      </c>
      <c r="AT7" s="69" t="s">
        <v>78</v>
      </c>
      <c r="AU7" s="69" t="s">
        <v>83</v>
      </c>
      <c r="AV7" s="69" t="s">
        <v>79</v>
      </c>
      <c r="AW7" s="69" t="s">
        <v>80</v>
      </c>
      <c r="AX7" s="69" t="s">
        <v>81</v>
      </c>
      <c r="AY7" s="69" t="s">
        <v>82</v>
      </c>
      <c r="AZ7" s="69" t="s">
        <v>84</v>
      </c>
      <c r="BA7" s="69" t="s">
        <v>104</v>
      </c>
      <c r="BB7" s="69" t="s">
        <v>105</v>
      </c>
      <c r="BC7" s="69" t="s">
        <v>106</v>
      </c>
      <c r="BD7" s="69" t="s">
        <v>107</v>
      </c>
      <c r="BE7" s="69" t="s">
        <v>108</v>
      </c>
      <c r="BF7" s="69" t="s">
        <v>109</v>
      </c>
      <c r="BG7" s="69" t="s">
        <v>110</v>
      </c>
      <c r="BH7" s="69" t="s">
        <v>111</v>
      </c>
      <c r="BI7" s="69" t="s">
        <v>112</v>
      </c>
      <c r="BJ7" s="69" t="s">
        <v>113</v>
      </c>
      <c r="BK7" s="69" t="s">
        <v>28</v>
      </c>
      <c r="BL7" s="69" t="s">
        <v>114</v>
      </c>
      <c r="BM7" s="69" t="s">
        <v>115</v>
      </c>
      <c r="BN7" s="70" t="s">
        <v>100</v>
      </c>
      <c r="BO7" s="71" t="s">
        <v>116</v>
      </c>
    </row>
    <row r="8" spans="2:67">
      <c r="B8" s="72" t="s">
        <v>117</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58"/>
      <c r="BO8" s="74"/>
    </row>
    <row r="9" spans="2:67">
      <c r="B9" s="75" t="s">
        <v>118</v>
      </c>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59"/>
      <c r="BO9" s="41"/>
    </row>
    <row r="10" spans="2:67">
      <c r="B10" s="75" t="s">
        <v>119</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59"/>
      <c r="BO10" s="41"/>
    </row>
    <row r="11" spans="2:67">
      <c r="B11" s="75" t="s">
        <v>120</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59"/>
      <c r="BO11" s="41"/>
    </row>
    <row r="12" spans="2:67">
      <c r="B12" s="75" t="s">
        <v>121</v>
      </c>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59"/>
      <c r="BO12" s="41"/>
    </row>
    <row r="13" spans="2:67">
      <c r="B13" s="75" t="s">
        <v>122</v>
      </c>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59"/>
      <c r="BO13" s="41"/>
    </row>
    <row r="14" spans="2:67" ht="16" thickBot="1">
      <c r="B14" s="75" t="s">
        <v>123</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59"/>
      <c r="BO14" s="41"/>
    </row>
    <row r="15" spans="2:67" ht="16" thickBot="1">
      <c r="B15" s="76" t="s">
        <v>124</v>
      </c>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8"/>
      <c r="BO15" s="79"/>
    </row>
    <row r="16" spans="2:67">
      <c r="B16" s="75" t="s">
        <v>125</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59"/>
      <c r="BO16" s="41"/>
    </row>
    <row r="17" spans="2:67" ht="16" thickBot="1">
      <c r="B17" s="75" t="s">
        <v>126</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59"/>
      <c r="BO17" s="41"/>
    </row>
    <row r="18" spans="2:67" ht="16" thickBot="1">
      <c r="B18" s="76" t="s">
        <v>127</v>
      </c>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8"/>
      <c r="BO18" s="79"/>
    </row>
    <row r="19" spans="2:67">
      <c r="B19" s="75" t="s">
        <v>128</v>
      </c>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59"/>
      <c r="BO19" s="41"/>
    </row>
    <row r="20" spans="2:67">
      <c r="B20" s="75" t="s">
        <v>129</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59"/>
      <c r="BO20" s="41"/>
    </row>
    <row r="21" spans="2:67">
      <c r="B21" s="75" t="s">
        <v>130</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59"/>
      <c r="BO21" s="41"/>
    </row>
    <row r="22" spans="2:67">
      <c r="B22" s="75" t="s">
        <v>131</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59"/>
      <c r="BO22" s="41"/>
    </row>
    <row r="23" spans="2:67">
      <c r="B23" s="75" t="s">
        <v>132</v>
      </c>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59"/>
      <c r="BO23" s="41"/>
    </row>
    <row r="24" spans="2:67">
      <c r="B24" s="80" t="s">
        <v>133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81"/>
      <c r="BO24" s="45"/>
    </row>
    <row r="25" spans="2:67">
      <c r="B25" s="75" t="s">
        <v>134</v>
      </c>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59"/>
      <c r="BO25" s="41"/>
    </row>
    <row r="26" spans="2:67">
      <c r="B26" s="75" t="s">
        <v>135</v>
      </c>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59"/>
      <c r="BO26" s="41"/>
    </row>
    <row r="27" spans="2:67">
      <c r="B27" s="75" t="s">
        <v>136</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59"/>
      <c r="BO27" s="41"/>
    </row>
    <row r="28" spans="2:67">
      <c r="B28" s="75" t="s">
        <v>137</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59"/>
      <c r="BO28" s="41"/>
    </row>
    <row r="29" spans="2:67">
      <c r="B29" s="75" t="s">
        <v>138</v>
      </c>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59"/>
      <c r="BO29" s="41"/>
    </row>
    <row r="30" spans="2:67">
      <c r="B30" s="75" t="s">
        <v>139</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59"/>
      <c r="BO30" s="41"/>
    </row>
    <row r="31" spans="2:67">
      <c r="B31" s="75" t="s">
        <v>140</v>
      </c>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59"/>
      <c r="BO31" s="41"/>
    </row>
    <row r="32" spans="2:67">
      <c r="B32" s="75" t="s">
        <v>141</v>
      </c>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59"/>
      <c r="BO32" s="41"/>
    </row>
    <row r="33" spans="2:67">
      <c r="B33" s="75" t="s">
        <v>142</v>
      </c>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59"/>
      <c r="BO33" s="41"/>
    </row>
    <row r="34" spans="2:67">
      <c r="B34" s="75" t="s">
        <v>143</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59"/>
      <c r="BO34" s="41"/>
    </row>
    <row r="35" spans="2:67">
      <c r="B35" s="75" t="s">
        <v>144</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59"/>
      <c r="BO35" s="41"/>
    </row>
    <row r="36" spans="2:67">
      <c r="B36" s="75" t="s">
        <v>145</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59"/>
      <c r="BO36" s="41"/>
    </row>
    <row r="37" spans="2:67">
      <c r="B37" s="75" t="s">
        <v>146</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59"/>
      <c r="BO37" s="41"/>
    </row>
    <row r="38" spans="2:67">
      <c r="B38" s="75" t="s">
        <v>147</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59"/>
      <c r="BO38" s="41"/>
    </row>
    <row r="39" spans="2:67" ht="16" thickBot="1">
      <c r="B39" s="75" t="s">
        <v>148</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59"/>
      <c r="BO39" s="41"/>
    </row>
    <row r="40" spans="2:67" ht="16" thickBot="1">
      <c r="B40" s="76" t="s">
        <v>149</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8"/>
      <c r="BO40" s="79"/>
    </row>
    <row r="41" spans="2:67">
      <c r="B41" s="75" t="s">
        <v>150</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59"/>
      <c r="BO41" s="41"/>
    </row>
    <row r="42" spans="2:67">
      <c r="B42" s="75" t="s">
        <v>151</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59"/>
      <c r="BO42" s="41"/>
    </row>
    <row r="43" spans="2:67">
      <c r="B43" s="75" t="s">
        <v>137</v>
      </c>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59"/>
      <c r="BO43" s="41"/>
    </row>
    <row r="44" spans="2:67">
      <c r="B44" s="75" t="s">
        <v>138</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59"/>
      <c r="BO44" s="41"/>
    </row>
    <row r="45" spans="2:67">
      <c r="B45" s="75" t="s">
        <v>152</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59"/>
      <c r="BO45" s="41"/>
    </row>
    <row r="46" spans="2:67">
      <c r="B46" s="75" t="s">
        <v>139</v>
      </c>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59"/>
      <c r="BO46" s="41"/>
    </row>
    <row r="47" spans="2:67">
      <c r="B47" s="75" t="s">
        <v>140</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59"/>
      <c r="BO47" s="41"/>
    </row>
    <row r="48" spans="2:67">
      <c r="B48" s="75" t="s">
        <v>141</v>
      </c>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59"/>
      <c r="BO48" s="41"/>
    </row>
    <row r="49" spans="2:67">
      <c r="B49" s="75" t="s">
        <v>142</v>
      </c>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59"/>
      <c r="BO49" s="41"/>
    </row>
    <row r="50" spans="2:67">
      <c r="B50" s="75" t="s">
        <v>144</v>
      </c>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59"/>
      <c r="BO50" s="41"/>
    </row>
    <row r="51" spans="2:67">
      <c r="B51" s="75" t="s">
        <v>153</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59"/>
      <c r="BO51" s="41"/>
    </row>
    <row r="52" spans="2:67">
      <c r="B52" s="75" t="s">
        <v>145</v>
      </c>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59"/>
      <c r="BO52" s="41"/>
    </row>
    <row r="53" spans="2:67">
      <c r="B53" s="75" t="s">
        <v>154</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59"/>
      <c r="BO53" s="41"/>
    </row>
    <row r="54" spans="2:67">
      <c r="B54" s="75" t="s">
        <v>155</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59"/>
      <c r="BO54" s="41"/>
    </row>
    <row r="55" spans="2:67">
      <c r="B55" s="75" t="s">
        <v>156</v>
      </c>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59"/>
      <c r="BO55" s="41"/>
    </row>
    <row r="56" spans="2:67">
      <c r="B56" s="75" t="s">
        <v>147</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59"/>
      <c r="BO56" s="41"/>
    </row>
    <row r="57" spans="2:67">
      <c r="B57" s="75" t="s">
        <v>157</v>
      </c>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59"/>
      <c r="BO57" s="41"/>
    </row>
    <row r="58" spans="2:67" ht="16" thickBot="1">
      <c r="B58" s="75" t="s">
        <v>158</v>
      </c>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59"/>
      <c r="BO58" s="41"/>
    </row>
    <row r="59" spans="2:67" ht="16" thickBot="1">
      <c r="B59" s="76" t="s">
        <v>159</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8"/>
      <c r="BO59" s="79"/>
    </row>
    <row r="60" spans="2:67" ht="16" thickBot="1">
      <c r="B60" s="76" t="s">
        <v>27</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8"/>
      <c r="BO60" s="79"/>
    </row>
    <row r="61" spans="2:67">
      <c r="B61" s="75" t="s">
        <v>160</v>
      </c>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59"/>
      <c r="BO61" s="41"/>
    </row>
    <row r="62" spans="2:67">
      <c r="B62" s="75" t="s">
        <v>161</v>
      </c>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59"/>
      <c r="BO62" s="41"/>
    </row>
    <row r="63" spans="2:67">
      <c r="B63" s="75" t="s">
        <v>162</v>
      </c>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59"/>
      <c r="BO63" s="41"/>
    </row>
    <row r="64" spans="2:67">
      <c r="B64" s="75" t="s">
        <v>163</v>
      </c>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59"/>
      <c r="BO64" s="41"/>
    </row>
    <row r="65" spans="2:67">
      <c r="B65" s="75" t="s">
        <v>164</v>
      </c>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59"/>
      <c r="BO65" s="41"/>
    </row>
    <row r="66" spans="2:67">
      <c r="B66" s="75" t="s">
        <v>165</v>
      </c>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59"/>
      <c r="BO66" s="41"/>
    </row>
    <row r="67" spans="2:67">
      <c r="B67" s="75" t="s">
        <v>166</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59"/>
      <c r="BO67" s="41"/>
    </row>
    <row r="68" spans="2:67">
      <c r="B68" s="75" t="s">
        <v>167</v>
      </c>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59"/>
      <c r="BO68" s="41"/>
    </row>
    <row r="69" spans="2:67">
      <c r="B69" s="75" t="s">
        <v>168</v>
      </c>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59"/>
      <c r="BO69" s="41"/>
    </row>
    <row r="70" spans="2:67">
      <c r="B70" s="75" t="s">
        <v>169</v>
      </c>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59"/>
      <c r="BO70" s="41"/>
    </row>
    <row r="71" spans="2:67">
      <c r="B71" s="75" t="s">
        <v>170</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59"/>
      <c r="BO71" s="41"/>
    </row>
    <row r="72" spans="2:67">
      <c r="B72" s="75" t="s">
        <v>171</v>
      </c>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59"/>
      <c r="BO72" s="41"/>
    </row>
    <row r="73" spans="2:67" ht="16" thickBot="1">
      <c r="B73" s="75" t="s">
        <v>172</v>
      </c>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59"/>
      <c r="BO73" s="41"/>
    </row>
    <row r="74" spans="2:67" ht="16" thickBot="1">
      <c r="B74" s="76" t="s">
        <v>173</v>
      </c>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8"/>
      <c r="BO74" s="79"/>
    </row>
    <row r="75" spans="2:67">
      <c r="B75" s="75" t="s">
        <v>174</v>
      </c>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59"/>
      <c r="BO75" s="41"/>
    </row>
    <row r="76" spans="2:67">
      <c r="B76" s="75" t="s">
        <v>175</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59"/>
      <c r="BO76" s="41"/>
    </row>
    <row r="77" spans="2:67">
      <c r="B77" s="75" t="s">
        <v>176</v>
      </c>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59"/>
      <c r="BO77" s="41"/>
    </row>
    <row r="78" spans="2:67">
      <c r="B78" s="75" t="s">
        <v>177</v>
      </c>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59"/>
      <c r="BO78" s="41"/>
    </row>
    <row r="79" spans="2:67">
      <c r="B79" s="75" t="s">
        <v>178</v>
      </c>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59"/>
      <c r="BO79" s="41"/>
    </row>
    <row r="80" spans="2:67" ht="16" thickBot="1">
      <c r="B80" s="75" t="s">
        <v>179</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59"/>
      <c r="BO80" s="41"/>
    </row>
    <row r="81" spans="2:69" ht="16" thickBot="1">
      <c r="B81" s="76" t="s">
        <v>85</v>
      </c>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8"/>
      <c r="BO81" s="79"/>
    </row>
    <row r="82" spans="2:69">
      <c r="B82" s="75" t="s">
        <v>180</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59"/>
      <c r="BO82" s="41"/>
    </row>
    <row r="83" spans="2:69">
      <c r="B83" s="75" t="s">
        <v>181</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s="183"/>
      <c r="BO83"/>
      <c r="BP83" s="29"/>
    </row>
    <row r="84" spans="2:69">
      <c r="B84" s="75" t="s">
        <v>182</v>
      </c>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59"/>
      <c r="BO84" s="41"/>
      <c r="BQ84" s="178"/>
    </row>
    <row r="85" spans="2:69">
      <c r="B85" s="75" t="s">
        <v>183</v>
      </c>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59"/>
      <c r="BO85" s="41"/>
      <c r="BQ85" s="180"/>
    </row>
    <row r="86" spans="2:69" ht="16" thickBot="1">
      <c r="B86" s="75" t="s">
        <v>184</v>
      </c>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59"/>
      <c r="BO86" s="41"/>
    </row>
    <row r="87" spans="2:69" ht="16" thickBot="1">
      <c r="B87" s="76" t="s">
        <v>185</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8"/>
      <c r="BO87" s="79"/>
    </row>
    <row r="88" spans="2:69">
      <c r="B88" s="75" t="s">
        <v>186</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59"/>
      <c r="BO88" s="41"/>
    </row>
    <row r="89" spans="2:69">
      <c r="B89" s="75" t="s">
        <v>187</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59"/>
      <c r="BO89" s="41"/>
    </row>
    <row r="90" spans="2:69">
      <c r="B90" s="75" t="s">
        <v>188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59"/>
      <c r="BO90" s="41"/>
    </row>
    <row r="91" spans="2:69" ht="16" thickBot="1">
      <c r="B91" s="75" t="s">
        <v>189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59"/>
      <c r="BO91" s="41"/>
    </row>
    <row r="92" spans="2:69" ht="16" thickBot="1">
      <c r="B92" s="76" t="s">
        <v>190</v>
      </c>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8"/>
      <c r="BO92" s="79"/>
    </row>
    <row r="93" spans="2:69">
      <c r="B93" s="75" t="s">
        <v>191</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59"/>
      <c r="BO93" s="41"/>
    </row>
    <row r="94" spans="2:69">
      <c r="B94" s="75" t="s">
        <v>192</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59"/>
      <c r="BO94" s="41"/>
    </row>
    <row r="95" spans="2:69">
      <c r="B95" s="75" t="s">
        <v>193</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59"/>
      <c r="BO95" s="41"/>
    </row>
    <row r="96" spans="2:69" ht="16" thickBot="1">
      <c r="B96" s="75" t="s">
        <v>194</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59"/>
      <c r="BO96" s="41"/>
    </row>
    <row r="97" spans="2:67" ht="16" thickBot="1">
      <c r="B97" s="76" t="s">
        <v>195</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8"/>
      <c r="BO97" s="79"/>
    </row>
    <row r="98" spans="2:67">
      <c r="B98" s="75" t="s">
        <v>196</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59"/>
      <c r="BO98" s="41"/>
    </row>
    <row r="99" spans="2:67">
      <c r="B99" s="75" t="s">
        <v>197</v>
      </c>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59"/>
      <c r="BO99" s="41"/>
    </row>
    <row r="100" spans="2:67">
      <c r="B100" s="75" t="s">
        <v>198</v>
      </c>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59"/>
      <c r="BO100" s="41"/>
    </row>
    <row r="101" spans="2:67" ht="16" thickBot="1">
      <c r="B101" s="82" t="s">
        <v>199</v>
      </c>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83"/>
      <c r="BO101" s="50"/>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J16"/>
  <sheetViews>
    <sheetView workbookViewId="0"/>
  </sheetViews>
  <sheetFormatPr baseColWidth="10" defaultRowHeight="15" x14ac:dyDescent="0"/>
  <cols>
    <col min="1" max="1" width="10.83203125" style="1"/>
    <col min="2" max="2" width="17" style="1" customWidth="1"/>
    <col min="3" max="3" width="29.6640625" style="1" customWidth="1"/>
    <col min="4" max="4" width="29.6640625" style="1" hidden="1" customWidth="1"/>
    <col min="5" max="5" width="53.33203125" style="1" bestFit="1" customWidth="1"/>
    <col min="6" max="7" width="29.6640625" style="1" customWidth="1"/>
    <col min="8" max="9" width="17.5" style="1" customWidth="1"/>
    <col min="10" max="10" width="17.5" style="128" customWidth="1"/>
    <col min="11" max="16384" width="10.83203125" style="1"/>
  </cols>
  <sheetData>
    <row r="2" spans="2:10" ht="20">
      <c r="B2" s="63" t="s">
        <v>205</v>
      </c>
      <c r="C2" s="8"/>
      <c r="D2" s="8"/>
      <c r="E2" s="8"/>
      <c r="F2" s="8"/>
      <c r="G2" s="8"/>
    </row>
    <row r="4" spans="2:10">
      <c r="B4" s="3" t="s">
        <v>86</v>
      </c>
      <c r="C4" s="4"/>
      <c r="D4" s="4"/>
      <c r="E4" s="4"/>
      <c r="F4" s="5"/>
      <c r="G4" s="18"/>
      <c r="H4" s="8"/>
      <c r="I4" s="8"/>
      <c r="J4" s="254"/>
    </row>
    <row r="5" spans="2:10">
      <c r="B5" s="245" t="s">
        <v>334</v>
      </c>
      <c r="C5" s="246"/>
      <c r="D5" s="246"/>
      <c r="E5" s="246"/>
      <c r="F5" s="247"/>
      <c r="G5" s="255"/>
      <c r="H5" s="256"/>
      <c r="I5" s="256"/>
      <c r="J5" s="256"/>
    </row>
    <row r="6" spans="2:10" ht="16" thickBot="1">
      <c r="B6" s="8"/>
      <c r="C6" s="8"/>
      <c r="D6" s="8"/>
      <c r="E6" s="8"/>
      <c r="F6" s="8"/>
      <c r="G6" s="8"/>
    </row>
    <row r="7" spans="2:10" ht="30">
      <c r="B7" s="248" t="s">
        <v>329</v>
      </c>
      <c r="C7" s="239"/>
      <c r="D7" s="239"/>
      <c r="E7" s="249" t="s">
        <v>330</v>
      </c>
      <c r="F7" s="250" t="s">
        <v>331</v>
      </c>
      <c r="G7" s="237"/>
      <c r="H7" s="241" t="s">
        <v>203</v>
      </c>
      <c r="I7" s="242" t="s">
        <v>202</v>
      </c>
      <c r="J7" s="243" t="s">
        <v>226</v>
      </c>
    </row>
    <row r="8" spans="2:10" ht="30" customHeight="1">
      <c r="B8" s="257" t="s">
        <v>94</v>
      </c>
      <c r="C8" s="251" t="s">
        <v>200</v>
      </c>
      <c r="D8" s="8"/>
      <c r="E8" s="252" t="s">
        <v>291</v>
      </c>
      <c r="F8" s="8" t="s">
        <v>332</v>
      </c>
      <c r="G8" s="8" t="s">
        <v>333</v>
      </c>
      <c r="H8" s="244"/>
      <c r="I8" s="8"/>
      <c r="J8" s="146"/>
    </row>
    <row r="9" spans="2:10" ht="15" customHeight="1">
      <c r="B9" s="42"/>
      <c r="C9" s="10"/>
      <c r="D9" s="67"/>
      <c r="E9" s="253"/>
      <c r="F9" s="238" t="s">
        <v>322</v>
      </c>
      <c r="G9" s="238" t="s">
        <v>323</v>
      </c>
      <c r="H9" s="84"/>
      <c r="I9" s="67"/>
      <c r="J9" s="147"/>
    </row>
    <row r="10" spans="2:10">
      <c r="B10" s="49" t="s">
        <v>253</v>
      </c>
      <c r="C10" s="8"/>
      <c r="D10" s="8"/>
      <c r="E10" s="244"/>
      <c r="F10" s="8"/>
      <c r="G10" s="8"/>
      <c r="H10" s="86"/>
      <c r="I10" s="8"/>
      <c r="J10" s="146"/>
    </row>
    <row r="11" spans="2:10">
      <c r="B11" s="66"/>
      <c r="C11" s="152" t="s">
        <v>255</v>
      </c>
      <c r="D11" s="152"/>
      <c r="E11" s="261" t="s">
        <v>324</v>
      </c>
      <c r="F11" s="240"/>
      <c r="G11" s="240" t="s">
        <v>260</v>
      </c>
      <c r="H11" s="85">
        <f>F11</f>
        <v>0</v>
      </c>
      <c r="I11" s="16"/>
      <c r="J11" s="145">
        <f>H11</f>
        <v>0</v>
      </c>
    </row>
    <row r="12" spans="2:10">
      <c r="B12" s="66"/>
      <c r="C12" s="152" t="s">
        <v>256</v>
      </c>
      <c r="D12" s="152"/>
      <c r="E12" s="261" t="s">
        <v>325</v>
      </c>
      <c r="F12" s="240"/>
      <c r="G12" s="240" t="s">
        <v>260</v>
      </c>
      <c r="H12" s="85">
        <f>F12</f>
        <v>0</v>
      </c>
      <c r="I12" s="16"/>
      <c r="J12" s="145">
        <f>H12</f>
        <v>0</v>
      </c>
    </row>
    <row r="13" spans="2:10">
      <c r="B13" s="66"/>
      <c r="C13" s="152" t="s">
        <v>257</v>
      </c>
      <c r="D13" s="152"/>
      <c r="E13" s="261" t="s">
        <v>326</v>
      </c>
      <c r="F13" s="240"/>
      <c r="G13" s="240" t="s">
        <v>260</v>
      </c>
      <c r="H13" s="85">
        <f>F13</f>
        <v>0</v>
      </c>
      <c r="I13" s="16"/>
      <c r="J13" s="145">
        <f>H13</f>
        <v>0</v>
      </c>
    </row>
    <row r="14" spans="2:10">
      <c r="B14" s="66"/>
      <c r="C14" s="152" t="s">
        <v>258</v>
      </c>
      <c r="D14" s="152"/>
      <c r="E14" s="261" t="s">
        <v>327</v>
      </c>
      <c r="F14" s="240" t="s">
        <v>260</v>
      </c>
      <c r="G14" s="240"/>
      <c r="H14" s="85"/>
      <c r="I14" s="153" t="e">
        <f>1/G14</f>
        <v>#DIV/0!</v>
      </c>
      <c r="J14" s="145" t="e">
        <f>I14</f>
        <v>#DIV/0!</v>
      </c>
    </row>
    <row r="15" spans="2:10">
      <c r="B15" s="66"/>
      <c r="C15" s="152" t="s">
        <v>109</v>
      </c>
      <c r="D15" s="152"/>
      <c r="E15" s="261" t="s">
        <v>328</v>
      </c>
      <c r="F15" s="240" t="s">
        <v>260</v>
      </c>
      <c r="G15" s="240"/>
      <c r="H15" s="85"/>
      <c r="I15" s="153" t="e">
        <f>1/G15</f>
        <v>#DIV/0!</v>
      </c>
      <c r="J15" s="145" t="e">
        <f>I15</f>
        <v>#DIV/0!</v>
      </c>
    </row>
    <row r="16" spans="2:10" ht="16" thickBot="1">
      <c r="B16" s="46"/>
      <c r="C16" s="93"/>
      <c r="D16" s="93"/>
      <c r="E16" s="262"/>
      <c r="F16" s="93"/>
      <c r="G16" s="93"/>
      <c r="H16" s="173"/>
      <c r="I16" s="93"/>
      <c r="J16" s="17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 Sheet</vt:lpstr>
      <vt:lpstr>Changelog</vt:lpstr>
      <vt:lpstr>Contents</vt:lpstr>
      <vt:lpstr>Introduction</vt:lpstr>
      <vt:lpstr>Dataflow</vt:lpstr>
      <vt:lpstr>Assumptions</vt:lpstr>
      <vt:lpstr>Dashboard</vt:lpstr>
      <vt:lpstr>Corrected energy balance step 2</vt:lpstr>
      <vt:lpstr>technical_specs</vt:lpstr>
      <vt:lpstr>Shares per carrier</vt:lpstr>
      <vt:lpstr>Final demand per energy carrier</vt:lpstr>
      <vt:lpstr>Tech split of useful demand</vt:lpstr>
      <vt:lpstr>Fuel aggregation</vt:lpstr>
      <vt:lpstr>csv_agriculture_electricity_ps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dcterms:created xsi:type="dcterms:W3CDTF">2013-06-25T11:11:29Z</dcterms:created>
  <dcterms:modified xsi:type="dcterms:W3CDTF">2014-06-06T10:06:15Z</dcterms:modified>
</cp:coreProperties>
</file>