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8800" windowHeight="15980" tabRatio="500" activeTab="1"/>
  </bookViews>
  <sheets>
    <sheet name="Constants" sheetId="4" r:id="rId1"/>
    <sheet name="Dashboard" sheetId="3" r:id="rId2"/>
    <sheet name="ECUK" sheetId="1" r:id="rId3"/>
    <sheet name="ODYSSEE" sheetId="5" r:id="rId4"/>
  </sheets>
  <externalReferences>
    <externalReference r:id="rId5"/>
  </externalReferences>
  <definedNames>
    <definedName name="Final_demand_residences">'[1]Fuel aggregation'!$L$11</definedName>
    <definedName name="mtoe_to_tj">Constants!$C$4</definedName>
    <definedName name="twh_to_tj">Constants!$C$3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3" l="1"/>
  <c r="E60" i="3"/>
  <c r="E61" i="3"/>
  <c r="E62" i="3"/>
  <c r="E58" i="3"/>
  <c r="F48" i="1"/>
  <c r="F49" i="1"/>
  <c r="F50" i="1"/>
  <c r="F51" i="1"/>
  <c r="F47" i="1"/>
  <c r="E52" i="1"/>
  <c r="E48" i="1"/>
  <c r="E49" i="1"/>
  <c r="E50" i="1"/>
  <c r="E51" i="1"/>
  <c r="E47" i="1"/>
  <c r="C51" i="1"/>
  <c r="G18" i="1"/>
  <c r="C50" i="1"/>
  <c r="C49" i="1"/>
  <c r="C48" i="1"/>
  <c r="D18" i="1"/>
  <c r="C47" i="1"/>
  <c r="E12" i="3"/>
  <c r="E11" i="3"/>
  <c r="G29" i="1"/>
  <c r="E29" i="1"/>
  <c r="E73" i="3"/>
  <c r="E72" i="3"/>
  <c r="E71" i="3"/>
  <c r="E70" i="3"/>
  <c r="E69" i="3"/>
  <c r="E68" i="3"/>
  <c r="E67" i="3"/>
  <c r="E66" i="3"/>
  <c r="D64" i="1"/>
  <c r="D65" i="1"/>
  <c r="D66" i="1"/>
  <c r="D67" i="1"/>
  <c r="D68" i="1"/>
  <c r="D69" i="1"/>
  <c r="D70" i="1"/>
  <c r="D63" i="1"/>
  <c r="E10" i="3"/>
  <c r="E9" i="3"/>
  <c r="E8" i="3"/>
  <c r="E7" i="3"/>
  <c r="F57" i="1"/>
  <c r="F58" i="1"/>
  <c r="F56" i="1"/>
  <c r="E59" i="1"/>
  <c r="E57" i="1"/>
  <c r="E58" i="1"/>
  <c r="E56" i="1"/>
  <c r="G45" i="5"/>
  <c r="G42" i="5"/>
  <c r="G43" i="5"/>
  <c r="G44" i="5"/>
  <c r="G41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C71" i="1"/>
  <c r="C59" i="1"/>
  <c r="Z39" i="1"/>
  <c r="AJ39" i="1"/>
  <c r="AL39" i="1"/>
  <c r="AM39" i="1"/>
  <c r="C70" i="1"/>
  <c r="W39" i="1"/>
  <c r="X39" i="1"/>
  <c r="Y39" i="1"/>
  <c r="AC39" i="1"/>
  <c r="AD39" i="1"/>
  <c r="AE39" i="1"/>
  <c r="AF39" i="1"/>
  <c r="AG39" i="1"/>
  <c r="C68" i="1"/>
  <c r="V39" i="1"/>
  <c r="C67" i="1"/>
  <c r="S39" i="1"/>
  <c r="Q39" i="1"/>
  <c r="C66" i="1"/>
  <c r="P39" i="1"/>
  <c r="C65" i="1"/>
  <c r="J39" i="1"/>
  <c r="K39" i="1"/>
  <c r="L39" i="1"/>
  <c r="M39" i="1"/>
  <c r="C64" i="1"/>
  <c r="R39" i="1"/>
  <c r="C63" i="1"/>
  <c r="G39" i="1"/>
  <c r="C58" i="1"/>
  <c r="C39" i="1"/>
  <c r="D39" i="1"/>
  <c r="C56" i="1"/>
  <c r="E39" i="1"/>
  <c r="F39" i="1"/>
  <c r="C57" i="1"/>
  <c r="E54" i="3"/>
  <c r="E53" i="3"/>
  <c r="E52" i="3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D17" i="1"/>
  <c r="D19" i="1"/>
  <c r="D20" i="1"/>
  <c r="D21" i="1"/>
  <c r="D16" i="1"/>
  <c r="H39" i="1"/>
  <c r="I39" i="1"/>
  <c r="N39" i="1"/>
  <c r="O39" i="1"/>
  <c r="T39" i="1"/>
  <c r="U39" i="1"/>
  <c r="AA39" i="1"/>
  <c r="AB39" i="1"/>
  <c r="AH39" i="1"/>
  <c r="AI39" i="1"/>
  <c r="AK39" i="1"/>
  <c r="AN39" i="1"/>
  <c r="AO39" i="1"/>
  <c r="AP39" i="1"/>
  <c r="G9" i="5"/>
  <c r="F28" i="1"/>
  <c r="D28" i="1"/>
  <c r="C28" i="1"/>
  <c r="E28" i="1"/>
  <c r="G28" i="1"/>
  <c r="H28" i="1"/>
</calcChain>
</file>

<file path=xl/sharedStrings.xml><?xml version="1.0" encoding="utf-8"?>
<sst xmlns="http://schemas.openxmlformats.org/spreadsheetml/2006/main" count="350" uniqueCount="212">
  <si>
    <t>Return to Title</t>
  </si>
  <si>
    <t>Terawatt hours</t>
  </si>
  <si>
    <t>Space heating</t>
  </si>
  <si>
    <t>Water</t>
  </si>
  <si>
    <t>Cooking</t>
  </si>
  <si>
    <t>Total</t>
  </si>
  <si>
    <t>2012p</t>
  </si>
  <si>
    <t>Lighting</t>
  </si>
  <si>
    <t>Appliances (inc. pumps and fans)</t>
  </si>
  <si>
    <r>
      <t>Table 3.10: Total electricity consumption</t>
    </r>
    <r>
      <rPr>
        <b/>
        <vertAlign val="superscript"/>
        <sz val="12"/>
        <rFont val="Arial"/>
        <family val="2"/>
      </rPr>
      <t>1</t>
    </r>
  </si>
  <si>
    <t>LIGHT</t>
  </si>
  <si>
    <t>COLD</t>
  </si>
  <si>
    <t>WET</t>
  </si>
  <si>
    <t>CONSUMER ELECTRONICS</t>
  </si>
  <si>
    <t>HOME COMPUTING</t>
  </si>
  <si>
    <r>
      <t>COOKING</t>
    </r>
    <r>
      <rPr>
        <vertAlign val="superscript"/>
        <sz val="10"/>
        <rFont val="Arial"/>
        <family val="2"/>
      </rPr>
      <t>2</t>
    </r>
  </si>
  <si>
    <t>TOTAL</t>
  </si>
  <si>
    <t>Standard Light Bulb</t>
  </si>
  <si>
    <t>Halogen</t>
  </si>
  <si>
    <t>Fluorescent Strip Lighting</t>
  </si>
  <si>
    <t>Energy Saving Light Bulb</t>
  </si>
  <si>
    <t>LED</t>
  </si>
  <si>
    <t xml:space="preserve">Total </t>
  </si>
  <si>
    <t>Chest Freezer</t>
  </si>
  <si>
    <t>Fridge-freezer</t>
  </si>
  <si>
    <t>Refrigerator</t>
  </si>
  <si>
    <t>Upright Freezer</t>
  </si>
  <si>
    <t>Washing Machine</t>
  </si>
  <si>
    <t>Washer-dryer</t>
  </si>
  <si>
    <t>Dishwasher</t>
  </si>
  <si>
    <t>Tumble Dryer</t>
  </si>
  <si>
    <t>TV</t>
  </si>
  <si>
    <t>Set Top Box</t>
  </si>
  <si>
    <t>DVD/VCR</t>
  </si>
  <si>
    <t>Games Consoles</t>
  </si>
  <si>
    <t>Power Supply Units</t>
  </si>
  <si>
    <t>Desktops</t>
  </si>
  <si>
    <t>Laptops</t>
  </si>
  <si>
    <t>Monitors</t>
  </si>
  <si>
    <t>Printers</t>
  </si>
  <si>
    <r>
      <t xml:space="preserve">Mulit-Function Devices </t>
    </r>
    <r>
      <rPr>
        <vertAlign val="superscript"/>
        <sz val="10"/>
        <rFont val="Arial"/>
        <family val="2"/>
      </rPr>
      <t>3</t>
    </r>
  </si>
  <si>
    <t>Electric Oven</t>
  </si>
  <si>
    <t>Electric Hob</t>
  </si>
  <si>
    <t>Microwave</t>
  </si>
  <si>
    <t>Kettle</t>
  </si>
  <si>
    <t xml:space="preserve">Final energy demand for </t>
  </si>
  <si>
    <t>Space Heating</t>
  </si>
  <si>
    <t>TJ</t>
  </si>
  <si>
    <t>Hot Water</t>
  </si>
  <si>
    <t>Space Cooling</t>
  </si>
  <si>
    <t>Electrical Appliances</t>
  </si>
  <si>
    <t>Percentage of useful heat in space heating delivered by</t>
  </si>
  <si>
    <t>Condensing Combi Boiler</t>
  </si>
  <si>
    <t>solar thermal panels</t>
  </si>
  <si>
    <t>gas-fired Heat Pump (ground)</t>
  </si>
  <si>
    <t>gas-fired micro CHP</t>
  </si>
  <si>
    <t>District Heating</t>
  </si>
  <si>
    <t>electricity-driven Heat pump (air)</t>
  </si>
  <si>
    <t>woodpellets (biomass) heaters</t>
  </si>
  <si>
    <t>Electric Heaters (resistance)</t>
  </si>
  <si>
    <t>Gas-fired Heaters</t>
  </si>
  <si>
    <t>Oil-fired Heaters</t>
  </si>
  <si>
    <t>Coal-fired Heaters</t>
  </si>
  <si>
    <t>electric heat pump add-on</t>
  </si>
  <si>
    <t>Percentage of hot water (useful heat) delivered by</t>
  </si>
  <si>
    <t>gas-fired hot water Pump (ground)</t>
  </si>
  <si>
    <t>District heating</t>
  </si>
  <si>
    <t>Percentage of hot water delivered electricity-driven heat pump (air)</t>
  </si>
  <si>
    <t>woodpellets (biomass) stoves</t>
  </si>
  <si>
    <t>Electric heaters (resistance)</t>
  </si>
  <si>
    <t>Gas-fired heaters</t>
  </si>
  <si>
    <t>Oil-fired heaters</t>
  </si>
  <si>
    <t>Coal-fired heaters</t>
  </si>
  <si>
    <t>Fuel Cells</t>
  </si>
  <si>
    <t>Final demand</t>
  </si>
  <si>
    <t>Percentage of useful cooling energy delivered by</t>
  </si>
  <si>
    <t>heat pumps (ground)</t>
  </si>
  <si>
    <t>heat pumps (air)</t>
  </si>
  <si>
    <t>airconditioning</t>
  </si>
  <si>
    <t>Percentage of light (useful energy) delivered by</t>
  </si>
  <si>
    <t>incandescent lamps</t>
  </si>
  <si>
    <t>low energy light bulbs (efficiient fluorescent lighting)</t>
  </si>
  <si>
    <t>LED lamps</t>
  </si>
  <si>
    <t>Percentage of useful heat in cooking produced by</t>
  </si>
  <si>
    <t>gas stoves</t>
  </si>
  <si>
    <t>electric stoves (resistance)</t>
  </si>
  <si>
    <t>electric halogen stoves</t>
  </si>
  <si>
    <t>electric induction stoves</t>
  </si>
  <si>
    <t>biomass stoves</t>
  </si>
  <si>
    <t>Applicances</t>
  </si>
  <si>
    <t xml:space="preserve">Percentage of final electricity demand in appliances used in </t>
  </si>
  <si>
    <t>Percentage of electricity in appliances used in Dishwashers</t>
  </si>
  <si>
    <t>Percentage of electricity in appliances used in Fridges / Freezers</t>
  </si>
  <si>
    <t>Percentage of electricity in appliances used in Washing Machines</t>
  </si>
  <si>
    <t>Percentage of electricity in appliances used in Dryers</t>
  </si>
  <si>
    <t>Percentage of electricity in appliances used in appliances used by Television</t>
  </si>
  <si>
    <t>Percentage of electricity in appliances used in appliances used by Computers / Media</t>
  </si>
  <si>
    <t>Percentage of electricity in appliances used in appliances used by Vacuum Cleaners</t>
  </si>
  <si>
    <t>Percentage of electricity in appliances used in appliances used by others</t>
  </si>
  <si>
    <t>Heater characterization (solar thermal, el. add-on)</t>
  </si>
  <si>
    <t>Useful heat in space heating delivered from solar thermal panel (if a household is equipped)</t>
  </si>
  <si>
    <t>?</t>
  </si>
  <si>
    <t>Useful heat in hot water preparation coming from electric heater add on (if a household is equipped)</t>
  </si>
  <si>
    <t>Useful heat in space heating coming from electric heater add on (if a household is equipped)</t>
  </si>
  <si>
    <t>Old / New Houses Split</t>
  </si>
  <si>
    <t>Percent of old houses (built before 1992)</t>
  </si>
  <si>
    <t>Percent of new houses (built after 1991)</t>
  </si>
  <si>
    <t>Average R-value of a typical old residence (built before 1992)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</si>
  <si>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K/W</t>
    </r>
  </si>
  <si>
    <t>Average R-value of a typical new residence (built after 1991)</t>
  </si>
  <si>
    <t>Notes</t>
  </si>
  <si>
    <t>This sheet shows all the dasboard values as they need to be filled out on the dashboard of the Residences analysis. Follow the link in this Excel-workbook to find more details about the source of the dashboard values.</t>
  </si>
  <si>
    <t>Source</t>
  </si>
  <si>
    <t>Energy Consumption in the UK - 2013 update (downloaded from https://www.gov.uk/government/publications/energy-consumption-in-the-uk)</t>
  </si>
  <si>
    <t>Table 3.04: Domestic energy consumption by end use 1970 to 2012 (part)</t>
  </si>
  <si>
    <t>TWh to TJ conversion</t>
  </si>
  <si>
    <t>This sheet contains all constants required to convert energy units in this workbook</t>
  </si>
  <si>
    <t>ODYSSEE data base (Date of export: 2014-05-22)</t>
  </si>
  <si>
    <t>Countries :</t>
  </si>
  <si>
    <t>United Kingdom (GB)</t>
  </si>
  <si>
    <t>Unit</t>
  </si>
  <si>
    <t>Final consumption of residential for air cooling</t>
  </si>
  <si>
    <t>Mtoe</t>
  </si>
  <si>
    <t>Mtoe to TJ conversion</t>
  </si>
  <si>
    <t>black: original data in TWh</t>
  </si>
  <si>
    <t>red: data converted to TJ</t>
  </si>
  <si>
    <t>Return to Title page</t>
  </si>
  <si>
    <t>Sector</t>
  </si>
  <si>
    <t>End use</t>
  </si>
  <si>
    <t>Gas</t>
  </si>
  <si>
    <t>Oil</t>
  </si>
  <si>
    <t>Solid fuel</t>
  </si>
  <si>
    <t>Electricity</t>
  </si>
  <si>
    <r>
      <t>Heat sold</t>
    </r>
    <r>
      <rPr>
        <vertAlign val="superscript"/>
        <sz val="10"/>
        <rFont val="Arial"/>
        <family val="2"/>
      </rPr>
      <t>1</t>
    </r>
  </si>
  <si>
    <r>
      <t>Bioenergy &amp; Waste</t>
    </r>
    <r>
      <rPr>
        <vertAlign val="superscript"/>
        <sz val="10"/>
        <rFont val="Arial"/>
        <family val="2"/>
      </rPr>
      <t>1</t>
    </r>
  </si>
  <si>
    <t>Domestic</t>
  </si>
  <si>
    <t>Water heating</t>
  </si>
  <si>
    <t>Cooking/catering</t>
  </si>
  <si>
    <t>Heat total</t>
  </si>
  <si>
    <t>Lighting and appliances</t>
  </si>
  <si>
    <t>Overall total</t>
  </si>
  <si>
    <r>
      <t>Heat sold</t>
    </r>
    <r>
      <rPr>
        <vertAlign val="superscript"/>
        <sz val="10"/>
        <color rgb="FFFF0000"/>
        <rFont val="Arial"/>
      </rPr>
      <t>1</t>
    </r>
  </si>
  <si>
    <r>
      <t>Bioenergy &amp; Waste</t>
    </r>
    <r>
      <rPr>
        <vertAlign val="superscript"/>
        <sz val="10"/>
        <color rgb="FFFF0000"/>
        <rFont val="Arial"/>
      </rPr>
      <t>1</t>
    </r>
  </si>
  <si>
    <t>Table 1.07: Overall energy consumption for heat and other end uses by fuel 2012 - provisional estimate</t>
  </si>
  <si>
    <t>Data processing</t>
  </si>
  <si>
    <t>ETM categories</t>
  </si>
  <si>
    <t>Electricity consumption</t>
  </si>
  <si>
    <t>Share</t>
  </si>
  <si>
    <t>low energy light bulbs</t>
  </si>
  <si>
    <t>Appliances</t>
  </si>
  <si>
    <t>Dishwashers</t>
  </si>
  <si>
    <t>Fridges / Freezers</t>
  </si>
  <si>
    <t>Washing Machines</t>
  </si>
  <si>
    <t>Dryers</t>
  </si>
  <si>
    <t>Television</t>
  </si>
  <si>
    <t>Computers / Media</t>
  </si>
  <si>
    <t>others</t>
  </si>
  <si>
    <t>Vacuum Cleaners</t>
  </si>
  <si>
    <t>total</t>
  </si>
  <si>
    <t>by household domestic appliances 1970 to 2012 (part)</t>
  </si>
  <si>
    <t>Coal consumption of residential sector</t>
  </si>
  <si>
    <t>Oil consumption of residential sector</t>
  </si>
  <si>
    <t>Gas consumption of residential sector</t>
  </si>
  <si>
    <t>Heat consumption of residential sector</t>
  </si>
  <si>
    <t>Wood consumption of residential sector</t>
  </si>
  <si>
    <t>Electricity consumption of residential</t>
  </si>
  <si>
    <t>Final consumption of residential</t>
  </si>
  <si>
    <t>Final consumption of residential with climatic corrections</t>
  </si>
  <si>
    <t>Coal consumption of residential for space heating</t>
  </si>
  <si>
    <t>Oil consumption of residential for space heating</t>
  </si>
  <si>
    <t>Gas consumption of residential for space heating</t>
  </si>
  <si>
    <t>Heat consumption of residential for space heating</t>
  </si>
  <si>
    <t>Wood consumption of residential for space heating</t>
  </si>
  <si>
    <t>Electricity consumption of residential for space heating</t>
  </si>
  <si>
    <t>Final consumption of residential for space heating</t>
  </si>
  <si>
    <t>Final consumption of residential for space heating with climatic corrections</t>
  </si>
  <si>
    <t>n.a.</t>
  </si>
  <si>
    <t>Coal consumption of households for water heating</t>
  </si>
  <si>
    <t>Oil consumption of households for water heating</t>
  </si>
  <si>
    <t>Gas consumption of households for water heating</t>
  </si>
  <si>
    <t>Heat consumption of households for water heating</t>
  </si>
  <si>
    <t>Wood consumption households for water heating</t>
  </si>
  <si>
    <t>Electricity consumption of households for water heating</t>
  </si>
  <si>
    <t>Final consumption of households for water heating</t>
  </si>
  <si>
    <t>Coal consumption of households for cooking</t>
  </si>
  <si>
    <t>Oil consumption of residential for cooking</t>
  </si>
  <si>
    <t>Gas consumption of residential for cooking</t>
  </si>
  <si>
    <t>Electricity consumption of residential for cooking</t>
  </si>
  <si>
    <t>Wood consumption of residential for cooking</t>
  </si>
  <si>
    <t>Final consumption of residential for cooking</t>
  </si>
  <si>
    <t>Electricity consumption of households for electrical appliances and lighting</t>
  </si>
  <si>
    <t>Electricity consumption for lighting</t>
  </si>
  <si>
    <t>Electricity consumption of captive electricity</t>
  </si>
  <si>
    <t>TWh</t>
  </si>
  <si>
    <t>Electricity consumption of lighting</t>
  </si>
  <si>
    <t>Electricity consumption of cooling</t>
  </si>
  <si>
    <t>Electricity consumption of large appliances (refrigerator, freezer, washing machine, dishwasher, dryer)</t>
  </si>
  <si>
    <t>Electricity consumption of small appliances (calulated by difference)</t>
  </si>
  <si>
    <t>black: original data in Mtoe / TWh</t>
  </si>
  <si>
    <t>Useful demand (calculated)</t>
  </si>
  <si>
    <t>Light efficiency (from analysis)</t>
  </si>
  <si>
    <t>Share (calculated)</t>
  </si>
  <si>
    <t>Corrected for Electric Hobs</t>
  </si>
  <si>
    <t>Electric Hobs are part of Cooking in the ETM, but part of appliances in the ECUK data</t>
  </si>
  <si>
    <t>Note:</t>
  </si>
  <si>
    <t>Lighting is treated separately in the ETM</t>
  </si>
  <si>
    <t>Electricity for Electric Hobs is subtracted from Electricity consumption</t>
  </si>
  <si>
    <t>ETM catergories</t>
  </si>
  <si>
    <t>Energy consumption from 1.07</t>
  </si>
  <si>
    <t>Heat efficiency (from analysis)</t>
  </si>
  <si>
    <t>Assumed an equal split of the final consumption for electric stoves and electric induction stoves</t>
  </si>
  <si>
    <t>Assumed that electric stoves are reported under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</si>
</sst>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_-* #,##0.00\-;_-* &quot;-&quot;??_-;_-@_-"/>
    <numFmt numFmtId="164" formatCode="0.0"/>
    <numFmt numFmtId="165" formatCode="#,##0.000000000"/>
    <numFmt numFmtId="166" formatCode="_-* #,##0_-;\-* #,##0_-;_-* &quot;-&quot;_-;_-@_-"/>
    <numFmt numFmtId="167" formatCode="_-* #,##0.00_-;\-* #,##0.00_-;_-* &quot;-&quot;??_-;_-@_-"/>
    <numFmt numFmtId="168" formatCode="0.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perscript"/>
      <sz val="12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CC3366"/>
      <name val="Calibri"/>
      <family val="2"/>
    </font>
    <font>
      <sz val="10"/>
      <color rgb="FF006699"/>
      <name val="Calibri"/>
      <family val="2"/>
    </font>
    <font>
      <sz val="10"/>
      <color rgb="FFFF0000"/>
      <name val="Calibri"/>
    </font>
    <font>
      <vertAlign val="superscript"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61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9">
    <xf numFmtId="0" fontId="0" fillId="0" borderId="0" xfId="0"/>
    <xf numFmtId="0" fontId="0" fillId="2" borderId="0" xfId="0" applyFill="1"/>
    <xf numFmtId="0" fontId="5" fillId="2" borderId="1" xfId="2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5" fillId="2" borderId="1" xfId="0" applyNumberFormat="1" applyFont="1" applyFill="1" applyBorder="1"/>
    <xf numFmtId="164" fontId="0" fillId="2" borderId="2" xfId="0" applyNumberFormat="1" applyFill="1" applyBorder="1"/>
    <xf numFmtId="3" fontId="0" fillId="0" borderId="3" xfId="0" applyNumberFormat="1" applyFont="1" applyFill="1" applyBorder="1" applyAlignment="1">
      <alignment horizontal="right"/>
    </xf>
    <xf numFmtId="0" fontId="0" fillId="2" borderId="0" xfId="0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2" applyFont="1" applyFill="1" applyBorder="1"/>
    <xf numFmtId="0" fontId="9" fillId="2" borderId="0" xfId="0" applyFont="1" applyFill="1" applyBorder="1"/>
    <xf numFmtId="0" fontId="10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right" wrapText="1"/>
    </xf>
    <xf numFmtId="0" fontId="5" fillId="2" borderId="0" xfId="0" applyFont="1" applyFill="1" applyBorder="1" applyAlignment="1">
      <alignment horizontal="right" wrapText="1"/>
    </xf>
    <xf numFmtId="166" fontId="0" fillId="2" borderId="1" xfId="0" applyNumberFormat="1" applyFill="1" applyBorder="1"/>
    <xf numFmtId="43" fontId="0" fillId="0" borderId="0" xfId="0" applyNumberFormat="1"/>
    <xf numFmtId="0" fontId="0" fillId="0" borderId="0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center"/>
    </xf>
    <xf numFmtId="9" fontId="1" fillId="2" borderId="0" xfId="16" applyFont="1" applyFill="1" applyBorder="1" applyAlignment="1">
      <alignment horizontal="right"/>
    </xf>
    <xf numFmtId="0" fontId="0" fillId="0" borderId="0" xfId="0" applyFont="1" applyFill="1" applyBorder="1" applyAlignment="1">
      <alignment horizontal="left" indent="2"/>
    </xf>
    <xf numFmtId="3" fontId="0" fillId="0" borderId="7" xfId="0" applyNumberFormat="1" applyFont="1" applyFill="1" applyBorder="1" applyAlignment="1">
      <alignment horizontal="center"/>
    </xf>
    <xf numFmtId="9" fontId="0" fillId="2" borderId="0" xfId="16" applyFont="1" applyFill="1" applyBorder="1" applyAlignment="1">
      <alignment horizontal="right"/>
    </xf>
    <xf numFmtId="0" fontId="0" fillId="0" borderId="6" xfId="0" applyFill="1" applyBorder="1"/>
    <xf numFmtId="10" fontId="0" fillId="0" borderId="3" xfId="16" applyNumberFormat="1" applyFont="1" applyFill="1" applyBorder="1"/>
    <xf numFmtId="10" fontId="14" fillId="2" borderId="0" xfId="16" applyNumberFormat="1" applyFont="1" applyFill="1" applyBorder="1" applyAlignment="1">
      <alignment horizontal="right"/>
    </xf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right"/>
    </xf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0" fillId="2" borderId="2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/>
    </xf>
    <xf numFmtId="9" fontId="0" fillId="2" borderId="9" xfId="16" applyFont="1" applyFill="1" applyBorder="1" applyAlignment="1">
      <alignment horizontal="right"/>
    </xf>
    <xf numFmtId="10" fontId="14" fillId="2" borderId="2" xfId="16" applyNumberFormat="1" applyFont="1" applyFill="1" applyBorder="1" applyAlignment="1">
      <alignment horizontal="right"/>
    </xf>
    <xf numFmtId="10" fontId="0" fillId="2" borderId="2" xfId="16" applyNumberFormat="1" applyFont="1" applyFill="1" applyBorder="1" applyAlignment="1">
      <alignment horizontal="right"/>
    </xf>
    <xf numFmtId="0" fontId="17" fillId="3" borderId="0" xfId="0" applyFont="1" applyFill="1" applyBorder="1"/>
    <xf numFmtId="0" fontId="17" fillId="3" borderId="6" xfId="0" applyFont="1" applyFill="1" applyBorder="1" applyAlignment="1">
      <alignment horizontal="center"/>
    </xf>
    <xf numFmtId="10" fontId="0" fillId="2" borderId="0" xfId="16" applyNumberFormat="1" applyFont="1" applyFill="1" applyBorder="1" applyAlignment="1">
      <alignment horizontal="right"/>
    </xf>
    <xf numFmtId="0" fontId="0" fillId="0" borderId="6" xfId="0" applyFont="1" applyFill="1" applyBorder="1" applyAlignment="1">
      <alignment horizontal="center"/>
    </xf>
    <xf numFmtId="10" fontId="0" fillId="0" borderId="3" xfId="16" applyNumberFormat="1" applyFont="1" applyFill="1" applyBorder="1" applyAlignment="1">
      <alignment horizontal="right"/>
    </xf>
    <xf numFmtId="0" fontId="17" fillId="0" borderId="6" xfId="0" applyFont="1" applyFill="1" applyBorder="1" applyAlignment="1">
      <alignment horizontal="center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center"/>
    </xf>
    <xf numFmtId="10" fontId="0" fillId="0" borderId="10" xfId="16" applyNumberFormat="1" applyFont="1" applyFill="1" applyBorder="1" applyAlignment="1">
      <alignment horizontal="right"/>
    </xf>
    <xf numFmtId="0" fontId="0" fillId="2" borderId="11" xfId="0" applyFont="1" applyFill="1" applyBorder="1" applyAlignment="1">
      <alignment horizontal="center"/>
    </xf>
    <xf numFmtId="10" fontId="0" fillId="2" borderId="9" xfId="16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3" xfId="16" applyNumberFormat="1" applyFont="1" applyFill="1" applyBorder="1" applyAlignment="1">
      <alignment horizontal="right"/>
    </xf>
    <xf numFmtId="0" fontId="13" fillId="0" borderId="12" xfId="0" applyFont="1" applyBorder="1"/>
    <xf numFmtId="0" fontId="15" fillId="2" borderId="0" xfId="0" applyFont="1" applyFill="1" applyBorder="1"/>
    <xf numFmtId="0" fontId="15" fillId="2" borderId="2" xfId="0" applyFont="1" applyFill="1" applyBorder="1"/>
    <xf numFmtId="0" fontId="15" fillId="2" borderId="9" xfId="0" applyFont="1" applyFill="1" applyBorder="1"/>
    <xf numFmtId="0" fontId="0" fillId="0" borderId="0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165" fontId="0" fillId="0" borderId="0" xfId="0" applyNumberFormat="1" applyBorder="1"/>
    <xf numFmtId="0" fontId="19" fillId="0" borderId="0" xfId="0" applyFont="1"/>
    <xf numFmtId="0" fontId="12" fillId="0" borderId="0" xfId="0" applyFont="1"/>
    <xf numFmtId="0" fontId="20" fillId="0" borderId="0" xfId="20"/>
    <xf numFmtId="0" fontId="21" fillId="0" borderId="0" xfId="20" applyFont="1"/>
    <xf numFmtId="0" fontId="22" fillId="0" borderId="0" xfId="20" applyFont="1"/>
    <xf numFmtId="0" fontId="23" fillId="0" borderId="0" xfId="20" applyFont="1"/>
    <xf numFmtId="4" fontId="20" fillId="0" borderId="0" xfId="20" applyNumberFormat="1"/>
    <xf numFmtId="0" fontId="24" fillId="0" borderId="0" xfId="0" applyFont="1"/>
    <xf numFmtId="4" fontId="24" fillId="0" borderId="0" xfId="20" applyNumberFormat="1" applyFont="1"/>
    <xf numFmtId="0" fontId="0" fillId="0" borderId="20" xfId="0" applyBorder="1"/>
    <xf numFmtId="2" fontId="0" fillId="0" borderId="0" xfId="0" applyNumberFormat="1"/>
    <xf numFmtId="0" fontId="5" fillId="2" borderId="0" xfId="0" applyFont="1" applyFill="1" applyBorder="1" applyAlignment="1">
      <alignment horizontal="left"/>
    </xf>
    <xf numFmtId="2" fontId="5" fillId="2" borderId="0" xfId="0" applyNumberFormat="1" applyFont="1" applyFill="1" applyBorder="1"/>
    <xf numFmtId="0" fontId="16" fillId="0" borderId="0" xfId="0" applyFont="1"/>
    <xf numFmtId="0" fontId="2" fillId="2" borderId="12" xfId="0" applyFont="1" applyFill="1" applyBorder="1"/>
    <xf numFmtId="0" fontId="0" fillId="2" borderId="9" xfId="0" applyFill="1" applyBorder="1"/>
    <xf numFmtId="0" fontId="0" fillId="2" borderId="13" xfId="0" applyFill="1" applyBorder="1"/>
    <xf numFmtId="0" fontId="3" fillId="2" borderId="5" xfId="1" applyFill="1" applyBorder="1" applyAlignment="1" applyProtection="1"/>
    <xf numFmtId="0" fontId="0" fillId="2" borderId="21" xfId="0" applyFill="1" applyBorder="1" applyAlignment="1">
      <alignment horizontal="right"/>
    </xf>
    <xf numFmtId="0" fontId="0" fillId="2" borderId="14" xfId="0" applyFill="1" applyBorder="1"/>
    <xf numFmtId="0" fontId="0" fillId="2" borderId="15" xfId="0" applyFill="1" applyBorder="1" applyAlignment="1">
      <alignment horizontal="right"/>
    </xf>
    <xf numFmtId="0" fontId="5" fillId="2" borderId="5" xfId="0" applyFont="1" applyFill="1" applyBorder="1" applyAlignment="1">
      <alignment horizontal="left"/>
    </xf>
    <xf numFmtId="164" fontId="5" fillId="2" borderId="21" xfId="0" applyNumberFormat="1" applyFont="1" applyFill="1" applyBorder="1"/>
    <xf numFmtId="0" fontId="12" fillId="0" borderId="20" xfId="0" applyFont="1" applyBorder="1"/>
    <xf numFmtId="0" fontId="12" fillId="0" borderId="0" xfId="0" applyFont="1" applyBorder="1"/>
    <xf numFmtId="0" fontId="12" fillId="0" borderId="22" xfId="0" applyFont="1" applyBorder="1" applyAlignment="1">
      <alignment horizontal="right"/>
    </xf>
    <xf numFmtId="0" fontId="10" fillId="2" borderId="16" xfId="0" applyFont="1" applyFill="1" applyBorder="1" applyAlignment="1">
      <alignment horizontal="left"/>
    </xf>
    <xf numFmtId="2" fontId="10" fillId="2" borderId="17" xfId="0" applyNumberFormat="1" applyFont="1" applyFill="1" applyBorder="1"/>
    <xf numFmtId="2" fontId="10" fillId="2" borderId="18" xfId="0" applyNumberFormat="1" applyFont="1" applyFill="1" applyBorder="1"/>
    <xf numFmtId="0" fontId="5" fillId="2" borderId="9" xfId="0" applyFont="1" applyFill="1" applyBorder="1"/>
    <xf numFmtId="0" fontId="5" fillId="2" borderId="9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3" fillId="2" borderId="20" xfId="1" applyFill="1" applyBorder="1" applyAlignment="1" applyProtection="1"/>
    <xf numFmtId="0" fontId="0" fillId="2" borderId="22" xfId="0" applyFill="1" applyBorder="1" applyAlignment="1">
      <alignment horizontal="right"/>
    </xf>
    <xf numFmtId="0" fontId="0" fillId="2" borderId="23" xfId="0" applyFill="1" applyBorder="1"/>
    <xf numFmtId="0" fontId="5" fillId="2" borderId="24" xfId="0" applyFont="1" applyFill="1" applyBorder="1" applyAlignment="1">
      <alignment horizontal="center"/>
    </xf>
    <xf numFmtId="0" fontId="0" fillId="2" borderId="22" xfId="0" applyFill="1" applyBorder="1" applyAlignment="1">
      <alignment horizontal="right" wrapText="1"/>
    </xf>
    <xf numFmtId="0" fontId="0" fillId="2" borderId="5" xfId="0" applyFill="1" applyBorder="1" applyAlignment="1">
      <alignment horizontal="left"/>
    </xf>
    <xf numFmtId="166" fontId="0" fillId="2" borderId="21" xfId="0" applyNumberFormat="1" applyFill="1" applyBorder="1"/>
    <xf numFmtId="0" fontId="0" fillId="0" borderId="20" xfId="0" applyFill="1" applyBorder="1"/>
    <xf numFmtId="0" fontId="12" fillId="0" borderId="22" xfId="0" applyFont="1" applyBorder="1"/>
    <xf numFmtId="0" fontId="12" fillId="0" borderId="14" xfId="0" applyFont="1" applyFill="1" applyBorder="1"/>
    <xf numFmtId="43" fontId="12" fillId="0" borderId="2" xfId="0" applyNumberFormat="1" applyFont="1" applyFill="1" applyBorder="1"/>
    <xf numFmtId="43" fontId="12" fillId="0" borderId="15" xfId="0" applyNumberFormat="1" applyFont="1" applyFill="1" applyBorder="1"/>
    <xf numFmtId="0" fontId="0" fillId="0" borderId="25" xfId="0" applyBorder="1"/>
    <xf numFmtId="0" fontId="12" fillId="0" borderId="26" xfId="0" applyFont="1" applyBorder="1"/>
    <xf numFmtId="0" fontId="5" fillId="2" borderId="0" xfId="0" applyFont="1" applyFill="1"/>
    <xf numFmtId="3" fontId="5" fillId="2" borderId="0" xfId="15" applyNumberFormat="1" applyFont="1" applyFill="1" applyBorder="1"/>
    <xf numFmtId="3" fontId="5" fillId="2" borderId="4" xfId="15" applyNumberFormat="1" applyFont="1" applyFill="1" applyBorder="1"/>
    <xf numFmtId="3" fontId="5" fillId="2" borderId="4" xfId="15" applyNumberFormat="1" applyFont="1" applyFill="1" applyBorder="1" applyAlignment="1">
      <alignment horizontal="right"/>
    </xf>
    <xf numFmtId="3" fontId="5" fillId="2" borderId="4" xfId="15" applyNumberFormat="1" applyFont="1" applyFill="1" applyBorder="1" applyAlignment="1">
      <alignment horizontal="right" wrapText="1"/>
    </xf>
    <xf numFmtId="3" fontId="5" fillId="2" borderId="17" xfId="15" applyNumberFormat="1" applyFont="1" applyFill="1" applyBorder="1"/>
    <xf numFmtId="3" fontId="5" fillId="2" borderId="19" xfId="15" applyNumberFormat="1" applyFont="1" applyFill="1" applyBorder="1"/>
    <xf numFmtId="3" fontId="5" fillId="2" borderId="9" xfId="15" applyNumberFormat="1" applyFont="1" applyFill="1" applyBorder="1"/>
    <xf numFmtId="0" fontId="5" fillId="2" borderId="13" xfId="0" applyFont="1" applyFill="1" applyBorder="1"/>
    <xf numFmtId="3" fontId="5" fillId="2" borderId="22" xfId="15" applyNumberFormat="1" applyFont="1" applyFill="1" applyBorder="1" applyAlignment="1">
      <alignment horizontal="right"/>
    </xf>
    <xf numFmtId="0" fontId="5" fillId="2" borderId="23" xfId="0" applyFont="1" applyFill="1" applyBorder="1"/>
    <xf numFmtId="3" fontId="5" fillId="2" borderId="24" xfId="15" applyNumberFormat="1" applyFont="1" applyFill="1" applyBorder="1" applyAlignment="1">
      <alignment horizontal="right"/>
    </xf>
    <xf numFmtId="0" fontId="5" fillId="2" borderId="20" xfId="0" applyFont="1" applyFill="1" applyBorder="1"/>
    <xf numFmtId="3" fontId="5" fillId="2" borderId="0" xfId="15" applyNumberFormat="1" applyFont="1" applyFill="1" applyBorder="1" applyAlignment="1">
      <alignment horizontal="left"/>
    </xf>
    <xf numFmtId="3" fontId="5" fillId="2" borderId="18" xfId="15" applyNumberFormat="1" applyFont="1" applyFill="1" applyBorder="1"/>
    <xf numFmtId="0" fontId="5" fillId="2" borderId="14" xfId="0" applyFont="1" applyFill="1" applyBorder="1"/>
    <xf numFmtId="0" fontId="10" fillId="2" borderId="23" xfId="0" applyFont="1" applyFill="1" applyBorder="1"/>
    <xf numFmtId="3" fontId="10" fillId="2" borderId="4" xfId="15" applyNumberFormat="1" applyFont="1" applyFill="1" applyBorder="1"/>
    <xf numFmtId="3" fontId="10" fillId="2" borderId="4" xfId="15" applyNumberFormat="1" applyFont="1" applyFill="1" applyBorder="1" applyAlignment="1">
      <alignment horizontal="right"/>
    </xf>
    <xf numFmtId="3" fontId="10" fillId="2" borderId="4" xfId="15" applyNumberFormat="1" applyFont="1" applyFill="1" applyBorder="1" applyAlignment="1">
      <alignment horizontal="right" wrapText="1"/>
    </xf>
    <xf numFmtId="3" fontId="10" fillId="2" borderId="24" xfId="15" applyNumberFormat="1" applyFont="1" applyFill="1" applyBorder="1" applyAlignment="1">
      <alignment horizontal="right"/>
    </xf>
    <xf numFmtId="0" fontId="10" fillId="2" borderId="20" xfId="0" applyFont="1" applyFill="1" applyBorder="1"/>
    <xf numFmtId="3" fontId="10" fillId="2" borderId="0" xfId="15" applyNumberFormat="1" applyFont="1" applyFill="1" applyBorder="1" applyAlignment="1">
      <alignment horizontal="left"/>
    </xf>
    <xf numFmtId="3" fontId="10" fillId="2" borderId="17" xfId="15" applyNumberFormat="1" applyFont="1" applyFill="1" applyBorder="1"/>
    <xf numFmtId="0" fontId="10" fillId="2" borderId="14" xfId="0" applyFont="1" applyFill="1" applyBorder="1"/>
    <xf numFmtId="43" fontId="10" fillId="2" borderId="0" xfId="15" applyNumberFormat="1" applyFont="1" applyFill="1" applyBorder="1"/>
    <xf numFmtId="43" fontId="10" fillId="2" borderId="22" xfId="15" applyNumberFormat="1" applyFont="1" applyFill="1" applyBorder="1"/>
    <xf numFmtId="43" fontId="10" fillId="2" borderId="2" xfId="15" applyNumberFormat="1" applyFont="1" applyFill="1" applyBorder="1"/>
    <xf numFmtId="43" fontId="10" fillId="2" borderId="15" xfId="15" applyNumberFormat="1" applyFont="1" applyFill="1" applyBorder="1"/>
    <xf numFmtId="166" fontId="5" fillId="2" borderId="0" xfId="33" applyNumberFormat="1" applyFont="1" applyFill="1" applyBorder="1"/>
    <xf numFmtId="3" fontId="5" fillId="2" borderId="22" xfId="15" applyNumberFormat="1" applyFont="1" applyFill="1" applyBorder="1"/>
    <xf numFmtId="3" fontId="5" fillId="2" borderId="27" xfId="15" applyNumberFormat="1" applyFont="1" applyFill="1" applyBorder="1"/>
    <xf numFmtId="0" fontId="14" fillId="0" borderId="20" xfId="0" applyFont="1" applyBorder="1"/>
    <xf numFmtId="0" fontId="14" fillId="0" borderId="0" xfId="0" applyFont="1" applyBorder="1"/>
    <xf numFmtId="0" fontId="14" fillId="0" borderId="22" xfId="0" applyFont="1" applyBorder="1"/>
    <xf numFmtId="43" fontId="0" fillId="0" borderId="0" xfId="0" applyNumberFormat="1" applyBorder="1"/>
    <xf numFmtId="0" fontId="0" fillId="0" borderId="22" xfId="0" applyBorder="1"/>
    <xf numFmtId="0" fontId="0" fillId="0" borderId="14" xfId="0" applyBorder="1"/>
    <xf numFmtId="0" fontId="14" fillId="0" borderId="14" xfId="0" applyFont="1" applyBorder="1"/>
    <xf numFmtId="43" fontId="0" fillId="0" borderId="17" xfId="0" applyNumberFormat="1" applyBorder="1"/>
    <xf numFmtId="0" fontId="0" fillId="0" borderId="18" xfId="0" applyBorder="1"/>
    <xf numFmtId="0" fontId="0" fillId="0" borderId="20" xfId="0" applyFont="1" applyFill="1" applyBorder="1" applyAlignment="1">
      <alignment vertical="center"/>
    </xf>
    <xf numFmtId="4" fontId="24" fillId="0" borderId="0" xfId="20" applyNumberFormat="1" applyFont="1" applyFill="1"/>
    <xf numFmtId="0" fontId="0" fillId="0" borderId="17" xfId="0" applyBorder="1"/>
    <xf numFmtId="168" fontId="0" fillId="0" borderId="0" xfId="0" applyNumberFormat="1" applyFont="1" applyFill="1" applyBorder="1"/>
    <xf numFmtId="168" fontId="0" fillId="0" borderId="2" xfId="0" applyNumberFormat="1" applyFont="1" applyFill="1" applyBorder="1"/>
    <xf numFmtId="0" fontId="0" fillId="0" borderId="1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5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10" fillId="2" borderId="0" xfId="0" applyFont="1" applyFill="1" applyBorder="1" applyAlignment="1">
      <alignment horizontal="left"/>
    </xf>
    <xf numFmtId="2" fontId="10" fillId="2" borderId="0" xfId="0" applyNumberFormat="1" applyFont="1" applyFill="1" applyBorder="1"/>
    <xf numFmtId="0" fontId="0" fillId="0" borderId="0" xfId="0" applyFont="1"/>
    <xf numFmtId="0" fontId="14" fillId="0" borderId="0" xfId="0" applyFont="1"/>
    <xf numFmtId="2" fontId="0" fillId="0" borderId="9" xfId="0" applyNumberFormat="1" applyBorder="1"/>
    <xf numFmtId="2" fontId="14" fillId="0" borderId="0" xfId="0" applyNumberFormat="1" applyFont="1" applyBorder="1"/>
    <xf numFmtId="0" fontId="0" fillId="0" borderId="20" xfId="0" applyFont="1" applyFill="1" applyBorder="1" applyAlignment="1"/>
    <xf numFmtId="2" fontId="0" fillId="0" borderId="0" xfId="0" applyNumberFormat="1" applyBorder="1"/>
    <xf numFmtId="0" fontId="14" fillId="0" borderId="14" xfId="0" applyFont="1" applyFill="1" applyBorder="1" applyAlignment="1"/>
    <xf numFmtId="2" fontId="0" fillId="0" borderId="17" xfId="0" applyNumberFormat="1" applyBorder="1"/>
  </cellXfs>
  <cellStyles count="61">
    <cellStyle name="Comma" xfId="15" builtinId="3"/>
    <cellStyle name="Comma 2 2" xfId="3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 3" xfId="1"/>
    <cellStyle name="Normal" xfId="0" builtinId="0"/>
    <cellStyle name="Normal 2" xfId="20"/>
    <cellStyle name="Normal_domestic data (PM)" xfId="2"/>
    <cellStyle name="Percent" xfId="1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6_residences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heating_heat_pump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add_on_space_heating_child"/>
      <sheetName val="csv_add_on_hot water_child"/>
      <sheetName val="csv_hot_water_from_el_add_on"/>
      <sheetName val="csv_export_to_area_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1">
          <cell r="L11">
            <v>1660101.54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C4" sqref="C4"/>
    </sheetView>
  </sheetViews>
  <sheetFormatPr baseColWidth="10" defaultRowHeight="15" x14ac:dyDescent="0"/>
  <cols>
    <col min="2" max="2" width="19.33203125" customWidth="1"/>
  </cols>
  <sheetData>
    <row r="1" spans="2:3">
      <c r="B1" t="s">
        <v>116</v>
      </c>
    </row>
    <row r="3" spans="2:3">
      <c r="B3" t="s">
        <v>115</v>
      </c>
      <c r="C3">
        <v>3600</v>
      </c>
    </row>
    <row r="4" spans="2:3">
      <c r="B4" t="s">
        <v>123</v>
      </c>
      <c r="C4">
        <v>41868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89"/>
  <sheetViews>
    <sheetView tabSelected="1" topLeftCell="A23" workbookViewId="0">
      <selection activeCell="E58" sqref="E58:E62"/>
    </sheetView>
  </sheetViews>
  <sheetFormatPr baseColWidth="10" defaultRowHeight="15" x14ac:dyDescent="0"/>
  <cols>
    <col min="1" max="1" width="6" customWidth="1"/>
    <col min="2" max="2" width="5.83203125" customWidth="1"/>
    <col min="3" max="3" width="83" customWidth="1"/>
    <col min="5" max="5" width="20.5" customWidth="1"/>
  </cols>
  <sheetData>
    <row r="2" spans="1:5">
      <c r="B2" s="67" t="s">
        <v>110</v>
      </c>
      <c r="C2" s="68"/>
      <c r="D2" s="68"/>
      <c r="E2" s="69"/>
    </row>
    <row r="3" spans="1:5" ht="34" customHeight="1">
      <c r="B3" s="163" t="s">
        <v>111</v>
      </c>
      <c r="C3" s="164"/>
      <c r="D3" s="164"/>
      <c r="E3" s="165"/>
    </row>
    <row r="4" spans="1:5" ht="15" customHeight="1"/>
    <row r="5" spans="1:5">
      <c r="A5" s="66"/>
      <c r="B5" s="63" t="s">
        <v>74</v>
      </c>
      <c r="C5" s="33"/>
      <c r="D5" s="34"/>
      <c r="E5" s="35"/>
    </row>
    <row r="6" spans="1:5" ht="16" thickBot="1">
      <c r="A6" s="66"/>
      <c r="B6" s="63"/>
      <c r="C6" s="24" t="s">
        <v>45</v>
      </c>
      <c r="D6" s="25"/>
      <c r="E6" s="26"/>
    </row>
    <row r="7" spans="1:5" ht="16" thickBot="1">
      <c r="A7" s="66"/>
      <c r="B7" s="63"/>
      <c r="C7" s="27" t="s">
        <v>46</v>
      </c>
      <c r="D7" s="28" t="s">
        <v>47</v>
      </c>
      <c r="E7" s="7">
        <f>ECUK!C28</f>
        <v>1185122.6373579577</v>
      </c>
    </row>
    <row r="8" spans="1:5" ht="16" thickBot="1">
      <c r="A8" s="66"/>
      <c r="B8" s="63"/>
      <c r="C8" s="27" t="s">
        <v>48</v>
      </c>
      <c r="D8" s="28" t="s">
        <v>47</v>
      </c>
      <c r="E8" s="7">
        <f>ECUK!D28</f>
        <v>298115.70211395953</v>
      </c>
    </row>
    <row r="9" spans="1:5" ht="16" thickBot="1">
      <c r="A9" s="66"/>
      <c r="B9" s="63"/>
      <c r="C9" s="27" t="s">
        <v>49</v>
      </c>
      <c r="D9" s="28" t="s">
        <v>47</v>
      </c>
      <c r="E9" s="7">
        <f>ODYSSEE!H38</f>
        <v>0</v>
      </c>
    </row>
    <row r="10" spans="1:5" ht="16" thickBot="1">
      <c r="A10" s="66"/>
      <c r="B10" s="63"/>
      <c r="C10" s="27" t="s">
        <v>7</v>
      </c>
      <c r="D10" s="28" t="s">
        <v>47</v>
      </c>
      <c r="E10" s="7">
        <f>ECUK!F28</f>
        <v>49444.646229363912</v>
      </c>
    </row>
    <row r="11" spans="1:5" ht="16" thickBot="1">
      <c r="A11" s="66"/>
      <c r="B11" s="63"/>
      <c r="C11" s="27" t="s">
        <v>4</v>
      </c>
      <c r="D11" s="28" t="s">
        <v>47</v>
      </c>
      <c r="E11" s="7">
        <f>ECUK!E29</f>
        <v>58012.41193437382</v>
      </c>
    </row>
    <row r="12" spans="1:5" ht="16" thickBot="1">
      <c r="A12" s="66"/>
      <c r="B12" s="63"/>
      <c r="C12" s="27" t="s">
        <v>50</v>
      </c>
      <c r="D12" s="28" t="s">
        <v>47</v>
      </c>
      <c r="E12" s="7">
        <f>ECUK!G29</f>
        <v>216034.40636434499</v>
      </c>
    </row>
    <row r="13" spans="1:5">
      <c r="A13" s="66"/>
      <c r="B13" s="64"/>
      <c r="C13" s="40"/>
      <c r="D13" s="41"/>
      <c r="E13" s="42"/>
    </row>
    <row r="14" spans="1:5">
      <c r="A14" s="66"/>
      <c r="B14" s="63" t="s">
        <v>46</v>
      </c>
      <c r="C14" s="38"/>
      <c r="D14" s="25"/>
      <c r="E14" s="43"/>
    </row>
    <row r="15" spans="1:5" ht="16" thickBot="1">
      <c r="A15" s="66"/>
      <c r="B15" s="63"/>
      <c r="C15" s="24" t="s">
        <v>51</v>
      </c>
      <c r="D15" s="25"/>
      <c r="E15" s="29"/>
    </row>
    <row r="16" spans="1:5" ht="16" thickBot="1">
      <c r="A16" s="66"/>
      <c r="B16" s="63"/>
      <c r="C16" s="27" t="s">
        <v>52</v>
      </c>
      <c r="D16" s="30"/>
      <c r="E16" s="31"/>
    </row>
    <row r="17" spans="1:5" ht="16" thickBot="1">
      <c r="A17" s="66"/>
      <c r="B17" s="63"/>
      <c r="C17" s="27" t="s">
        <v>53</v>
      </c>
      <c r="D17" s="30"/>
      <c r="E17" s="31"/>
    </row>
    <row r="18" spans="1:5" ht="16" thickBot="1">
      <c r="A18" s="66"/>
      <c r="B18" s="63"/>
      <c r="C18" s="27" t="s">
        <v>54</v>
      </c>
      <c r="D18" s="30"/>
      <c r="E18" s="31"/>
    </row>
    <row r="19" spans="1:5" ht="16" thickBot="1">
      <c r="A19" s="66"/>
      <c r="B19" s="63"/>
      <c r="C19" s="27" t="s">
        <v>55</v>
      </c>
      <c r="D19" s="30"/>
      <c r="E19" s="31"/>
    </row>
    <row r="20" spans="1:5" ht="16" thickBot="1">
      <c r="A20" s="66"/>
      <c r="B20" s="63"/>
      <c r="C20" s="27" t="s">
        <v>56</v>
      </c>
      <c r="D20" s="30"/>
      <c r="E20" s="31"/>
    </row>
    <row r="21" spans="1:5" ht="16" thickBot="1">
      <c r="A21" s="66"/>
      <c r="B21" s="63"/>
      <c r="C21" s="27" t="s">
        <v>57</v>
      </c>
      <c r="D21" s="30"/>
      <c r="E21" s="31"/>
    </row>
    <row r="22" spans="1:5" ht="16" thickBot="1">
      <c r="A22" s="66"/>
      <c r="B22" s="63"/>
      <c r="C22" s="27" t="s">
        <v>58</v>
      </c>
      <c r="D22" s="30"/>
      <c r="E22" s="31"/>
    </row>
    <row r="23" spans="1:5" ht="16" thickBot="1">
      <c r="A23" s="66"/>
      <c r="B23" s="63"/>
      <c r="C23" s="27" t="s">
        <v>59</v>
      </c>
      <c r="D23" s="30"/>
      <c r="E23" s="31"/>
    </row>
    <row r="24" spans="1:5" ht="16" thickBot="1">
      <c r="A24" s="66"/>
      <c r="B24" s="63"/>
      <c r="C24" s="27" t="s">
        <v>60</v>
      </c>
      <c r="D24" s="30"/>
      <c r="E24" s="31"/>
    </row>
    <row r="25" spans="1:5" ht="16" thickBot="1">
      <c r="A25" s="66"/>
      <c r="B25" s="63"/>
      <c r="C25" s="27" t="s">
        <v>61</v>
      </c>
      <c r="D25" s="30"/>
      <c r="E25" s="31"/>
    </row>
    <row r="26" spans="1:5" ht="16" thickBot="1">
      <c r="A26" s="66"/>
      <c r="B26" s="63"/>
      <c r="C26" s="27" t="s">
        <v>62</v>
      </c>
      <c r="D26" s="30"/>
      <c r="E26" s="31"/>
    </row>
    <row r="27" spans="1:5" ht="16" thickBot="1">
      <c r="A27" s="66"/>
      <c r="B27" s="63"/>
      <c r="C27" s="27" t="s">
        <v>63</v>
      </c>
      <c r="D27" s="30"/>
      <c r="E27" s="31"/>
    </row>
    <row r="28" spans="1:5">
      <c r="A28" s="66"/>
      <c r="B28" s="64"/>
      <c r="C28" s="40"/>
      <c r="D28" s="41"/>
      <c r="E28" s="44"/>
    </row>
    <row r="29" spans="1:5">
      <c r="A29" s="66"/>
      <c r="B29" s="63" t="s">
        <v>48</v>
      </c>
      <c r="C29" s="38"/>
      <c r="D29" s="25"/>
      <c r="E29" s="32"/>
    </row>
    <row r="30" spans="1:5" ht="16" thickBot="1">
      <c r="A30" s="66"/>
      <c r="B30" s="63"/>
      <c r="C30" s="24" t="s">
        <v>64</v>
      </c>
      <c r="D30" s="25"/>
      <c r="E30" s="32"/>
    </row>
    <row r="31" spans="1:5" ht="16" thickBot="1">
      <c r="A31" s="66"/>
      <c r="B31" s="63"/>
      <c r="C31" s="27" t="s">
        <v>52</v>
      </c>
      <c r="D31" s="30"/>
      <c r="E31" s="31"/>
    </row>
    <row r="32" spans="1:5" ht="16" thickBot="1">
      <c r="A32" s="66"/>
      <c r="B32" s="63"/>
      <c r="C32" s="27" t="s">
        <v>53</v>
      </c>
      <c r="D32" s="30"/>
      <c r="E32" s="31"/>
    </row>
    <row r="33" spans="1:5" ht="16" thickBot="1">
      <c r="A33" s="66"/>
      <c r="B33" s="63"/>
      <c r="C33" s="27" t="s">
        <v>65</v>
      </c>
      <c r="D33" s="30"/>
      <c r="E33" s="31"/>
    </row>
    <row r="34" spans="1:5" ht="16" thickBot="1">
      <c r="A34" s="66"/>
      <c r="B34" s="63"/>
      <c r="C34" s="27" t="s">
        <v>55</v>
      </c>
      <c r="D34" s="30"/>
      <c r="E34" s="31"/>
    </row>
    <row r="35" spans="1:5" ht="16" thickBot="1">
      <c r="A35" s="66"/>
      <c r="B35" s="63"/>
      <c r="C35" s="27" t="s">
        <v>66</v>
      </c>
      <c r="D35" s="30"/>
      <c r="E35" s="31"/>
    </row>
    <row r="36" spans="1:5" ht="16" thickBot="1">
      <c r="A36" s="66"/>
      <c r="B36" s="63"/>
      <c r="C36" s="27" t="s">
        <v>67</v>
      </c>
      <c r="D36" s="30"/>
      <c r="E36" s="31"/>
    </row>
    <row r="37" spans="1:5" ht="16" thickBot="1">
      <c r="A37" s="66"/>
      <c r="B37" s="63"/>
      <c r="C37" s="27" t="s">
        <v>68</v>
      </c>
      <c r="D37" s="30"/>
      <c r="E37" s="31"/>
    </row>
    <row r="38" spans="1:5" ht="16" thickBot="1">
      <c r="A38" s="66"/>
      <c r="B38" s="63"/>
      <c r="C38" s="27" t="s">
        <v>69</v>
      </c>
      <c r="D38" s="30"/>
      <c r="E38" s="31"/>
    </row>
    <row r="39" spans="1:5" ht="16" thickBot="1">
      <c r="A39" s="66"/>
      <c r="B39" s="63"/>
      <c r="C39" s="27" t="s">
        <v>70</v>
      </c>
      <c r="D39" s="30"/>
      <c r="E39" s="31"/>
    </row>
    <row r="40" spans="1:5" ht="16" thickBot="1">
      <c r="A40" s="66"/>
      <c r="B40" s="63"/>
      <c r="C40" s="27" t="s">
        <v>71</v>
      </c>
      <c r="D40" s="30"/>
      <c r="E40" s="31"/>
    </row>
    <row r="41" spans="1:5" ht="16" thickBot="1">
      <c r="A41" s="66"/>
      <c r="B41" s="63"/>
      <c r="C41" s="27" t="s">
        <v>72</v>
      </c>
      <c r="D41" s="30"/>
      <c r="E41" s="31"/>
    </row>
    <row r="42" spans="1:5" ht="16" thickBot="1">
      <c r="A42" s="66"/>
      <c r="B42" s="63"/>
      <c r="C42" s="27" t="s">
        <v>73</v>
      </c>
      <c r="D42" s="30"/>
      <c r="E42" s="31"/>
    </row>
    <row r="43" spans="1:5">
      <c r="A43" s="66"/>
      <c r="B43" s="64"/>
      <c r="C43" s="40"/>
      <c r="D43" s="41"/>
      <c r="E43" s="45"/>
    </row>
    <row r="44" spans="1:5">
      <c r="A44" s="66"/>
      <c r="B44" s="63" t="s">
        <v>49</v>
      </c>
      <c r="C44" s="46"/>
      <c r="D44" s="47"/>
      <c r="E44" s="48"/>
    </row>
    <row r="45" spans="1:5" ht="16" thickBot="1">
      <c r="A45" s="66"/>
      <c r="B45" s="63"/>
      <c r="C45" s="24" t="s">
        <v>75</v>
      </c>
      <c r="D45" s="47"/>
      <c r="E45" s="48"/>
    </row>
    <row r="46" spans="1:5" ht="16" thickBot="1">
      <c r="A46" s="66"/>
      <c r="B46" s="63"/>
      <c r="C46" s="27" t="s">
        <v>76</v>
      </c>
      <c r="D46" s="49"/>
      <c r="E46" s="50"/>
    </row>
    <row r="47" spans="1:5" ht="16" thickBot="1">
      <c r="A47" s="66"/>
      <c r="B47" s="63"/>
      <c r="C47" s="27" t="s">
        <v>77</v>
      </c>
      <c r="D47" s="49"/>
      <c r="E47" s="50"/>
    </row>
    <row r="48" spans="1:5" ht="16" thickBot="1">
      <c r="A48" s="66"/>
      <c r="B48" s="63"/>
      <c r="C48" s="27" t="s">
        <v>78</v>
      </c>
      <c r="D48" s="51"/>
      <c r="E48" s="50"/>
    </row>
    <row r="49" spans="1:5">
      <c r="A49" s="66"/>
      <c r="B49" s="64"/>
      <c r="C49" s="40"/>
      <c r="D49" s="41"/>
      <c r="E49" s="45"/>
    </row>
    <row r="50" spans="1:5">
      <c r="A50" s="66"/>
      <c r="B50" s="63" t="s">
        <v>7</v>
      </c>
      <c r="C50" s="38"/>
      <c r="D50" s="25"/>
      <c r="E50" s="48"/>
    </row>
    <row r="51" spans="1:5" ht="16" thickBot="1">
      <c r="A51" s="66"/>
      <c r="B51" s="63"/>
      <c r="C51" s="24" t="s">
        <v>79</v>
      </c>
      <c r="D51" s="25"/>
      <c r="E51" s="48"/>
    </row>
    <row r="52" spans="1:5" ht="16" thickBot="1">
      <c r="A52" s="66"/>
      <c r="B52" s="63"/>
      <c r="C52" s="27" t="s">
        <v>80</v>
      </c>
      <c r="D52" s="49"/>
      <c r="E52" s="50">
        <f>ECUK!F56</f>
        <v>0.24486162576041723</v>
      </c>
    </row>
    <row r="53" spans="1:5" ht="16" thickBot="1">
      <c r="A53" s="66"/>
      <c r="B53" s="63"/>
      <c r="C53" s="27" t="s">
        <v>81</v>
      </c>
      <c r="D53" s="49"/>
      <c r="E53" s="50">
        <f>ECUK!F57</f>
        <v>0.72637441902729349</v>
      </c>
    </row>
    <row r="54" spans="1:5" ht="16" thickBot="1">
      <c r="A54" s="66"/>
      <c r="B54" s="63"/>
      <c r="C54" s="27" t="s">
        <v>82</v>
      </c>
      <c r="D54" s="49"/>
      <c r="E54" s="50">
        <f>ECUK!F58</f>
        <v>2.8763955212289312E-2</v>
      </c>
    </row>
    <row r="55" spans="1:5">
      <c r="A55" s="66"/>
      <c r="B55" s="64"/>
      <c r="C55" s="40"/>
      <c r="D55" s="41"/>
      <c r="E55" s="45"/>
    </row>
    <row r="56" spans="1:5">
      <c r="A56" s="66"/>
      <c r="B56" s="63" t="s">
        <v>4</v>
      </c>
      <c r="C56" s="38"/>
      <c r="D56" s="25"/>
      <c r="E56" s="48"/>
    </row>
    <row r="57" spans="1:5" ht="16" thickBot="1">
      <c r="A57" s="66"/>
      <c r="B57" s="63"/>
      <c r="C57" s="24" t="s">
        <v>83</v>
      </c>
      <c r="D57" s="25"/>
      <c r="E57" s="48"/>
    </row>
    <row r="58" spans="1:5" ht="16" thickBot="1">
      <c r="A58" s="66"/>
      <c r="B58" s="63"/>
      <c r="C58" s="27" t="s">
        <v>84</v>
      </c>
      <c r="D58" s="49"/>
      <c r="E58" s="50">
        <f>ECUK!F47</f>
        <v>0.32285844228877292</v>
      </c>
    </row>
    <row r="59" spans="1:5" ht="16" thickBot="1">
      <c r="A59" s="66"/>
      <c r="B59" s="63"/>
      <c r="C59" s="27" t="s">
        <v>85</v>
      </c>
      <c r="D59" s="49"/>
      <c r="E59" s="50">
        <f>ECUK!F48</f>
        <v>0.19585801916451284</v>
      </c>
    </row>
    <row r="60" spans="1:5" ht="16" thickBot="1">
      <c r="A60" s="66"/>
      <c r="B60" s="63"/>
      <c r="C60" s="27" t="s">
        <v>86</v>
      </c>
      <c r="D60" s="49"/>
      <c r="E60" s="50">
        <f>ECUK!F49</f>
        <v>0.1991518090538128</v>
      </c>
    </row>
    <row r="61" spans="1:5" ht="16" thickBot="1">
      <c r="A61" s="66"/>
      <c r="B61" s="63"/>
      <c r="C61" s="27" t="s">
        <v>87</v>
      </c>
      <c r="D61" s="49"/>
      <c r="E61" s="50">
        <f>ECUK!F50</f>
        <v>0.2821317294929015</v>
      </c>
    </row>
    <row r="62" spans="1:5" ht="16" thickBot="1">
      <c r="A62" s="66"/>
      <c r="B62" s="63"/>
      <c r="C62" s="27" t="s">
        <v>88</v>
      </c>
      <c r="D62" s="49"/>
      <c r="E62" s="50">
        <f>ECUK!F51</f>
        <v>0</v>
      </c>
    </row>
    <row r="63" spans="1:5">
      <c r="A63" s="66"/>
      <c r="B63" s="64"/>
      <c r="C63" s="40"/>
      <c r="D63" s="41"/>
      <c r="E63" s="45"/>
    </row>
    <row r="64" spans="1:5">
      <c r="A64" s="66"/>
      <c r="B64" s="63" t="s">
        <v>89</v>
      </c>
      <c r="C64" s="38"/>
      <c r="D64" s="25"/>
      <c r="E64" s="48"/>
    </row>
    <row r="65" spans="1:5" ht="16" thickBot="1">
      <c r="A65" s="66"/>
      <c r="B65" s="63"/>
      <c r="C65" s="24" t="s">
        <v>90</v>
      </c>
      <c r="D65" s="25"/>
      <c r="E65" s="48"/>
    </row>
    <row r="66" spans="1:5" ht="16" thickBot="1">
      <c r="A66" s="66"/>
      <c r="B66" s="63"/>
      <c r="C66" s="27" t="s">
        <v>91</v>
      </c>
      <c r="D66" s="49"/>
      <c r="E66" s="50">
        <f>ECUK!D63</f>
        <v>4.9631196469125893E-2</v>
      </c>
    </row>
    <row r="67" spans="1:5" ht="16" thickBot="1">
      <c r="A67" s="66"/>
      <c r="B67" s="63"/>
      <c r="C67" s="27" t="s">
        <v>92</v>
      </c>
      <c r="D67" s="49"/>
      <c r="E67" s="50">
        <f>ECUK!D64</f>
        <v>0.20182892440600647</v>
      </c>
    </row>
    <row r="68" spans="1:5" ht="16" thickBot="1">
      <c r="A68" s="66"/>
      <c r="B68" s="63"/>
      <c r="C68" s="27" t="s">
        <v>93</v>
      </c>
      <c r="D68" s="49"/>
      <c r="E68" s="50">
        <f>ECUK!D65</f>
        <v>8.6068140535641977E-2</v>
      </c>
    </row>
    <row r="69" spans="1:5" ht="16" thickBot="1">
      <c r="A69" s="66"/>
      <c r="B69" s="63"/>
      <c r="C69" s="27" t="s">
        <v>94</v>
      </c>
      <c r="D69" s="49"/>
      <c r="E69" s="50">
        <f>ECUK!D66</f>
        <v>8.8159921690292478E-2</v>
      </c>
    </row>
    <row r="70" spans="1:5" ht="16" thickBot="1">
      <c r="A70" s="66"/>
      <c r="B70" s="63"/>
      <c r="C70" s="27" t="s">
        <v>95</v>
      </c>
      <c r="D70" s="49"/>
      <c r="E70" s="50">
        <f>ECUK!D67</f>
        <v>0.12877281114350195</v>
      </c>
    </row>
    <row r="71" spans="1:5" ht="16" thickBot="1">
      <c r="A71" s="66"/>
      <c r="B71" s="63"/>
      <c r="C71" s="27" t="s">
        <v>96</v>
      </c>
      <c r="D71" s="49"/>
      <c r="E71" s="50">
        <f>ECUK!D68</f>
        <v>0.20498172935045861</v>
      </c>
    </row>
    <row r="72" spans="1:5" ht="16" thickBot="1">
      <c r="A72" s="66"/>
      <c r="B72" s="63"/>
      <c r="C72" s="27" t="s">
        <v>97</v>
      </c>
      <c r="D72" s="49"/>
      <c r="E72" s="50">
        <f>ECUK!D69</f>
        <v>0</v>
      </c>
    </row>
    <row r="73" spans="1:5" ht="16" thickBot="1">
      <c r="A73" s="66"/>
      <c r="B73" s="63"/>
      <c r="C73" s="27" t="s">
        <v>98</v>
      </c>
      <c r="D73" s="49"/>
      <c r="E73" s="50">
        <f>ECUK!D70</f>
        <v>0.24055727640497257</v>
      </c>
    </row>
    <row r="74" spans="1:5">
      <c r="A74" s="66"/>
      <c r="B74" s="64"/>
      <c r="C74" s="40"/>
      <c r="D74" s="41"/>
      <c r="E74" s="42"/>
    </row>
    <row r="75" spans="1:5">
      <c r="A75" s="66"/>
      <c r="B75" s="65"/>
      <c r="C75" s="52"/>
      <c r="D75" s="53"/>
      <c r="E75" s="54"/>
    </row>
    <row r="76" spans="1:5">
      <c r="A76" s="66"/>
      <c r="B76" s="64"/>
      <c r="C76" s="40"/>
      <c r="D76" s="55"/>
      <c r="E76" s="42"/>
    </row>
    <row r="77" spans="1:5" ht="16" thickBot="1">
      <c r="A77" s="66"/>
      <c r="B77" s="63" t="s">
        <v>99</v>
      </c>
      <c r="C77" s="38"/>
      <c r="D77" s="25"/>
      <c r="E77" s="39"/>
    </row>
    <row r="78" spans="1:5" ht="16" thickBot="1">
      <c r="A78" s="66"/>
      <c r="B78" s="63"/>
      <c r="C78" s="36" t="s">
        <v>100</v>
      </c>
      <c r="D78" s="49" t="s">
        <v>101</v>
      </c>
      <c r="E78" s="50"/>
    </row>
    <row r="79" spans="1:5" ht="16" thickBot="1">
      <c r="A79" s="66"/>
      <c r="B79" s="63"/>
      <c r="C79" s="36" t="s">
        <v>102</v>
      </c>
      <c r="D79" s="49" t="s">
        <v>101</v>
      </c>
      <c r="E79" s="50"/>
    </row>
    <row r="80" spans="1:5" ht="16" thickBot="1">
      <c r="A80" s="66"/>
      <c r="B80" s="63"/>
      <c r="C80" s="36"/>
      <c r="D80" s="49"/>
      <c r="E80" s="56"/>
    </row>
    <row r="81" spans="1:5" ht="16" thickBot="1">
      <c r="A81" s="66"/>
      <c r="B81" s="63"/>
      <c r="C81" s="36" t="s">
        <v>103</v>
      </c>
      <c r="D81" s="49" t="s">
        <v>101</v>
      </c>
      <c r="E81" s="50"/>
    </row>
    <row r="82" spans="1:5">
      <c r="A82" s="66"/>
      <c r="B82" s="63"/>
      <c r="C82" s="38"/>
      <c r="D82" s="25"/>
      <c r="E82" s="39"/>
    </row>
    <row r="83" spans="1:5">
      <c r="A83" s="66"/>
      <c r="B83" s="64"/>
      <c r="C83" s="40"/>
      <c r="D83" s="41"/>
      <c r="E83" s="42"/>
    </row>
    <row r="84" spans="1:5" ht="16" thickBot="1">
      <c r="A84" s="66"/>
      <c r="B84" s="65" t="s">
        <v>104</v>
      </c>
      <c r="C84" s="52"/>
      <c r="D84" s="57"/>
      <c r="E84" s="58"/>
    </row>
    <row r="85" spans="1:5" ht="16" thickBot="1">
      <c r="A85" s="66"/>
      <c r="B85" s="63"/>
      <c r="C85" s="36" t="s">
        <v>105</v>
      </c>
      <c r="D85" s="49"/>
      <c r="E85" s="50"/>
    </row>
    <row r="86" spans="1:5" ht="16" thickBot="1">
      <c r="A86" s="66"/>
      <c r="B86" s="63"/>
      <c r="C86" s="36" t="s">
        <v>106</v>
      </c>
      <c r="D86" s="49"/>
      <c r="E86" s="50"/>
    </row>
    <row r="87" spans="1:5" ht="16" thickBot="1">
      <c r="A87" s="66"/>
      <c r="B87" s="38"/>
      <c r="C87" s="38"/>
      <c r="D87" s="59"/>
      <c r="E87" s="39"/>
    </row>
    <row r="88" spans="1:5" ht="17" thickBot="1">
      <c r="A88" s="66"/>
      <c r="B88" s="38"/>
      <c r="C88" s="60" t="s">
        <v>107</v>
      </c>
      <c r="D88" s="49" t="s">
        <v>108</v>
      </c>
      <c r="E88" s="61"/>
    </row>
    <row r="89" spans="1:5" ht="17" thickBot="1">
      <c r="A89" s="66"/>
      <c r="B89" s="38"/>
      <c r="C89" s="60" t="s">
        <v>109</v>
      </c>
      <c r="D89" s="49" t="s">
        <v>108</v>
      </c>
      <c r="E89" s="61"/>
    </row>
  </sheetData>
  <mergeCells count="1">
    <mergeCell ref="B3:E3"/>
  </mergeCells>
  <dataValidations count="3">
    <dataValidation type="decimal" operator="greaterThanOrEqual" allowBlank="1" showInputMessage="1" showErrorMessage="1" errorTitle="Number Range" error="You may only enter positive numbers here. " sqref="E7:E12">
      <formula1>0</formula1>
    </dataValidation>
    <dataValidation type="decimal" operator="greaterThanOrEqual" showInputMessage="1" showErrorMessage="1" errorTitle="Number Range" error="You may only add positive numbers. _x000d_" sqref="E82:E86 E16:E77">
      <formula1>0</formula1>
    </dataValidation>
    <dataValidation type="decimal" showInputMessage="1" showErrorMessage="1" errorTitle="Number Range" error="You may only  instert a number between 0 and 100%_x000d_" sqref="E78:E81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1"/>
  <sheetViews>
    <sheetView topLeftCell="D30" workbookViewId="0">
      <selection activeCell="F47" sqref="F47"/>
    </sheetView>
  </sheetViews>
  <sheetFormatPr baseColWidth="10" defaultRowHeight="15" x14ac:dyDescent="0"/>
  <cols>
    <col min="1" max="1" width="3.5" customWidth="1"/>
    <col min="2" max="2" width="22.1640625" customWidth="1"/>
    <col min="3" max="8" width="28.33203125" customWidth="1"/>
    <col min="10" max="10" width="13.83203125" customWidth="1"/>
    <col min="42" max="42" width="12.33203125" customWidth="1"/>
  </cols>
  <sheetData>
    <row r="1" spans="2:10" ht="20">
      <c r="B1" s="71" t="s">
        <v>112</v>
      </c>
      <c r="C1" s="71" t="s">
        <v>113</v>
      </c>
    </row>
    <row r="3" spans="2:10">
      <c r="B3" s="115" t="s">
        <v>124</v>
      </c>
    </row>
    <row r="4" spans="2:10">
      <c r="B4" s="116" t="s">
        <v>125</v>
      </c>
    </row>
    <row r="6" spans="2:10" s="1" customFormat="1">
      <c r="B6" s="85" t="s">
        <v>143</v>
      </c>
      <c r="C6" s="100"/>
      <c r="D6" s="100"/>
      <c r="E6" s="100"/>
      <c r="F6" s="100"/>
      <c r="G6" s="100"/>
      <c r="H6" s="100"/>
      <c r="I6" s="100"/>
      <c r="J6" s="125"/>
    </row>
    <row r="7" spans="2:10" s="1" customFormat="1" ht="16" thickBot="1">
      <c r="B7" s="88" t="s">
        <v>126</v>
      </c>
      <c r="C7" s="118"/>
      <c r="D7" s="118"/>
      <c r="E7" s="118"/>
      <c r="F7" s="118"/>
      <c r="G7" s="118"/>
      <c r="H7" s="8"/>
      <c r="I7" s="8"/>
      <c r="J7" s="126" t="s">
        <v>1</v>
      </c>
    </row>
    <row r="8" spans="2:10" s="1" customFormat="1" ht="27" customHeight="1" thickTop="1">
      <c r="B8" s="127" t="s">
        <v>127</v>
      </c>
      <c r="C8" s="119" t="s">
        <v>128</v>
      </c>
      <c r="D8" s="120" t="s">
        <v>129</v>
      </c>
      <c r="E8" s="120" t="s">
        <v>130</v>
      </c>
      <c r="F8" s="120" t="s">
        <v>131</v>
      </c>
      <c r="G8" s="120" t="s">
        <v>132</v>
      </c>
      <c r="H8" s="120" t="s">
        <v>133</v>
      </c>
      <c r="I8" s="121" t="s">
        <v>134</v>
      </c>
      <c r="J8" s="128" t="s">
        <v>5</v>
      </c>
    </row>
    <row r="9" spans="2:10" s="1" customFormat="1">
      <c r="B9" s="129" t="s">
        <v>135</v>
      </c>
      <c r="C9" s="130" t="s">
        <v>2</v>
      </c>
      <c r="D9" s="118">
        <v>262.13777226272742</v>
      </c>
      <c r="E9" s="118">
        <v>26.526284319880745</v>
      </c>
      <c r="F9" s="118">
        <v>7.7510245380495233</v>
      </c>
      <c r="G9" s="118">
        <v>24.401181478774998</v>
      </c>
      <c r="H9" s="118">
        <v>0.60399999999999998</v>
      </c>
      <c r="I9" s="118">
        <v>7.7839333480705335</v>
      </c>
      <c r="J9" s="147">
        <v>329.20419594750325</v>
      </c>
    </row>
    <row r="10" spans="2:10" s="1" customFormat="1">
      <c r="B10" s="129"/>
      <c r="C10" s="130" t="s">
        <v>136</v>
      </c>
      <c r="D10" s="118">
        <v>69.823482864553014</v>
      </c>
      <c r="E10" s="118">
        <v>4.9373488942156118</v>
      </c>
      <c r="F10" s="118">
        <v>0.49073202663676407</v>
      </c>
      <c r="G10" s="118">
        <v>7.5583534684722613</v>
      </c>
      <c r="H10" s="146">
        <v>0</v>
      </c>
      <c r="I10" s="146">
        <v>0</v>
      </c>
      <c r="J10" s="147">
        <v>82.809917253877643</v>
      </c>
    </row>
    <row r="11" spans="2:10" s="1" customFormat="1">
      <c r="B11" s="129"/>
      <c r="C11" s="130" t="s">
        <v>137</v>
      </c>
      <c r="D11" s="118">
        <v>7.1188592863873428</v>
      </c>
      <c r="E11" s="146">
        <v>0</v>
      </c>
      <c r="F11" s="146">
        <v>0</v>
      </c>
      <c r="G11" s="118">
        <v>5.8549238906195997</v>
      </c>
      <c r="H11" s="146">
        <v>0</v>
      </c>
      <c r="I11" s="146">
        <v>0</v>
      </c>
      <c r="J11" s="147">
        <v>12.973783177006943</v>
      </c>
    </row>
    <row r="12" spans="2:10" s="1" customFormat="1">
      <c r="B12" s="129"/>
      <c r="C12" s="122" t="s">
        <v>138</v>
      </c>
      <c r="D12" s="122">
        <v>339.08011441366773</v>
      </c>
      <c r="E12" s="122">
        <v>31.463633214096358</v>
      </c>
      <c r="F12" s="122">
        <v>8.2417565646862876</v>
      </c>
      <c r="G12" s="122">
        <v>37.814458837866859</v>
      </c>
      <c r="H12" s="122">
        <v>0.60399999999999998</v>
      </c>
      <c r="I12" s="122">
        <v>7.7839333480705335</v>
      </c>
      <c r="J12" s="131">
        <v>424.98789637838775</v>
      </c>
    </row>
    <row r="13" spans="2:10" s="1" customFormat="1">
      <c r="B13" s="129"/>
      <c r="C13" s="122" t="s">
        <v>139</v>
      </c>
      <c r="D13" s="146">
        <v>0</v>
      </c>
      <c r="E13" s="146">
        <v>0</v>
      </c>
      <c r="F13" s="146">
        <v>0</v>
      </c>
      <c r="G13" s="122">
        <v>76.884956969682705</v>
      </c>
      <c r="H13" s="146">
        <v>0</v>
      </c>
      <c r="I13" s="146">
        <v>0</v>
      </c>
      <c r="J13" s="131">
        <v>76.884956969682705</v>
      </c>
    </row>
    <row r="14" spans="2:10" s="1" customFormat="1" ht="16" thickBot="1">
      <c r="B14" s="132"/>
      <c r="C14" s="122" t="s">
        <v>140</v>
      </c>
      <c r="D14" s="123">
        <v>339.08011441366773</v>
      </c>
      <c r="E14" s="123">
        <v>31.463633214096358</v>
      </c>
      <c r="F14" s="123">
        <v>8.2417565646862876</v>
      </c>
      <c r="G14" s="123">
        <v>114.69941580754956</v>
      </c>
      <c r="H14" s="123">
        <v>0.60399999999999998</v>
      </c>
      <c r="I14" s="123">
        <v>7.7839333480705335</v>
      </c>
      <c r="J14" s="148">
        <v>501.87285334807046</v>
      </c>
    </row>
    <row r="15" spans="2:10" s="1" customFormat="1" ht="27" customHeight="1" thickTop="1">
      <c r="B15" s="133" t="s">
        <v>127</v>
      </c>
      <c r="C15" s="134" t="s">
        <v>128</v>
      </c>
      <c r="D15" s="135" t="s">
        <v>129</v>
      </c>
      <c r="E15" s="135" t="s">
        <v>130</v>
      </c>
      <c r="F15" s="135" t="s">
        <v>131</v>
      </c>
      <c r="G15" s="135" t="s">
        <v>132</v>
      </c>
      <c r="H15" s="135" t="s">
        <v>141</v>
      </c>
      <c r="I15" s="136" t="s">
        <v>142</v>
      </c>
      <c r="J15" s="137" t="s">
        <v>5</v>
      </c>
    </row>
    <row r="16" spans="2:10" s="1" customFormat="1">
      <c r="B16" s="138" t="s">
        <v>135</v>
      </c>
      <c r="C16" s="139" t="s">
        <v>2</v>
      </c>
      <c r="D16" s="142">
        <f t="shared" ref="D16:J21" si="0">D9*twh_to_tj</f>
        <v>943695.98014581867</v>
      </c>
      <c r="E16" s="142">
        <f t="shared" si="0"/>
        <v>95494.623551570679</v>
      </c>
      <c r="F16" s="142">
        <f t="shared" si="0"/>
        <v>27903.688336978284</v>
      </c>
      <c r="G16" s="142">
        <f t="shared" si="0"/>
        <v>87844.25332358999</v>
      </c>
      <c r="H16" s="142">
        <f t="shared" si="0"/>
        <v>2174.4</v>
      </c>
      <c r="I16" s="142">
        <f t="shared" si="0"/>
        <v>28022.160053053922</v>
      </c>
      <c r="J16" s="143">
        <f t="shared" si="0"/>
        <v>1185135.1054110117</v>
      </c>
    </row>
    <row r="17" spans="2:42" s="1" customFormat="1">
      <c r="B17" s="138"/>
      <c r="C17" s="139" t="s">
        <v>136</v>
      </c>
      <c r="D17" s="142">
        <f t="shared" si="0"/>
        <v>251364.53831239085</v>
      </c>
      <c r="E17" s="142">
        <f t="shared" si="0"/>
        <v>17774.456019176203</v>
      </c>
      <c r="F17" s="142">
        <f t="shared" si="0"/>
        <v>1766.6352958923508</v>
      </c>
      <c r="G17" s="142">
        <f t="shared" si="0"/>
        <v>27210.072486500139</v>
      </c>
      <c r="H17" s="142">
        <f t="shared" si="0"/>
        <v>0</v>
      </c>
      <c r="I17" s="142">
        <f t="shared" si="0"/>
        <v>0</v>
      </c>
      <c r="J17" s="143">
        <f t="shared" si="0"/>
        <v>298115.70211395953</v>
      </c>
    </row>
    <row r="18" spans="2:42" s="1" customFormat="1">
      <c r="B18" s="138"/>
      <c r="C18" s="139" t="s">
        <v>137</v>
      </c>
      <c r="D18" s="142">
        <f t="shared" si="0"/>
        <v>25627.893430994434</v>
      </c>
      <c r="E18" s="142">
        <f t="shared" si="0"/>
        <v>0</v>
      </c>
      <c r="F18" s="142">
        <f t="shared" si="0"/>
        <v>0</v>
      </c>
      <c r="G18" s="142">
        <f t="shared" si="0"/>
        <v>21077.726006230558</v>
      </c>
      <c r="H18" s="142">
        <f t="shared" si="0"/>
        <v>0</v>
      </c>
      <c r="I18" s="142">
        <f t="shared" si="0"/>
        <v>0</v>
      </c>
      <c r="J18" s="143">
        <f t="shared" si="0"/>
        <v>46705.619437224996</v>
      </c>
    </row>
    <row r="19" spans="2:42" s="1" customFormat="1">
      <c r="B19" s="138"/>
      <c r="C19" s="140" t="s">
        <v>138</v>
      </c>
      <c r="D19" s="142">
        <f t="shared" si="0"/>
        <v>1220688.4118892038</v>
      </c>
      <c r="E19" s="142">
        <f t="shared" si="0"/>
        <v>113269.07957074689</v>
      </c>
      <c r="F19" s="142">
        <f t="shared" si="0"/>
        <v>29670.323632870637</v>
      </c>
      <c r="G19" s="142">
        <f t="shared" si="0"/>
        <v>136132.05181632069</v>
      </c>
      <c r="H19" s="142">
        <f t="shared" si="0"/>
        <v>2174.4</v>
      </c>
      <c r="I19" s="142">
        <f t="shared" si="0"/>
        <v>28022.160053053922</v>
      </c>
      <c r="J19" s="143">
        <f t="shared" si="0"/>
        <v>1529956.4269621959</v>
      </c>
    </row>
    <row r="20" spans="2:42" s="1" customFormat="1">
      <c r="B20" s="138"/>
      <c r="C20" s="140" t="s">
        <v>139</v>
      </c>
      <c r="D20" s="142">
        <f t="shared" si="0"/>
        <v>0</v>
      </c>
      <c r="E20" s="142">
        <f t="shared" si="0"/>
        <v>0</v>
      </c>
      <c r="F20" s="142">
        <f t="shared" si="0"/>
        <v>0</v>
      </c>
      <c r="G20" s="142">
        <f t="shared" si="0"/>
        <v>276785.84509085777</v>
      </c>
      <c r="H20" s="142">
        <f t="shared" si="0"/>
        <v>0</v>
      </c>
      <c r="I20" s="142">
        <f t="shared" si="0"/>
        <v>0</v>
      </c>
      <c r="J20" s="143">
        <f t="shared" si="0"/>
        <v>276785.84509085777</v>
      </c>
    </row>
    <row r="21" spans="2:42" s="1" customFormat="1">
      <c r="B21" s="141"/>
      <c r="C21" s="140" t="s">
        <v>140</v>
      </c>
      <c r="D21" s="144">
        <f t="shared" si="0"/>
        <v>1220688.4118892038</v>
      </c>
      <c r="E21" s="144">
        <f t="shared" si="0"/>
        <v>113269.07957074689</v>
      </c>
      <c r="F21" s="144">
        <f t="shared" si="0"/>
        <v>29670.323632870637</v>
      </c>
      <c r="G21" s="144">
        <f t="shared" si="0"/>
        <v>412917.89690717839</v>
      </c>
      <c r="H21" s="144">
        <f t="shared" si="0"/>
        <v>2174.4</v>
      </c>
      <c r="I21" s="144">
        <f t="shared" si="0"/>
        <v>28022.160053053922</v>
      </c>
      <c r="J21" s="145">
        <f t="shared" si="0"/>
        <v>1806742.2720530536</v>
      </c>
    </row>
    <row r="22" spans="2:42" s="1" customFormat="1" ht="32" customHeight="1">
      <c r="B22" s="117"/>
      <c r="C22" s="124"/>
      <c r="D22" s="124"/>
      <c r="E22" s="124"/>
      <c r="F22" s="124"/>
      <c r="G22" s="124"/>
      <c r="H22" s="124"/>
      <c r="I22" s="118"/>
      <c r="J22" s="118"/>
    </row>
    <row r="23" spans="2:42" s="1" customFormat="1">
      <c r="B23" s="85" t="s">
        <v>114</v>
      </c>
      <c r="C23" s="86"/>
      <c r="D23" s="86"/>
      <c r="E23" s="86"/>
      <c r="F23" s="86"/>
      <c r="G23" s="86"/>
      <c r="H23" s="87"/>
    </row>
    <row r="24" spans="2:42" s="1" customFormat="1" ht="16" thickBot="1">
      <c r="B24" s="88" t="s">
        <v>0</v>
      </c>
      <c r="C24" s="2"/>
      <c r="D24" s="3"/>
      <c r="E24" s="3"/>
      <c r="F24" s="3"/>
      <c r="G24" s="4"/>
      <c r="H24" s="89" t="s">
        <v>1</v>
      </c>
    </row>
    <row r="25" spans="2:42" s="1" customFormat="1" ht="16" thickTop="1">
      <c r="B25" s="90"/>
      <c r="C25" s="6" t="s">
        <v>2</v>
      </c>
      <c r="D25" s="6" t="s">
        <v>3</v>
      </c>
      <c r="E25" s="6" t="s">
        <v>4</v>
      </c>
      <c r="F25" s="6" t="s">
        <v>7</v>
      </c>
      <c r="G25" s="6" t="s">
        <v>8</v>
      </c>
      <c r="H25" s="91" t="s">
        <v>5</v>
      </c>
    </row>
    <row r="26" spans="2:42" s="1" customFormat="1" ht="19" customHeight="1" thickBot="1">
      <c r="B26" s="92" t="s">
        <v>6</v>
      </c>
      <c r="C26" s="5">
        <v>329.20073259943268</v>
      </c>
      <c r="D26" s="5">
        <v>82.809917253877643</v>
      </c>
      <c r="E26" s="5">
        <v>12.973783177006943</v>
      </c>
      <c r="F26" s="5">
        <v>13.734623952601087</v>
      </c>
      <c r="G26" s="5">
        <v>63.150333017081614</v>
      </c>
      <c r="H26" s="93">
        <v>501.86939000000007</v>
      </c>
    </row>
    <row r="27" spans="2:42" ht="16" thickTop="1">
      <c r="B27" s="94"/>
      <c r="C27" s="95"/>
      <c r="D27" s="95"/>
      <c r="E27" s="95"/>
      <c r="F27" s="95"/>
      <c r="G27" s="95"/>
      <c r="H27" s="96" t="s">
        <v>47</v>
      </c>
    </row>
    <row r="28" spans="2:42">
      <c r="B28" s="97" t="s">
        <v>6</v>
      </c>
      <c r="C28" s="98">
        <f t="shared" ref="C28:H28" si="1">C26*twh_to_tj</f>
        <v>1185122.6373579577</v>
      </c>
      <c r="D28" s="98">
        <f t="shared" si="1"/>
        <v>298115.70211395953</v>
      </c>
      <c r="E28" s="98">
        <f t="shared" si="1"/>
        <v>46705.619437224996</v>
      </c>
      <c r="F28" s="98">
        <f t="shared" si="1"/>
        <v>49444.646229363912</v>
      </c>
      <c r="G28" s="98">
        <f t="shared" si="1"/>
        <v>227341.19886149382</v>
      </c>
      <c r="H28" s="99">
        <f t="shared" si="1"/>
        <v>1806729.8040000002</v>
      </c>
    </row>
    <row r="29" spans="2:42">
      <c r="B29" s="169" t="s">
        <v>202</v>
      </c>
      <c r="C29" s="170"/>
      <c r="D29" s="170"/>
      <c r="E29" s="170">
        <f>E28+AK39</f>
        <v>58012.41193437382</v>
      </c>
      <c r="F29" s="170"/>
      <c r="G29" s="170">
        <f>G28-AK39</f>
        <v>216034.40636434499</v>
      </c>
      <c r="H29" s="170"/>
    </row>
    <row r="30" spans="2:42">
      <c r="B30" s="169" t="s">
        <v>203</v>
      </c>
      <c r="C30" s="170"/>
      <c r="D30" s="170"/>
      <c r="E30" s="170"/>
      <c r="F30" s="170"/>
      <c r="G30" s="170"/>
      <c r="H30" s="170"/>
    </row>
    <row r="31" spans="2:42" s="84" customFormat="1" ht="33" customHeight="1">
      <c r="B31" s="82"/>
      <c r="C31" s="83"/>
      <c r="D31" s="83"/>
      <c r="E31" s="83"/>
      <c r="F31" s="83"/>
      <c r="G31" s="83"/>
      <c r="H31" s="83"/>
    </row>
    <row r="32" spans="2:42" s="1" customFormat="1">
      <c r="B32" s="85" t="s">
        <v>9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0"/>
      <c r="U32" s="101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7"/>
    </row>
    <row r="33" spans="2:42" s="1" customFormat="1" ht="16" thickBot="1">
      <c r="B33" s="102" t="s">
        <v>159</v>
      </c>
      <c r="C33" s="11"/>
      <c r="D33" s="12"/>
      <c r="E33" s="12"/>
      <c r="F33" s="12"/>
      <c r="G33" s="12"/>
      <c r="H33" s="12"/>
      <c r="I33" s="13"/>
      <c r="J33" s="13"/>
      <c r="K33" s="13"/>
      <c r="L33" s="14"/>
      <c r="M33" s="14"/>
      <c r="N33" s="13"/>
      <c r="O33" s="13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3"/>
      <c r="AP33" s="89" t="s">
        <v>1</v>
      </c>
    </row>
    <row r="34" spans="2:42" s="1" customFormat="1" ht="17" thickTop="1" thickBot="1">
      <c r="B34" s="103" t="s">
        <v>0</v>
      </c>
      <c r="C34" s="15"/>
      <c r="D34" s="16"/>
      <c r="E34" s="16"/>
      <c r="F34" s="16"/>
      <c r="G34" s="16"/>
      <c r="H34" s="16"/>
      <c r="I34" s="17"/>
      <c r="J34" s="17"/>
      <c r="K34" s="17"/>
      <c r="L34" s="18"/>
      <c r="M34" s="18"/>
      <c r="N34" s="17"/>
      <c r="O34" s="17"/>
      <c r="P34" s="1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8"/>
      <c r="AP34" s="104"/>
    </row>
    <row r="35" spans="2:42" s="1" customFormat="1" ht="12.75" customHeight="1" thickTop="1">
      <c r="B35" s="105"/>
      <c r="C35" s="167" t="s">
        <v>10</v>
      </c>
      <c r="D35" s="167"/>
      <c r="E35" s="167"/>
      <c r="F35" s="167"/>
      <c r="G35" s="167"/>
      <c r="H35" s="19"/>
      <c r="I35" s="9"/>
      <c r="J35" s="166" t="s">
        <v>11</v>
      </c>
      <c r="K35" s="167"/>
      <c r="L35" s="167"/>
      <c r="M35" s="167"/>
      <c r="N35" s="167"/>
      <c r="O35" s="9"/>
      <c r="P35" s="166" t="s">
        <v>12</v>
      </c>
      <c r="Q35" s="166"/>
      <c r="R35" s="166"/>
      <c r="S35" s="166"/>
      <c r="T35" s="166"/>
      <c r="U35" s="9"/>
      <c r="V35" s="166" t="s">
        <v>13</v>
      </c>
      <c r="W35" s="166"/>
      <c r="X35" s="166"/>
      <c r="Y35" s="166"/>
      <c r="Z35" s="166"/>
      <c r="AA35" s="166"/>
      <c r="AB35" s="10"/>
      <c r="AC35" s="166" t="s">
        <v>14</v>
      </c>
      <c r="AD35" s="167"/>
      <c r="AE35" s="167"/>
      <c r="AF35" s="167"/>
      <c r="AG35" s="167"/>
      <c r="AH35" s="168"/>
      <c r="AI35" s="10"/>
      <c r="AJ35" s="166" t="s">
        <v>15</v>
      </c>
      <c r="AK35" s="166"/>
      <c r="AL35" s="166"/>
      <c r="AM35" s="166"/>
      <c r="AN35" s="166"/>
      <c r="AO35" s="10"/>
      <c r="AP35" s="106" t="s">
        <v>16</v>
      </c>
    </row>
    <row r="36" spans="2:42" s="1" customFormat="1" ht="45">
      <c r="B36" s="90"/>
      <c r="C36" s="20" t="s">
        <v>17</v>
      </c>
      <c r="D36" s="20" t="s">
        <v>18</v>
      </c>
      <c r="E36" s="20" t="s">
        <v>19</v>
      </c>
      <c r="F36" s="20" t="s">
        <v>20</v>
      </c>
      <c r="G36" s="20" t="s">
        <v>21</v>
      </c>
      <c r="H36" s="20" t="s">
        <v>22</v>
      </c>
      <c r="I36" s="20"/>
      <c r="J36" s="20" t="s">
        <v>23</v>
      </c>
      <c r="K36" s="20" t="s">
        <v>24</v>
      </c>
      <c r="L36" s="20" t="s">
        <v>25</v>
      </c>
      <c r="M36" s="20" t="s">
        <v>26</v>
      </c>
      <c r="N36" s="20" t="s">
        <v>22</v>
      </c>
      <c r="O36" s="20"/>
      <c r="P36" s="20" t="s">
        <v>27</v>
      </c>
      <c r="Q36" s="20" t="s">
        <v>28</v>
      </c>
      <c r="R36" s="20" t="s">
        <v>29</v>
      </c>
      <c r="S36" s="20" t="s">
        <v>30</v>
      </c>
      <c r="T36" s="20" t="s">
        <v>5</v>
      </c>
      <c r="U36" s="20"/>
      <c r="V36" s="20" t="s">
        <v>31</v>
      </c>
      <c r="W36" s="20" t="s">
        <v>32</v>
      </c>
      <c r="X36" s="20" t="s">
        <v>33</v>
      </c>
      <c r="Y36" s="20" t="s">
        <v>34</v>
      </c>
      <c r="Z36" s="20" t="s">
        <v>35</v>
      </c>
      <c r="AA36" s="20" t="s">
        <v>5</v>
      </c>
      <c r="AB36" s="20"/>
      <c r="AC36" s="20" t="s">
        <v>36</v>
      </c>
      <c r="AD36" s="20" t="s">
        <v>37</v>
      </c>
      <c r="AE36" s="20" t="s">
        <v>38</v>
      </c>
      <c r="AF36" s="20" t="s">
        <v>39</v>
      </c>
      <c r="AG36" s="21" t="s">
        <v>40</v>
      </c>
      <c r="AH36" s="20" t="s">
        <v>5</v>
      </c>
      <c r="AI36" s="8"/>
      <c r="AJ36" s="20" t="s">
        <v>41</v>
      </c>
      <c r="AK36" s="20" t="s">
        <v>42</v>
      </c>
      <c r="AL36" s="20" t="s">
        <v>43</v>
      </c>
      <c r="AM36" s="20" t="s">
        <v>44</v>
      </c>
      <c r="AN36" s="20" t="s">
        <v>5</v>
      </c>
      <c r="AO36" s="20"/>
      <c r="AP36" s="107"/>
    </row>
    <row r="37" spans="2:42" s="1" customFormat="1" ht="19" customHeight="1" thickBot="1">
      <c r="B37" s="108">
        <v>2012</v>
      </c>
      <c r="C37" s="22">
        <v>1.6518732960738292</v>
      </c>
      <c r="D37" s="22">
        <v>6.9053071596073856</v>
      </c>
      <c r="E37" s="22">
        <v>1.215781551002554</v>
      </c>
      <c r="F37" s="22">
        <v>3.8611405373028376</v>
      </c>
      <c r="G37" s="22">
        <v>0.10052140861448168</v>
      </c>
      <c r="H37" s="22">
        <v>13.734623952601087</v>
      </c>
      <c r="I37" s="22">
        <v>0</v>
      </c>
      <c r="J37" s="22">
        <v>1.2614430385103943</v>
      </c>
      <c r="K37" s="22">
        <v>7.9150177507426047</v>
      </c>
      <c r="L37" s="22">
        <v>1.9271097617993598</v>
      </c>
      <c r="M37" s="22">
        <v>2.4902547859354236</v>
      </c>
      <c r="N37" s="22">
        <v>13.593825336987781</v>
      </c>
      <c r="O37" s="22">
        <v>0</v>
      </c>
      <c r="P37" s="22">
        <v>4.5843906356682309</v>
      </c>
      <c r="Q37" s="22">
        <v>2.4251493108553119</v>
      </c>
      <c r="R37" s="22">
        <v>3.3428202526106485</v>
      </c>
      <c r="S37" s="22">
        <v>4.7252788049096228</v>
      </c>
      <c r="T37" s="22">
        <v>15.077639004043814</v>
      </c>
      <c r="U37" s="22">
        <v>0</v>
      </c>
      <c r="V37" s="22">
        <v>8.673261813139721</v>
      </c>
      <c r="W37" s="22">
        <v>4.2371718313175446</v>
      </c>
      <c r="X37" s="22">
        <v>1.8052351682540413</v>
      </c>
      <c r="Y37" s="22">
        <v>0.93789102569290594</v>
      </c>
      <c r="Z37" s="22">
        <v>6.0654795938842287</v>
      </c>
      <c r="AA37" s="22">
        <v>21.71903943228844</v>
      </c>
      <c r="AB37" s="22">
        <v>0</v>
      </c>
      <c r="AC37" s="22">
        <v>3.1728930523897456</v>
      </c>
      <c r="AD37" s="22">
        <v>1.4869490849918408</v>
      </c>
      <c r="AE37" s="22">
        <v>1.7734182063070485</v>
      </c>
      <c r="AF37" s="22">
        <v>0.11865372678796766</v>
      </c>
      <c r="AG37" s="22">
        <v>0.27396476550223631</v>
      </c>
      <c r="AH37" s="22">
        <v>6.8258788359788385</v>
      </c>
      <c r="AI37" s="22">
        <v>0</v>
      </c>
      <c r="AJ37" s="22">
        <v>3.1203177874593067</v>
      </c>
      <c r="AK37" s="22">
        <v>3.140775693652452</v>
      </c>
      <c r="AL37" s="22">
        <v>2.5224673640688184</v>
      </c>
      <c r="AM37" s="22">
        <v>4.4940393030026717</v>
      </c>
      <c r="AN37" s="22">
        <v>13.27760014818325</v>
      </c>
      <c r="AO37" s="22">
        <v>0</v>
      </c>
      <c r="AP37" s="109">
        <v>84.228606710083213</v>
      </c>
    </row>
    <row r="38" spans="2:42" ht="16" thickTop="1">
      <c r="B38" s="110"/>
      <c r="C38" s="60"/>
      <c r="D38" s="60"/>
      <c r="E38" s="60"/>
      <c r="F38" s="60"/>
      <c r="G38" s="60"/>
      <c r="H38" s="60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111" t="s">
        <v>47</v>
      </c>
    </row>
    <row r="39" spans="2:42" s="72" customFormat="1">
      <c r="B39" s="112"/>
      <c r="C39" s="113">
        <f t="shared" ref="C39:AP39" si="2">C37*twh_to_tj</f>
        <v>5946.7438658657848</v>
      </c>
      <c r="D39" s="113">
        <f t="shared" si="2"/>
        <v>24859.105774586587</v>
      </c>
      <c r="E39" s="113">
        <f t="shared" si="2"/>
        <v>4376.8135836091942</v>
      </c>
      <c r="F39" s="113">
        <f t="shared" si="2"/>
        <v>13900.105934290215</v>
      </c>
      <c r="G39" s="113">
        <f t="shared" si="2"/>
        <v>361.87707101213402</v>
      </c>
      <c r="H39" s="113">
        <f t="shared" si="2"/>
        <v>49444.646229363912</v>
      </c>
      <c r="I39" s="113">
        <f t="shared" si="2"/>
        <v>0</v>
      </c>
      <c r="J39" s="113">
        <f t="shared" si="2"/>
        <v>4541.1949386374199</v>
      </c>
      <c r="K39" s="113">
        <f t="shared" si="2"/>
        <v>28494.063902673377</v>
      </c>
      <c r="L39" s="113">
        <f t="shared" si="2"/>
        <v>6937.5951424776949</v>
      </c>
      <c r="M39" s="113">
        <f t="shared" si="2"/>
        <v>8964.9172293675256</v>
      </c>
      <c r="N39" s="113">
        <f t="shared" si="2"/>
        <v>48937.771213156011</v>
      </c>
      <c r="O39" s="113">
        <f t="shared" si="2"/>
        <v>0</v>
      </c>
      <c r="P39" s="113">
        <f t="shared" si="2"/>
        <v>16503.806288405631</v>
      </c>
      <c r="Q39" s="113">
        <f t="shared" si="2"/>
        <v>8730.5375190791237</v>
      </c>
      <c r="R39" s="113">
        <f t="shared" si="2"/>
        <v>12034.152909398335</v>
      </c>
      <c r="S39" s="113">
        <f t="shared" si="2"/>
        <v>17011.003697674641</v>
      </c>
      <c r="T39" s="113">
        <f t="shared" si="2"/>
        <v>54279.500414557726</v>
      </c>
      <c r="U39" s="113">
        <f t="shared" si="2"/>
        <v>0</v>
      </c>
      <c r="V39" s="113">
        <f t="shared" si="2"/>
        <v>31223.742527302995</v>
      </c>
      <c r="W39" s="113">
        <f t="shared" si="2"/>
        <v>15253.81859274316</v>
      </c>
      <c r="X39" s="113">
        <f t="shared" si="2"/>
        <v>6498.8466057145488</v>
      </c>
      <c r="Y39" s="113">
        <f t="shared" si="2"/>
        <v>3376.4076924944616</v>
      </c>
      <c r="Z39" s="113">
        <f t="shared" si="2"/>
        <v>21835.726537983224</v>
      </c>
      <c r="AA39" s="113">
        <f t="shared" si="2"/>
        <v>78188.54195623839</v>
      </c>
      <c r="AB39" s="113">
        <f t="shared" si="2"/>
        <v>0</v>
      </c>
      <c r="AC39" s="113">
        <f t="shared" si="2"/>
        <v>11422.414988603085</v>
      </c>
      <c r="AD39" s="113">
        <f t="shared" si="2"/>
        <v>5353.0167059706264</v>
      </c>
      <c r="AE39" s="113">
        <f t="shared" si="2"/>
        <v>6384.3055427053741</v>
      </c>
      <c r="AF39" s="113">
        <f t="shared" si="2"/>
        <v>427.15341643668359</v>
      </c>
      <c r="AG39" s="113">
        <f t="shared" si="2"/>
        <v>986.27315580805066</v>
      </c>
      <c r="AH39" s="113">
        <f t="shared" si="2"/>
        <v>24573.16380952382</v>
      </c>
      <c r="AI39" s="113">
        <f t="shared" si="2"/>
        <v>0</v>
      </c>
      <c r="AJ39" s="113">
        <f t="shared" si="2"/>
        <v>11233.144034853503</v>
      </c>
      <c r="AK39" s="113">
        <f t="shared" si="2"/>
        <v>11306.792497148826</v>
      </c>
      <c r="AL39" s="113">
        <f t="shared" si="2"/>
        <v>9080.882510647747</v>
      </c>
      <c r="AM39" s="113">
        <f t="shared" si="2"/>
        <v>16178.541490809619</v>
      </c>
      <c r="AN39" s="113">
        <f t="shared" si="2"/>
        <v>47799.360533459701</v>
      </c>
      <c r="AO39" s="113">
        <f t="shared" si="2"/>
        <v>0</v>
      </c>
      <c r="AP39" s="114">
        <f t="shared" si="2"/>
        <v>303222.98415629956</v>
      </c>
    </row>
    <row r="40" spans="2:42">
      <c r="B40" s="66"/>
      <c r="C40" s="66"/>
      <c r="D40" s="66"/>
      <c r="E40" s="66"/>
      <c r="F40" s="66"/>
    </row>
    <row r="41" spans="2:42">
      <c r="AP41" s="23"/>
    </row>
    <row r="43" spans="2:42" ht="20">
      <c r="B43" s="71" t="s">
        <v>144</v>
      </c>
      <c r="C43" s="81"/>
    </row>
    <row r="44" spans="2:42" ht="15" customHeight="1">
      <c r="B44" s="71"/>
      <c r="C44" s="81"/>
    </row>
    <row r="45" spans="2:42" ht="15" customHeight="1">
      <c r="B45" s="62" t="s">
        <v>4</v>
      </c>
      <c r="C45" s="173"/>
      <c r="D45" s="68"/>
      <c r="E45" s="68"/>
      <c r="F45" s="69"/>
    </row>
    <row r="46" spans="2:42" ht="15" customHeight="1">
      <c r="B46" s="149" t="s">
        <v>207</v>
      </c>
      <c r="C46" s="174" t="s">
        <v>208</v>
      </c>
      <c r="D46" s="150" t="s">
        <v>209</v>
      </c>
      <c r="E46" s="150" t="s">
        <v>199</v>
      </c>
      <c r="F46" s="151" t="s">
        <v>201</v>
      </c>
    </row>
    <row r="47" spans="2:42" ht="15" customHeight="1">
      <c r="B47" s="175" t="s">
        <v>84</v>
      </c>
      <c r="C47" s="176">
        <f>D18</f>
        <v>25627.893430994434</v>
      </c>
      <c r="D47" s="161">
        <v>0.4</v>
      </c>
      <c r="E47" s="66">
        <f>C47*D47</f>
        <v>10251.157372397774</v>
      </c>
      <c r="F47" s="153">
        <f>E47/$E$52</f>
        <v>0.32285844228877292</v>
      </c>
    </row>
    <row r="48" spans="2:42" ht="15" customHeight="1">
      <c r="B48" s="175" t="s">
        <v>85</v>
      </c>
      <c r="C48" s="176">
        <f>AK39</f>
        <v>11306.792497148826</v>
      </c>
      <c r="D48" s="161">
        <v>0.55000000000000004</v>
      </c>
      <c r="E48" s="66">
        <f t="shared" ref="E48:E51" si="3">C48*D48</f>
        <v>6218.735873431855</v>
      </c>
      <c r="F48" s="153">
        <f t="shared" ref="F48:F51" si="4">E48/$E$52</f>
        <v>0.19585801916451284</v>
      </c>
      <c r="G48" t="s">
        <v>211</v>
      </c>
    </row>
    <row r="49" spans="2:7" ht="15" customHeight="1">
      <c r="B49" s="175" t="s">
        <v>86</v>
      </c>
      <c r="C49" s="176">
        <f>G18/2</f>
        <v>10538.863003115279</v>
      </c>
      <c r="D49" s="161">
        <v>0.6</v>
      </c>
      <c r="E49" s="66">
        <f t="shared" si="3"/>
        <v>6323.3178018691669</v>
      </c>
      <c r="F49" s="153">
        <f t="shared" si="4"/>
        <v>0.1991518090538128</v>
      </c>
      <c r="G49" t="s">
        <v>210</v>
      </c>
    </row>
    <row r="50" spans="2:7" ht="15" customHeight="1">
      <c r="B50" s="175" t="s">
        <v>87</v>
      </c>
      <c r="C50" s="176">
        <f>G18/2</f>
        <v>10538.863003115279</v>
      </c>
      <c r="D50" s="161">
        <v>0.85</v>
      </c>
      <c r="E50" s="66">
        <f t="shared" si="3"/>
        <v>8958.0335526479867</v>
      </c>
      <c r="F50" s="153">
        <f t="shared" si="4"/>
        <v>0.2821317294929015</v>
      </c>
    </row>
    <row r="51" spans="2:7" ht="15" customHeight="1">
      <c r="B51" s="175" t="s">
        <v>88</v>
      </c>
      <c r="C51" s="176">
        <f>0</f>
        <v>0</v>
      </c>
      <c r="D51" s="161">
        <v>0.3</v>
      </c>
      <c r="E51" s="66">
        <f t="shared" si="3"/>
        <v>0</v>
      </c>
      <c r="F51" s="153">
        <f t="shared" si="4"/>
        <v>0</v>
      </c>
    </row>
    <row r="52" spans="2:7" ht="15" customHeight="1">
      <c r="B52" s="177" t="s">
        <v>158</v>
      </c>
      <c r="C52" s="178"/>
      <c r="D52" s="160"/>
      <c r="E52" s="160">
        <f>SUM(E47:E51)</f>
        <v>31751.244600346781</v>
      </c>
      <c r="F52" s="157"/>
    </row>
    <row r="54" spans="2:7">
      <c r="B54" s="62" t="s">
        <v>7</v>
      </c>
      <c r="C54" s="68"/>
      <c r="D54" s="68"/>
      <c r="E54" s="68"/>
      <c r="F54" s="69"/>
    </row>
    <row r="55" spans="2:7">
      <c r="B55" s="149" t="s">
        <v>145</v>
      </c>
      <c r="C55" s="150" t="s">
        <v>146</v>
      </c>
      <c r="D55" s="150" t="s">
        <v>200</v>
      </c>
      <c r="E55" s="150" t="s">
        <v>199</v>
      </c>
      <c r="F55" s="151" t="s">
        <v>201</v>
      </c>
    </row>
    <row r="56" spans="2:7">
      <c r="B56" s="80" t="s">
        <v>80</v>
      </c>
      <c r="C56" s="152">
        <f>C39+D39</f>
        <v>30805.849640452372</v>
      </c>
      <c r="D56" s="161">
        <v>0.05</v>
      </c>
      <c r="E56" s="152">
        <f>C56*D56</f>
        <v>1540.2924820226187</v>
      </c>
      <c r="F56" s="153">
        <f>E56/$E$59</f>
        <v>0.24486162576041723</v>
      </c>
    </row>
    <row r="57" spans="2:7">
      <c r="B57" s="80" t="s">
        <v>148</v>
      </c>
      <c r="C57" s="152">
        <f>E39+F39</f>
        <v>18276.919517899409</v>
      </c>
      <c r="D57" s="161">
        <v>0.25</v>
      </c>
      <c r="E57" s="152">
        <f t="shared" ref="E57:E58" si="5">C57*D57</f>
        <v>4569.2298794748522</v>
      </c>
      <c r="F57" s="153">
        <f t="shared" ref="F57:F58" si="6">E57/$E$59</f>
        <v>0.72637441902729349</v>
      </c>
    </row>
    <row r="58" spans="2:7">
      <c r="B58" s="80" t="s">
        <v>82</v>
      </c>
      <c r="C58" s="152">
        <f>G39</f>
        <v>361.87707101213402</v>
      </c>
      <c r="D58" s="162">
        <v>0.5</v>
      </c>
      <c r="E58" s="152">
        <f t="shared" si="5"/>
        <v>180.93853550606701</v>
      </c>
      <c r="F58" s="153">
        <f t="shared" si="6"/>
        <v>2.8763955212289312E-2</v>
      </c>
    </row>
    <row r="59" spans="2:7">
      <c r="B59" s="155" t="s">
        <v>158</v>
      </c>
      <c r="C59" s="156">
        <f>SUM(C56:C58)</f>
        <v>49444.646229363912</v>
      </c>
      <c r="D59" s="160"/>
      <c r="E59" s="156">
        <f>SUM(E56:E58)</f>
        <v>6290.4608970035379</v>
      </c>
      <c r="F59" s="157"/>
    </row>
    <row r="61" spans="2:7">
      <c r="B61" s="62" t="s">
        <v>149</v>
      </c>
      <c r="C61" s="68"/>
      <c r="D61" s="69"/>
      <c r="E61" s="172" t="s">
        <v>204</v>
      </c>
    </row>
    <row r="62" spans="2:7">
      <c r="B62" s="149" t="s">
        <v>145</v>
      </c>
      <c r="C62" s="150" t="s">
        <v>146</v>
      </c>
      <c r="D62" s="151" t="s">
        <v>147</v>
      </c>
      <c r="E62" s="36" t="s">
        <v>205</v>
      </c>
    </row>
    <row r="63" spans="2:7">
      <c r="B63" s="158" t="s">
        <v>150</v>
      </c>
      <c r="C63" s="152">
        <f>R39</f>
        <v>12034.152909398335</v>
      </c>
      <c r="D63" s="153">
        <f>C63/$C$71</f>
        <v>4.9631196469125893E-2</v>
      </c>
      <c r="E63" s="171" t="s">
        <v>206</v>
      </c>
    </row>
    <row r="64" spans="2:7">
      <c r="B64" s="158" t="s">
        <v>151</v>
      </c>
      <c r="C64" s="152">
        <f>J39+K39+L39+M39</f>
        <v>48937.771213156011</v>
      </c>
      <c r="D64" s="153">
        <f t="shared" ref="D64:D70" si="7">C64/$C$71</f>
        <v>0.20182892440600647</v>
      </c>
    </row>
    <row r="65" spans="2:4">
      <c r="B65" s="158" t="s">
        <v>152</v>
      </c>
      <c r="C65" s="152">
        <f>P39+Q39/2</f>
        <v>20869.075047945193</v>
      </c>
      <c r="D65" s="153">
        <f t="shared" si="7"/>
        <v>8.6068140535641977E-2</v>
      </c>
    </row>
    <row r="66" spans="2:4">
      <c r="B66" s="158" t="s">
        <v>153</v>
      </c>
      <c r="C66" s="152">
        <f>S39+Q39/2</f>
        <v>21376.272457214203</v>
      </c>
      <c r="D66" s="153">
        <f t="shared" si="7"/>
        <v>8.8159921690292478E-2</v>
      </c>
    </row>
    <row r="67" spans="2:4">
      <c r="B67" s="158" t="s">
        <v>154</v>
      </c>
      <c r="C67" s="152">
        <f>V39</f>
        <v>31223.742527302995</v>
      </c>
      <c r="D67" s="153">
        <f t="shared" si="7"/>
        <v>0.12877281114350195</v>
      </c>
    </row>
    <row r="68" spans="2:4">
      <c r="B68" s="158" t="s">
        <v>155</v>
      </c>
      <c r="C68" s="152">
        <f>W39+X39+Y39+AC39+AD39+AE39+AF39+AG39</f>
        <v>49702.236700475994</v>
      </c>
      <c r="D68" s="153">
        <f t="shared" si="7"/>
        <v>0.20498172935045861</v>
      </c>
    </row>
    <row r="69" spans="2:4">
      <c r="B69" s="158" t="s">
        <v>157</v>
      </c>
      <c r="C69" s="66">
        <v>0</v>
      </c>
      <c r="D69" s="153">
        <f t="shared" si="7"/>
        <v>0</v>
      </c>
    </row>
    <row r="70" spans="2:4">
      <c r="B70" s="158" t="s">
        <v>156</v>
      </c>
      <c r="C70" s="152">
        <f>Z39+AJ39+AL39+AM39</f>
        <v>58328.294574294094</v>
      </c>
      <c r="D70" s="153">
        <f t="shared" si="7"/>
        <v>0.24055727640497257</v>
      </c>
    </row>
    <row r="71" spans="2:4">
      <c r="B71" s="154"/>
      <c r="C71" s="156">
        <f>SUM(C63:C70)</f>
        <v>242471.54542978684</v>
      </c>
      <c r="D71" s="157"/>
    </row>
  </sheetData>
  <mergeCells count="6">
    <mergeCell ref="AJ35:AN35"/>
    <mergeCell ref="C35:G35"/>
    <mergeCell ref="J35:N35"/>
    <mergeCell ref="P35:T35"/>
    <mergeCell ref="V35:AA35"/>
    <mergeCell ref="AC35:AH35"/>
  </mergeCells>
  <hyperlinks>
    <hyperlink ref="B24" location="Title!A1" display="Return to Title"/>
    <hyperlink ref="B34" location="Title!A1" display="Return to Title"/>
    <hyperlink ref="B7" location="Title!A1" display="Return to Title pag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5" workbookViewId="0">
      <selection activeCell="H38" sqref="H38"/>
    </sheetView>
  </sheetViews>
  <sheetFormatPr baseColWidth="10" defaultRowHeight="15" x14ac:dyDescent="0"/>
  <cols>
    <col min="1" max="1" width="53" customWidth="1"/>
    <col min="5" max="5" width="3.33203125" customWidth="1"/>
  </cols>
  <sheetData>
    <row r="1" spans="1:8" ht="20">
      <c r="A1" s="71" t="s">
        <v>112</v>
      </c>
      <c r="B1" s="71" t="s">
        <v>117</v>
      </c>
    </row>
    <row r="2" spans="1:8" ht="20">
      <c r="A2" s="71"/>
      <c r="B2" s="71"/>
    </row>
    <row r="3" spans="1:8">
      <c r="A3" s="115" t="s">
        <v>198</v>
      </c>
    </row>
    <row r="4" spans="1:8">
      <c r="A4" s="116" t="s">
        <v>125</v>
      </c>
    </row>
    <row r="5" spans="1:8">
      <c r="A5" s="66"/>
      <c r="B5" s="37"/>
      <c r="C5" s="70"/>
      <c r="D5" s="66"/>
      <c r="E5" s="66"/>
      <c r="F5" s="66"/>
    </row>
    <row r="6" spans="1:8">
      <c r="A6" s="73" t="s">
        <v>118</v>
      </c>
      <c r="B6" s="74" t="s">
        <v>119</v>
      </c>
      <c r="C6" s="73"/>
      <c r="D6" s="73"/>
      <c r="E6" s="73"/>
      <c r="F6" s="66"/>
    </row>
    <row r="7" spans="1:8">
      <c r="F7" s="66"/>
    </row>
    <row r="8" spans="1:8">
      <c r="A8" s="73"/>
      <c r="B8" s="73" t="s">
        <v>120</v>
      </c>
      <c r="C8" s="75">
        <v>2011</v>
      </c>
      <c r="D8" s="75">
        <v>2012</v>
      </c>
      <c r="E8" s="75"/>
      <c r="F8" s="73" t="s">
        <v>120</v>
      </c>
      <c r="G8" s="75">
        <v>2011</v>
      </c>
      <c r="H8" s="75">
        <v>2012</v>
      </c>
    </row>
    <row r="9" spans="1:8">
      <c r="A9" s="76" t="s">
        <v>160</v>
      </c>
      <c r="B9" s="73" t="s">
        <v>122</v>
      </c>
      <c r="C9" s="77">
        <v>0.69589999999999996</v>
      </c>
      <c r="D9" s="77">
        <v>0.65369999999999995</v>
      </c>
      <c r="E9" s="77"/>
      <c r="F9" s="78" t="s">
        <v>47</v>
      </c>
      <c r="G9" s="79">
        <f t="shared" ref="G9:G40" si="0">C9*mtoe_to_tj</f>
        <v>29135.941199999997</v>
      </c>
      <c r="H9" s="79">
        <f t="shared" ref="H9:H40" si="1">D9*mtoe_to_tj</f>
        <v>27369.111599999997</v>
      </c>
    </row>
    <row r="10" spans="1:8">
      <c r="A10" s="76" t="s">
        <v>161</v>
      </c>
      <c r="B10" s="73" t="s">
        <v>122</v>
      </c>
      <c r="C10" s="77">
        <v>2.5247999999999999</v>
      </c>
      <c r="D10" s="77">
        <v>2.5590000000000002</v>
      </c>
      <c r="E10" s="77"/>
      <c r="F10" s="78" t="s">
        <v>47</v>
      </c>
      <c r="G10" s="79">
        <f t="shared" si="0"/>
        <v>105708.32639999999</v>
      </c>
      <c r="H10" s="79">
        <f t="shared" si="1"/>
        <v>107140.21200000001</v>
      </c>
    </row>
    <row r="11" spans="1:8">
      <c r="A11" s="76" t="s">
        <v>162</v>
      </c>
      <c r="B11" s="73" t="s">
        <v>122</v>
      </c>
      <c r="C11" s="77">
        <v>22.705100000000002</v>
      </c>
      <c r="D11" s="77">
        <v>26.240100000000002</v>
      </c>
      <c r="E11" s="77"/>
      <c r="F11" s="78" t="s">
        <v>47</v>
      </c>
      <c r="G11" s="79">
        <f t="shared" si="0"/>
        <v>950617.12680000009</v>
      </c>
      <c r="H11" s="79">
        <f t="shared" si="1"/>
        <v>1098620.5068000001</v>
      </c>
    </row>
    <row r="12" spans="1:8">
      <c r="A12" s="76" t="s">
        <v>163</v>
      </c>
      <c r="B12" s="73" t="s">
        <v>122</v>
      </c>
      <c r="C12" s="77">
        <v>5.1900000000000002E-2</v>
      </c>
      <c r="D12" s="77">
        <v>5.1900000000000002E-2</v>
      </c>
      <c r="E12" s="77"/>
      <c r="F12" s="78" t="s">
        <v>47</v>
      </c>
      <c r="G12" s="79">
        <f t="shared" si="0"/>
        <v>2172.9492</v>
      </c>
      <c r="H12" s="79">
        <f t="shared" si="1"/>
        <v>2172.9492</v>
      </c>
    </row>
    <row r="13" spans="1:8">
      <c r="A13" s="76" t="s">
        <v>164</v>
      </c>
      <c r="B13" s="73" t="s">
        <v>122</v>
      </c>
      <c r="C13" s="77">
        <v>0.51990000000000003</v>
      </c>
      <c r="D13" s="77">
        <v>0.59179999999999999</v>
      </c>
      <c r="E13" s="77"/>
      <c r="F13" s="78" t="s">
        <v>47</v>
      </c>
      <c r="G13" s="79">
        <f t="shared" si="0"/>
        <v>21767.173200000001</v>
      </c>
      <c r="H13" s="79">
        <f t="shared" si="1"/>
        <v>24777.482400000001</v>
      </c>
    </row>
    <row r="14" spans="1:8">
      <c r="A14" s="76" t="s">
        <v>165</v>
      </c>
      <c r="B14" s="73" t="s">
        <v>122</v>
      </c>
      <c r="C14" s="77">
        <v>9.5961999999999996</v>
      </c>
      <c r="D14" s="77">
        <v>9.8621999999999996</v>
      </c>
      <c r="E14" s="77"/>
      <c r="F14" s="78" t="s">
        <v>47</v>
      </c>
      <c r="G14" s="79">
        <f t="shared" si="0"/>
        <v>401773.70159999997</v>
      </c>
      <c r="H14" s="79">
        <f t="shared" si="1"/>
        <v>412910.58960000001</v>
      </c>
    </row>
    <row r="15" spans="1:8">
      <c r="A15" s="76" t="s">
        <v>166</v>
      </c>
      <c r="B15" s="73" t="s">
        <v>122</v>
      </c>
      <c r="C15" s="77">
        <v>36.093800000000002</v>
      </c>
      <c r="D15" s="77">
        <v>39.9587</v>
      </c>
      <c r="E15" s="77"/>
      <c r="F15" s="78" t="s">
        <v>47</v>
      </c>
      <c r="G15" s="79">
        <f t="shared" si="0"/>
        <v>1511175.2184000001</v>
      </c>
      <c r="H15" s="79">
        <f t="shared" si="1"/>
        <v>1672990.8515999999</v>
      </c>
    </row>
    <row r="16" spans="1:8">
      <c r="A16" s="76" t="s">
        <v>167</v>
      </c>
      <c r="B16" s="73" t="s">
        <v>122</v>
      </c>
      <c r="C16" s="77">
        <v>38.538699999999999</v>
      </c>
      <c r="D16" s="77">
        <v>39.809600000000003</v>
      </c>
      <c r="E16" s="77"/>
      <c r="F16" s="78" t="s">
        <v>47</v>
      </c>
      <c r="G16" s="79">
        <f t="shared" si="0"/>
        <v>1613538.2915999999</v>
      </c>
      <c r="H16" s="79">
        <f t="shared" si="1"/>
        <v>1666748.3328000002</v>
      </c>
    </row>
    <row r="17" spans="1:8">
      <c r="A17" s="76" t="s">
        <v>168</v>
      </c>
      <c r="B17" s="73" t="s">
        <v>122</v>
      </c>
      <c r="C17" s="77">
        <v>0.70369999999999999</v>
      </c>
      <c r="D17" s="77">
        <v>0.66649999999999998</v>
      </c>
      <c r="E17" s="77"/>
      <c r="F17" s="78" t="s">
        <v>47</v>
      </c>
      <c r="G17" s="79">
        <f t="shared" si="0"/>
        <v>29462.511599999998</v>
      </c>
      <c r="H17" s="79">
        <f t="shared" si="1"/>
        <v>27905.022000000001</v>
      </c>
    </row>
    <row r="18" spans="1:8">
      <c r="A18" s="76" t="s">
        <v>169</v>
      </c>
      <c r="B18" s="73" t="s">
        <v>122</v>
      </c>
      <c r="C18" s="77">
        <v>2.1869999999999998</v>
      </c>
      <c r="D18" s="77">
        <v>2.2808000000000002</v>
      </c>
      <c r="E18" s="77"/>
      <c r="F18" s="78" t="s">
        <v>47</v>
      </c>
      <c r="G18" s="79">
        <f t="shared" si="0"/>
        <v>91565.315999999992</v>
      </c>
      <c r="H18" s="79">
        <f t="shared" si="1"/>
        <v>95492.534400000004</v>
      </c>
    </row>
    <row r="19" spans="1:8">
      <c r="A19" s="76" t="s">
        <v>170</v>
      </c>
      <c r="B19" s="73" t="s">
        <v>122</v>
      </c>
      <c r="C19" s="77">
        <v>18.731300000000001</v>
      </c>
      <c r="D19" s="77">
        <v>22.5398</v>
      </c>
      <c r="E19" s="77"/>
      <c r="F19" s="78" t="s">
        <v>47</v>
      </c>
      <c r="G19" s="79">
        <f t="shared" si="0"/>
        <v>784242.06839999999</v>
      </c>
      <c r="H19" s="79">
        <f t="shared" si="1"/>
        <v>943696.34640000004</v>
      </c>
    </row>
    <row r="20" spans="1:8">
      <c r="A20" s="76" t="s">
        <v>171</v>
      </c>
      <c r="B20" s="73" t="s">
        <v>122</v>
      </c>
      <c r="C20" s="77">
        <v>0</v>
      </c>
      <c r="D20" s="77">
        <v>0</v>
      </c>
      <c r="E20" s="77"/>
      <c r="F20" s="78" t="s">
        <v>47</v>
      </c>
      <c r="G20" s="79">
        <f t="shared" si="0"/>
        <v>0</v>
      </c>
      <c r="H20" s="79">
        <f t="shared" si="1"/>
        <v>0</v>
      </c>
    </row>
    <row r="21" spans="1:8">
      <c r="A21" s="76" t="s">
        <v>172</v>
      </c>
      <c r="B21" s="73" t="s">
        <v>122</v>
      </c>
      <c r="C21" s="77">
        <v>0.51990000000000003</v>
      </c>
      <c r="D21" s="77">
        <v>0.59179999999999999</v>
      </c>
      <c r="E21" s="77"/>
      <c r="F21" s="78" t="s">
        <v>47</v>
      </c>
      <c r="G21" s="79">
        <f t="shared" si="0"/>
        <v>21767.173200000001</v>
      </c>
      <c r="H21" s="79">
        <f t="shared" si="1"/>
        <v>24777.482400000001</v>
      </c>
    </row>
    <row r="22" spans="1:8">
      <c r="A22" s="76" t="s">
        <v>173</v>
      </c>
      <c r="B22" s="73" t="s">
        <v>122</v>
      </c>
      <c r="C22" s="77">
        <v>1.7776000000000001</v>
      </c>
      <c r="D22" s="77">
        <v>2.0981000000000001</v>
      </c>
      <c r="E22" s="77"/>
      <c r="F22" s="78" t="s">
        <v>47</v>
      </c>
      <c r="G22" s="79">
        <f t="shared" si="0"/>
        <v>74424.556800000006</v>
      </c>
      <c r="H22" s="79">
        <f t="shared" si="1"/>
        <v>87843.250800000009</v>
      </c>
    </row>
    <row r="23" spans="1:8">
      <c r="A23" s="76" t="s">
        <v>174</v>
      </c>
      <c r="B23" s="73" t="s">
        <v>122</v>
      </c>
      <c r="C23" s="77">
        <v>23.919499999999999</v>
      </c>
      <c r="D23" s="77">
        <v>28.177</v>
      </c>
      <c r="E23" s="77"/>
      <c r="F23" s="78" t="s">
        <v>47</v>
      </c>
      <c r="G23" s="79">
        <f t="shared" si="0"/>
        <v>1001461.6259999999</v>
      </c>
      <c r="H23" s="79">
        <f t="shared" si="1"/>
        <v>1179714.6359999999</v>
      </c>
    </row>
    <row r="24" spans="1:8">
      <c r="A24" s="76" t="s">
        <v>175</v>
      </c>
      <c r="B24" s="73" t="s">
        <v>122</v>
      </c>
      <c r="C24" s="77">
        <v>26.3003</v>
      </c>
      <c r="D24" s="77">
        <v>28.026499999999999</v>
      </c>
      <c r="E24" s="77"/>
      <c r="F24" s="78" t="s">
        <v>47</v>
      </c>
      <c r="G24" s="79">
        <f t="shared" si="0"/>
        <v>1101140.9604</v>
      </c>
      <c r="H24" s="79">
        <f t="shared" si="1"/>
        <v>1173413.5019999999</v>
      </c>
    </row>
    <row r="25" spans="1:8">
      <c r="A25" s="76" t="s">
        <v>177</v>
      </c>
      <c r="B25" s="73" t="s">
        <v>122</v>
      </c>
      <c r="C25" s="77">
        <v>5.21E-2</v>
      </c>
      <c r="D25" s="77">
        <v>4.2200000000000001E-2</v>
      </c>
      <c r="E25" s="77"/>
      <c r="F25" s="78" t="s">
        <v>47</v>
      </c>
      <c r="G25" s="79">
        <f t="shared" si="0"/>
        <v>2181.3227999999999</v>
      </c>
      <c r="H25" s="79">
        <f t="shared" si="1"/>
        <v>1766.8296</v>
      </c>
    </row>
    <row r="26" spans="1:8">
      <c r="A26" s="76" t="s">
        <v>178</v>
      </c>
      <c r="B26" s="73" t="s">
        <v>122</v>
      </c>
      <c r="C26" s="77">
        <v>0.48199999999999998</v>
      </c>
      <c r="D26" s="77">
        <v>0.42449999999999999</v>
      </c>
      <c r="E26" s="77"/>
      <c r="F26" s="78" t="s">
        <v>47</v>
      </c>
      <c r="G26" s="79">
        <f t="shared" si="0"/>
        <v>20180.376</v>
      </c>
      <c r="H26" s="79">
        <f t="shared" si="1"/>
        <v>17772.966</v>
      </c>
    </row>
    <row r="27" spans="1:8">
      <c r="A27" s="76" t="s">
        <v>179</v>
      </c>
      <c r="B27" s="73" t="s">
        <v>122</v>
      </c>
      <c r="C27" s="77">
        <v>5.8979999999999997</v>
      </c>
      <c r="D27" s="77">
        <v>6.0037000000000003</v>
      </c>
      <c r="E27" s="77"/>
      <c r="F27" s="78" t="s">
        <v>47</v>
      </c>
      <c r="G27" s="79">
        <f t="shared" si="0"/>
        <v>246937.46399999998</v>
      </c>
      <c r="H27" s="79">
        <f t="shared" si="1"/>
        <v>251362.91160000002</v>
      </c>
    </row>
    <row r="28" spans="1:8">
      <c r="A28" s="76" t="s">
        <v>180</v>
      </c>
      <c r="B28" s="73" t="s">
        <v>122</v>
      </c>
      <c r="C28" s="77">
        <v>0</v>
      </c>
      <c r="D28" s="77">
        <v>0</v>
      </c>
      <c r="E28" s="77"/>
      <c r="F28" s="78" t="s">
        <v>47</v>
      </c>
      <c r="G28" s="79">
        <f t="shared" si="0"/>
        <v>0</v>
      </c>
      <c r="H28" s="79">
        <f t="shared" si="1"/>
        <v>0</v>
      </c>
    </row>
    <row r="29" spans="1:8">
      <c r="A29" s="76" t="s">
        <v>181</v>
      </c>
      <c r="B29" s="73" t="s">
        <v>122</v>
      </c>
      <c r="C29" s="77">
        <v>0</v>
      </c>
      <c r="D29" s="77">
        <v>0</v>
      </c>
      <c r="E29" s="77"/>
      <c r="F29" s="78" t="s">
        <v>47</v>
      </c>
      <c r="G29" s="79">
        <f t="shared" si="0"/>
        <v>0</v>
      </c>
      <c r="H29" s="79">
        <f t="shared" si="1"/>
        <v>0</v>
      </c>
    </row>
    <row r="30" spans="1:8">
      <c r="A30" s="76" t="s">
        <v>182</v>
      </c>
      <c r="B30" s="73" t="s">
        <v>122</v>
      </c>
      <c r="C30" s="77">
        <v>0.70579999999999998</v>
      </c>
      <c r="D30" s="77">
        <v>0.64990000000000003</v>
      </c>
      <c r="E30" s="77"/>
      <c r="F30" s="78" t="s">
        <v>47</v>
      </c>
      <c r="G30" s="79">
        <f t="shared" si="0"/>
        <v>29550.434399999998</v>
      </c>
      <c r="H30" s="79">
        <f t="shared" si="1"/>
        <v>27210.013200000001</v>
      </c>
    </row>
    <row r="31" spans="1:8">
      <c r="A31" s="76" t="s">
        <v>183</v>
      </c>
      <c r="B31" s="73" t="s">
        <v>122</v>
      </c>
      <c r="C31" s="77">
        <v>7.1379999999999999</v>
      </c>
      <c r="D31" s="77">
        <v>7.1204000000000001</v>
      </c>
      <c r="E31" s="77"/>
      <c r="F31" s="78" t="s">
        <v>47</v>
      </c>
      <c r="G31" s="79">
        <f t="shared" si="0"/>
        <v>298853.78399999999</v>
      </c>
      <c r="H31" s="79">
        <f t="shared" si="1"/>
        <v>298116.90720000002</v>
      </c>
    </row>
    <row r="32" spans="1:8">
      <c r="A32" s="76" t="s">
        <v>184</v>
      </c>
      <c r="B32" s="73" t="s">
        <v>122</v>
      </c>
      <c r="C32" s="77">
        <v>0</v>
      </c>
      <c r="D32" s="77">
        <v>0</v>
      </c>
      <c r="E32" s="77"/>
      <c r="F32" s="78" t="s">
        <v>47</v>
      </c>
      <c r="G32" s="79">
        <f t="shared" si="0"/>
        <v>0</v>
      </c>
      <c r="H32" s="79">
        <f t="shared" si="1"/>
        <v>0</v>
      </c>
    </row>
    <row r="33" spans="1:8">
      <c r="A33" s="76" t="s">
        <v>185</v>
      </c>
      <c r="B33" s="73" t="s">
        <v>122</v>
      </c>
      <c r="C33" s="77">
        <v>0</v>
      </c>
      <c r="D33" s="77">
        <v>0</v>
      </c>
      <c r="E33" s="77"/>
      <c r="F33" s="78" t="s">
        <v>47</v>
      </c>
      <c r="G33" s="79">
        <f t="shared" si="0"/>
        <v>0</v>
      </c>
      <c r="H33" s="79">
        <f t="shared" si="1"/>
        <v>0</v>
      </c>
    </row>
    <row r="34" spans="1:8">
      <c r="A34" s="76" t="s">
        <v>186</v>
      </c>
      <c r="B34" s="73" t="s">
        <v>122</v>
      </c>
      <c r="C34" s="77">
        <v>0.59850000000000003</v>
      </c>
      <c r="D34" s="77">
        <v>0.61209999999999998</v>
      </c>
      <c r="E34" s="77"/>
      <c r="F34" s="78" t="s">
        <v>47</v>
      </c>
      <c r="G34" s="79">
        <f t="shared" si="0"/>
        <v>25057.998</v>
      </c>
      <c r="H34" s="79">
        <f t="shared" si="1"/>
        <v>25627.4028</v>
      </c>
    </row>
    <row r="35" spans="1:8">
      <c r="A35" s="76" t="s">
        <v>187</v>
      </c>
      <c r="B35" s="73" t="s">
        <v>122</v>
      </c>
      <c r="C35" s="77">
        <v>0.51490000000000002</v>
      </c>
      <c r="D35" s="77">
        <v>0.50339999999999996</v>
      </c>
      <c r="E35" s="77"/>
      <c r="F35" s="78" t="s">
        <v>47</v>
      </c>
      <c r="G35" s="79">
        <f t="shared" si="0"/>
        <v>21557.833200000001</v>
      </c>
      <c r="H35" s="79">
        <f t="shared" si="1"/>
        <v>21076.351199999997</v>
      </c>
    </row>
    <row r="36" spans="1:8">
      <c r="A36" s="76" t="s">
        <v>188</v>
      </c>
      <c r="B36" s="73" t="s">
        <v>122</v>
      </c>
      <c r="C36" s="77">
        <v>0</v>
      </c>
      <c r="D36" s="77">
        <v>0</v>
      </c>
      <c r="E36" s="77"/>
      <c r="F36" s="78" t="s">
        <v>47</v>
      </c>
      <c r="G36" s="79">
        <f t="shared" si="0"/>
        <v>0</v>
      </c>
      <c r="H36" s="79">
        <f t="shared" si="1"/>
        <v>0</v>
      </c>
    </row>
    <row r="37" spans="1:8">
      <c r="A37" s="76" t="s">
        <v>189</v>
      </c>
      <c r="B37" s="73" t="s">
        <v>122</v>
      </c>
      <c r="C37" s="77">
        <v>1.1133999999999999</v>
      </c>
      <c r="D37" s="77">
        <v>1.1154999999999999</v>
      </c>
      <c r="E37" s="77"/>
      <c r="F37" s="78" t="s">
        <v>47</v>
      </c>
      <c r="G37" s="79">
        <f t="shared" si="0"/>
        <v>46615.831200000001</v>
      </c>
      <c r="H37" s="79">
        <f t="shared" si="1"/>
        <v>46703.754000000001</v>
      </c>
    </row>
    <row r="38" spans="1:8">
      <c r="A38" s="76" t="s">
        <v>121</v>
      </c>
      <c r="B38" s="73" t="s">
        <v>122</v>
      </c>
      <c r="C38" s="77">
        <v>0</v>
      </c>
      <c r="D38" s="77">
        <v>0</v>
      </c>
      <c r="E38" s="77"/>
      <c r="F38" s="78" t="s">
        <v>47</v>
      </c>
      <c r="G38" s="79">
        <f t="shared" si="0"/>
        <v>0</v>
      </c>
      <c r="H38" s="79">
        <f t="shared" si="1"/>
        <v>0</v>
      </c>
    </row>
    <row r="39" spans="1:8">
      <c r="A39" s="76" t="s">
        <v>190</v>
      </c>
      <c r="B39" s="73" t="s">
        <v>122</v>
      </c>
      <c r="C39" s="77">
        <v>7.1867000000000001</v>
      </c>
      <c r="D39" s="77">
        <v>7.2423999999999999</v>
      </c>
      <c r="E39" s="77"/>
      <c r="F39" s="78" t="s">
        <v>47</v>
      </c>
      <c r="G39" s="79">
        <f t="shared" si="0"/>
        <v>300892.75559999997</v>
      </c>
      <c r="H39" s="79">
        <f t="shared" si="1"/>
        <v>303224.80320000002</v>
      </c>
    </row>
    <row r="40" spans="1:8">
      <c r="A40" s="76" t="s">
        <v>191</v>
      </c>
      <c r="B40" s="73" t="s">
        <v>122</v>
      </c>
      <c r="C40" s="77">
        <v>1.1787000000000001</v>
      </c>
      <c r="D40" s="77">
        <v>1.181</v>
      </c>
      <c r="E40" s="77"/>
      <c r="F40" s="78" t="s">
        <v>47</v>
      </c>
      <c r="G40" s="79">
        <f t="shared" si="0"/>
        <v>49349.811600000001</v>
      </c>
      <c r="H40" s="79">
        <f t="shared" si="1"/>
        <v>49446.108</v>
      </c>
    </row>
    <row r="41" spans="1:8">
      <c r="A41" s="76" t="s">
        <v>192</v>
      </c>
      <c r="B41" s="73" t="s">
        <v>193</v>
      </c>
      <c r="C41" s="77">
        <v>83.566400000000002</v>
      </c>
      <c r="D41" s="77" t="s">
        <v>176</v>
      </c>
      <c r="E41" s="77"/>
      <c r="F41" s="78" t="s">
        <v>47</v>
      </c>
      <c r="G41" s="159">
        <f>C41*twh_to_tj</f>
        <v>300839.03999999998</v>
      </c>
    </row>
    <row r="42" spans="1:8">
      <c r="A42" s="76" t="s">
        <v>194</v>
      </c>
      <c r="B42" s="73" t="s">
        <v>193</v>
      </c>
      <c r="C42" s="77">
        <v>13.7057</v>
      </c>
      <c r="D42" s="77" t="s">
        <v>176</v>
      </c>
      <c r="E42" s="77"/>
      <c r="F42" s="78" t="s">
        <v>47</v>
      </c>
      <c r="G42" s="159">
        <f>C42*twh_to_tj</f>
        <v>49340.520000000004</v>
      </c>
    </row>
    <row r="43" spans="1:8">
      <c r="A43" s="76" t="s">
        <v>195</v>
      </c>
      <c r="B43" s="73" t="s">
        <v>193</v>
      </c>
      <c r="C43" s="77">
        <v>0</v>
      </c>
      <c r="D43" s="77" t="s">
        <v>176</v>
      </c>
      <c r="E43" s="77"/>
      <c r="F43" s="78" t="s">
        <v>47</v>
      </c>
      <c r="G43" s="159">
        <f>C43*twh_to_tj</f>
        <v>0</v>
      </c>
    </row>
    <row r="44" spans="1:8">
      <c r="A44" s="76" t="s">
        <v>196</v>
      </c>
      <c r="B44" s="73" t="s">
        <v>193</v>
      </c>
      <c r="C44" s="77">
        <v>20.2926</v>
      </c>
      <c r="D44" s="77" t="s">
        <v>176</v>
      </c>
      <c r="E44" s="77"/>
      <c r="F44" s="78" t="s">
        <v>47</v>
      </c>
      <c r="G44" s="159">
        <f>C44*twh_to_tj</f>
        <v>73053.36</v>
      </c>
    </row>
    <row r="45" spans="1:8">
      <c r="A45" s="76" t="s">
        <v>197</v>
      </c>
      <c r="B45" s="73" t="s">
        <v>193</v>
      </c>
      <c r="C45" s="77">
        <v>49.568199999999997</v>
      </c>
      <c r="D45" s="77" t="s">
        <v>176</v>
      </c>
      <c r="E45" s="77"/>
      <c r="F45" s="78" t="s">
        <v>47</v>
      </c>
      <c r="G45" s="159">
        <f>C45*twh_to_tj</f>
        <v>178445.52</v>
      </c>
    </row>
  </sheetData>
  <dataValidations count="1">
    <dataValidation type="decimal" operator="greaterThanOrEqual" allowBlank="1" showInputMessage="1" showErrorMessage="1" errorTitle="Number Range" error="You may only enter positive numbers here. " sqref="B5:B6">
      <formula1>0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Dashboard</vt:lpstr>
      <vt:lpstr>ECUK</vt:lpstr>
      <vt:lpstr>ODYSSEE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2014-05-28T09:13:58Z</dcterms:created>
  <dcterms:modified xsi:type="dcterms:W3CDTF">2014-05-29T13:12:27Z</dcterms:modified>
</cp:coreProperties>
</file>