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2024-2\0 ASIGNATURAS\CAPSTONE\EVALUACIÓN SUMATIVA 4\GRUPO 5\"/>
    </mc:Choice>
  </mc:AlternateContent>
  <xr:revisionPtr revIDLastSave="0" documentId="13_ncr:1_{EBBE63D7-DF23-487B-8ACC-42F678B4D33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D19" i="1"/>
  <c r="F58" i="1"/>
  <c r="G58" i="1" s="1"/>
  <c r="D58" i="1"/>
  <c r="E58" i="1" s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G82" i="1"/>
  <c r="E82" i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E80" i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G78" i="1"/>
  <c r="E78" i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G69" i="1"/>
  <c r="E69" i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G67" i="1"/>
  <c r="E67" i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G65" i="1"/>
  <c r="E65" i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G56" i="1"/>
  <c r="E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E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G43" i="1"/>
  <c r="E43" i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G41" i="1"/>
  <c r="E41" i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G39" i="1"/>
  <c r="E39" i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G30" i="1"/>
  <c r="E30" i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G28" i="1"/>
  <c r="E28" i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G26" i="1"/>
  <c r="E26" i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E13" i="1" l="1"/>
  <c r="D14" i="1"/>
  <c r="E14" i="1" s="1"/>
  <c r="E15" i="1"/>
  <c r="D16" i="1"/>
  <c r="E16" i="1" s="1"/>
  <c r="E17" i="1"/>
  <c r="D18" i="1"/>
  <c r="E18" i="1" s="1"/>
  <c r="E19" i="1"/>
  <c r="G17" i="1" l="1"/>
  <c r="H17" i="1"/>
  <c r="I17" i="1" s="1"/>
  <c r="J17" i="1"/>
  <c r="K17" i="1" s="1"/>
  <c r="J19" i="1"/>
  <c r="K19" i="1" s="1"/>
  <c r="H19" i="1"/>
  <c r="I19" i="1" s="1"/>
  <c r="G19" i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G15" i="1"/>
  <c r="J14" i="1"/>
  <c r="H14" i="1"/>
  <c r="I14" i="1" s="1"/>
  <c r="F14" i="1"/>
  <c r="G14" i="1" s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<sst xmlns="http://schemas.openxmlformats.org/spreadsheetml/2006/main" count="182" uniqueCount="67">
  <si>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</si>
  <si>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</si>
  <si>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</si>
  <si>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</si>
  <si>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</si>
  <si>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</si>
  <si>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</si>
  <si>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</si>
  <si>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</si>
  <si>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</si>
  <si>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</si>
  <si>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</si>
  <si>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</si>
  <si>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</si>
  <si>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</si>
  <si>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</si>
  <si>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</si>
  <si>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</si>
  <si>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</si>
  <si>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</si>
  <si>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</si>
  <si>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</si>
  <si>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</si>
  <si>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</si>
  <si>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</si>
  <si>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</si>
  <si>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</si>
  <si>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</si>
  <si>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</si>
  <si>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</si>
  <si>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</si>
  <si>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</si>
  <si>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</si>
  <si>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</si>
  <si>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</si>
  <si>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</si>
  <si>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</si>
  <si>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</si>
  <si>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</si>
  <si>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</si>
  <si>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</si>
  <si>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</si>
  <si>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</si>
  <si>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</si>
  <si>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</si>
  <si>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</si>
  <si>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</si>
  <si>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</si>
  <si>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</si>
  <si>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</si>
  <si>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</si>
  <si>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</si>
  <si>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</si>
  <si>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</si>
  <si>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</si>
  <si>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</si>
  <si>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</si>
  <si>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</si>
  <si>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</si>
  <si>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</si>
  <si>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</si>
  <si>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</si>
  <si>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</si>
  <si>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JAVIER ALEJANDRO DIAZ ACUNA</t>
  </si>
  <si>
    <t>NICOLAS ANDRES BRICENO CARQUIN</t>
  </si>
  <si>
    <t>BRAYAN NICOLAS ALEJANDRO PARDO FERNANDEZ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</si>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</sst>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7" fillId="0" borderId="16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G5" sqref="G5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8">
        <v>0.7</v>
      </c>
      <c r="D2" s="31">
        <v>0.3</v>
      </c>
      <c r="E2" s="32">
        <v>1</v>
      </c>
    </row>
    <row r="3" spans="1:11" ht="14.4" x14ac:dyDescent="0.3">
      <c r="B3" s="2" t="s">
        <v>0</v>
      </c>
      <c r="C3" s="29" t="s">
        <v>1</v>
      </c>
      <c r="D3" s="33" t="s">
        <v>2</v>
      </c>
      <c r="E3" s="34" t="s">
        <v>3</v>
      </c>
    </row>
    <row r="4" spans="1:11" ht="14.4" x14ac:dyDescent="0.3">
      <c r="A4" s="3">
        <v>1</v>
      </c>
      <c r="B4" s="38" t="s">
        <v>63</v>
      </c>
      <c r="C4" s="30">
        <f>C21</f>
        <v>5.8</v>
      </c>
      <c r="D4" s="36">
        <f>C60</f>
        <v>5.8</v>
      </c>
      <c r="E4" s="35">
        <f>C4*C$2+D4*D$2</f>
        <v>5.8</v>
      </c>
    </row>
    <row r="5" spans="1:11" ht="14.4" x14ac:dyDescent="0.3">
      <c r="A5" s="3">
        <v>2</v>
      </c>
      <c r="B5" s="38" t="s">
        <v>64</v>
      </c>
      <c r="C5" s="30">
        <f>C34</f>
        <v>5.8</v>
      </c>
      <c r="D5" s="36">
        <f>C73</f>
        <v>5.8</v>
      </c>
      <c r="E5" s="35">
        <f t="shared" ref="E5:E6" si="0">C5*C$2+D5*D$2</f>
        <v>5.8</v>
      </c>
    </row>
    <row r="6" spans="1:11" ht="14.4" x14ac:dyDescent="0.3">
      <c r="A6" s="3">
        <v>3</v>
      </c>
      <c r="B6" s="38" t="s">
        <v>65</v>
      </c>
      <c r="C6" s="30">
        <f>C47</f>
        <v>5.8</v>
      </c>
      <c r="D6" s="36">
        <f>C86</f>
        <v>5.8</v>
      </c>
      <c r="E6" s="35">
        <f t="shared" si="0"/>
        <v>5.8</v>
      </c>
    </row>
    <row r="11" spans="1:11" ht="18" outlineLevel="1" x14ac:dyDescent="0.3">
      <c r="A11" s="39" t="s">
        <v>4</v>
      </c>
      <c r="B11" s="11" t="str">
        <f>B4</f>
        <v>JAVIER ALEJANDRO DIAZ ACUNA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3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/>
      <c r="E13" s="12" t="str">
        <f>IF(D13="X",100*0.15,"")</f>
        <v/>
      </c>
      <c r="F13" s="12" t="s">
        <v>66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" customHeight="1" outlineLevel="1" x14ac:dyDescent="0.3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tr">
        <f t="shared" ref="D13:D17" si="4">IF($C14=CL,"X","")</f>
        <v>X</v>
      </c>
      <c r="E14" s="12">
        <f>IF(D14="X",100*0.25,"")</f>
        <v>25</v>
      </c>
      <c r="F14" s="12" t="str">
        <f t="shared" ref="F13:F17" si="5">IF($C14=L,"X","")</f>
        <v/>
      </c>
      <c r="G14" s="12" t="str">
        <f>IF(F14="X",60*0.25,"")</f>
        <v/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3">
      <c r="A15" s="41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/>
      <c r="E15" s="12" t="str">
        <f>IF(D15="X",100*0.2,"")</f>
        <v/>
      </c>
      <c r="F15" s="12" t="s">
        <v>66</v>
      </c>
      <c r="G15" s="12">
        <f>IF(F15="X",60*0.2,"")</f>
        <v>12</v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3">
      <c r="A16" s="41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4"/>
        <v>X</v>
      </c>
      <c r="E16" s="12">
        <f>IF(D16="X",100*0.05,"")</f>
        <v>5</v>
      </c>
      <c r="F16" s="12" t="str">
        <f t="shared" si="5"/>
        <v/>
      </c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3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/>
      <c r="E17" s="12" t="str">
        <f>IF(D17="X",100*0.05,"")</f>
        <v/>
      </c>
      <c r="F17" s="12" t="s">
        <v>66</v>
      </c>
      <c r="G17" s="12">
        <f>IF(F17="X",60*0.05,"")</f>
        <v>3</v>
      </c>
      <c r="H17" s="12" t="str">
        <f t="shared" si="1"/>
        <v/>
      </c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24" outlineLevel="1" x14ac:dyDescent="0.3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3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5">
      <c r="A20" s="40"/>
      <c r="B20" s="17" t="s">
        <v>12</v>
      </c>
      <c r="C20" s="21">
        <f>E20+G20+I20+K20</f>
        <v>84</v>
      </c>
      <c r="D20" s="13"/>
      <c r="E20" s="13">
        <f>SUM(E13:E19)</f>
        <v>60</v>
      </c>
      <c r="F20" s="13"/>
      <c r="G20" s="13">
        <f>SUM(G13:G19)</f>
        <v>24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2"/>
      <c r="B21" s="20" t="s">
        <v>13</v>
      </c>
      <c r="C21" s="14">
        <f>VLOOKUP(C20,ESCALA_IEP!A2:B202,2,FALSE)</f>
        <v>5.8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39" t="s">
        <v>4</v>
      </c>
      <c r="B24" s="11" t="str">
        <f>B5</f>
        <v>NICOLAS ANDRES BRICENO CARQUIN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3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/>
      <c r="E26" s="12" t="str">
        <f>IF(D26="X",100*0.15,"")</f>
        <v/>
      </c>
      <c r="F26" s="12" t="s">
        <v>66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3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ref="D26:D30" si="10">IF($C27=CL,"X","")</f>
        <v>X</v>
      </c>
      <c r="E27" s="12">
        <f>IF(D27="X",100*0.25,"")</f>
        <v>25</v>
      </c>
      <c r="F27" s="12" t="str">
        <f t="shared" ref="F26:F30" si="11">IF($C27=L,"X","")</f>
        <v/>
      </c>
      <c r="G27" s="12" t="str">
        <f>IF(F27="X",60*0.25,"")</f>
        <v/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3">
      <c r="A28" s="41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/>
      <c r="E28" s="12" t="str">
        <f>IF(D28="X",100*0.2,"")</f>
        <v/>
      </c>
      <c r="F28" s="12" t="s">
        <v>66</v>
      </c>
      <c r="G28" s="12">
        <f>IF(F28="X",60*0.2,"")</f>
        <v>12</v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3">
      <c r="A29" s="41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10"/>
        <v>X</v>
      </c>
      <c r="E29" s="12">
        <f>IF(D29="X",100*0.05,"")</f>
        <v>5</v>
      </c>
      <c r="F29" s="12" t="str">
        <f t="shared" si="11"/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3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/>
      <c r="E30" s="12" t="str">
        <f>IF(D30="X",100*0.05,"")</f>
        <v/>
      </c>
      <c r="F30" s="12" t="s">
        <v>66</v>
      </c>
      <c r="G30" s="12">
        <f>IF(F30="X",60*0.05,"")</f>
        <v>3</v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3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3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5">
      <c r="A33" s="40"/>
      <c r="B33" s="17" t="s">
        <v>12</v>
      </c>
      <c r="C33" s="21">
        <f>E33+G33+I33+K33</f>
        <v>84</v>
      </c>
      <c r="D33" s="13"/>
      <c r="E33" s="13">
        <f>SUM(E26:E32)</f>
        <v>60</v>
      </c>
      <c r="F33" s="13"/>
      <c r="G33" s="13">
        <f>SUM(G26:G32)</f>
        <v>24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2"/>
      <c r="B34" s="20" t="s">
        <v>13</v>
      </c>
      <c r="C34" s="14">
        <f>VLOOKUP(C33,ESCALA_IEP!A15:B215,2,FALSE)</f>
        <v>5.8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39" t="s">
        <v>4</v>
      </c>
      <c r="B37" s="11" t="str">
        <f>B6</f>
        <v>BRAYAN NICOLAS ALEJANDRO PARDO FERNANDEZ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3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/>
      <c r="E39" s="12" t="str">
        <f>IF(D39="X",100*0.15,"")</f>
        <v/>
      </c>
      <c r="F39" s="12" t="s">
        <v>66</v>
      </c>
      <c r="G39" s="12">
        <f>IF(F39="X",60*0.15,"")</f>
        <v>9</v>
      </c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3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ref="D39:D43" si="15">IF($C40=CL,"X","")</f>
        <v>X</v>
      </c>
      <c r="E40" s="12">
        <f>IF(D40="X",100*0.25,"")</f>
        <v>25</v>
      </c>
      <c r="F40" s="12" t="str">
        <f t="shared" ref="F39:F43" si="16">IF($C40=L,"X","")</f>
        <v/>
      </c>
      <c r="G40" s="12" t="str">
        <f>IF(F40="X",60*0.25,"")</f>
        <v/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3">
      <c r="A41" s="41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/>
      <c r="E41" s="12" t="str">
        <f>IF(D41="X",100*0.2,"")</f>
        <v/>
      </c>
      <c r="F41" s="12" t="s">
        <v>66</v>
      </c>
      <c r="G41" s="12">
        <f>IF(F41="X",60*0.2,"")</f>
        <v>12</v>
      </c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3">
      <c r="A42" s="41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5"/>
        <v>X</v>
      </c>
      <c r="E42" s="12">
        <f>IF(D42="X",100*0.05,"")</f>
        <v>5</v>
      </c>
      <c r="F42" s="12" t="str">
        <f t="shared" si="16"/>
        <v/>
      </c>
      <c r="G42" s="12" t="str">
        <f>IF(F42="X",60*0.05,"")</f>
        <v/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3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/>
      <c r="E43" s="12" t="str">
        <f>IF(D43="X",100*0.05,"")</f>
        <v/>
      </c>
      <c r="F43" s="12" t="s">
        <v>66</v>
      </c>
      <c r="G43" s="12">
        <f>IF(F43="X",60*0.05,"")</f>
        <v>3</v>
      </c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3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3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5">
      <c r="A46" s="40"/>
      <c r="B46" s="17" t="s">
        <v>12</v>
      </c>
      <c r="C46" s="21">
        <f>E46+G46+I46+K46</f>
        <v>84</v>
      </c>
      <c r="D46" s="13"/>
      <c r="E46" s="13">
        <f>SUM(E39:E45)</f>
        <v>60</v>
      </c>
      <c r="F46" s="13"/>
      <c r="G46" s="13">
        <f>SUM(G39:G45)</f>
        <v>24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2"/>
      <c r="B47" s="20" t="s">
        <v>13</v>
      </c>
      <c r="C47" s="14">
        <f>VLOOKUP(C46,ESCALA_IEP!A28:B228,2,FALSE)</f>
        <v>5.8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8" t="s">
        <v>14</v>
      </c>
      <c r="B50" s="11" t="str">
        <f>B4</f>
        <v>JAVIER ALEJANDRO DIAZ ACUNA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3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/>
      <c r="E52" s="12" t="str">
        <f>IF(D52="X",100*0.15,"")</f>
        <v/>
      </c>
      <c r="F52" s="12" t="s">
        <v>66</v>
      </c>
      <c r="G52" s="12">
        <f>IF(F52="X",60*0.15,"")</f>
        <v>9</v>
      </c>
      <c r="H52" s="12" t="str">
        <f t="shared" ref="H52:H56" si="17">IF($C52=ML,"X","")</f>
        <v/>
      </c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3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ref="D52:D56" si="20">IF($C53=CL,"X","")</f>
        <v>X</v>
      </c>
      <c r="E53" s="12">
        <f>IF(D53="X",100*0.25,"")</f>
        <v>25</v>
      </c>
      <c r="F53" s="12" t="str">
        <f t="shared" ref="F52:F56" si="21">IF($C53=L,"X","")</f>
        <v/>
      </c>
      <c r="G53" s="12" t="str">
        <f>IF(F53="X",60*0.25,"")</f>
        <v/>
      </c>
      <c r="H53" s="12" t="str">
        <f t="shared" si="17"/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3">
      <c r="A54" s="41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/>
      <c r="E54" s="12" t="str">
        <f>IF(D54="X",100*0.2,"")</f>
        <v/>
      </c>
      <c r="F54" s="12" t="s">
        <v>66</v>
      </c>
      <c r="G54" s="12">
        <f>IF(F54="X",60*0.2,"")</f>
        <v>12</v>
      </c>
      <c r="H54" s="12" t="str">
        <f t="shared" si="17"/>
        <v/>
      </c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3">
      <c r="A55" s="41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20"/>
        <v>X</v>
      </c>
      <c r="E55" s="12">
        <f>IF(D55="X",100*0.05,"")</f>
        <v>5</v>
      </c>
      <c r="F55" s="12" t="str">
        <f t="shared" si="21"/>
        <v/>
      </c>
      <c r="G55" s="12" t="str">
        <f>IF(F55="X",60*0.05,"")</f>
        <v/>
      </c>
      <c r="H55" s="12" t="str">
        <f t="shared" si="17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3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/>
      <c r="E56" s="12" t="str">
        <f>IF(D56="X",100*0.05,"")</f>
        <v/>
      </c>
      <c r="F56" s="12" t="s">
        <v>66</v>
      </c>
      <c r="G56" s="12">
        <f>IF(F56="X",60*0.05,"")</f>
        <v>3</v>
      </c>
      <c r="H56" s="12" t="str">
        <f t="shared" si="17"/>
        <v/>
      </c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3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3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35">
      <c r="A59" s="40"/>
      <c r="B59" s="17" t="s">
        <v>12</v>
      </c>
      <c r="C59" s="21">
        <f>E59+G59+I59+K59</f>
        <v>84</v>
      </c>
      <c r="D59" s="13"/>
      <c r="E59" s="13">
        <f>SUM(E52:E58)</f>
        <v>60</v>
      </c>
      <c r="F59" s="13"/>
      <c r="G59" s="13">
        <f>SUM(G52:G58)</f>
        <v>24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2"/>
      <c r="B60" s="20" t="s">
        <v>13</v>
      </c>
      <c r="C60" s="14">
        <f>VLOOKUP(C59,ESCALA_IEP!A41:B241,2,FALSE)</f>
        <v>5.8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8" t="s">
        <v>15</v>
      </c>
      <c r="B63" s="11" t="str">
        <f>B5</f>
        <v>NICOLAS ANDRES BRICENO CARQUIN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/>
      <c r="E65" s="12" t="str">
        <f>IF(D65="X",100*0.15,"")</f>
        <v/>
      </c>
      <c r="F65" s="12" t="s">
        <v>66</v>
      </c>
      <c r="G65" s="12">
        <f>IF(F65="X",60*0.15,"")</f>
        <v>9</v>
      </c>
      <c r="H65" s="12" t="str">
        <f t="shared" ref="H65:H69" si="22">IF($C65=ML,"X","")</f>
        <v/>
      </c>
      <c r="I65" s="12" t="str">
        <f>IF(H65="X",30*0.15,"")</f>
        <v/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 x14ac:dyDescent="0.3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tr">
        <f t="shared" ref="D65:D69" si="25">IF($C66=CL,"X","")</f>
        <v>X</v>
      </c>
      <c r="E66" s="12">
        <f>IF(D66="X",100*0.25,"")</f>
        <v>25</v>
      </c>
      <c r="F66" s="12" t="str">
        <f t="shared" ref="F65:F69" si="26">IF($C66=L,"X","")</f>
        <v/>
      </c>
      <c r="G66" s="12" t="str">
        <f>IF(F66="X",60*0.25,"")</f>
        <v/>
      </c>
      <c r="H66" s="12" t="str">
        <f t="shared" si="22"/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3">
      <c r="A67" s="41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/>
      <c r="E67" s="12" t="str">
        <f>IF(D67="X",100*0.2,"")</f>
        <v/>
      </c>
      <c r="F67" s="12" t="s">
        <v>66</v>
      </c>
      <c r="G67" s="12">
        <f>IF(F67="X",60*0.2,"")</f>
        <v>12</v>
      </c>
      <c r="H67" s="12" t="str">
        <f t="shared" si="22"/>
        <v/>
      </c>
      <c r="I67" s="12" t="str">
        <f>IF(H67="X",30*0.2,"")</f>
        <v/>
      </c>
      <c r="J67" s="12" t="str">
        <f t="shared" si="23"/>
        <v/>
      </c>
      <c r="K67" s="12" t="str">
        <f t="shared" si="24"/>
        <v/>
      </c>
    </row>
    <row r="68" spans="1:11" ht="24" customHeight="1" x14ac:dyDescent="0.3">
      <c r="A68" s="41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5"/>
        <v>X</v>
      </c>
      <c r="E68" s="12">
        <f>IF(D68="X",100*0.05,"")</f>
        <v>5</v>
      </c>
      <c r="F68" s="12" t="str">
        <f t="shared" si="26"/>
        <v/>
      </c>
      <c r="G68" s="12" t="str">
        <f>IF(F68="X",60*0.05,"")</f>
        <v/>
      </c>
      <c r="H68" s="12" t="str">
        <f t="shared" si="22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3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/>
      <c r="E69" s="12" t="str">
        <f>IF(D69="X",100*0.05,"")</f>
        <v/>
      </c>
      <c r="F69" s="12" t="s">
        <v>66</v>
      </c>
      <c r="G69" s="12">
        <f>IF(F69="X",60*0.05,"")</f>
        <v>3</v>
      </c>
      <c r="H69" s="12" t="str">
        <f t="shared" si="22"/>
        <v/>
      </c>
      <c r="I69" s="12" t="str">
        <f>IF(H69="X",30*0.05,"")</f>
        <v/>
      </c>
      <c r="J69" s="12" t="str">
        <f t="shared" si="23"/>
        <v/>
      </c>
      <c r="K69" s="12" t="str">
        <f t="shared" si="24"/>
        <v/>
      </c>
    </row>
    <row r="70" spans="1:11" ht="24" customHeight="1" x14ac:dyDescent="0.3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3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4"/>
        <v/>
      </c>
    </row>
    <row r="72" spans="1:11" ht="24" customHeight="1" x14ac:dyDescent="0.35">
      <c r="A72" s="40"/>
      <c r="B72" s="17" t="s">
        <v>12</v>
      </c>
      <c r="C72" s="21">
        <f>E72+G72+I72+K72</f>
        <v>84</v>
      </c>
      <c r="D72" s="13"/>
      <c r="E72" s="13">
        <f>SUM(E65:E71)</f>
        <v>60</v>
      </c>
      <c r="F72" s="13"/>
      <c r="G72" s="13">
        <f>SUM(G65:G71)</f>
        <v>24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2"/>
      <c r="B73" s="20" t="s">
        <v>13</v>
      </c>
      <c r="C73" s="14">
        <f>VLOOKUP(C72,ESCALA_IEP!A54:B254,2,FALSE)</f>
        <v>5.8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8" t="s">
        <v>16</v>
      </c>
      <c r="B76" s="11" t="str">
        <f>B6</f>
        <v>BRAYAN NICOLAS ALEJANDRO PARDO FERNANDEZ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/>
      <c r="E78" s="12" t="str">
        <f>IF(D78="X",100*0.15,"")</f>
        <v/>
      </c>
      <c r="F78" s="12" t="s">
        <v>66</v>
      </c>
      <c r="G78" s="12">
        <f>IF(F78="X",60*0.15,"")</f>
        <v>9</v>
      </c>
      <c r="H78" s="12" t="str">
        <f t="shared" ref="H78:H82" si="27">IF($C78=ML,"X","")</f>
        <v/>
      </c>
      <c r="I78" s="12" t="str">
        <f>IF(H78="X",30*0.15,"")</f>
        <v/>
      </c>
      <c r="J78" s="12" t="str">
        <f t="shared" ref="J78:J82" si="28">IF($C78=NL,"X","")</f>
        <v/>
      </c>
      <c r="K78" s="12" t="str">
        <f t="shared" ref="K78:K84" si="29">IF($J78="X",0,"")</f>
        <v/>
      </c>
    </row>
    <row r="79" spans="1:11" ht="24" customHeight="1" x14ac:dyDescent="0.3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tr">
        <f t="shared" ref="D78:D82" si="30">IF($C79=CL,"X","")</f>
        <v>X</v>
      </c>
      <c r="E79" s="12">
        <f>IF(D79="X",100*0.25,"")</f>
        <v>25</v>
      </c>
      <c r="F79" s="12" t="str">
        <f t="shared" ref="F78:F82" si="31">IF($C79=L,"X","")</f>
        <v/>
      </c>
      <c r="G79" s="12" t="str">
        <f>IF(F79="X",60*0.25,"")</f>
        <v/>
      </c>
      <c r="H79" s="12" t="str">
        <f t="shared" si="27"/>
        <v/>
      </c>
      <c r="I79" s="12" t="str">
        <f>IF(H79="X",30*0.25,"")</f>
        <v/>
      </c>
      <c r="J79" s="12" t="str">
        <f t="shared" si="28"/>
        <v/>
      </c>
      <c r="K79" s="12" t="str">
        <f t="shared" si="29"/>
        <v/>
      </c>
    </row>
    <row r="80" spans="1:11" ht="24" customHeight="1" x14ac:dyDescent="0.3">
      <c r="A80" s="41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/>
      <c r="E80" s="12" t="str">
        <f>IF(D80="X",100*0.2,"")</f>
        <v/>
      </c>
      <c r="F80" s="12" t="s">
        <v>66</v>
      </c>
      <c r="G80" s="12">
        <f>IF(F80="X",60*0.2,"")</f>
        <v>12</v>
      </c>
      <c r="H80" s="12" t="str">
        <f t="shared" si="27"/>
        <v/>
      </c>
      <c r="I80" s="12" t="str">
        <f>IF(H80="X",30*0.2,"")</f>
        <v/>
      </c>
      <c r="J80" s="12" t="str">
        <f t="shared" si="28"/>
        <v/>
      </c>
      <c r="K80" s="12" t="str">
        <f t="shared" si="29"/>
        <v/>
      </c>
    </row>
    <row r="81" spans="1:11" ht="24" customHeight="1" x14ac:dyDescent="0.3">
      <c r="A81" s="41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30"/>
        <v>X</v>
      </c>
      <c r="E81" s="12">
        <f>IF(D81="X",100*0.05,"")</f>
        <v>5</v>
      </c>
      <c r="F81" s="12" t="str">
        <f t="shared" si="31"/>
        <v/>
      </c>
      <c r="G81" s="12" t="str">
        <f>IF(F81="X",60*0.05,"")</f>
        <v/>
      </c>
      <c r="H81" s="12" t="str">
        <f t="shared" si="27"/>
        <v/>
      </c>
      <c r="I81" s="12" t="str">
        <f>IF(H81="X",30*0.05,"")</f>
        <v/>
      </c>
      <c r="J81" s="12" t="str">
        <f t="shared" si="28"/>
        <v/>
      </c>
      <c r="K81" s="12" t="str">
        <f t="shared" si="29"/>
        <v/>
      </c>
    </row>
    <row r="82" spans="1:11" ht="24" customHeight="1" x14ac:dyDescent="0.3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/>
      <c r="E82" s="12" t="str">
        <f>IF(D82="X",100*0.05,"")</f>
        <v/>
      </c>
      <c r="F82" s="12" t="s">
        <v>66</v>
      </c>
      <c r="G82" s="12">
        <f>IF(F82="X",60*0.05,"")</f>
        <v>3</v>
      </c>
      <c r="H82" s="12" t="str">
        <f t="shared" si="27"/>
        <v/>
      </c>
      <c r="I82" s="12" t="str">
        <f>IF(H82="X",30*0.05,"")</f>
        <v/>
      </c>
      <c r="J82" s="12" t="str">
        <f t="shared" si="28"/>
        <v/>
      </c>
      <c r="K82" s="12" t="str">
        <f t="shared" si="29"/>
        <v/>
      </c>
    </row>
    <row r="83" spans="1:11" ht="24" customHeight="1" x14ac:dyDescent="0.3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9"/>
        <v/>
      </c>
    </row>
    <row r="84" spans="1:11" ht="24" customHeight="1" x14ac:dyDescent="0.3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9"/>
        <v/>
      </c>
    </row>
    <row r="85" spans="1:11" ht="24" customHeight="1" x14ac:dyDescent="0.35">
      <c r="A85" s="40"/>
      <c r="B85" s="17" t="s">
        <v>12</v>
      </c>
      <c r="C85" s="21">
        <f>E85+G85+I85+K85</f>
        <v>84</v>
      </c>
      <c r="D85" s="13"/>
      <c r="E85" s="13">
        <f>SUM(E78:E84)</f>
        <v>60</v>
      </c>
      <c r="F85" s="13"/>
      <c r="G85" s="13">
        <f>SUM(G78:G84)</f>
        <v>24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2"/>
      <c r="B86" s="20" t="s">
        <v>13</v>
      </c>
      <c r="C86" s="14">
        <f>VLOOKUP(C85,ESCALA_IEP!A67:B267,2,FALSE)</f>
        <v>5.8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3">
      <c r="A3" s="50"/>
      <c r="B3" s="55"/>
      <c r="C3" s="55"/>
      <c r="D3" s="26">
        <v>0.3</v>
      </c>
      <c r="E3" s="26">
        <v>0</v>
      </c>
      <c r="F3" s="50"/>
    </row>
    <row r="4" spans="1:6" ht="110.4" x14ac:dyDescent="0.3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4999999999999" customHeight="1" x14ac:dyDescent="0.3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3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96.6" x14ac:dyDescent="0.3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6.6" x14ac:dyDescent="0.3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6.6" x14ac:dyDescent="0.3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3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Fernando Pacheco Yañez</cp:lastModifiedBy>
  <cp:revision/>
  <dcterms:created xsi:type="dcterms:W3CDTF">2023-08-07T04:08:01Z</dcterms:created>
  <dcterms:modified xsi:type="dcterms:W3CDTF">2024-12-14T17:46:53Z</dcterms:modified>
  <cp:category/>
  <cp:contentStatus/>
</cp:coreProperties>
</file>