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200980ef07617/Documents/Thomas Edison University/Integer and Nonlinear Programming and Network Flow/final project/"/>
    </mc:Choice>
  </mc:AlternateContent>
  <xr:revisionPtr revIDLastSave="0" documentId="14_{47562873-3CA6-4895-BAA5-CFF28F89CE29}" xr6:coauthVersionLast="47" xr6:coauthVersionMax="47" xr10:uidLastSave="{00000000-0000-0000-0000-000000000000}"/>
  <bookViews>
    <workbookView xWindow="-108" yWindow="-108" windowWidth="23256" windowHeight="12456" xr2:uid="{A819DEB7-31CC-407B-942C-B322AFD86CDA}"/>
  </bookViews>
  <sheets>
    <sheet name="Part a" sheetId="1" r:id="rId1"/>
    <sheet name="Part b" sheetId="2" r:id="rId2"/>
    <sheet name="Part c" sheetId="3" r:id="rId3"/>
  </sheets>
  <definedNames>
    <definedName name="solver_adj" localSheetId="0" hidden="1">'Part a'!$B$5:$B$31,'Part a'!$G$39</definedName>
    <definedName name="solver_adj" localSheetId="1" hidden="1">'Part b'!$B$5:$B$31,'Part b'!$G$39</definedName>
    <definedName name="solver_adj" localSheetId="2" hidden="1">'Part c'!$B$5:$B$31,'Part c'!$G$39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'Part a'!$B$5:$B$31</definedName>
    <definedName name="solver_lhs1" localSheetId="1" hidden="1">'Part b'!$B$5:$B$31</definedName>
    <definedName name="solver_lhs1" localSheetId="2" hidden="1">'Part c'!$B$5:$B$31</definedName>
    <definedName name="solver_lhs2" localSheetId="0" hidden="1">'Part a'!$G$37:$H$37</definedName>
    <definedName name="solver_lhs2" localSheetId="1" hidden="1">'Part b'!$G$37:$H$37</definedName>
    <definedName name="solver_lhs2" localSheetId="2" hidden="1">'Part c'!$G$37:$H$37</definedName>
    <definedName name="solver_lhs3" localSheetId="0" hidden="1">'Part a'!$L$5:$L$14</definedName>
    <definedName name="solver_lhs3" localSheetId="1" hidden="1">'Part b'!$L$5:$L$15</definedName>
    <definedName name="solver_lhs3" localSheetId="2" hidden="1">'Part c'!$L$5:$L$15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'Part a'!$G$39</definedName>
    <definedName name="solver_opt" localSheetId="1" hidden="1">'Part b'!$G$39</definedName>
    <definedName name="solver_opt" localSheetId="2" hidden="1">'Part c'!$G$39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'Part a'!$G$39</definedName>
    <definedName name="solver_rhs2" localSheetId="1" hidden="1">'Part b'!$G$39</definedName>
    <definedName name="solver_rhs2" localSheetId="2" hidden="1">'Part c'!$G$39</definedName>
    <definedName name="solver_rhs3" localSheetId="0" hidden="1">'Part a'!$M$5:$M$14</definedName>
    <definedName name="solver_rhs3" localSheetId="1" hidden="1">'Part b'!$M$5:$M$15</definedName>
    <definedName name="solver_rhs3" localSheetId="2" hidden="1">'Part c'!$M$5:$M$15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3" l="1"/>
  <c r="H33" i="3"/>
  <c r="H35" i="3" s="1"/>
  <c r="H37" i="3" s="1"/>
  <c r="G33" i="3"/>
  <c r="G35" i="3" s="1"/>
  <c r="G37" i="3" s="1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J7" i="3"/>
  <c r="J8" i="3" s="1"/>
  <c r="F7" i="3"/>
  <c r="L6" i="3"/>
  <c r="K6" i="3"/>
  <c r="J6" i="3"/>
  <c r="F6" i="3"/>
  <c r="L5" i="3"/>
  <c r="K5" i="3"/>
  <c r="F5" i="3"/>
  <c r="H33" i="2"/>
  <c r="H35" i="2" s="1"/>
  <c r="G33" i="2"/>
  <c r="G35" i="2" s="1"/>
  <c r="G37" i="2" s="1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J7" i="2"/>
  <c r="L7" i="2" s="1"/>
  <c r="F7" i="2"/>
  <c r="J6" i="2"/>
  <c r="L6" i="2" s="1"/>
  <c r="F6" i="2"/>
  <c r="L5" i="2"/>
  <c r="K5" i="2"/>
  <c r="F5" i="2"/>
  <c r="L5" i="1"/>
  <c r="L7" i="1"/>
  <c r="L15" i="1"/>
  <c r="K8" i="3" l="1"/>
  <c r="J9" i="3"/>
  <c r="L8" i="3"/>
  <c r="L7" i="3"/>
  <c r="K7" i="3"/>
  <c r="H37" i="2"/>
  <c r="K7" i="2"/>
  <c r="J8" i="2"/>
  <c r="K6" i="2"/>
  <c r="L14" i="1"/>
  <c r="L13" i="1"/>
  <c r="L12" i="1"/>
  <c r="L11" i="1"/>
  <c r="L10" i="1"/>
  <c r="L9" i="1"/>
  <c r="L8" i="1"/>
  <c r="L6" i="1"/>
  <c r="K14" i="1"/>
  <c r="K13" i="1"/>
  <c r="K12" i="1"/>
  <c r="K11" i="1"/>
  <c r="K10" i="1"/>
  <c r="K9" i="1"/>
  <c r="K8" i="1"/>
  <c r="K7" i="1"/>
  <c r="K6" i="1"/>
  <c r="K5" i="1"/>
  <c r="J7" i="1"/>
  <c r="J8" i="1" s="1"/>
  <c r="J9" i="1" s="1"/>
  <c r="J10" i="1" s="1"/>
  <c r="J11" i="1" s="1"/>
  <c r="J12" i="1" s="1"/>
  <c r="J13" i="1" s="1"/>
  <c r="J14" i="1" s="1"/>
  <c r="J15" i="1" s="1"/>
  <c r="J6" i="1"/>
  <c r="H36" i="1"/>
  <c r="H33" i="1"/>
  <c r="H35" i="1" s="1"/>
  <c r="H37" i="1" s="1"/>
  <c r="G33" i="1"/>
  <c r="G35" i="1" s="1"/>
  <c r="G37" i="1" s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J10" i="3" l="1"/>
  <c r="K9" i="3"/>
  <c r="L9" i="3"/>
  <c r="L8" i="2"/>
  <c r="K8" i="2"/>
  <c r="J9" i="2"/>
  <c r="K10" i="3" l="1"/>
  <c r="J11" i="3"/>
  <c r="L10" i="3"/>
  <c r="L9" i="2"/>
  <c r="J10" i="2"/>
  <c r="K9" i="2"/>
  <c r="J12" i="3" l="1"/>
  <c r="K11" i="3"/>
  <c r="L10" i="2"/>
  <c r="K10" i="2"/>
  <c r="J11" i="2"/>
  <c r="K12" i="3" l="1"/>
  <c r="L12" i="3"/>
  <c r="J13" i="3"/>
  <c r="L11" i="2"/>
  <c r="J12" i="2"/>
  <c r="K11" i="2"/>
  <c r="J14" i="3" l="1"/>
  <c r="K13" i="3"/>
  <c r="L13" i="3"/>
  <c r="L12" i="2"/>
  <c r="K12" i="2"/>
  <c r="J13" i="2"/>
  <c r="K14" i="3" l="1"/>
  <c r="J15" i="3"/>
  <c r="L15" i="3" s="1"/>
  <c r="L14" i="3"/>
  <c r="L13" i="2"/>
  <c r="J14" i="2"/>
  <c r="K13" i="2"/>
  <c r="L14" i="2" l="1"/>
  <c r="K14" i="2"/>
  <c r="J15" i="2"/>
  <c r="L15" i="2" s="1"/>
</calcChain>
</file>

<file path=xl/sharedStrings.xml><?xml version="1.0" encoding="utf-8"?>
<sst xmlns="http://schemas.openxmlformats.org/spreadsheetml/2006/main" count="135" uniqueCount="28">
  <si>
    <t>From</t>
  </si>
  <si>
    <t>Fairbanks</t>
  </si>
  <si>
    <t>Tok</t>
  </si>
  <si>
    <t>To</t>
  </si>
  <si>
    <t>Cost</t>
  </si>
  <si>
    <t>Env Impact</t>
  </si>
  <si>
    <t>Skagway</t>
  </si>
  <si>
    <t>Whitehorse</t>
  </si>
  <si>
    <t>Carmacks</t>
  </si>
  <si>
    <t>Watson Lake</t>
  </si>
  <si>
    <t>Ft Nelson</t>
  </si>
  <si>
    <t>Boya Lake</t>
  </si>
  <si>
    <t>New Hazelton</t>
  </si>
  <si>
    <t>Chetwynd</t>
  </si>
  <si>
    <t>Artificial</t>
  </si>
  <si>
    <t>Total Cost</t>
  </si>
  <si>
    <t>Target</t>
  </si>
  <si>
    <t>% Deviation</t>
  </si>
  <si>
    <t>Weight</t>
  </si>
  <si>
    <t>Weighted % Dev.</t>
  </si>
  <si>
    <t>MinMax</t>
  </si>
  <si>
    <t>Net Flow</t>
  </si>
  <si>
    <t>Supply/demand</t>
  </si>
  <si>
    <t>Node</t>
  </si>
  <si>
    <t>Ship</t>
  </si>
  <si>
    <t>According to the above results, the minimum financial cost is $125.20 million and the environmental impact score is 407 by using the weights 1 and 0.</t>
  </si>
  <si>
    <t>According to the above results, the financial cost is $153.30 million and the minimum environmental impact score is 246 by using the weights 0 and 1.</t>
  </si>
  <si>
    <t>According to the above results, the minimum financial cost is $142.03 million and the minimum environmental impact score is 279.47 by using the weights 0.5 and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</si>
</sst>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0" borderId="0" xfId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7DE8-44B6-4C76-9345-3BB754FA2E3A}">
  <dimension ref="B4:M43"/>
  <sheetViews>
    <sheetView showGridLines="0" tabSelected="1" workbookViewId="0"/>
  </sheetViews>
  <sheetFormatPr defaultColWidth="9.109375" defaultRowHeight="13.8" x14ac:dyDescent="0.3"/>
  <cols>
    <col min="1" max="5" width="9.109375" style="2"/>
    <col min="6" max="6" width="14.21875" style="2" bestFit="1" customWidth="1"/>
    <col min="7" max="10" width="9.109375" style="2"/>
    <col min="11" max="11" width="10.88671875" style="2" bestFit="1" customWidth="1"/>
    <col min="12" max="16384" width="9.109375" style="2"/>
  </cols>
  <sheetData>
    <row r="4" spans="2:13" x14ac:dyDescent="0.3">
      <c r="B4" s="3" t="s">
        <v>24</v>
      </c>
      <c r="D4" s="3" t="s">
        <v>0</v>
      </c>
      <c r="F4" s="3" t="s">
        <v>3</v>
      </c>
      <c r="G4" s="3" t="s">
        <v>4</v>
      </c>
      <c r="H4" s="3" t="s">
        <v>5</v>
      </c>
      <c r="J4" s="3" t="s">
        <v>23</v>
      </c>
      <c r="L4" s="3" t="s">
        <v>21</v>
      </c>
      <c r="M4" s="3" t="s">
        <v>22</v>
      </c>
    </row>
    <row r="5" spans="2:13" x14ac:dyDescent="0.3">
      <c r="B5" s="4">
        <v>1</v>
      </c>
      <c r="C5" s="2">
        <v>1</v>
      </c>
      <c r="D5" s="2" t="s">
        <v>1</v>
      </c>
      <c r="E5" s="2">
        <v>2</v>
      </c>
      <c r="F5" s="2" t="str">
        <f t="shared" ref="F5:F29" si="0">_xlfn.XLOOKUP(E5,$C$5:$C$31,$D$5:$D$31)</f>
        <v>Tok</v>
      </c>
      <c r="G5" s="5">
        <v>10</v>
      </c>
      <c r="H5" s="2">
        <v>84</v>
      </c>
      <c r="J5" s="2">
        <v>1</v>
      </c>
      <c r="K5" s="2" t="str">
        <f>_xlfn.XLOOKUP(J5,$C$5:$C$31,$D$5:$D$31)</f>
        <v>Fairbanks</v>
      </c>
      <c r="L5" s="6">
        <f>SUMIF($E$5:$E$31,J5,$B$5:$B$31)-SUMIF($C$5:$C$31,J5,$B$5:$B$31)</f>
        <v>-1</v>
      </c>
      <c r="M5" s="2">
        <v>-1</v>
      </c>
    </row>
    <row r="6" spans="2:13" x14ac:dyDescent="0.3">
      <c r="B6" s="4">
        <v>0</v>
      </c>
      <c r="C6" s="2">
        <v>1</v>
      </c>
      <c r="D6" s="2" t="s">
        <v>1</v>
      </c>
      <c r="E6" s="2">
        <v>5</v>
      </c>
      <c r="F6" s="2" t="str">
        <f t="shared" si="0"/>
        <v>Carmacks</v>
      </c>
      <c r="G6" s="5">
        <v>33.799999999999997</v>
      </c>
      <c r="H6" s="2">
        <v>75</v>
      </c>
      <c r="J6" s="2">
        <f>J5+1</f>
        <v>2</v>
      </c>
      <c r="K6" s="2" t="str">
        <f t="shared" ref="K6:K14" si="1">_xlfn.XLOOKUP(J6,$C$5:$C$31,$D$5:$D$31)</f>
        <v>Tok</v>
      </c>
      <c r="L6" s="6">
        <f t="shared" ref="L6:L15" si="2">SUMIF($E$5:$E$31,J6,$B$5:$B$31)-SUMIF($C$5:$C$31,J6,$B$5:$B$31)</f>
        <v>0</v>
      </c>
      <c r="M6" s="2">
        <v>0</v>
      </c>
    </row>
    <row r="7" spans="2:13" x14ac:dyDescent="0.3">
      <c r="B7" s="4">
        <v>1</v>
      </c>
      <c r="C7" s="2">
        <v>2</v>
      </c>
      <c r="D7" s="2" t="s">
        <v>2</v>
      </c>
      <c r="E7" s="2">
        <v>4</v>
      </c>
      <c r="F7" s="2" t="str">
        <f t="shared" si="0"/>
        <v>Whitehorse</v>
      </c>
      <c r="G7" s="5">
        <v>20.100000000000001</v>
      </c>
      <c r="H7" s="2">
        <v>39</v>
      </c>
      <c r="J7" s="2">
        <f t="shared" ref="J7:J15" si="3">J6+1</f>
        <v>3</v>
      </c>
      <c r="K7" s="2" t="str">
        <f t="shared" si="1"/>
        <v>Skagway</v>
      </c>
      <c r="L7" s="6">
        <f t="shared" si="2"/>
        <v>-1</v>
      </c>
      <c r="M7" s="2">
        <v>-1</v>
      </c>
    </row>
    <row r="8" spans="2:13" x14ac:dyDescent="0.3">
      <c r="B8" s="4">
        <v>0</v>
      </c>
      <c r="C8" s="2">
        <v>2</v>
      </c>
      <c r="D8" s="2" t="s">
        <v>2</v>
      </c>
      <c r="E8" s="2">
        <v>5</v>
      </c>
      <c r="F8" s="2" t="str">
        <f t="shared" si="0"/>
        <v>Carmacks</v>
      </c>
      <c r="G8" s="5">
        <v>20</v>
      </c>
      <c r="H8" s="2">
        <v>82</v>
      </c>
      <c r="J8" s="2">
        <f t="shared" si="3"/>
        <v>4</v>
      </c>
      <c r="K8" s="2" t="str">
        <f t="shared" si="1"/>
        <v>Whitehorse</v>
      </c>
      <c r="L8" s="6">
        <f t="shared" si="2"/>
        <v>0</v>
      </c>
      <c r="M8" s="2">
        <v>0</v>
      </c>
    </row>
    <row r="9" spans="2:13" x14ac:dyDescent="0.3">
      <c r="B9" s="4">
        <v>0</v>
      </c>
      <c r="C9" s="2">
        <v>3</v>
      </c>
      <c r="D9" s="2" t="s">
        <v>6</v>
      </c>
      <c r="E9" s="2">
        <v>4</v>
      </c>
      <c r="F9" s="2" t="str">
        <f t="shared" si="0"/>
        <v>Whitehorse</v>
      </c>
      <c r="G9" s="5">
        <v>10.3</v>
      </c>
      <c r="H9" s="2">
        <v>80</v>
      </c>
      <c r="J9" s="2">
        <f t="shared" si="3"/>
        <v>5</v>
      </c>
      <c r="K9" s="2" t="str">
        <f t="shared" si="1"/>
        <v>Carmacks</v>
      </c>
      <c r="L9" s="6">
        <f t="shared" si="2"/>
        <v>0</v>
      </c>
      <c r="M9" s="2">
        <v>0</v>
      </c>
    </row>
    <row r="10" spans="2:13" x14ac:dyDescent="0.3">
      <c r="B10" s="4">
        <v>1</v>
      </c>
      <c r="C10" s="2">
        <v>3</v>
      </c>
      <c r="D10" s="2" t="s">
        <v>6</v>
      </c>
      <c r="E10" s="2">
        <v>6</v>
      </c>
      <c r="F10" s="2" t="str">
        <f t="shared" si="0"/>
        <v>Watson Lake</v>
      </c>
      <c r="G10" s="5">
        <v>20.100000000000001</v>
      </c>
      <c r="H10" s="2">
        <v>52</v>
      </c>
      <c r="J10" s="2">
        <f t="shared" si="3"/>
        <v>6</v>
      </c>
      <c r="K10" s="2" t="str">
        <f t="shared" si="1"/>
        <v>Watson Lake</v>
      </c>
      <c r="L10" s="6">
        <f t="shared" si="2"/>
        <v>0</v>
      </c>
      <c r="M10" s="2">
        <v>0</v>
      </c>
    </row>
    <row r="11" spans="2:13" x14ac:dyDescent="0.3">
      <c r="B11" s="4">
        <v>0</v>
      </c>
      <c r="C11" s="2">
        <v>3</v>
      </c>
      <c r="D11" s="2" t="s">
        <v>6</v>
      </c>
      <c r="E11" s="2">
        <v>8</v>
      </c>
      <c r="F11" s="2" t="str">
        <f t="shared" si="0"/>
        <v>Boya Lake</v>
      </c>
      <c r="G11" s="5">
        <v>38.799999999999997</v>
      </c>
      <c r="H11" s="2">
        <v>63</v>
      </c>
      <c r="J11" s="2">
        <f t="shared" si="3"/>
        <v>7</v>
      </c>
      <c r="K11" s="2" t="str">
        <f t="shared" si="1"/>
        <v>Ft Nelson</v>
      </c>
      <c r="L11" s="6">
        <f t="shared" si="2"/>
        <v>0</v>
      </c>
      <c r="M11" s="2">
        <v>0</v>
      </c>
    </row>
    <row r="12" spans="2:13" x14ac:dyDescent="0.3">
      <c r="B12" s="4">
        <v>0</v>
      </c>
      <c r="C12" s="2">
        <v>4</v>
      </c>
      <c r="D12" s="2" t="s">
        <v>7</v>
      </c>
      <c r="E12" s="2">
        <v>2</v>
      </c>
      <c r="F12" s="2" t="str">
        <f t="shared" si="0"/>
        <v>Tok</v>
      </c>
      <c r="G12" s="5">
        <v>20.100000000000001</v>
      </c>
      <c r="H12" s="2">
        <v>39</v>
      </c>
      <c r="J12" s="2">
        <f t="shared" si="3"/>
        <v>8</v>
      </c>
      <c r="K12" s="2" t="str">
        <f t="shared" si="1"/>
        <v>Boya Lake</v>
      </c>
      <c r="L12" s="6">
        <f t="shared" si="2"/>
        <v>0</v>
      </c>
      <c r="M12" s="2">
        <v>0</v>
      </c>
    </row>
    <row r="13" spans="2:13" x14ac:dyDescent="0.3">
      <c r="B13" s="4">
        <v>0</v>
      </c>
      <c r="C13" s="2">
        <v>4</v>
      </c>
      <c r="D13" s="2" t="s">
        <v>7</v>
      </c>
      <c r="E13" s="2">
        <v>5</v>
      </c>
      <c r="F13" s="2" t="str">
        <f t="shared" si="0"/>
        <v>Carmacks</v>
      </c>
      <c r="G13" s="5">
        <v>19.600000000000001</v>
      </c>
      <c r="H13" s="2">
        <v>94</v>
      </c>
      <c r="J13" s="2">
        <f t="shared" si="3"/>
        <v>9</v>
      </c>
      <c r="K13" s="2" t="str">
        <f t="shared" si="1"/>
        <v>New Hazelton</v>
      </c>
      <c r="L13" s="6">
        <f t="shared" si="2"/>
        <v>0</v>
      </c>
      <c r="M13" s="2">
        <v>0</v>
      </c>
    </row>
    <row r="14" spans="2:13" x14ac:dyDescent="0.3">
      <c r="B14" s="4">
        <v>1</v>
      </c>
      <c r="C14" s="2">
        <v>4</v>
      </c>
      <c r="D14" s="2" t="s">
        <v>7</v>
      </c>
      <c r="E14" s="2">
        <v>6</v>
      </c>
      <c r="F14" s="2" t="str">
        <f t="shared" si="0"/>
        <v>Watson Lake</v>
      </c>
      <c r="G14" s="5">
        <v>25.6</v>
      </c>
      <c r="H14" s="2">
        <v>70</v>
      </c>
      <c r="J14" s="2">
        <f t="shared" si="3"/>
        <v>10</v>
      </c>
      <c r="K14" s="2" t="str">
        <f t="shared" si="1"/>
        <v>Chetwynd</v>
      </c>
      <c r="L14" s="6">
        <f t="shared" si="2"/>
        <v>0</v>
      </c>
      <c r="M14" s="2">
        <v>0</v>
      </c>
    </row>
    <row r="15" spans="2:13" x14ac:dyDescent="0.3">
      <c r="B15" s="4">
        <v>0</v>
      </c>
      <c r="C15" s="2">
        <v>5</v>
      </c>
      <c r="D15" s="2" t="s">
        <v>8</v>
      </c>
      <c r="E15" s="2">
        <v>2</v>
      </c>
      <c r="F15" s="2" t="str">
        <f t="shared" si="0"/>
        <v>Tok</v>
      </c>
      <c r="G15" s="5">
        <v>20</v>
      </c>
      <c r="H15" s="2">
        <v>82</v>
      </c>
      <c r="J15" s="2">
        <f t="shared" si="3"/>
        <v>11</v>
      </c>
      <c r="K15" s="2" t="s">
        <v>14</v>
      </c>
      <c r="L15" s="6">
        <f t="shared" si="2"/>
        <v>2</v>
      </c>
      <c r="M15" s="2">
        <v>2</v>
      </c>
    </row>
    <row r="16" spans="2:13" x14ac:dyDescent="0.3">
      <c r="B16" s="4">
        <v>0</v>
      </c>
      <c r="C16" s="2">
        <v>5</v>
      </c>
      <c r="D16" s="2" t="s">
        <v>8</v>
      </c>
      <c r="E16" s="2">
        <v>4</v>
      </c>
      <c r="F16" s="2" t="str">
        <f t="shared" si="0"/>
        <v>Whitehorse</v>
      </c>
      <c r="G16" s="5">
        <v>19.600000000000001</v>
      </c>
      <c r="H16" s="2">
        <v>94</v>
      </c>
    </row>
    <row r="17" spans="2:8" x14ac:dyDescent="0.3">
      <c r="B17" s="4">
        <v>0</v>
      </c>
      <c r="C17" s="2">
        <v>5</v>
      </c>
      <c r="D17" s="2" t="s">
        <v>8</v>
      </c>
      <c r="E17" s="2">
        <v>6</v>
      </c>
      <c r="F17" s="2" t="str">
        <f t="shared" si="0"/>
        <v>Watson Lake</v>
      </c>
      <c r="G17" s="5">
        <v>37.4</v>
      </c>
      <c r="H17" s="2">
        <v>49</v>
      </c>
    </row>
    <row r="18" spans="2:8" x14ac:dyDescent="0.3">
      <c r="B18" s="4">
        <v>0</v>
      </c>
      <c r="C18" s="2">
        <v>5</v>
      </c>
      <c r="D18" s="2" t="s">
        <v>8</v>
      </c>
      <c r="E18" s="2">
        <v>7</v>
      </c>
      <c r="F18" s="2" t="str">
        <f t="shared" si="0"/>
        <v>Ft Nelson</v>
      </c>
      <c r="G18" s="5">
        <v>45.3</v>
      </c>
      <c r="H18" s="2">
        <v>47</v>
      </c>
    </row>
    <row r="19" spans="2:8" x14ac:dyDescent="0.3">
      <c r="B19" s="4">
        <v>0</v>
      </c>
      <c r="C19" s="2">
        <v>6</v>
      </c>
      <c r="D19" s="2" t="s">
        <v>9</v>
      </c>
      <c r="E19" s="2">
        <v>4</v>
      </c>
      <c r="F19" s="2" t="str">
        <f t="shared" si="0"/>
        <v>Whitehorse</v>
      </c>
      <c r="G19" s="5">
        <v>25.6</v>
      </c>
      <c r="H19" s="2">
        <v>70</v>
      </c>
    </row>
    <row r="20" spans="2:8" x14ac:dyDescent="0.3">
      <c r="B20" s="4">
        <v>0</v>
      </c>
      <c r="C20" s="2">
        <v>6</v>
      </c>
      <c r="D20" s="2" t="s">
        <v>9</v>
      </c>
      <c r="E20" s="2">
        <v>5</v>
      </c>
      <c r="F20" s="2" t="str">
        <f t="shared" si="0"/>
        <v>Carmacks</v>
      </c>
      <c r="G20" s="5">
        <v>37.4</v>
      </c>
      <c r="H20" s="2">
        <v>49</v>
      </c>
    </row>
    <row r="21" spans="2:8" x14ac:dyDescent="0.3">
      <c r="B21" s="4">
        <v>0</v>
      </c>
      <c r="C21" s="2">
        <v>6</v>
      </c>
      <c r="D21" s="2" t="s">
        <v>9</v>
      </c>
      <c r="E21" s="2">
        <v>7</v>
      </c>
      <c r="F21" s="2" t="str">
        <f t="shared" si="0"/>
        <v>Ft Nelson</v>
      </c>
      <c r="G21" s="5">
        <v>21.7</v>
      </c>
      <c r="H21" s="2">
        <v>76</v>
      </c>
    </row>
    <row r="22" spans="2:8" x14ac:dyDescent="0.3">
      <c r="B22" s="4">
        <v>0</v>
      </c>
      <c r="C22" s="2">
        <v>6</v>
      </c>
      <c r="D22" s="2" t="s">
        <v>9</v>
      </c>
      <c r="E22" s="2">
        <v>8</v>
      </c>
      <c r="F22" s="2" t="str">
        <f t="shared" si="0"/>
        <v>Boya Lake</v>
      </c>
      <c r="G22" s="5">
        <v>14.4</v>
      </c>
      <c r="H22" s="2">
        <v>86</v>
      </c>
    </row>
    <row r="23" spans="2:8" x14ac:dyDescent="0.3">
      <c r="B23" s="4">
        <v>2</v>
      </c>
      <c r="C23" s="2">
        <v>6</v>
      </c>
      <c r="D23" s="2" t="s">
        <v>9</v>
      </c>
      <c r="E23" s="2">
        <v>9</v>
      </c>
      <c r="F23" s="2" t="str">
        <f t="shared" si="0"/>
        <v>New Hazelton</v>
      </c>
      <c r="G23" s="5">
        <v>24.7</v>
      </c>
      <c r="H23" s="2">
        <v>81</v>
      </c>
    </row>
    <row r="24" spans="2:8" x14ac:dyDescent="0.3">
      <c r="B24" s="4">
        <v>0</v>
      </c>
      <c r="C24" s="2">
        <v>6</v>
      </c>
      <c r="D24" s="2" t="s">
        <v>9</v>
      </c>
      <c r="E24" s="2">
        <v>10</v>
      </c>
      <c r="F24" s="2" t="str">
        <f t="shared" si="0"/>
        <v>Chetwynd</v>
      </c>
      <c r="G24" s="5">
        <v>31</v>
      </c>
      <c r="H24" s="2">
        <v>35</v>
      </c>
    </row>
    <row r="25" spans="2:8" x14ac:dyDescent="0.3">
      <c r="B25" s="4">
        <v>0</v>
      </c>
      <c r="C25" s="2">
        <v>7</v>
      </c>
      <c r="D25" s="2" t="s">
        <v>10</v>
      </c>
      <c r="E25" s="2">
        <v>5</v>
      </c>
      <c r="F25" s="2" t="str">
        <f t="shared" si="0"/>
        <v>Carmacks</v>
      </c>
      <c r="G25" s="5">
        <v>45.3</v>
      </c>
      <c r="H25" s="2">
        <v>47</v>
      </c>
    </row>
    <row r="26" spans="2:8" x14ac:dyDescent="0.3">
      <c r="B26" s="4">
        <v>0</v>
      </c>
      <c r="C26" s="2">
        <v>7</v>
      </c>
      <c r="D26" s="2" t="s">
        <v>10</v>
      </c>
      <c r="E26" s="2">
        <v>6</v>
      </c>
      <c r="F26" s="2" t="str">
        <f t="shared" si="0"/>
        <v>Watson Lake</v>
      </c>
      <c r="G26" s="5">
        <v>21.7</v>
      </c>
      <c r="H26" s="2">
        <v>76</v>
      </c>
    </row>
    <row r="27" spans="2:8" x14ac:dyDescent="0.3">
      <c r="B27" s="4">
        <v>0</v>
      </c>
      <c r="C27" s="2">
        <v>7</v>
      </c>
      <c r="D27" s="2" t="s">
        <v>10</v>
      </c>
      <c r="E27" s="2">
        <v>10</v>
      </c>
      <c r="F27" s="2" t="str">
        <f t="shared" si="0"/>
        <v>Chetwynd</v>
      </c>
      <c r="G27" s="5">
        <v>6.6</v>
      </c>
      <c r="H27" s="2">
        <v>86</v>
      </c>
    </row>
    <row r="28" spans="2:8" x14ac:dyDescent="0.3">
      <c r="B28" s="4">
        <v>0</v>
      </c>
      <c r="C28" s="2">
        <v>8</v>
      </c>
      <c r="D28" s="2" t="s">
        <v>11</v>
      </c>
      <c r="E28" s="2">
        <v>6</v>
      </c>
      <c r="F28" s="2" t="str">
        <f t="shared" si="0"/>
        <v>Watson Lake</v>
      </c>
      <c r="G28" s="5">
        <v>14.4</v>
      </c>
      <c r="H28" s="2">
        <v>86</v>
      </c>
    </row>
    <row r="29" spans="2:8" x14ac:dyDescent="0.3">
      <c r="B29" s="4">
        <v>0</v>
      </c>
      <c r="C29" s="2">
        <v>8</v>
      </c>
      <c r="D29" s="2" t="s">
        <v>11</v>
      </c>
      <c r="E29" s="2">
        <v>9</v>
      </c>
      <c r="F29" s="2" t="str">
        <f t="shared" si="0"/>
        <v>New Hazelton</v>
      </c>
      <c r="G29" s="5">
        <v>24.9</v>
      </c>
      <c r="H29" s="2">
        <v>51</v>
      </c>
    </row>
    <row r="30" spans="2:8" x14ac:dyDescent="0.3">
      <c r="B30" s="4">
        <v>2</v>
      </c>
      <c r="C30" s="2">
        <v>9</v>
      </c>
      <c r="D30" s="2" t="s">
        <v>12</v>
      </c>
      <c r="E30" s="2">
        <v>11</v>
      </c>
      <c r="F30" s="2" t="s">
        <v>14</v>
      </c>
      <c r="G30" s="5">
        <v>0</v>
      </c>
      <c r="H30" s="2">
        <v>0</v>
      </c>
    </row>
    <row r="31" spans="2:8" x14ac:dyDescent="0.3">
      <c r="B31" s="4">
        <v>0</v>
      </c>
      <c r="C31" s="2">
        <v>10</v>
      </c>
      <c r="D31" s="2" t="s">
        <v>13</v>
      </c>
      <c r="E31" s="2">
        <v>11</v>
      </c>
      <c r="F31" s="2" t="s">
        <v>14</v>
      </c>
      <c r="G31" s="5">
        <v>0</v>
      </c>
      <c r="H31" s="2">
        <v>0</v>
      </c>
    </row>
    <row r="33" spans="2:9" x14ac:dyDescent="0.3">
      <c r="F33" s="3" t="s">
        <v>15</v>
      </c>
      <c r="G33" s="7">
        <f>SUMPRODUCT(G5:G31,$B$5:$B$31)</f>
        <v>125.20000000000002</v>
      </c>
      <c r="H33" s="8">
        <f>SUMPRODUCT(H5:H31,$B$5:$B$31)</f>
        <v>407</v>
      </c>
    </row>
    <row r="34" spans="2:9" x14ac:dyDescent="0.3">
      <c r="F34" s="3" t="s">
        <v>16</v>
      </c>
      <c r="G34" s="2">
        <v>125.02</v>
      </c>
      <c r="H34" s="2">
        <v>246</v>
      </c>
    </row>
    <row r="35" spans="2:9" x14ac:dyDescent="0.3">
      <c r="F35" s="3" t="s">
        <v>17</v>
      </c>
      <c r="G35" s="9">
        <f>(G33-G34)/G34</f>
        <v>1.439769636858271E-3</v>
      </c>
      <c r="H35" s="9">
        <f>(H33-H34)/H34</f>
        <v>0.65447154471544711</v>
      </c>
    </row>
    <row r="36" spans="2:9" x14ac:dyDescent="0.3">
      <c r="F36" s="3" t="s">
        <v>18</v>
      </c>
      <c r="G36" s="2">
        <v>1</v>
      </c>
      <c r="H36" s="2">
        <f>1-G36</f>
        <v>0</v>
      </c>
    </row>
    <row r="37" spans="2:9" x14ac:dyDescent="0.3">
      <c r="F37" s="3" t="s">
        <v>19</v>
      </c>
      <c r="G37" s="9">
        <f>G36*G35</f>
        <v>1.439769636858271E-3</v>
      </c>
      <c r="H37" s="9">
        <f>H36*H35</f>
        <v>0</v>
      </c>
    </row>
    <row r="39" spans="2:9" x14ac:dyDescent="0.3">
      <c r="F39" s="3" t="s">
        <v>20</v>
      </c>
      <c r="G39" s="2">
        <v>1.4397696368574769E-3</v>
      </c>
    </row>
    <row r="41" spans="2:9" x14ac:dyDescent="0.3">
      <c r="B41" s="11" t="s">
        <v>25</v>
      </c>
      <c r="C41" s="11"/>
      <c r="D41" s="11"/>
      <c r="E41" s="11"/>
      <c r="F41" s="11"/>
      <c r="G41" s="11"/>
      <c r="H41" s="11"/>
      <c r="I41" s="11"/>
    </row>
    <row r="42" spans="2:9" x14ac:dyDescent="0.3">
      <c r="B42" s="11"/>
      <c r="C42" s="11"/>
      <c r="D42" s="11"/>
      <c r="E42" s="11"/>
      <c r="F42" s="11"/>
      <c r="G42" s="11"/>
      <c r="H42" s="11"/>
      <c r="I42" s="11"/>
    </row>
    <row r="43" spans="2:9" x14ac:dyDescent="0.3">
      <c r="B43" s="11"/>
      <c r="C43" s="11"/>
      <c r="D43" s="11"/>
      <c r="E43" s="11"/>
      <c r="F43" s="11"/>
      <c r="G43" s="11"/>
      <c r="H43" s="11"/>
      <c r="I43" s="11"/>
    </row>
  </sheetData>
  <mergeCells count="1">
    <mergeCell ref="B41:I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841-783E-401A-9754-F3A5B99B8C3B}">
  <dimension ref="B4:M43"/>
  <sheetViews>
    <sheetView showGridLines="0" topLeftCell="A4" workbookViewId="0"/>
  </sheetViews>
  <sheetFormatPr defaultColWidth="9.109375" defaultRowHeight="13.8" x14ac:dyDescent="0.3"/>
  <cols>
    <col min="1" max="5" width="9.109375" style="2"/>
    <col min="6" max="6" width="14.21875" style="2" bestFit="1" customWidth="1"/>
    <col min="7" max="10" width="9.109375" style="2"/>
    <col min="11" max="11" width="10.88671875" style="2" bestFit="1" customWidth="1"/>
    <col min="12" max="16384" width="9.109375" style="2"/>
  </cols>
  <sheetData>
    <row r="4" spans="2:13" x14ac:dyDescent="0.3">
      <c r="B4" s="3" t="s">
        <v>24</v>
      </c>
      <c r="D4" s="3" t="s">
        <v>0</v>
      </c>
      <c r="F4" s="3" t="s">
        <v>3</v>
      </c>
      <c r="G4" s="3" t="s">
        <v>4</v>
      </c>
      <c r="H4" s="3" t="s">
        <v>5</v>
      </c>
      <c r="J4" s="3" t="s">
        <v>23</v>
      </c>
      <c r="L4" s="3" t="s">
        <v>21</v>
      </c>
      <c r="M4" s="3" t="s">
        <v>22</v>
      </c>
    </row>
    <row r="5" spans="2:13" x14ac:dyDescent="0.3">
      <c r="B5" s="4">
        <v>0</v>
      </c>
      <c r="C5" s="2">
        <v>1</v>
      </c>
      <c r="D5" s="2" t="s">
        <v>1</v>
      </c>
      <c r="E5" s="2">
        <v>2</v>
      </c>
      <c r="F5" s="2" t="str">
        <f t="shared" ref="F5:F29" si="0">_xlfn.XLOOKUP(E5,$C$5:$C$31,$D$5:$D$31)</f>
        <v>Tok</v>
      </c>
      <c r="G5" s="5">
        <v>10</v>
      </c>
      <c r="H5" s="2">
        <v>84</v>
      </c>
      <c r="J5" s="2">
        <v>1</v>
      </c>
      <c r="K5" s="2" t="str">
        <f>_xlfn.XLOOKUP(J5,$C$5:$C$31,$D$5:$D$31)</f>
        <v>Fairbanks</v>
      </c>
      <c r="L5" s="6">
        <f>SUMIF($E$5:$E$31,J5,$B$5:$B$31)-SUMIF($C$5:$C$31,J5,$B$5:$B$31)</f>
        <v>-1</v>
      </c>
      <c r="M5" s="2">
        <v>-1</v>
      </c>
    </row>
    <row r="6" spans="2:13" x14ac:dyDescent="0.3">
      <c r="B6" s="4">
        <v>1</v>
      </c>
      <c r="C6" s="2">
        <v>1</v>
      </c>
      <c r="D6" s="2" t="s">
        <v>1</v>
      </c>
      <c r="E6" s="2">
        <v>5</v>
      </c>
      <c r="F6" s="2" t="str">
        <f t="shared" si="0"/>
        <v>Carmacks</v>
      </c>
      <c r="G6" s="5">
        <v>33.799999999999997</v>
      </c>
      <c r="H6" s="2">
        <v>75</v>
      </c>
      <c r="J6" s="2">
        <f>J5+1</f>
        <v>2</v>
      </c>
      <c r="K6" s="2" t="str">
        <f t="shared" ref="K6:K14" si="1">_xlfn.XLOOKUP(J6,$C$5:$C$31,$D$5:$D$31)</f>
        <v>Tok</v>
      </c>
      <c r="L6" s="6">
        <f t="shared" ref="L6:L15" si="2">SUMIF($E$5:$E$31,J6,$B$5:$B$31)-SUMIF($C$5:$C$31,J6,$B$5:$B$31)</f>
        <v>0</v>
      </c>
      <c r="M6" s="2">
        <v>0</v>
      </c>
    </row>
    <row r="7" spans="2:13" x14ac:dyDescent="0.3">
      <c r="B7" s="4">
        <v>0</v>
      </c>
      <c r="C7" s="2">
        <v>2</v>
      </c>
      <c r="D7" s="2" t="s">
        <v>2</v>
      </c>
      <c r="E7" s="2">
        <v>4</v>
      </c>
      <c r="F7" s="2" t="str">
        <f t="shared" si="0"/>
        <v>Whitehorse</v>
      </c>
      <c r="G7" s="5">
        <v>20.100000000000001</v>
      </c>
      <c r="H7" s="2">
        <v>39</v>
      </c>
      <c r="J7" s="2">
        <f t="shared" ref="J7:J15" si="3">J6+1</f>
        <v>3</v>
      </c>
      <c r="K7" s="2" t="str">
        <f t="shared" si="1"/>
        <v>Skagway</v>
      </c>
      <c r="L7" s="6">
        <f t="shared" si="2"/>
        <v>-1</v>
      </c>
      <c r="M7" s="2">
        <v>-1</v>
      </c>
    </row>
    <row r="8" spans="2:13" x14ac:dyDescent="0.3">
      <c r="B8" s="4">
        <v>0</v>
      </c>
      <c r="C8" s="2">
        <v>2</v>
      </c>
      <c r="D8" s="2" t="s">
        <v>2</v>
      </c>
      <c r="E8" s="2">
        <v>5</v>
      </c>
      <c r="F8" s="2" t="str">
        <f t="shared" si="0"/>
        <v>Carmacks</v>
      </c>
      <c r="G8" s="5">
        <v>20</v>
      </c>
      <c r="H8" s="2">
        <v>82</v>
      </c>
      <c r="J8" s="2">
        <f t="shared" si="3"/>
        <v>4</v>
      </c>
      <c r="K8" s="2" t="str">
        <f t="shared" si="1"/>
        <v>Whitehorse</v>
      </c>
      <c r="L8" s="6">
        <f t="shared" si="2"/>
        <v>0</v>
      </c>
      <c r="M8" s="2">
        <v>0</v>
      </c>
    </row>
    <row r="9" spans="2:13" x14ac:dyDescent="0.3">
      <c r="B9" s="4">
        <v>0</v>
      </c>
      <c r="C9" s="2">
        <v>3</v>
      </c>
      <c r="D9" s="2" t="s">
        <v>6</v>
      </c>
      <c r="E9" s="2">
        <v>4</v>
      </c>
      <c r="F9" s="2" t="str">
        <f t="shared" si="0"/>
        <v>Whitehorse</v>
      </c>
      <c r="G9" s="5">
        <v>10.3</v>
      </c>
      <c r="H9" s="2">
        <v>80</v>
      </c>
      <c r="J9" s="2">
        <f t="shared" si="3"/>
        <v>5</v>
      </c>
      <c r="K9" s="2" t="str">
        <f t="shared" si="1"/>
        <v>Carmacks</v>
      </c>
      <c r="L9" s="6">
        <f t="shared" si="2"/>
        <v>0</v>
      </c>
      <c r="M9" s="2">
        <v>0</v>
      </c>
    </row>
    <row r="10" spans="2:13" x14ac:dyDescent="0.3">
      <c r="B10" s="4">
        <v>1</v>
      </c>
      <c r="C10" s="2">
        <v>3</v>
      </c>
      <c r="D10" s="2" t="s">
        <v>6</v>
      </c>
      <c r="E10" s="2">
        <v>6</v>
      </c>
      <c r="F10" s="2" t="str">
        <f t="shared" si="0"/>
        <v>Watson Lake</v>
      </c>
      <c r="G10" s="5">
        <v>20.100000000000001</v>
      </c>
      <c r="H10" s="2">
        <v>52</v>
      </c>
      <c r="J10" s="2">
        <f t="shared" si="3"/>
        <v>6</v>
      </c>
      <c r="K10" s="2" t="str">
        <f t="shared" si="1"/>
        <v>Watson Lake</v>
      </c>
      <c r="L10" s="6">
        <f t="shared" si="2"/>
        <v>0</v>
      </c>
      <c r="M10" s="2">
        <v>0</v>
      </c>
    </row>
    <row r="11" spans="2:13" x14ac:dyDescent="0.3">
      <c r="B11" s="4">
        <v>0</v>
      </c>
      <c r="C11" s="2">
        <v>3</v>
      </c>
      <c r="D11" s="2" t="s">
        <v>6</v>
      </c>
      <c r="E11" s="2">
        <v>8</v>
      </c>
      <c r="F11" s="2" t="str">
        <f t="shared" si="0"/>
        <v>Boya Lake</v>
      </c>
      <c r="G11" s="5">
        <v>38.799999999999997</v>
      </c>
      <c r="H11" s="2">
        <v>63</v>
      </c>
      <c r="J11" s="2">
        <f t="shared" si="3"/>
        <v>7</v>
      </c>
      <c r="K11" s="2" t="str">
        <f t="shared" si="1"/>
        <v>Ft Nelson</v>
      </c>
      <c r="L11" s="6">
        <f t="shared" si="2"/>
        <v>0</v>
      </c>
      <c r="M11" s="2">
        <v>0</v>
      </c>
    </row>
    <row r="12" spans="2:13" x14ac:dyDescent="0.3">
      <c r="B12" s="4">
        <v>0</v>
      </c>
      <c r="C12" s="2">
        <v>4</v>
      </c>
      <c r="D12" s="2" t="s">
        <v>7</v>
      </c>
      <c r="E12" s="2">
        <v>2</v>
      </c>
      <c r="F12" s="2" t="str">
        <f t="shared" si="0"/>
        <v>Tok</v>
      </c>
      <c r="G12" s="5">
        <v>20.100000000000001</v>
      </c>
      <c r="H12" s="2">
        <v>39</v>
      </c>
      <c r="J12" s="2">
        <f t="shared" si="3"/>
        <v>8</v>
      </c>
      <c r="K12" s="2" t="str">
        <f t="shared" si="1"/>
        <v>Boya Lake</v>
      </c>
      <c r="L12" s="6">
        <f t="shared" si="2"/>
        <v>0</v>
      </c>
      <c r="M12" s="2">
        <v>0</v>
      </c>
    </row>
    <row r="13" spans="2:13" x14ac:dyDescent="0.3">
      <c r="B13" s="4">
        <v>0</v>
      </c>
      <c r="C13" s="2">
        <v>4</v>
      </c>
      <c r="D13" s="2" t="s">
        <v>7</v>
      </c>
      <c r="E13" s="2">
        <v>5</v>
      </c>
      <c r="F13" s="2" t="str">
        <f t="shared" si="0"/>
        <v>Carmacks</v>
      </c>
      <c r="G13" s="5">
        <v>19.600000000000001</v>
      </c>
      <c r="H13" s="2">
        <v>94</v>
      </c>
      <c r="J13" s="2">
        <f t="shared" si="3"/>
        <v>9</v>
      </c>
      <c r="K13" s="2" t="str">
        <f t="shared" si="1"/>
        <v>New Hazelton</v>
      </c>
      <c r="L13" s="6">
        <f t="shared" si="2"/>
        <v>0</v>
      </c>
      <c r="M13" s="2">
        <v>0</v>
      </c>
    </row>
    <row r="14" spans="2:13" x14ac:dyDescent="0.3">
      <c r="B14" s="4">
        <v>0</v>
      </c>
      <c r="C14" s="2">
        <v>4</v>
      </c>
      <c r="D14" s="2" t="s">
        <v>7</v>
      </c>
      <c r="E14" s="2">
        <v>6</v>
      </c>
      <c r="F14" s="2" t="str">
        <f t="shared" si="0"/>
        <v>Watson Lake</v>
      </c>
      <c r="G14" s="5">
        <v>25.6</v>
      </c>
      <c r="H14" s="2">
        <v>70</v>
      </c>
      <c r="J14" s="2">
        <f t="shared" si="3"/>
        <v>10</v>
      </c>
      <c r="K14" s="2" t="str">
        <f t="shared" si="1"/>
        <v>Chetwynd</v>
      </c>
      <c r="L14" s="6">
        <f t="shared" si="2"/>
        <v>0</v>
      </c>
      <c r="M14" s="2">
        <v>0</v>
      </c>
    </row>
    <row r="15" spans="2:13" x14ac:dyDescent="0.3">
      <c r="B15" s="4">
        <v>0</v>
      </c>
      <c r="C15" s="2">
        <v>5</v>
      </c>
      <c r="D15" s="2" t="s">
        <v>8</v>
      </c>
      <c r="E15" s="2">
        <v>2</v>
      </c>
      <c r="F15" s="2" t="str">
        <f t="shared" si="0"/>
        <v>Tok</v>
      </c>
      <c r="G15" s="5">
        <v>20</v>
      </c>
      <c r="H15" s="2">
        <v>82</v>
      </c>
      <c r="J15" s="2">
        <f t="shared" si="3"/>
        <v>11</v>
      </c>
      <c r="K15" s="2" t="s">
        <v>14</v>
      </c>
      <c r="L15" s="6">
        <f t="shared" si="2"/>
        <v>2</v>
      </c>
      <c r="M15" s="2">
        <v>2</v>
      </c>
    </row>
    <row r="16" spans="2:13" x14ac:dyDescent="0.3">
      <c r="B16" s="4">
        <v>0</v>
      </c>
      <c r="C16" s="2">
        <v>5</v>
      </c>
      <c r="D16" s="2" t="s">
        <v>8</v>
      </c>
      <c r="E16" s="2">
        <v>4</v>
      </c>
      <c r="F16" s="2" t="str">
        <f t="shared" si="0"/>
        <v>Whitehorse</v>
      </c>
      <c r="G16" s="5">
        <v>19.600000000000001</v>
      </c>
      <c r="H16" s="2">
        <v>94</v>
      </c>
    </row>
    <row r="17" spans="2:8" x14ac:dyDescent="0.3">
      <c r="B17" s="4">
        <v>1</v>
      </c>
      <c r="C17" s="2">
        <v>5</v>
      </c>
      <c r="D17" s="2" t="s">
        <v>8</v>
      </c>
      <c r="E17" s="2">
        <v>6</v>
      </c>
      <c r="F17" s="2" t="str">
        <f t="shared" si="0"/>
        <v>Watson Lake</v>
      </c>
      <c r="G17" s="5">
        <v>37.4</v>
      </c>
      <c r="H17" s="2">
        <v>49</v>
      </c>
    </row>
    <row r="18" spans="2:8" x14ac:dyDescent="0.3">
      <c r="B18" s="4">
        <v>0</v>
      </c>
      <c r="C18" s="2">
        <v>5</v>
      </c>
      <c r="D18" s="2" t="s">
        <v>8</v>
      </c>
      <c r="E18" s="2">
        <v>7</v>
      </c>
      <c r="F18" s="2" t="str">
        <f t="shared" si="0"/>
        <v>Ft Nelson</v>
      </c>
      <c r="G18" s="5">
        <v>45.3</v>
      </c>
      <c r="H18" s="2">
        <v>47</v>
      </c>
    </row>
    <row r="19" spans="2:8" x14ac:dyDescent="0.3">
      <c r="B19" s="4">
        <v>0</v>
      </c>
      <c r="C19" s="2">
        <v>6</v>
      </c>
      <c r="D19" s="2" t="s">
        <v>9</v>
      </c>
      <c r="E19" s="2">
        <v>4</v>
      </c>
      <c r="F19" s="2" t="str">
        <f t="shared" si="0"/>
        <v>Whitehorse</v>
      </c>
      <c r="G19" s="5">
        <v>25.6</v>
      </c>
      <c r="H19" s="2">
        <v>70</v>
      </c>
    </row>
    <row r="20" spans="2:8" x14ac:dyDescent="0.3">
      <c r="B20" s="4">
        <v>0</v>
      </c>
      <c r="C20" s="2">
        <v>6</v>
      </c>
      <c r="D20" s="2" t="s">
        <v>9</v>
      </c>
      <c r="E20" s="2">
        <v>5</v>
      </c>
      <c r="F20" s="2" t="str">
        <f t="shared" si="0"/>
        <v>Carmacks</v>
      </c>
      <c r="G20" s="5">
        <v>37.4</v>
      </c>
      <c r="H20" s="2">
        <v>49</v>
      </c>
    </row>
    <row r="21" spans="2:8" x14ac:dyDescent="0.3">
      <c r="B21" s="4">
        <v>0</v>
      </c>
      <c r="C21" s="2">
        <v>6</v>
      </c>
      <c r="D21" s="2" t="s">
        <v>9</v>
      </c>
      <c r="E21" s="2">
        <v>7</v>
      </c>
      <c r="F21" s="2" t="str">
        <f t="shared" si="0"/>
        <v>Ft Nelson</v>
      </c>
      <c r="G21" s="5">
        <v>21.7</v>
      </c>
      <c r="H21" s="2">
        <v>76</v>
      </c>
    </row>
    <row r="22" spans="2:8" x14ac:dyDescent="0.3">
      <c r="B22" s="4">
        <v>0</v>
      </c>
      <c r="C22" s="2">
        <v>6</v>
      </c>
      <c r="D22" s="2" t="s">
        <v>9</v>
      </c>
      <c r="E22" s="2">
        <v>8</v>
      </c>
      <c r="F22" s="2" t="str">
        <f t="shared" si="0"/>
        <v>Boya Lake</v>
      </c>
      <c r="G22" s="5">
        <v>14.4</v>
      </c>
      <c r="H22" s="2">
        <v>86</v>
      </c>
    </row>
    <row r="23" spans="2:8" x14ac:dyDescent="0.3">
      <c r="B23" s="4">
        <v>0</v>
      </c>
      <c r="C23" s="2">
        <v>6</v>
      </c>
      <c r="D23" s="2" t="s">
        <v>9</v>
      </c>
      <c r="E23" s="2">
        <v>9</v>
      </c>
      <c r="F23" s="2" t="str">
        <f t="shared" si="0"/>
        <v>New Hazelton</v>
      </c>
      <c r="G23" s="5">
        <v>24.7</v>
      </c>
      <c r="H23" s="2">
        <v>81</v>
      </c>
    </row>
    <row r="24" spans="2:8" x14ac:dyDescent="0.3">
      <c r="B24" s="4">
        <v>2</v>
      </c>
      <c r="C24" s="2">
        <v>6</v>
      </c>
      <c r="D24" s="2" t="s">
        <v>9</v>
      </c>
      <c r="E24" s="2">
        <v>10</v>
      </c>
      <c r="F24" s="2" t="str">
        <f t="shared" si="0"/>
        <v>Chetwynd</v>
      </c>
      <c r="G24" s="5">
        <v>31</v>
      </c>
      <c r="H24" s="2">
        <v>35</v>
      </c>
    </row>
    <row r="25" spans="2:8" x14ac:dyDescent="0.3">
      <c r="B25" s="4">
        <v>0</v>
      </c>
      <c r="C25" s="2">
        <v>7</v>
      </c>
      <c r="D25" s="2" t="s">
        <v>10</v>
      </c>
      <c r="E25" s="2">
        <v>5</v>
      </c>
      <c r="F25" s="2" t="str">
        <f t="shared" si="0"/>
        <v>Carmacks</v>
      </c>
      <c r="G25" s="5">
        <v>45.3</v>
      </c>
      <c r="H25" s="2">
        <v>47</v>
      </c>
    </row>
    <row r="26" spans="2:8" x14ac:dyDescent="0.3">
      <c r="B26" s="4">
        <v>0</v>
      </c>
      <c r="C26" s="2">
        <v>7</v>
      </c>
      <c r="D26" s="2" t="s">
        <v>10</v>
      </c>
      <c r="E26" s="2">
        <v>6</v>
      </c>
      <c r="F26" s="2" t="str">
        <f t="shared" si="0"/>
        <v>Watson Lake</v>
      </c>
      <c r="G26" s="5">
        <v>21.7</v>
      </c>
      <c r="H26" s="2">
        <v>76</v>
      </c>
    </row>
    <row r="27" spans="2:8" x14ac:dyDescent="0.3">
      <c r="B27" s="4">
        <v>0</v>
      </c>
      <c r="C27" s="2">
        <v>7</v>
      </c>
      <c r="D27" s="2" t="s">
        <v>10</v>
      </c>
      <c r="E27" s="2">
        <v>10</v>
      </c>
      <c r="F27" s="2" t="str">
        <f t="shared" si="0"/>
        <v>Chetwynd</v>
      </c>
      <c r="G27" s="5">
        <v>6.6</v>
      </c>
      <c r="H27" s="2">
        <v>86</v>
      </c>
    </row>
    <row r="28" spans="2:8" x14ac:dyDescent="0.3">
      <c r="B28" s="4">
        <v>0</v>
      </c>
      <c r="C28" s="2">
        <v>8</v>
      </c>
      <c r="D28" s="2" t="s">
        <v>11</v>
      </c>
      <c r="E28" s="2">
        <v>6</v>
      </c>
      <c r="F28" s="2" t="str">
        <f t="shared" si="0"/>
        <v>Watson Lake</v>
      </c>
      <c r="G28" s="5">
        <v>14.4</v>
      </c>
      <c r="H28" s="2">
        <v>86</v>
      </c>
    </row>
    <row r="29" spans="2:8" x14ac:dyDescent="0.3">
      <c r="B29" s="4">
        <v>0</v>
      </c>
      <c r="C29" s="2">
        <v>8</v>
      </c>
      <c r="D29" s="2" t="s">
        <v>11</v>
      </c>
      <c r="E29" s="2">
        <v>9</v>
      </c>
      <c r="F29" s="2" t="str">
        <f t="shared" si="0"/>
        <v>New Hazelton</v>
      </c>
      <c r="G29" s="5">
        <v>24.9</v>
      </c>
      <c r="H29" s="2">
        <v>51</v>
      </c>
    </row>
    <row r="30" spans="2:8" x14ac:dyDescent="0.3">
      <c r="B30" s="4">
        <v>0</v>
      </c>
      <c r="C30" s="2">
        <v>9</v>
      </c>
      <c r="D30" s="2" t="s">
        <v>12</v>
      </c>
      <c r="E30" s="2">
        <v>11</v>
      </c>
      <c r="F30" s="2" t="s">
        <v>14</v>
      </c>
      <c r="G30" s="5">
        <v>0</v>
      </c>
      <c r="H30" s="2">
        <v>0</v>
      </c>
    </row>
    <row r="31" spans="2:8" x14ac:dyDescent="0.3">
      <c r="B31" s="4">
        <v>2</v>
      </c>
      <c r="C31" s="2">
        <v>10</v>
      </c>
      <c r="D31" s="2" t="s">
        <v>13</v>
      </c>
      <c r="E31" s="2">
        <v>11</v>
      </c>
      <c r="F31" s="2" t="s">
        <v>14</v>
      </c>
      <c r="G31" s="5">
        <v>0</v>
      </c>
      <c r="H31" s="2">
        <v>0</v>
      </c>
    </row>
    <row r="33" spans="2:9" x14ac:dyDescent="0.3">
      <c r="F33" s="3" t="s">
        <v>15</v>
      </c>
      <c r="G33" s="7">
        <f>SUMPRODUCT(G5:G31,$B$5:$B$31)</f>
        <v>153.30000000000001</v>
      </c>
      <c r="H33" s="8">
        <f>SUMPRODUCT(H5:H31,$B$5:$B$31)</f>
        <v>246</v>
      </c>
    </row>
    <row r="34" spans="2:9" x14ac:dyDescent="0.3">
      <c r="F34" s="3" t="s">
        <v>16</v>
      </c>
      <c r="G34" s="2">
        <v>125.02</v>
      </c>
      <c r="H34" s="2">
        <v>246</v>
      </c>
    </row>
    <row r="35" spans="2:9" x14ac:dyDescent="0.3">
      <c r="F35" s="3" t="s">
        <v>17</v>
      </c>
      <c r="G35" s="9">
        <f>(G33-G34)/G34</f>
        <v>0.22620380739081761</v>
      </c>
      <c r="H35" s="9">
        <f>(H33-H34)/H34</f>
        <v>0</v>
      </c>
    </row>
    <row r="36" spans="2:9" x14ac:dyDescent="0.3">
      <c r="F36" s="3" t="s">
        <v>18</v>
      </c>
      <c r="G36" s="2">
        <v>0</v>
      </c>
      <c r="H36" s="2">
        <v>1</v>
      </c>
    </row>
    <row r="37" spans="2:9" x14ac:dyDescent="0.3">
      <c r="F37" s="3" t="s">
        <v>19</v>
      </c>
      <c r="G37" s="9">
        <f>G36*G35</f>
        <v>0</v>
      </c>
      <c r="H37" s="9">
        <f>H36*H35</f>
        <v>0</v>
      </c>
    </row>
    <row r="39" spans="2:9" x14ac:dyDescent="0.3">
      <c r="F39" s="3" t="s">
        <v>20</v>
      </c>
      <c r="G39" s="10">
        <v>7.2164496600635175E-16</v>
      </c>
    </row>
    <row r="41" spans="2:9" x14ac:dyDescent="0.3">
      <c r="B41" s="11" t="s">
        <v>26</v>
      </c>
      <c r="C41" s="11"/>
      <c r="D41" s="11"/>
      <c r="E41" s="11"/>
      <c r="F41" s="11"/>
      <c r="G41" s="11"/>
      <c r="H41" s="11"/>
      <c r="I41" s="11"/>
    </row>
    <row r="42" spans="2:9" x14ac:dyDescent="0.3">
      <c r="B42" s="11"/>
      <c r="C42" s="11"/>
      <c r="D42" s="11"/>
      <c r="E42" s="11"/>
      <c r="F42" s="11"/>
      <c r="G42" s="11"/>
      <c r="H42" s="11"/>
      <c r="I42" s="11"/>
    </row>
    <row r="43" spans="2:9" x14ac:dyDescent="0.3">
      <c r="B43" s="11"/>
      <c r="C43" s="11"/>
      <c r="D43" s="11"/>
      <c r="E43" s="11"/>
      <c r="F43" s="11"/>
      <c r="G43" s="11"/>
      <c r="H43" s="11"/>
      <c r="I43" s="11"/>
    </row>
  </sheetData>
  <mergeCells count="1">
    <mergeCell ref="B41:I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1E98-6E50-4119-8F81-0B5219D50F76}">
  <dimension ref="A4:M43"/>
  <sheetViews>
    <sheetView showGridLines="0" topLeftCell="A9" workbookViewId="0">
      <selection activeCell="B44" sqref="B44"/>
    </sheetView>
  </sheetViews>
  <sheetFormatPr defaultColWidth="9.109375" defaultRowHeight="13.8" x14ac:dyDescent="0.3"/>
  <cols>
    <col min="1" max="5" width="9.109375" style="1"/>
    <col min="6" max="6" width="14.21875" style="1" bestFit="1" customWidth="1"/>
    <col min="7" max="10" width="9.109375" style="1"/>
    <col min="11" max="11" width="10.88671875" style="1" bestFit="1" customWidth="1"/>
    <col min="12" max="16384" width="9.109375" style="1"/>
  </cols>
  <sheetData>
    <row r="4" spans="1:13" x14ac:dyDescent="0.3">
      <c r="A4" s="2"/>
      <c r="B4" s="3" t="s">
        <v>24</v>
      </c>
      <c r="C4" s="2"/>
      <c r="D4" s="3" t="s">
        <v>0</v>
      </c>
      <c r="E4" s="2"/>
      <c r="F4" s="3" t="s">
        <v>3</v>
      </c>
      <c r="G4" s="3" t="s">
        <v>4</v>
      </c>
      <c r="H4" s="3" t="s">
        <v>5</v>
      </c>
      <c r="J4" s="3" t="s">
        <v>23</v>
      </c>
      <c r="K4" s="2"/>
      <c r="L4" s="3" t="s">
        <v>21</v>
      </c>
      <c r="M4" s="3" t="s">
        <v>22</v>
      </c>
    </row>
    <row r="5" spans="1:13" x14ac:dyDescent="0.3">
      <c r="A5" s="2"/>
      <c r="B5" s="4">
        <v>0</v>
      </c>
      <c r="C5" s="2">
        <v>1</v>
      </c>
      <c r="D5" s="2" t="s">
        <v>1</v>
      </c>
      <c r="E5" s="2">
        <v>2</v>
      </c>
      <c r="F5" s="2" t="str">
        <f t="shared" ref="F5:F29" si="0">_xlfn.XLOOKUP(E5,$C$5:$C$31,$D$5:$D$31)</f>
        <v>Tok</v>
      </c>
      <c r="G5" s="5">
        <v>10</v>
      </c>
      <c r="H5" s="2">
        <v>84</v>
      </c>
      <c r="J5" s="2">
        <v>1</v>
      </c>
      <c r="K5" s="2" t="str">
        <f>_xlfn.XLOOKUP(J5,$C$5:$C$31,$D$5:$D$31)</f>
        <v>Fairbanks</v>
      </c>
      <c r="L5" s="6">
        <f>SUMIF($E$5:$E$31,J5,$B$5:$B$31)-SUMIF($C$5:$C$31,J5,$B$5:$B$31)</f>
        <v>-1</v>
      </c>
      <c r="M5" s="2">
        <v>-1</v>
      </c>
    </row>
    <row r="6" spans="1:13" x14ac:dyDescent="0.3">
      <c r="A6" s="2"/>
      <c r="B6" s="4">
        <v>1</v>
      </c>
      <c r="C6" s="2">
        <v>1</v>
      </c>
      <c r="D6" s="2" t="s">
        <v>1</v>
      </c>
      <c r="E6" s="2">
        <v>5</v>
      </c>
      <c r="F6" s="2" t="str">
        <f t="shared" si="0"/>
        <v>Carmacks</v>
      </c>
      <c r="G6" s="5">
        <v>33.799999999999997</v>
      </c>
      <c r="H6" s="2">
        <v>75</v>
      </c>
      <c r="J6" s="2">
        <f>J5+1</f>
        <v>2</v>
      </c>
      <c r="K6" s="2" t="str">
        <f t="shared" ref="K6:K14" si="1">_xlfn.XLOOKUP(J6,$C$5:$C$31,$D$5:$D$31)</f>
        <v>Tok</v>
      </c>
      <c r="L6" s="6">
        <f t="shared" ref="L6:L15" si="2">SUMIF($E$5:$E$31,J6,$B$5:$B$31)-SUMIF($C$5:$C$31,J6,$B$5:$B$31)</f>
        <v>0</v>
      </c>
      <c r="M6" s="2">
        <v>0</v>
      </c>
    </row>
    <row r="7" spans="1:13" x14ac:dyDescent="0.3">
      <c r="A7" s="2"/>
      <c r="B7" s="4">
        <v>0</v>
      </c>
      <c r="C7" s="2">
        <v>2</v>
      </c>
      <c r="D7" s="2" t="s">
        <v>2</v>
      </c>
      <c r="E7" s="2">
        <v>4</v>
      </c>
      <c r="F7" s="2" t="str">
        <f t="shared" si="0"/>
        <v>Whitehorse</v>
      </c>
      <c r="G7" s="5">
        <v>20.100000000000001</v>
      </c>
      <c r="H7" s="2">
        <v>39</v>
      </c>
      <c r="J7" s="2">
        <f t="shared" ref="J7:J15" si="3">J6+1</f>
        <v>3</v>
      </c>
      <c r="K7" s="2" t="str">
        <f t="shared" si="1"/>
        <v>Skagway</v>
      </c>
      <c r="L7" s="6">
        <f t="shared" si="2"/>
        <v>-1</v>
      </c>
      <c r="M7" s="2">
        <v>-1</v>
      </c>
    </row>
    <row r="8" spans="1:13" x14ac:dyDescent="0.3">
      <c r="A8" s="2"/>
      <c r="B8" s="4">
        <v>0</v>
      </c>
      <c r="C8" s="2">
        <v>2</v>
      </c>
      <c r="D8" s="2" t="s">
        <v>2</v>
      </c>
      <c r="E8" s="2">
        <v>5</v>
      </c>
      <c r="F8" s="2" t="str">
        <f t="shared" si="0"/>
        <v>Carmacks</v>
      </c>
      <c r="G8" s="5">
        <v>20</v>
      </c>
      <c r="H8" s="2">
        <v>82</v>
      </c>
      <c r="J8" s="2">
        <f t="shared" si="3"/>
        <v>4</v>
      </c>
      <c r="K8" s="2" t="str">
        <f t="shared" si="1"/>
        <v>Whitehorse</v>
      </c>
      <c r="L8" s="6">
        <f t="shared" si="2"/>
        <v>0</v>
      </c>
      <c r="M8" s="2">
        <v>0</v>
      </c>
    </row>
    <row r="9" spans="1:13" x14ac:dyDescent="0.3">
      <c r="A9" s="2"/>
      <c r="B9" s="4">
        <v>0</v>
      </c>
      <c r="C9" s="2">
        <v>3</v>
      </c>
      <c r="D9" s="2" t="s">
        <v>6</v>
      </c>
      <c r="E9" s="2">
        <v>4</v>
      </c>
      <c r="F9" s="2" t="str">
        <f t="shared" si="0"/>
        <v>Whitehorse</v>
      </c>
      <c r="G9" s="5">
        <v>10.3</v>
      </c>
      <c r="H9" s="2">
        <v>80</v>
      </c>
      <c r="J9" s="2">
        <f t="shared" si="3"/>
        <v>5</v>
      </c>
      <c r="K9" s="2" t="str">
        <f t="shared" si="1"/>
        <v>Carmacks</v>
      </c>
      <c r="L9" s="6">
        <f t="shared" si="2"/>
        <v>0</v>
      </c>
      <c r="M9" s="2">
        <v>0</v>
      </c>
    </row>
    <row r="10" spans="1:13" x14ac:dyDescent="0.3">
      <c r="A10" s="2"/>
      <c r="B10" s="4">
        <v>1</v>
      </c>
      <c r="C10" s="2">
        <v>3</v>
      </c>
      <c r="D10" s="2" t="s">
        <v>6</v>
      </c>
      <c r="E10" s="2">
        <v>6</v>
      </c>
      <c r="F10" s="2" t="str">
        <f t="shared" si="0"/>
        <v>Watson Lake</v>
      </c>
      <c r="G10" s="5">
        <v>20.100000000000001</v>
      </c>
      <c r="H10" s="2">
        <v>52</v>
      </c>
      <c r="J10" s="2">
        <f t="shared" si="3"/>
        <v>6</v>
      </c>
      <c r="K10" s="2" t="str">
        <f t="shared" si="1"/>
        <v>Watson Lake</v>
      </c>
      <c r="L10" s="6">
        <f t="shared" si="2"/>
        <v>0</v>
      </c>
      <c r="M10" s="2">
        <v>0</v>
      </c>
    </row>
    <row r="11" spans="1:13" x14ac:dyDescent="0.3">
      <c r="A11" s="2"/>
      <c r="B11" s="4">
        <v>0</v>
      </c>
      <c r="C11" s="2">
        <v>3</v>
      </c>
      <c r="D11" s="2" t="s">
        <v>6</v>
      </c>
      <c r="E11" s="2">
        <v>8</v>
      </c>
      <c r="F11" s="2" t="str">
        <f t="shared" si="0"/>
        <v>Boya Lake</v>
      </c>
      <c r="G11" s="5">
        <v>38.799999999999997</v>
      </c>
      <c r="H11" s="2">
        <v>63</v>
      </c>
      <c r="J11" s="2">
        <f t="shared" si="3"/>
        <v>7</v>
      </c>
      <c r="K11" s="2" t="str">
        <f t="shared" si="1"/>
        <v>Ft Nelson</v>
      </c>
      <c r="L11" s="6">
        <f t="shared" si="2"/>
        <v>0</v>
      </c>
      <c r="M11" s="2">
        <v>0</v>
      </c>
    </row>
    <row r="12" spans="1:13" x14ac:dyDescent="0.3">
      <c r="A12" s="2"/>
      <c r="B12" s="4">
        <v>0</v>
      </c>
      <c r="C12" s="2">
        <v>4</v>
      </c>
      <c r="D12" s="2" t="s">
        <v>7</v>
      </c>
      <c r="E12" s="2">
        <v>2</v>
      </c>
      <c r="F12" s="2" t="str">
        <f t="shared" si="0"/>
        <v>Tok</v>
      </c>
      <c r="G12" s="5">
        <v>20.100000000000001</v>
      </c>
      <c r="H12" s="2">
        <v>39</v>
      </c>
      <c r="J12" s="2">
        <f t="shared" si="3"/>
        <v>8</v>
      </c>
      <c r="K12" s="2" t="str">
        <f t="shared" si="1"/>
        <v>Boya Lake</v>
      </c>
      <c r="L12" s="6">
        <f t="shared" si="2"/>
        <v>0</v>
      </c>
      <c r="M12" s="2">
        <v>0</v>
      </c>
    </row>
    <row r="13" spans="1:13" x14ac:dyDescent="0.3">
      <c r="A13" s="2"/>
      <c r="B13" s="4">
        <v>0</v>
      </c>
      <c r="C13" s="2">
        <v>4</v>
      </c>
      <c r="D13" s="2" t="s">
        <v>7</v>
      </c>
      <c r="E13" s="2">
        <v>5</v>
      </c>
      <c r="F13" s="2" t="str">
        <f t="shared" si="0"/>
        <v>Carmacks</v>
      </c>
      <c r="G13" s="5">
        <v>19.600000000000001</v>
      </c>
      <c r="H13" s="2">
        <v>94</v>
      </c>
      <c r="J13" s="2">
        <f t="shared" si="3"/>
        <v>9</v>
      </c>
      <c r="K13" s="2" t="str">
        <f t="shared" si="1"/>
        <v>New Hazelton</v>
      </c>
      <c r="L13" s="6">
        <f t="shared" si="2"/>
        <v>0</v>
      </c>
      <c r="M13" s="2">
        <v>0</v>
      </c>
    </row>
    <row r="14" spans="1:13" x14ac:dyDescent="0.3">
      <c r="A14" s="2"/>
      <c r="B14" s="4">
        <v>0</v>
      </c>
      <c r="C14" s="2">
        <v>4</v>
      </c>
      <c r="D14" s="2" t="s">
        <v>7</v>
      </c>
      <c r="E14" s="2">
        <v>6</v>
      </c>
      <c r="F14" s="2" t="str">
        <f t="shared" si="0"/>
        <v>Watson Lake</v>
      </c>
      <c r="G14" s="5">
        <v>25.6</v>
      </c>
      <c r="H14" s="2">
        <v>70</v>
      </c>
      <c r="J14" s="2">
        <f t="shared" si="3"/>
        <v>10</v>
      </c>
      <c r="K14" s="2" t="str">
        <f t="shared" si="1"/>
        <v>Chetwynd</v>
      </c>
      <c r="L14" s="6">
        <f t="shared" si="2"/>
        <v>0</v>
      </c>
      <c r="M14" s="2">
        <v>0</v>
      </c>
    </row>
    <row r="15" spans="1:13" x14ac:dyDescent="0.3">
      <c r="A15" s="2"/>
      <c r="B15" s="4">
        <v>0</v>
      </c>
      <c r="C15" s="2">
        <v>5</v>
      </c>
      <c r="D15" s="2" t="s">
        <v>8</v>
      </c>
      <c r="E15" s="2">
        <v>2</v>
      </c>
      <c r="F15" s="2" t="str">
        <f t="shared" si="0"/>
        <v>Tok</v>
      </c>
      <c r="G15" s="5">
        <v>20</v>
      </c>
      <c r="H15" s="2">
        <v>82</v>
      </c>
      <c r="J15" s="2">
        <f t="shared" si="3"/>
        <v>11</v>
      </c>
      <c r="K15" s="2" t="s">
        <v>14</v>
      </c>
      <c r="L15" s="6">
        <f t="shared" si="2"/>
        <v>2</v>
      </c>
      <c r="M15" s="2">
        <v>2</v>
      </c>
    </row>
    <row r="16" spans="1:13" x14ac:dyDescent="0.3">
      <c r="A16" s="2"/>
      <c r="B16" s="4">
        <v>0</v>
      </c>
      <c r="C16" s="2">
        <v>5</v>
      </c>
      <c r="D16" s="2" t="s">
        <v>8</v>
      </c>
      <c r="E16" s="2">
        <v>4</v>
      </c>
      <c r="F16" s="2" t="str">
        <f t="shared" si="0"/>
        <v>Whitehorse</v>
      </c>
      <c r="G16" s="5">
        <v>19.600000000000001</v>
      </c>
      <c r="H16" s="2">
        <v>94</v>
      </c>
    </row>
    <row r="17" spans="1:8" x14ac:dyDescent="0.3">
      <c r="A17" s="2"/>
      <c r="B17" s="4">
        <v>0.31694711231637185</v>
      </c>
      <c r="C17" s="2">
        <v>5</v>
      </c>
      <c r="D17" s="2" t="s">
        <v>8</v>
      </c>
      <c r="E17" s="2">
        <v>6</v>
      </c>
      <c r="F17" s="2" t="str">
        <f t="shared" si="0"/>
        <v>Watson Lake</v>
      </c>
      <c r="G17" s="5">
        <v>37.4</v>
      </c>
      <c r="H17" s="2">
        <v>49</v>
      </c>
    </row>
    <row r="18" spans="1:8" x14ac:dyDescent="0.3">
      <c r="A18" s="2"/>
      <c r="B18" s="4">
        <v>0.68305288768362815</v>
      </c>
      <c r="C18" s="2">
        <v>5</v>
      </c>
      <c r="D18" s="2" t="s">
        <v>8</v>
      </c>
      <c r="E18" s="2">
        <v>7</v>
      </c>
      <c r="F18" s="2" t="str">
        <f t="shared" si="0"/>
        <v>Ft Nelson</v>
      </c>
      <c r="G18" s="5">
        <v>45.3</v>
      </c>
      <c r="H18" s="2">
        <v>47</v>
      </c>
    </row>
    <row r="19" spans="1:8" x14ac:dyDescent="0.3">
      <c r="A19" s="2"/>
      <c r="B19" s="4">
        <v>0</v>
      </c>
      <c r="C19" s="2">
        <v>6</v>
      </c>
      <c r="D19" s="2" t="s">
        <v>9</v>
      </c>
      <c r="E19" s="2">
        <v>4</v>
      </c>
      <c r="F19" s="2" t="str">
        <f t="shared" si="0"/>
        <v>Whitehorse</v>
      </c>
      <c r="G19" s="5">
        <v>25.6</v>
      </c>
      <c r="H19" s="2">
        <v>70</v>
      </c>
    </row>
    <row r="20" spans="1:8" x14ac:dyDescent="0.3">
      <c r="A20" s="2"/>
      <c r="B20" s="4">
        <v>0</v>
      </c>
      <c r="C20" s="2">
        <v>6</v>
      </c>
      <c r="D20" s="2" t="s">
        <v>9</v>
      </c>
      <c r="E20" s="2">
        <v>5</v>
      </c>
      <c r="F20" s="2" t="str">
        <f t="shared" si="0"/>
        <v>Carmacks</v>
      </c>
      <c r="G20" s="5">
        <v>37.4</v>
      </c>
      <c r="H20" s="2">
        <v>49</v>
      </c>
    </row>
    <row r="21" spans="1:8" x14ac:dyDescent="0.3">
      <c r="A21" s="2"/>
      <c r="B21" s="4">
        <v>0</v>
      </c>
      <c r="C21" s="2">
        <v>6</v>
      </c>
      <c r="D21" s="2" t="s">
        <v>9</v>
      </c>
      <c r="E21" s="2">
        <v>7</v>
      </c>
      <c r="F21" s="2" t="str">
        <f t="shared" si="0"/>
        <v>Ft Nelson</v>
      </c>
      <c r="G21" s="5">
        <v>21.7</v>
      </c>
      <c r="H21" s="2">
        <v>76</v>
      </c>
    </row>
    <row r="22" spans="1:8" x14ac:dyDescent="0.3">
      <c r="A22" s="2"/>
      <c r="B22" s="4">
        <v>0</v>
      </c>
      <c r="C22" s="2">
        <v>6</v>
      </c>
      <c r="D22" s="2" t="s">
        <v>9</v>
      </c>
      <c r="E22" s="2">
        <v>8</v>
      </c>
      <c r="F22" s="2" t="str">
        <f t="shared" si="0"/>
        <v>Boya Lake</v>
      </c>
      <c r="G22" s="5">
        <v>14.4</v>
      </c>
      <c r="H22" s="2">
        <v>86</v>
      </c>
    </row>
    <row r="23" spans="1:8" x14ac:dyDescent="0.3">
      <c r="A23" s="2"/>
      <c r="B23" s="4">
        <v>0</v>
      </c>
      <c r="C23" s="2">
        <v>6</v>
      </c>
      <c r="D23" s="2" t="s">
        <v>9</v>
      </c>
      <c r="E23" s="2">
        <v>9</v>
      </c>
      <c r="F23" s="2" t="str">
        <f t="shared" si="0"/>
        <v>New Hazelton</v>
      </c>
      <c r="G23" s="5">
        <v>24.7</v>
      </c>
      <c r="H23" s="2">
        <v>81</v>
      </c>
    </row>
    <row r="24" spans="1:8" x14ac:dyDescent="0.3">
      <c r="A24" s="2"/>
      <c r="B24" s="4">
        <v>1.3169471123163718</v>
      </c>
      <c r="C24" s="2">
        <v>6</v>
      </c>
      <c r="D24" s="2" t="s">
        <v>9</v>
      </c>
      <c r="E24" s="2">
        <v>10</v>
      </c>
      <c r="F24" s="2" t="str">
        <f t="shared" si="0"/>
        <v>Chetwynd</v>
      </c>
      <c r="G24" s="5">
        <v>31</v>
      </c>
      <c r="H24" s="2">
        <v>35</v>
      </c>
    </row>
    <row r="25" spans="1:8" x14ac:dyDescent="0.3">
      <c r="A25" s="2"/>
      <c r="B25" s="4">
        <v>0</v>
      </c>
      <c r="C25" s="2">
        <v>7</v>
      </c>
      <c r="D25" s="2" t="s">
        <v>10</v>
      </c>
      <c r="E25" s="2">
        <v>5</v>
      </c>
      <c r="F25" s="2" t="str">
        <f t="shared" si="0"/>
        <v>Carmacks</v>
      </c>
      <c r="G25" s="5">
        <v>45.3</v>
      </c>
      <c r="H25" s="2">
        <v>47</v>
      </c>
    </row>
    <row r="26" spans="1:8" x14ac:dyDescent="0.3">
      <c r="A26" s="2"/>
      <c r="B26" s="4">
        <v>0</v>
      </c>
      <c r="C26" s="2">
        <v>7</v>
      </c>
      <c r="D26" s="2" t="s">
        <v>10</v>
      </c>
      <c r="E26" s="2">
        <v>6</v>
      </c>
      <c r="F26" s="2" t="str">
        <f t="shared" si="0"/>
        <v>Watson Lake</v>
      </c>
      <c r="G26" s="5">
        <v>21.7</v>
      </c>
      <c r="H26" s="2">
        <v>76</v>
      </c>
    </row>
    <row r="27" spans="1:8" x14ac:dyDescent="0.3">
      <c r="A27" s="2"/>
      <c r="B27" s="4">
        <v>0.68305288768362815</v>
      </c>
      <c r="C27" s="2">
        <v>7</v>
      </c>
      <c r="D27" s="2" t="s">
        <v>10</v>
      </c>
      <c r="E27" s="2">
        <v>10</v>
      </c>
      <c r="F27" s="2" t="str">
        <f t="shared" si="0"/>
        <v>Chetwynd</v>
      </c>
      <c r="G27" s="5">
        <v>6.6</v>
      </c>
      <c r="H27" s="2">
        <v>86</v>
      </c>
    </row>
    <row r="28" spans="1:8" x14ac:dyDescent="0.3">
      <c r="A28" s="2"/>
      <c r="B28" s="4">
        <v>0</v>
      </c>
      <c r="C28" s="2">
        <v>8</v>
      </c>
      <c r="D28" s="2" t="s">
        <v>11</v>
      </c>
      <c r="E28" s="2">
        <v>6</v>
      </c>
      <c r="F28" s="2" t="str">
        <f t="shared" si="0"/>
        <v>Watson Lake</v>
      </c>
      <c r="G28" s="5">
        <v>14.4</v>
      </c>
      <c r="H28" s="2">
        <v>86</v>
      </c>
    </row>
    <row r="29" spans="1:8" x14ac:dyDescent="0.3">
      <c r="A29" s="2"/>
      <c r="B29" s="4">
        <v>0</v>
      </c>
      <c r="C29" s="2">
        <v>8</v>
      </c>
      <c r="D29" s="2" t="s">
        <v>11</v>
      </c>
      <c r="E29" s="2">
        <v>9</v>
      </c>
      <c r="F29" s="2" t="str">
        <f t="shared" si="0"/>
        <v>New Hazelton</v>
      </c>
      <c r="G29" s="5">
        <v>24.9</v>
      </c>
      <c r="H29" s="2">
        <v>51</v>
      </c>
    </row>
    <row r="30" spans="1:8" x14ac:dyDescent="0.3">
      <c r="A30" s="2"/>
      <c r="B30" s="4">
        <v>0</v>
      </c>
      <c r="C30" s="2">
        <v>9</v>
      </c>
      <c r="D30" s="2" t="s">
        <v>12</v>
      </c>
      <c r="E30" s="2">
        <v>11</v>
      </c>
      <c r="F30" s="2" t="s">
        <v>14</v>
      </c>
      <c r="G30" s="5">
        <v>0</v>
      </c>
      <c r="H30" s="2">
        <v>0</v>
      </c>
    </row>
    <row r="31" spans="1:8" x14ac:dyDescent="0.3">
      <c r="A31" s="2"/>
      <c r="B31" s="4">
        <v>2</v>
      </c>
      <c r="C31" s="2">
        <v>10</v>
      </c>
      <c r="D31" s="2" t="s">
        <v>13</v>
      </c>
      <c r="E31" s="2">
        <v>11</v>
      </c>
      <c r="F31" s="2" t="s">
        <v>14</v>
      </c>
      <c r="G31" s="5">
        <v>0</v>
      </c>
      <c r="H31" s="2">
        <v>0</v>
      </c>
    </row>
    <row r="33" spans="2:9" x14ac:dyDescent="0.3">
      <c r="F33" s="3" t="s">
        <v>15</v>
      </c>
      <c r="G33" s="7">
        <f>SUMPRODUCT(G5:G31,$B$5:$B$31)</f>
        <v>142.02962735322015</v>
      </c>
      <c r="H33" s="8">
        <f>SUMPRODUCT(H5:H31,$B$5:$B$31)</f>
        <v>279.4695914964978</v>
      </c>
    </row>
    <row r="34" spans="2:9" x14ac:dyDescent="0.3">
      <c r="F34" s="3" t="s">
        <v>16</v>
      </c>
      <c r="G34" s="2">
        <v>125.02</v>
      </c>
      <c r="H34" s="2">
        <v>246</v>
      </c>
    </row>
    <row r="35" spans="2:9" x14ac:dyDescent="0.3">
      <c r="F35" s="3" t="s">
        <v>17</v>
      </c>
      <c r="G35" s="9">
        <f>(G33-G34)/G34</f>
        <v>0.13605524998576352</v>
      </c>
      <c r="H35" s="9">
        <f>(H33-H34)/H34</f>
        <v>0.1360552499857634</v>
      </c>
    </row>
    <row r="36" spans="2:9" x14ac:dyDescent="0.3">
      <c r="F36" s="3" t="s">
        <v>18</v>
      </c>
      <c r="G36" s="2">
        <v>0.5</v>
      </c>
      <c r="H36" s="2">
        <v>0.5</v>
      </c>
    </row>
    <row r="37" spans="2:9" x14ac:dyDescent="0.3">
      <c r="F37" s="3" t="s">
        <v>19</v>
      </c>
      <c r="G37" s="9">
        <f>G36*G35</f>
        <v>6.8027624992881758E-2</v>
      </c>
      <c r="H37" s="9">
        <f>H36*H35</f>
        <v>6.8027624992881702E-2</v>
      </c>
    </row>
    <row r="38" spans="2:9" x14ac:dyDescent="0.3">
      <c r="F38" s="2"/>
      <c r="G38" s="2"/>
      <c r="H38" s="2"/>
    </row>
    <row r="39" spans="2:9" x14ac:dyDescent="0.3">
      <c r="F39" s="3" t="s">
        <v>20</v>
      </c>
      <c r="G39" s="2">
        <v>6.8027624992881897E-2</v>
      </c>
      <c r="H39" s="2"/>
    </row>
    <row r="41" spans="2:9" x14ac:dyDescent="0.3">
      <c r="B41" s="12" t="s">
        <v>27</v>
      </c>
      <c r="C41" s="12"/>
      <c r="D41" s="12"/>
      <c r="E41" s="12"/>
      <c r="F41" s="12"/>
      <c r="G41" s="12"/>
      <c r="H41" s="12"/>
      <c r="I41" s="12"/>
    </row>
    <row r="42" spans="2:9" x14ac:dyDescent="0.3">
      <c r="B42" s="12"/>
      <c r="C42" s="12"/>
      <c r="D42" s="12"/>
      <c r="E42" s="12"/>
      <c r="F42" s="12"/>
      <c r="G42" s="12"/>
      <c r="H42" s="12"/>
      <c r="I42" s="12"/>
    </row>
    <row r="43" spans="2:9" x14ac:dyDescent="0.3">
      <c r="B43" s="12"/>
      <c r="C43" s="12"/>
      <c r="D43" s="12"/>
      <c r="E43" s="12"/>
      <c r="F43" s="12"/>
      <c r="G43" s="12"/>
      <c r="H43" s="12"/>
      <c r="I43" s="12"/>
    </row>
  </sheetData>
  <mergeCells count="1">
    <mergeCell ref="B41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a</vt:lpstr>
      <vt:lpstr>Part b</vt:lpstr>
      <vt:lpstr>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Dolce</dc:creator>
  <cp:lastModifiedBy>Nicolas Dolce</cp:lastModifiedBy>
  <dcterms:created xsi:type="dcterms:W3CDTF">2023-10-26T11:32:47Z</dcterms:created>
  <dcterms:modified xsi:type="dcterms:W3CDTF">2023-10-29T14:30:46Z</dcterms:modified>
</cp:coreProperties>
</file>