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56200980ef07617/Documents/Thomas Edison University/optimization class/final project/"/>
    </mc:Choice>
  </mc:AlternateContent>
  <xr:revisionPtr revIDLastSave="0" documentId="8_{CDF36C1F-A579-49DA-BCC8-C8CEC5C4346B}" xr6:coauthVersionLast="47" xr6:coauthVersionMax="47" xr10:uidLastSave="{00000000-0000-0000-0000-000000000000}"/>
  <bookViews>
    <workbookView xWindow="-135" yWindow="-135" windowWidth="29070" windowHeight="15750" tabRatio="229" activeTab="1" xr2:uid="{00000000-000D-0000-FFFF-FFFF00000000}"/>
  </bookViews>
  <sheets>
    <sheet name="Formulation" sheetId="3" r:id="rId1"/>
    <sheet name="Sheet1" sheetId="4" r:id="rId2"/>
  </sheets>
  <definedNames>
    <definedName name="LSGRGeng_RelaxBounds" localSheetId="0" hidden="1">2</definedName>
    <definedName name="solver_adj" localSheetId="1" hidden="1">Sheet1!$G$5:$G$8</definedName>
    <definedName name="solver_adj_ob" localSheetId="0" hidden="1">1</definedName>
    <definedName name="solver_adj_ob1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vg" localSheetId="0" hidden="1">0.0001</definedName>
    <definedName name="solver_cvg" localSheetId="1" hidden="1">0.0001</definedName>
    <definedName name="solver_dia" localSheetId="0" hidden="1">5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itr" localSheetId="1" hidden="1">2147483647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1" localSheetId="0" hidden="1">Formulation!$I$16:$I$20</definedName>
    <definedName name="solver_lhs1" localSheetId="1" hidden="1">Sheet1!$G$5:$G$8</definedName>
    <definedName name="solver_lhs2" localSheetId="0" hidden="1">Formulation!$D$24:$G$24</definedName>
    <definedName name="solver_lhs2" localSheetId="1" hidden="1">Sheet1!$J$14</definedName>
    <definedName name="solver_lhs3" localSheetId="0" hidden="1">Formulation!$G$24</definedName>
    <definedName name="solver_lhs3" localSheetId="1" hidden="1">Sheet1!$J$15</definedName>
    <definedName name="solver_lhs4" localSheetId="0" hidden="1">Formulation!$G$24</definedName>
    <definedName name="solver_lhs4" localSheetId="1" hidden="1">Sheet1!$J$17</definedName>
    <definedName name="solver_lhs5" localSheetId="0" hidden="1">Formulation!$G$24</definedName>
    <definedName name="solver_lhs5" localSheetId="1" hidden="1">Sheet1!$J$18</definedName>
    <definedName name="solver_lhs6" localSheetId="0" hidden="1">Formulation!$G$24</definedName>
    <definedName name="solver_lhs6" localSheetId="1" hidden="1">Sheet1!$J$19</definedName>
    <definedName name="solver_lhs7" localSheetId="0" hidden="1">Formulation!$D$25:$G$25</definedName>
    <definedName name="solver_lhs7" localSheetId="1" hidden="1">Sheet1!$J$19</definedName>
    <definedName name="solver_lin" localSheetId="0" hidden="1">2</definedName>
    <definedName name="solver_lva" localSheetId="0" hidden="1">0</definedName>
    <definedName name="solver_mda" localSheetId="0" hidden="1">4</definedName>
    <definedName name="solver_mip" localSheetId="0" hidden="1">2147483647</definedName>
    <definedName name="solver_mip" localSheetId="1" hidden="1">2147483647</definedName>
    <definedName name="solver_mni" localSheetId="1" hidden="1">30</definedName>
    <definedName name="solver_mod" localSheetId="0" hidden="1">3</definedName>
    <definedName name="solver_mrt" localSheetId="1" hidden="1">0.075</definedName>
    <definedName name="solver_msl" localSheetId="0" hidden="1">0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tr" localSheetId="0" hidden="1">0</definedName>
    <definedName name="solver_ntri" hidden="1">1000</definedName>
    <definedName name="solver_num" localSheetId="0" hidden="1">0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1" hidden="1">Sheet1!$J$11</definedName>
    <definedName name="solver_pre" localSheetId="0" hidden="1">0.000001</definedName>
    <definedName name="solver_pre" localSheetId="1" hidden="1">0.000001</definedName>
    <definedName name="solver_psi" localSheetId="0" hidden="1">0</definedName>
    <definedName name="solver_rbv" localSheetId="0" hidden="1">1</definedName>
    <definedName name="solver_rbv" localSheetId="1" hidden="1">2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co6" localSheetId="0" hidden="1">0</definedName>
    <definedName name="solver_reco7" localSheetId="0" hidden="1">0</definedName>
    <definedName name="solver_rel1" localSheetId="0" hidden="1">1</definedName>
    <definedName name="solver_rel1" localSheetId="1" hidden="1">3</definedName>
    <definedName name="solver_rel2" localSheetId="0" hidden="1">3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1</definedName>
    <definedName name="solver_rel7" localSheetId="0" hidden="1">4</definedName>
    <definedName name="solver_rel7" localSheetId="1" hidden="1">1</definedName>
    <definedName name="solver_rep" localSheetId="0" hidden="1">0</definedName>
    <definedName name="solver_rhs1" localSheetId="0" hidden="1">Formulation!$J$16:$J$20</definedName>
    <definedName name="solver_rhs1" localSheetId="1" hidden="1">0</definedName>
    <definedName name="solver_rhs2" localSheetId="0" hidden="1">0</definedName>
    <definedName name="solver_rhs2" localSheetId="1" hidden="1">Sheet1!$L$14</definedName>
    <definedName name="solver_rhs3" localSheetId="0" hidden="1">200</definedName>
    <definedName name="solver_rhs3" localSheetId="1" hidden="1">Sheet1!$L$15</definedName>
    <definedName name="solver_rhs4" localSheetId="0" hidden="1">200</definedName>
    <definedName name="solver_rhs4" localSheetId="1" hidden="1">Sheet1!$L$17</definedName>
    <definedName name="solver_rhs5" localSheetId="0" hidden="1">200</definedName>
    <definedName name="solver_rhs5" localSheetId="1" hidden="1">Sheet1!$L$18</definedName>
    <definedName name="solver_rhs6" localSheetId="0" hidden="1">200</definedName>
    <definedName name="solver_rhs6" localSheetId="1" hidden="1">Sheet1!$L$19</definedName>
    <definedName name="solver_rhs7" localSheetId="1" hidden="1">Sheet1!$L$19</definedName>
    <definedName name="solver_rlx" localSheetId="0" hidden="1">0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0</definedName>
    <definedName name="solver_rxc4" localSheetId="0" hidden="1">0</definedName>
    <definedName name="solver_rxc5" localSheetId="0" hidden="1">0</definedName>
    <definedName name="solver_rxc6" localSheetId="0" hidden="1">0</definedName>
    <definedName name="solver_rxc7" localSheetId="0" hidden="1">1</definedName>
    <definedName name="solver_scl" localSheetId="0" hidden="1">0</definedName>
    <definedName name="solver_scl" localSheetId="1" hidden="1">2</definedName>
    <definedName name="solver_seed" hidden="1">0</definedName>
    <definedName name="solver_sel" localSheetId="0" hidden="1">1</definedName>
    <definedName name="solver_sho" localSheetId="0" hidden="1">0</definedName>
    <definedName name="solver_sho" localSheetId="1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ms" localSheetId="0" hidden="1">0</definedName>
    <definedName name="solver_tol" localSheetId="0" hidden="1">0</definedName>
    <definedName name="solver_tol" localSheetId="1" hidden="1">0.01</definedName>
    <definedName name="solver_typ" localSheetId="1" hidden="1">1</definedName>
    <definedName name="solver_umod" localSheetId="0" hidden="1">1</definedName>
    <definedName name="solver_urs" localSheetId="0" hidden="1">0</definedName>
    <definedName name="solver_userid" localSheetId="0" hidden="1">158650</definedName>
    <definedName name="solver_val" localSheetId="1" hidden="1">0</definedName>
    <definedName name="solver_ver" localSheetId="0" hidden="1">17</definedName>
    <definedName name="solver_ver" localSheetId="1" hidden="1">3</definedName>
    <definedName name="solver_vol" localSheetId="0" hidden="1">0</definedName>
  </definedNames>
  <calcPr calcId="181029"/>
</workbook>
</file>

<file path=xl/calcChain.xml><?xml version="1.0" encoding="utf-8"?>
<calcChain xmlns="http://schemas.openxmlformats.org/spreadsheetml/2006/main">
  <c r="J11" i="4" l="1"/>
  <c r="J19" i="4"/>
  <c r="J18" i="4"/>
  <c r="J17" i="4"/>
  <c r="J15" i="4"/>
  <c r="J14" i="4"/>
  <c r="J16" i="3"/>
  <c r="J17" i="3"/>
  <c r="J15" i="3"/>
  <c r="I6" i="3"/>
  <c r="F15" i="3" l="1"/>
  <c r="D15" i="3" l="1"/>
  <c r="E23" i="3"/>
  <c r="F23" i="3"/>
  <c r="G23" i="3"/>
  <c r="D23" i="3"/>
  <c r="F19" i="3"/>
  <c r="D19" i="3"/>
  <c r="I19" i="3" s="1"/>
  <c r="I17" i="3"/>
  <c r="I16" i="3"/>
  <c r="E18" i="3"/>
  <c r="F18" i="3"/>
  <c r="G18" i="3"/>
  <c r="D18" i="3"/>
  <c r="E15" i="3"/>
  <c r="G15" i="3"/>
  <c r="I7" i="3"/>
  <c r="I15" i="3" l="1"/>
  <c r="I18" i="3"/>
  <c r="I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Prashant</author>
  </authors>
  <commentList>
    <comment ref="I15" authorId="0" shapeId="0" xr:uid="{00000000-0006-0000-0000-000001000000}">
      <text>
        <r>
          <rPr>
            <sz val="9"/>
            <color indexed="81"/>
            <rFont val="Tahoma"/>
            <family val="2"/>
          </rPr>
          <t>Constraint cell</t>
        </r>
      </text>
    </comment>
    <comment ref="J15" authorId="0" shapeId="0" xr:uid="{00000000-0006-0000-0000-000002000000}">
      <text>
        <r>
          <rPr>
            <sz val="9"/>
            <color indexed="81"/>
            <rFont val="Tahoma"/>
            <family val="2"/>
          </rPr>
          <t>Constraint cell</t>
        </r>
      </text>
    </comment>
    <comment ref="I16" authorId="0" shapeId="0" xr:uid="{00000000-0006-0000-0000-000003000000}">
      <text>
        <r>
          <rPr>
            <sz val="9"/>
            <color indexed="81"/>
            <rFont val="Tahoma"/>
            <family val="2"/>
          </rPr>
          <t>Constraint cell</t>
        </r>
      </text>
    </comment>
    <comment ref="J16" authorId="0" shapeId="0" xr:uid="{00000000-0006-0000-0000-000004000000}">
      <text>
        <r>
          <rPr>
            <sz val="9"/>
            <color indexed="81"/>
            <rFont val="Tahoma"/>
            <family val="2"/>
          </rPr>
          <t>Constraint cell</t>
        </r>
      </text>
    </comment>
    <comment ref="I17" authorId="0" shapeId="0" xr:uid="{00000000-0006-0000-0000-000005000000}">
      <text>
        <r>
          <rPr>
            <sz val="9"/>
            <color indexed="81"/>
            <rFont val="Tahoma"/>
            <family val="2"/>
          </rPr>
          <t>Constraint cell</t>
        </r>
      </text>
    </comment>
    <comment ref="J17" authorId="0" shapeId="0" xr:uid="{00000000-0006-0000-0000-000006000000}">
      <text>
        <r>
          <rPr>
            <sz val="9"/>
            <color indexed="81"/>
            <rFont val="Tahoma"/>
            <family val="2"/>
          </rPr>
          <t>Constraint cell</t>
        </r>
      </text>
    </comment>
    <comment ref="I18" authorId="0" shapeId="0" xr:uid="{00000000-0006-0000-0000-000007000000}">
      <text>
        <r>
          <rPr>
            <sz val="9"/>
            <color indexed="81"/>
            <rFont val="Tahoma"/>
            <family val="2"/>
          </rPr>
          <t>Constraint cell</t>
        </r>
      </text>
    </comment>
    <comment ref="J18" authorId="0" shapeId="0" xr:uid="{00000000-0006-0000-0000-000008000000}">
      <text>
        <r>
          <rPr>
            <sz val="9"/>
            <color indexed="81"/>
            <rFont val="Tahoma"/>
            <family val="2"/>
          </rPr>
          <t>Constraint cell</t>
        </r>
      </text>
    </comment>
    <comment ref="I19" authorId="0" shapeId="0" xr:uid="{00000000-0006-0000-0000-000009000000}">
      <text>
        <r>
          <rPr>
            <sz val="9"/>
            <color indexed="81"/>
            <rFont val="Tahoma"/>
            <family val="2"/>
          </rPr>
          <t>Constraint cell</t>
        </r>
      </text>
    </comment>
    <comment ref="J19" authorId="0" shapeId="0" xr:uid="{00000000-0006-0000-0000-00000A000000}">
      <text>
        <r>
          <rPr>
            <sz val="9"/>
            <color indexed="81"/>
            <rFont val="Tahoma"/>
            <family val="2"/>
          </rPr>
          <t>Constraint cell</t>
        </r>
      </text>
    </comment>
    <comment ref="D21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Variable cell
</t>
        </r>
      </text>
    </comment>
    <comment ref="E21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Variable cell
</t>
        </r>
      </text>
    </comment>
    <comment ref="F21" authorId="0" shapeId="0" xr:uid="{00000000-0006-0000-0000-00000D000000}">
      <text>
        <r>
          <rPr>
            <sz val="9"/>
            <color indexed="81"/>
            <rFont val="Tahoma"/>
            <family val="2"/>
          </rPr>
          <t>Variable cell</t>
        </r>
      </text>
    </comment>
    <comment ref="G21" authorId="0" shapeId="0" xr:uid="{00000000-0006-0000-0000-00000E000000}">
      <text>
        <r>
          <rPr>
            <sz val="9"/>
            <color indexed="81"/>
            <rFont val="Tahoma"/>
            <family val="2"/>
          </rPr>
          <t>Variable cell</t>
        </r>
      </text>
    </comment>
    <comment ref="I23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Objective cell
</t>
        </r>
      </text>
    </comment>
  </commentList>
</comments>
</file>

<file path=xl/sharedStrings.xml><?xml version="1.0" encoding="utf-8"?>
<sst xmlns="http://schemas.openxmlformats.org/spreadsheetml/2006/main" count="52" uniqueCount="43">
  <si>
    <t>door panel machines</t>
  </si>
  <si>
    <t>syringe machines</t>
  </si>
  <si>
    <t>Fabricator A</t>
  </si>
  <si>
    <t>Fabricator B</t>
  </si>
  <si>
    <t>man hours</t>
  </si>
  <si>
    <t>machine hours</t>
  </si>
  <si>
    <t>Maximum limit</t>
  </si>
  <si>
    <t>steel</t>
  </si>
  <si>
    <t>sell</t>
  </si>
  <si>
    <t>selling price</t>
  </si>
  <si>
    <t>hours on fabricator A making door panel machines</t>
  </si>
  <si>
    <t>hours on fabricator A making syringe machines</t>
  </si>
  <si>
    <t>hours on fabricator B making door panel machines</t>
  </si>
  <si>
    <t>hours on fabricator B making syringe machines</t>
  </si>
  <si>
    <t>machin hours</t>
  </si>
  <si>
    <t>x1</t>
  </si>
  <si>
    <t>x2</t>
  </si>
  <si>
    <t>x3</t>
  </si>
  <si>
    <t>x4</t>
  </si>
  <si>
    <t>Variable</t>
  </si>
  <si>
    <t>selling limit</t>
  </si>
  <si>
    <t>after conversion in term of hours</t>
  </si>
  <si>
    <t>selling price for hours</t>
  </si>
  <si>
    <t>maximize</t>
  </si>
  <si>
    <t>maximum limit</t>
  </si>
  <si>
    <t>total</t>
  </si>
  <si>
    <t>Husky  Problem</t>
  </si>
  <si>
    <t>Constraints:</t>
  </si>
  <si>
    <t>2. Man Hours: (35/5)*X1 + (25/3)*X2 + (25/8)*X3 + (15/4)*X4 &lt;= 12,000 (available man hours)</t>
  </si>
  <si>
    <t>X3 + X4 &lt;= 1,344 (available hours for Fabricator B)</t>
  </si>
  <si>
    <t>4. Maximum Sell: (1/5)*X1 + (1/8)*X3 &lt;= 200 (max door panels to sell)</t>
  </si>
  <si>
    <t>5. Non-negativity: X1, X2, X3, X4 &gt;= 0</t>
  </si>
  <si>
    <t>Decision variables:</t>
  </si>
  <si>
    <t>X1 (Total hours on fabricator A making door panel machines)</t>
  </si>
  <si>
    <t>X3 (Total hours on fabricator B making door panel machines)</t>
  </si>
  <si>
    <t>X4 (Total hours on fabricator B making syringe machines)</t>
  </si>
  <si>
    <t>Objective function:</t>
  </si>
  <si>
    <t>Maximize Z = 200,000* (X1/5 + X3/8) + 150,000*(X2/3 + X4/4)</t>
  </si>
  <si>
    <t>1. Raw material: (1/5)*X1 + (0.75/3)*X2 + (1/8)*X3 + (0.75/4)*X4 &lt;= 200 (available steel)</t>
  </si>
  <si>
    <t xml:space="preserve">3. Fabricator Hours: </t>
  </si>
  <si>
    <t>X1 + X2 &lt;= 1,344 (available hours for Fabricator A)</t>
  </si>
  <si>
    <t>&lt;=</t>
  </si>
  <si>
    <t>X2 (Total hours on fabricator A making syringe machines)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</si>
</sst>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0"/>
      <name val="Arial"/>
      <family val="2"/>
      <charset val="1"/>
    </font>
    <font>
      <b/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10"/>
      <color rgb="FF00CC00"/>
      <name val="Arial"/>
      <family val="2"/>
    </font>
    <font>
      <sz val="10"/>
      <color rgb="FF00CC00"/>
      <name val="Arial"/>
      <family val="2"/>
    </font>
    <font>
      <b/>
      <sz val="11"/>
      <color rgb="FFFF0000"/>
      <name val="Arial"/>
      <family val="2"/>
    </font>
    <font>
      <b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>
      <protection locked="0"/>
    </xf>
  </cellStyleXfs>
  <cellXfs count="19">
    <xf numFmtId="0" fontId="0" fillId="0" borderId="0" xfId="0" applyBorder="1">
      <protection locked="0"/>
    </xf>
    <xf numFmtId="0" fontId="3" fillId="0" borderId="0" xfId="0" applyFont="1" applyBorder="1">
      <protection locked="0"/>
    </xf>
    <xf numFmtId="0" fontId="0" fillId="0" borderId="1" xfId="0" applyBorder="1">
      <protection locked="0"/>
    </xf>
    <xf numFmtId="0" fontId="1" fillId="0" borderId="1" xfId="0" applyFont="1" applyBorder="1">
      <protection locked="0"/>
    </xf>
    <xf numFmtId="0" fontId="1" fillId="0" borderId="0" xfId="0" applyFont="1" applyBorder="1">
      <protection locked="0"/>
    </xf>
    <xf numFmtId="0" fontId="2" fillId="0" borderId="1" xfId="0" applyFont="1" applyBorder="1" applyAlignment="1">
      <alignment vertical="top" wrapText="1"/>
      <protection locked="0"/>
    </xf>
    <xf numFmtId="2" fontId="0" fillId="0" borderId="1" xfId="0" applyNumberFormat="1" applyBorder="1">
      <protection locked="0"/>
    </xf>
    <xf numFmtId="164" fontId="0" fillId="0" borderId="1" xfId="0" applyNumberFormat="1" applyBorder="1">
      <protection locked="0"/>
    </xf>
    <xf numFmtId="0" fontId="6" fillId="2" borderId="1" xfId="0" applyFont="1" applyFill="1" applyBorder="1">
      <protection locked="0"/>
    </xf>
    <xf numFmtId="0" fontId="7" fillId="2" borderId="1" xfId="0" applyFont="1" applyFill="1" applyBorder="1">
      <protection locked="0"/>
    </xf>
    <xf numFmtId="0" fontId="8" fillId="2" borderId="1" xfId="0" applyFont="1" applyFill="1" applyBorder="1" applyAlignment="1">
      <alignment vertical="top" wrapText="1"/>
      <protection locked="0"/>
    </xf>
    <xf numFmtId="0" fontId="4" fillId="2" borderId="1" xfId="0" applyFont="1" applyFill="1" applyBorder="1">
      <protection locked="0"/>
    </xf>
    <xf numFmtId="164" fontId="9" fillId="0" borderId="0" xfId="0" applyNumberFormat="1" applyFont="1" applyBorder="1">
      <protection locked="0"/>
    </xf>
    <xf numFmtId="0" fontId="0" fillId="0" borderId="0" xfId="0" applyBorder="1" applyAlignment="1">
      <alignment horizontal="center"/>
      <protection locked="0"/>
    </xf>
    <xf numFmtId="2" fontId="0" fillId="0" borderId="0" xfId="0" applyNumberFormat="1" applyBorder="1">
      <protection locked="0"/>
    </xf>
    <xf numFmtId="2" fontId="0" fillId="0" borderId="0" xfId="0" applyNumberFormat="1" applyBorder="1" applyAlignment="1">
      <alignment horizontal="center"/>
      <protection locked="0"/>
    </xf>
    <xf numFmtId="0" fontId="0" fillId="3" borderId="0" xfId="0" applyFill="1" applyBorder="1">
      <protection locked="0"/>
    </xf>
    <xf numFmtId="0" fontId="0" fillId="4" borderId="0" xfId="0" applyFill="1" applyBorder="1">
      <protection locked="0"/>
    </xf>
    <xf numFmtId="0" fontId="0" fillId="5" borderId="0" xfId="0" applyFill="1" applyBorder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1497106</xdr:colOff>
      <xdr:row>36</xdr:row>
      <xdr:rowOff>123263</xdr:rowOff>
    </xdr:from>
    <xdr:to>
      <xdr:col>5</xdr:col>
      <xdr:colOff>394448</xdr:colOff>
      <xdr:row>58</xdr:row>
      <xdr:rowOff>78441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766047" y="6476998"/>
          <a:ext cx="3693460" cy="340659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Maximize Z = 2*(X1/5+X3/8) + 1.5*(X2/3+X4/4)</a:t>
          </a:r>
          <a:b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b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Subject to the constraints:</a:t>
          </a:r>
          <a:b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b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(Steel constraint)</a:t>
          </a:r>
          <a:b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(1/5)* X1 + (0.75/3)* X2 + (1/8)* X3 + (0.75/4)* X4 &lt;= 200</a:t>
          </a:r>
          <a:b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b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(Man hours constraint)</a:t>
          </a:r>
          <a:b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(35/5)* X1 + (25/3)* X2 + (25/8)* X3 + (15/4)* X4 &lt;= 12000</a:t>
          </a:r>
          <a:b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b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(Fabricator hours constraint)</a:t>
          </a:r>
          <a:b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X1 + X2 &lt;= 1344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X3 + X4 &lt;= 1344</a:t>
          </a:r>
          <a:b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b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(Maximum sell constraint)</a:t>
          </a:r>
          <a:b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(1/5)* X1 + (1/8)* X3 &lt;= 200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(Non-negativity constraints)</a:t>
          </a:r>
          <a:b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X1, X2, X3, X4 &gt;= 0 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J24"/>
  <sheetViews>
    <sheetView topLeftCell="A16" zoomScale="85" workbookViewId="0">
      <selection activeCell="G27" sqref="G27"/>
    </sheetView>
  </sheetViews>
  <sheetFormatPr defaultColWidth="8.85546875" defaultRowHeight="12.75" x14ac:dyDescent="0.2"/>
  <cols>
    <col min="1" max="2" width="2" customWidth="1"/>
    <col min="3" max="3" width="32" bestFit="1" customWidth="1"/>
    <col min="4" max="4" width="20.7109375" customWidth="1"/>
    <col min="5" max="5" width="19.28515625" customWidth="1"/>
    <col min="6" max="6" width="18.7109375" customWidth="1"/>
    <col min="7" max="7" width="19.28515625" customWidth="1"/>
    <col min="8" max="8" width="10.85546875" customWidth="1"/>
    <col min="9" max="9" width="16.140625" customWidth="1"/>
    <col min="10" max="10" width="10.7109375" customWidth="1"/>
  </cols>
  <sheetData>
    <row r="2" spans="3:10" ht="20.25" x14ac:dyDescent="0.3">
      <c r="C2" s="1" t="s">
        <v>26</v>
      </c>
    </row>
    <row r="4" spans="3:10" x14ac:dyDescent="0.2">
      <c r="C4" s="2"/>
      <c r="D4" s="3" t="s">
        <v>2</v>
      </c>
      <c r="E4" s="3"/>
      <c r="F4" s="3" t="s">
        <v>3</v>
      </c>
      <c r="G4" s="3"/>
    </row>
    <row r="5" spans="3:10" x14ac:dyDescent="0.2">
      <c r="C5" s="2"/>
      <c r="D5" s="3" t="s">
        <v>0</v>
      </c>
      <c r="E5" s="3" t="s">
        <v>1</v>
      </c>
      <c r="F5" s="3" t="s">
        <v>0</v>
      </c>
      <c r="G5" s="3" t="s">
        <v>1</v>
      </c>
      <c r="I5" s="2" t="s">
        <v>6</v>
      </c>
    </row>
    <row r="6" spans="3:10" x14ac:dyDescent="0.2">
      <c r="C6" s="3" t="s">
        <v>4</v>
      </c>
      <c r="D6" s="2">
        <v>35</v>
      </c>
      <c r="E6" s="2">
        <v>25</v>
      </c>
      <c r="F6" s="2">
        <v>25</v>
      </c>
      <c r="G6" s="2">
        <v>15</v>
      </c>
      <c r="I6" s="2">
        <f>47*40*8*0.8</f>
        <v>12032</v>
      </c>
    </row>
    <row r="7" spans="3:10" x14ac:dyDescent="0.2">
      <c r="C7" s="3" t="s">
        <v>5</v>
      </c>
      <c r="D7" s="2">
        <v>5</v>
      </c>
      <c r="E7" s="2">
        <v>3</v>
      </c>
      <c r="F7" s="2">
        <v>8</v>
      </c>
      <c r="G7" s="2">
        <v>4</v>
      </c>
      <c r="I7" s="2">
        <f>1344*2</f>
        <v>2688</v>
      </c>
    </row>
    <row r="8" spans="3:10" x14ac:dyDescent="0.2">
      <c r="C8" s="3" t="s">
        <v>7</v>
      </c>
      <c r="D8" s="2">
        <v>1</v>
      </c>
      <c r="E8" s="2">
        <v>0.75</v>
      </c>
      <c r="F8" s="2">
        <v>1</v>
      </c>
      <c r="G8" s="2">
        <v>0.75</v>
      </c>
      <c r="I8" s="2">
        <v>200</v>
      </c>
    </row>
    <row r="9" spans="3:10" x14ac:dyDescent="0.2">
      <c r="C9" s="3" t="s">
        <v>20</v>
      </c>
      <c r="D9" s="2">
        <v>1</v>
      </c>
      <c r="E9" s="2"/>
      <c r="F9" s="2">
        <v>1</v>
      </c>
      <c r="G9" s="2"/>
      <c r="I9" s="2">
        <v>200</v>
      </c>
    </row>
    <row r="10" spans="3:10" x14ac:dyDescent="0.2">
      <c r="I10" s="2"/>
    </row>
    <row r="11" spans="3:10" x14ac:dyDescent="0.2">
      <c r="C11" s="4" t="s">
        <v>21</v>
      </c>
    </row>
    <row r="13" spans="3:10" x14ac:dyDescent="0.2">
      <c r="D13" s="4" t="s">
        <v>15</v>
      </c>
      <c r="E13" s="4" t="s">
        <v>16</v>
      </c>
      <c r="F13" s="4" t="s">
        <v>17</v>
      </c>
      <c r="G13" s="4" t="s">
        <v>18</v>
      </c>
    </row>
    <row r="14" spans="3:10" ht="60" x14ac:dyDescent="0.2">
      <c r="C14" s="2"/>
      <c r="D14" s="5" t="s">
        <v>10</v>
      </c>
      <c r="E14" s="5" t="s">
        <v>11</v>
      </c>
      <c r="F14" s="5" t="s">
        <v>12</v>
      </c>
      <c r="G14" s="5" t="s">
        <v>13</v>
      </c>
      <c r="I14" s="5" t="s">
        <v>25</v>
      </c>
      <c r="J14" s="10" t="s">
        <v>24</v>
      </c>
    </row>
    <row r="15" spans="3:10" x14ac:dyDescent="0.2">
      <c r="C15" s="3" t="s">
        <v>4</v>
      </c>
      <c r="D15" s="2">
        <f>D6/D7</f>
        <v>7</v>
      </c>
      <c r="E15" s="2">
        <f>E6/E7</f>
        <v>8.3333333333333339</v>
      </c>
      <c r="F15" s="2">
        <f>F6/F7</f>
        <v>3.125</v>
      </c>
      <c r="G15" s="2">
        <f>G6/G7</f>
        <v>3.75</v>
      </c>
      <c r="I15" s="2">
        <f>SUMPRODUCT(D15:G15,D21:G21)</f>
        <v>0</v>
      </c>
      <c r="J15" s="11">
        <f>+(47*40*8)*0.8</f>
        <v>12032</v>
      </c>
    </row>
    <row r="16" spans="3:10" x14ac:dyDescent="0.2">
      <c r="C16" s="3" t="s">
        <v>14</v>
      </c>
      <c r="D16" s="2">
        <v>1</v>
      </c>
      <c r="E16" s="2">
        <v>1</v>
      </c>
      <c r="F16" s="2">
        <v>0</v>
      </c>
      <c r="G16" s="2">
        <v>0</v>
      </c>
      <c r="I16" s="2">
        <f>SUMPRODUCT(D16:G16,D21:G21)</f>
        <v>0</v>
      </c>
      <c r="J16" s="11">
        <f>8*7*24</f>
        <v>1344</v>
      </c>
    </row>
    <row r="17" spans="3:10" x14ac:dyDescent="0.2">
      <c r="C17" s="3" t="s">
        <v>14</v>
      </c>
      <c r="D17" s="2">
        <v>0</v>
      </c>
      <c r="E17" s="2">
        <v>0</v>
      </c>
      <c r="F17" s="2">
        <v>1</v>
      </c>
      <c r="G17" s="2">
        <v>1</v>
      </c>
      <c r="I17" s="2">
        <f>SUMPRODUCT(D17:G17,D21:G21)</f>
        <v>0</v>
      </c>
      <c r="J17" s="11">
        <f>8*7*24</f>
        <v>1344</v>
      </c>
    </row>
    <row r="18" spans="3:10" x14ac:dyDescent="0.2">
      <c r="C18" s="3" t="s">
        <v>7</v>
      </c>
      <c r="D18" s="2">
        <f>D8/D7</f>
        <v>0.2</v>
      </c>
      <c r="E18" s="2">
        <f>E8/E7</f>
        <v>0.25</v>
      </c>
      <c r="F18" s="2">
        <f>F8/F7</f>
        <v>0.125</v>
      </c>
      <c r="G18" s="2">
        <f>G8/G7</f>
        <v>0.1875</v>
      </c>
      <c r="I18" s="2">
        <f>SUMPRODUCT(D18:G18,D21:G21)</f>
        <v>0</v>
      </c>
      <c r="J18" s="11">
        <v>200</v>
      </c>
    </row>
    <row r="19" spans="3:10" x14ac:dyDescent="0.2">
      <c r="C19" s="3" t="s">
        <v>8</v>
      </c>
      <c r="D19" s="2">
        <f>D9/D7</f>
        <v>0.2</v>
      </c>
      <c r="E19" s="2"/>
      <c r="F19" s="6">
        <f>F9/F7</f>
        <v>0.125</v>
      </c>
      <c r="G19" s="2"/>
      <c r="I19" s="2">
        <f>SUMPRODUCT(D19:G19,D21:G21)</f>
        <v>0</v>
      </c>
      <c r="J19" s="11">
        <v>200</v>
      </c>
    </row>
    <row r="20" spans="3:10" x14ac:dyDescent="0.2">
      <c r="I20">
        <v>0</v>
      </c>
      <c r="J20">
        <v>0</v>
      </c>
    </row>
    <row r="21" spans="3:10" x14ac:dyDescent="0.2">
      <c r="C21" s="8" t="s">
        <v>19</v>
      </c>
      <c r="D21" s="9"/>
      <c r="E21" s="9"/>
      <c r="F21" s="9"/>
      <c r="G21" s="9"/>
    </row>
    <row r="22" spans="3:10" x14ac:dyDescent="0.2">
      <c r="C22" s="3" t="s">
        <v>9</v>
      </c>
      <c r="D22" s="7">
        <v>200000</v>
      </c>
      <c r="E22" s="7">
        <v>150000</v>
      </c>
      <c r="F22" s="7">
        <v>200000</v>
      </c>
      <c r="G22" s="7">
        <v>150000</v>
      </c>
    </row>
    <row r="23" spans="3:10" x14ac:dyDescent="0.2">
      <c r="C23" s="3" t="s">
        <v>22</v>
      </c>
      <c r="D23" s="7">
        <f>D22/D7</f>
        <v>40000</v>
      </c>
      <c r="E23" s="7">
        <f>E22/E7</f>
        <v>50000</v>
      </c>
      <c r="F23" s="7">
        <f>F22/F7</f>
        <v>25000</v>
      </c>
      <c r="G23" s="7">
        <f>G22/G7</f>
        <v>37500</v>
      </c>
      <c r="H23" s="4" t="s">
        <v>23</v>
      </c>
      <c r="I23" s="12">
        <f>SUMPRODUCT(D21:G21,D23:G23)</f>
        <v>0</v>
      </c>
    </row>
    <row r="24" spans="3:10" x14ac:dyDescent="0.2">
      <c r="D24">
        <v>0</v>
      </c>
      <c r="E24">
        <v>0</v>
      </c>
      <c r="F24">
        <v>0</v>
      </c>
      <c r="G24">
        <v>0</v>
      </c>
    </row>
  </sheetData>
  <pageMargins left="0.7" right="0.7" top="0.75" bottom="0.75" header="0.3" footer="0.3"/>
  <ignoredErrors>
    <ignoredError sqref="J15:J17 I15:I19 I6:I7 D15:G20 I23 D22:G23" unlocked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9B05-7647-4126-B45E-7D96065BB913}">
  <dimension ref="A3:L20"/>
  <sheetViews>
    <sheetView showGridLines="0" tabSelected="1" workbookViewId="0">
      <selection activeCell="E22" sqref="E22"/>
    </sheetView>
  </sheetViews>
  <sheetFormatPr defaultRowHeight="12.75" x14ac:dyDescent="0.2"/>
  <cols>
    <col min="7" max="7" width="10.5703125" bestFit="1" customWidth="1"/>
  </cols>
  <sheetData>
    <row r="3" spans="1:12" x14ac:dyDescent="0.2">
      <c r="A3" s="4" t="s">
        <v>32</v>
      </c>
    </row>
    <row r="5" spans="1:12" x14ac:dyDescent="0.2">
      <c r="A5" s="16" t="s">
        <v>33</v>
      </c>
      <c r="B5" s="16"/>
      <c r="C5" s="16"/>
      <c r="D5" s="16"/>
      <c r="E5" s="16"/>
      <c r="F5" s="16"/>
      <c r="G5" s="14">
        <v>2.048929663608567</v>
      </c>
    </row>
    <row r="6" spans="1:12" x14ac:dyDescent="0.2">
      <c r="A6" s="16" t="s">
        <v>42</v>
      </c>
      <c r="B6" s="16"/>
      <c r="C6" s="16"/>
      <c r="D6" s="16"/>
      <c r="E6" s="16"/>
      <c r="F6" s="16"/>
      <c r="G6" s="14">
        <v>530.06116207951072</v>
      </c>
    </row>
    <row r="7" spans="1:12" x14ac:dyDescent="0.2">
      <c r="A7" s="16" t="s">
        <v>34</v>
      </c>
      <c r="B7" s="16"/>
      <c r="C7" s="16"/>
      <c r="D7" s="16"/>
      <c r="E7" s="16"/>
      <c r="F7" s="16"/>
      <c r="G7" s="14">
        <v>163.03058103975536</v>
      </c>
    </row>
    <row r="8" spans="1:12" x14ac:dyDescent="0.2">
      <c r="A8" s="16" t="s">
        <v>35</v>
      </c>
      <c r="B8" s="16"/>
      <c r="C8" s="16"/>
      <c r="D8" s="16"/>
      <c r="E8" s="16"/>
      <c r="F8" s="16"/>
      <c r="G8" s="14">
        <v>249.04587155963304</v>
      </c>
    </row>
    <row r="10" spans="1:12" x14ac:dyDescent="0.2">
      <c r="A10" s="4" t="s">
        <v>36</v>
      </c>
    </row>
    <row r="11" spans="1:12" x14ac:dyDescent="0.2">
      <c r="A11" s="17" t="s">
        <v>37</v>
      </c>
      <c r="B11" s="17"/>
      <c r="C11" s="17"/>
      <c r="D11" s="17"/>
      <c r="E11" s="17"/>
      <c r="F11" s="17"/>
      <c r="J11">
        <f>200000* (G5/5 + G7/8) + 150000*(G6/3 + G8/4)</f>
        <v>40000000</v>
      </c>
    </row>
    <row r="13" spans="1:12" x14ac:dyDescent="0.2">
      <c r="A13" s="4" t="s">
        <v>27</v>
      </c>
    </row>
    <row r="14" spans="1:12" x14ac:dyDescent="0.2">
      <c r="A14" s="18" t="s">
        <v>38</v>
      </c>
      <c r="B14" s="18"/>
      <c r="C14" s="18"/>
      <c r="D14" s="18"/>
      <c r="E14" s="18"/>
      <c r="F14" s="18"/>
      <c r="G14" s="18"/>
      <c r="H14" s="18"/>
      <c r="I14" s="18"/>
      <c r="J14" s="13">
        <f>(1/5)*G5 + (0.75/3)*G6 + (1/8)*G7 + (0.75/4)*G8</f>
        <v>200</v>
      </c>
      <c r="K14" s="13" t="s">
        <v>41</v>
      </c>
      <c r="L14" s="13">
        <v>200</v>
      </c>
    </row>
    <row r="15" spans="1:12" x14ac:dyDescent="0.2">
      <c r="A15" s="18" t="s">
        <v>28</v>
      </c>
      <c r="B15" s="18"/>
      <c r="C15" s="18"/>
      <c r="D15" s="18"/>
      <c r="E15" s="18"/>
      <c r="F15" s="18"/>
      <c r="G15" s="18"/>
      <c r="H15" s="18"/>
      <c r="I15" s="18"/>
      <c r="J15" s="15">
        <f xml:space="preserve"> (35/5)*G5 + (25/3)*G6 + (25/8)*G7 + (15/4)*G8</f>
        <v>5874.9114424057097</v>
      </c>
      <c r="K15" s="13" t="s">
        <v>41</v>
      </c>
      <c r="L15" s="13">
        <v>12000</v>
      </c>
    </row>
    <row r="16" spans="1:12" x14ac:dyDescent="0.2">
      <c r="A16" s="18" t="s">
        <v>39</v>
      </c>
      <c r="B16" s="18"/>
      <c r="C16" s="18"/>
      <c r="D16" s="18"/>
      <c r="E16" s="18"/>
      <c r="F16" s="18"/>
      <c r="G16" s="18"/>
      <c r="H16" s="18"/>
      <c r="I16" s="18"/>
      <c r="J16" s="14"/>
    </row>
    <row r="17" spans="1:12" x14ac:dyDescent="0.2">
      <c r="A17" s="18" t="s">
        <v>40</v>
      </c>
      <c r="B17" s="18"/>
      <c r="C17" s="18"/>
      <c r="D17" s="18"/>
      <c r="E17" s="18"/>
      <c r="F17" s="18"/>
      <c r="G17" s="18"/>
      <c r="H17" s="18"/>
      <c r="I17" s="18"/>
      <c r="J17" s="15">
        <f>G5+G6</f>
        <v>532.11009174311926</v>
      </c>
      <c r="K17" s="13" t="s">
        <v>41</v>
      </c>
      <c r="L17" s="13">
        <v>1344</v>
      </c>
    </row>
    <row r="18" spans="1:12" x14ac:dyDescent="0.2">
      <c r="A18" s="18" t="s">
        <v>29</v>
      </c>
      <c r="B18" s="18"/>
      <c r="C18" s="18"/>
      <c r="D18" s="18"/>
      <c r="E18" s="18"/>
      <c r="F18" s="18"/>
      <c r="G18" s="18"/>
      <c r="H18" s="18"/>
      <c r="I18" s="18"/>
      <c r="J18" s="15">
        <f>G7+G8</f>
        <v>412.0764525993884</v>
      </c>
      <c r="K18" s="13" t="s">
        <v>41</v>
      </c>
      <c r="L18" s="13">
        <v>1344</v>
      </c>
    </row>
    <row r="19" spans="1:12" x14ac:dyDescent="0.2">
      <c r="A19" s="18" t="s">
        <v>30</v>
      </c>
      <c r="B19" s="18"/>
      <c r="C19" s="18"/>
      <c r="D19" s="18"/>
      <c r="E19" s="18"/>
      <c r="F19" s="18"/>
      <c r="G19" s="18"/>
      <c r="H19" s="18"/>
      <c r="I19" s="18"/>
      <c r="J19" s="15">
        <f>(1/5)*G5 + (1/8)*G7</f>
        <v>20.788608562691135</v>
      </c>
      <c r="K19" s="13" t="s">
        <v>41</v>
      </c>
      <c r="L19" s="13">
        <v>200</v>
      </c>
    </row>
    <row r="20" spans="1:12" x14ac:dyDescent="0.2">
      <c r="A20" s="18" t="s">
        <v>31</v>
      </c>
      <c r="B20" s="18"/>
      <c r="C20" s="18"/>
      <c r="D20" s="18"/>
      <c r="E20" s="18"/>
      <c r="F20" s="18"/>
      <c r="G20" s="18"/>
      <c r="H20" s="18"/>
      <c r="I2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Dolce</dc:creator>
  <cp:lastModifiedBy>Nicolas Dolce</cp:lastModifiedBy>
  <dcterms:created xsi:type="dcterms:W3CDTF">2020-07-02T09:19:00Z</dcterms:created>
  <dcterms:modified xsi:type="dcterms:W3CDTF">2023-08-28T02:28:51Z</dcterms:modified>
</cp:coreProperties>
</file>