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6b01a46faf3ffdc/Documents/byui/BUS115/"/>
    </mc:Choice>
  </mc:AlternateContent>
  <xr:revisionPtr revIDLastSave="1" documentId="8_{C5CD6E17-F93D-4F25-8D7F-4AFF92065872}" xr6:coauthVersionLast="47" xr6:coauthVersionMax="47" xr10:uidLastSave="{95DDEE5A-2EC4-42A6-B8F0-C328A75CC622}"/>
  <bookViews>
    <workbookView xWindow="-108" yWindow="-108" windowWidth="23256" windowHeight="12456" xr2:uid="{DD48EB59-D422-440A-B3D8-B7024E933AC0}"/>
  </bookViews>
  <sheets>
    <sheet name="Summary" sheetId="4" r:id="rId1"/>
    <sheet name="Basic Logic Functions" sheetId="3" r:id="rId2"/>
  </sheets>
  <externalReferences>
    <externalReference r:id="rId3"/>
  </externalReferences>
  <definedNames>
    <definedName name="comm_pct">[1]Revised!$E$8:$E$13</definedName>
    <definedName name="in_age">Summary!$D$7</definedName>
    <definedName name="in_bonus_gpa">Summary!$I$5</definedName>
    <definedName name="in_bonus_pct">Summary!$I$7</definedName>
    <definedName name="In_gender">Summary!$D$5</definedName>
    <definedName name="in_r_age">Summary!$D$9</definedName>
    <definedName name="in_raise_gpa">Summary!$N$5</definedName>
    <definedName name="in_raise_over">Summary!$N$7</definedName>
    <definedName name="in_raise_under">Summary!$N$9</definedName>
    <definedName name="in_years">Summary!$D$11</definedName>
    <definedName name="incr">[1]Calculations!$B$3</definedName>
    <definedName name="sales_brackets">[1]Revised!$B$8:$B$13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4" l="1"/>
  <c r="N4" i="3"/>
  <c r="O4" i="3"/>
  <c r="N5" i="3"/>
  <c r="O5" i="3"/>
  <c r="N6" i="3"/>
  <c r="O6" i="3"/>
  <c r="N7" i="3"/>
  <c r="O7" i="3"/>
  <c r="N8" i="3"/>
  <c r="O8" i="3"/>
  <c r="N9" i="3"/>
  <c r="O9" i="3"/>
  <c r="N10" i="3"/>
  <c r="O10" i="3"/>
  <c r="N11" i="3"/>
  <c r="O11" i="3"/>
  <c r="N12" i="3"/>
  <c r="O12" i="3"/>
  <c r="N13" i="3"/>
  <c r="O13" i="3"/>
  <c r="N14" i="3"/>
  <c r="O14" i="3"/>
  <c r="N15" i="3"/>
  <c r="O15" i="3"/>
  <c r="N16" i="3"/>
  <c r="O16" i="3"/>
  <c r="N17" i="3"/>
  <c r="O17" i="3"/>
  <c r="O3" i="3"/>
  <c r="N3" i="3"/>
  <c r="K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I3" i="3"/>
  <c r="D20" i="4"/>
  <c r="J19" i="3"/>
  <c r="J3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4" i="3"/>
  <c r="C18" i="4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3" i="3"/>
  <c r="G19" i="3"/>
  <c r="D16" i="4" l="1"/>
  <c r="H19" i="3"/>
  <c r="I19" i="3"/>
  <c r="D18" i="4"/>
</calcChain>
</file>

<file path=xl/sharedStrings.xml><?xml version="1.0" encoding="utf-8"?>
<sst xmlns="http://schemas.openxmlformats.org/spreadsheetml/2006/main" count="69" uniqueCount="51">
  <si>
    <t>Employee</t>
  </si>
  <si>
    <t>Gender</t>
  </si>
  <si>
    <t>Position</t>
  </si>
  <si>
    <t>Age</t>
  </si>
  <si>
    <t>College GPA</t>
  </si>
  <si>
    <t>Salary</t>
  </si>
  <si>
    <t>Alice</t>
  </si>
  <si>
    <t>Female</t>
  </si>
  <si>
    <t>Administrative Assistant</t>
  </si>
  <si>
    <t>Bill</t>
  </si>
  <si>
    <t>Male</t>
  </si>
  <si>
    <t>Marketing Manager</t>
  </si>
  <si>
    <t>Carl</t>
  </si>
  <si>
    <t>Plant Manager</t>
  </si>
  <si>
    <t>Denise</t>
  </si>
  <si>
    <t>Edward</t>
  </si>
  <si>
    <t>Finance Manager</t>
  </si>
  <si>
    <t>Frank</t>
  </si>
  <si>
    <t>Gary</t>
  </si>
  <si>
    <t>HR Manager</t>
  </si>
  <si>
    <t>Hallie</t>
  </si>
  <si>
    <t>Operations Manager</t>
  </si>
  <si>
    <t>Isaac</t>
  </si>
  <si>
    <t>Jacqueline</t>
  </si>
  <si>
    <t>Production Operator</t>
  </si>
  <si>
    <t>Kent</t>
  </si>
  <si>
    <t>Maintenance Supervisor</t>
  </si>
  <si>
    <t>Leah</t>
  </si>
  <si>
    <t>Matt</t>
  </si>
  <si>
    <t>Supply Chain Manager</t>
  </si>
  <si>
    <t>Natalie</t>
  </si>
  <si>
    <t>Quality Analyst</t>
  </si>
  <si>
    <t>Owen</t>
  </si>
  <si>
    <t>Buyer</t>
  </si>
  <si>
    <t>Retirement Age</t>
  </si>
  <si>
    <t>Years Window</t>
  </si>
  <si>
    <t>GPA</t>
  </si>
  <si>
    <t>Bonus %</t>
  </si>
  <si>
    <t>Raise % (under)</t>
  </si>
  <si>
    <t>Raise % (over)</t>
  </si>
  <si>
    <t>Conditional Inputs</t>
  </si>
  <si>
    <t>Conditional Outputs</t>
  </si>
  <si>
    <t>Average Sallery</t>
  </si>
  <si>
    <t>Employees eligbale to retire</t>
  </si>
  <si>
    <t xml:space="preserve">Ave Salary </t>
  </si>
  <si>
    <t>Count Age</t>
  </si>
  <si>
    <t>retire</t>
  </si>
  <si>
    <t>bonus</t>
  </si>
  <si>
    <t>raise</t>
  </si>
  <si>
    <t>raise $</t>
  </si>
  <si>
    <t>New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</si>
</sst>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8" formatCode="_(&quot;$&quot;* #,##0_);_(&quot;$&quot;* \(#,##0\);_(&quot;$&quot;* &quot;-&quot;??_);_(@_)"/>
    <numFmt numFmtId="172" formatCode="&quot;$&quot;#,##0"/>
  </numFmts>
  <fonts count="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5"/>
      <color theme="3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4" fillId="3" borderId="3" applyNumberFormat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top"/>
    </xf>
    <xf numFmtId="164" fontId="5" fillId="0" borderId="0" xfId="0" applyNumberFormat="1" applyFont="1" applyAlignment="1">
      <alignment horizontal="center" vertical="top"/>
    </xf>
    <xf numFmtId="164" fontId="0" fillId="0" borderId="0" xfId="0" applyNumberFormat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3" fillId="2" borderId="2" xfId="3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" xfId="2" applyAlignment="1">
      <alignment horizontal="left"/>
    </xf>
    <xf numFmtId="0" fontId="4" fillId="3" borderId="3" xfId="4"/>
    <xf numFmtId="9" fontId="3" fillId="2" borderId="2" xfId="3" applyNumberFormat="1" applyBorder="1"/>
    <xf numFmtId="168" fontId="4" fillId="3" borderId="3" xfId="1" applyNumberFormat="1" applyFont="1" applyFill="1" applyBorder="1"/>
    <xf numFmtId="44" fontId="5" fillId="0" borderId="0" xfId="1" applyFont="1" applyAlignment="1">
      <alignment horizontal="center" vertical="top"/>
    </xf>
    <xf numFmtId="44" fontId="0" fillId="0" borderId="0" xfId="1" applyFont="1" applyAlignment="1">
      <alignment vertical="center"/>
    </xf>
    <xf numFmtId="2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172" fontId="0" fillId="0" borderId="0" xfId="0" applyNumberFormat="1"/>
  </cellXfs>
  <cellStyles count="5">
    <cellStyle name="Currency" xfId="1" builtinId="4"/>
    <cellStyle name="Heading 1" xfId="2" builtinId="16"/>
    <cellStyle name="Input" xfId="3" builtinId="20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kbp209_byui_edu/Documents/BA215/Commission%20Model%20-%20k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"/>
      <sheetName val="Revised"/>
      <sheetName val="Calculations"/>
      <sheetName val="Plan"/>
    </sheetNames>
    <sheetDataSet>
      <sheetData sheetId="0">
        <row r="4">
          <cell r="J4" t="str">
            <v>Commissions</v>
          </cell>
        </row>
      </sheetData>
      <sheetData sheetId="1">
        <row r="8">
          <cell r="B8">
            <v>0</v>
          </cell>
          <cell r="E8">
            <v>0.01</v>
          </cell>
        </row>
        <row r="9">
          <cell r="B9">
            <v>600000</v>
          </cell>
          <cell r="E9">
            <v>1.4999999999999999E-2</v>
          </cell>
        </row>
        <row r="10">
          <cell r="B10">
            <v>750000</v>
          </cell>
          <cell r="E10">
            <v>0.02</v>
          </cell>
        </row>
        <row r="11">
          <cell r="B11">
            <v>1000000</v>
          </cell>
          <cell r="E11">
            <v>2.5000000000000001E-2</v>
          </cell>
        </row>
        <row r="12">
          <cell r="B12">
            <v>1500000</v>
          </cell>
          <cell r="E12">
            <v>0.03</v>
          </cell>
        </row>
        <row r="13">
          <cell r="B13">
            <v>2000000</v>
          </cell>
          <cell r="E13">
            <v>0.05</v>
          </cell>
        </row>
      </sheetData>
      <sheetData sheetId="2">
        <row r="3">
          <cell r="B3">
            <v>500000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BYUI Colors">
      <a:dk1>
        <a:sysClr val="windowText" lastClr="000000"/>
      </a:dk1>
      <a:lt1>
        <a:sysClr val="window" lastClr="FFFFFF"/>
      </a:lt1>
      <a:dk2>
        <a:srgbClr val="006EB6"/>
      </a:dk2>
      <a:lt2>
        <a:srgbClr val="8DD3EE"/>
      </a:lt2>
      <a:accent1>
        <a:srgbClr val="80C140"/>
      </a:accent1>
      <a:accent2>
        <a:srgbClr val="A5216F"/>
      </a:accent2>
      <a:accent3>
        <a:srgbClr val="E42226"/>
      </a:accent3>
      <a:accent4>
        <a:srgbClr val="F7941D"/>
      </a:accent4>
      <a:accent5>
        <a:srgbClr val="FFE066"/>
      </a:accent5>
      <a:accent6>
        <a:srgbClr val="ADADAD"/>
      </a:accent6>
      <a:hlink>
        <a:srgbClr val="006EB6"/>
      </a:hlink>
      <a:folHlink>
        <a:srgbClr val="006EB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718C9-125F-4A6B-A6CE-4A68888536FF}">
  <dimension ref="B2:O20"/>
  <sheetViews>
    <sheetView showGridLines="0" tabSelected="1" workbookViewId="0">
      <selection activeCell="I17" sqref="I17"/>
    </sheetView>
  </sheetViews>
  <sheetFormatPr defaultRowHeight="13.8" x14ac:dyDescent="0.25"/>
  <cols>
    <col min="2" max="2" width="4.69921875" customWidth="1"/>
    <col min="3" max="3" width="21.69921875" customWidth="1"/>
    <col min="4" max="4" width="13.19921875" bestFit="1" customWidth="1"/>
    <col min="5" max="7" width="4.69921875" customWidth="1"/>
    <col min="8" max="8" width="21.69921875" customWidth="1"/>
    <col min="10" max="12" width="4.69921875" customWidth="1"/>
    <col min="13" max="13" width="21.69921875" customWidth="1"/>
    <col min="15" max="15" width="4.69921875" customWidth="1"/>
  </cols>
  <sheetData>
    <row r="2" spans="2:15" ht="19.8" thickBot="1" x14ac:dyDescent="0.4">
      <c r="B2" s="16" t="s">
        <v>40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2:15" ht="14.4" thickTop="1" x14ac:dyDescent="0.25"/>
    <row r="4" spans="2:15" x14ac:dyDescent="0.25">
      <c r="B4" s="5"/>
      <c r="C4" s="6"/>
      <c r="D4" s="6"/>
      <c r="E4" s="7"/>
      <c r="F4" s="15"/>
      <c r="G4" s="5"/>
      <c r="H4" s="6"/>
      <c r="I4" s="6"/>
      <c r="J4" s="7"/>
      <c r="K4" s="15"/>
      <c r="L4" s="5"/>
      <c r="M4" s="6"/>
      <c r="N4" s="6"/>
      <c r="O4" s="7"/>
    </row>
    <row r="5" spans="2:15" x14ac:dyDescent="0.25">
      <c r="B5" s="8"/>
      <c r="C5" s="9" t="s">
        <v>1</v>
      </c>
      <c r="D5" s="10" t="s">
        <v>10</v>
      </c>
      <c r="E5" s="11"/>
      <c r="F5" s="9"/>
      <c r="G5" s="8"/>
      <c r="H5" s="9" t="s">
        <v>36</v>
      </c>
      <c r="I5" s="10">
        <v>3.5</v>
      </c>
      <c r="J5" s="11"/>
      <c r="K5" s="9"/>
      <c r="L5" s="8"/>
      <c r="M5" s="9" t="s">
        <v>36</v>
      </c>
      <c r="N5" s="10">
        <v>3</v>
      </c>
      <c r="O5" s="11"/>
    </row>
    <row r="6" spans="2:15" x14ac:dyDescent="0.25">
      <c r="B6" s="8"/>
      <c r="C6" s="9"/>
      <c r="D6" s="9"/>
      <c r="E6" s="11"/>
      <c r="F6" s="9"/>
      <c r="G6" s="8"/>
      <c r="H6" s="9"/>
      <c r="I6" s="9"/>
      <c r="J6" s="11"/>
      <c r="K6" s="9"/>
      <c r="L6" s="8"/>
      <c r="M6" s="9"/>
      <c r="N6" s="9"/>
      <c r="O6" s="11"/>
    </row>
    <row r="7" spans="2:15" x14ac:dyDescent="0.25">
      <c r="B7" s="8"/>
      <c r="C7" s="9" t="s">
        <v>3</v>
      </c>
      <c r="D7" s="10">
        <v>50</v>
      </c>
      <c r="E7" s="11"/>
      <c r="F7" s="9"/>
      <c r="G7" s="8"/>
      <c r="H7" s="9" t="s">
        <v>37</v>
      </c>
      <c r="I7" s="18">
        <v>0.1</v>
      </c>
      <c r="J7" s="11"/>
      <c r="K7" s="9"/>
      <c r="L7" s="8"/>
      <c r="M7" s="9" t="s">
        <v>39</v>
      </c>
      <c r="N7" s="18">
        <v>0.08</v>
      </c>
      <c r="O7" s="11"/>
    </row>
    <row r="8" spans="2:15" x14ac:dyDescent="0.25">
      <c r="B8" s="8"/>
      <c r="C8" s="9"/>
      <c r="D8" s="9"/>
      <c r="E8" s="11"/>
      <c r="F8" s="9"/>
      <c r="G8" s="12"/>
      <c r="H8" s="13"/>
      <c r="I8" s="13"/>
      <c r="J8" s="14"/>
      <c r="K8" s="9"/>
      <c r="L8" s="8"/>
      <c r="M8" s="9"/>
      <c r="N8" s="9"/>
      <c r="O8" s="11"/>
    </row>
    <row r="9" spans="2:15" x14ac:dyDescent="0.25">
      <c r="B9" s="8"/>
      <c r="C9" s="9" t="s">
        <v>34</v>
      </c>
      <c r="D9" s="10">
        <v>65</v>
      </c>
      <c r="E9" s="11"/>
      <c r="F9" s="9"/>
      <c r="L9" s="8"/>
      <c r="M9" s="9" t="s">
        <v>38</v>
      </c>
      <c r="N9" s="18">
        <v>0.03</v>
      </c>
      <c r="O9" s="11"/>
    </row>
    <row r="10" spans="2:15" x14ac:dyDescent="0.25">
      <c r="B10" s="8"/>
      <c r="C10" s="9"/>
      <c r="D10" s="9"/>
      <c r="E10" s="11"/>
      <c r="F10" s="9"/>
      <c r="L10" s="12"/>
      <c r="M10" s="13"/>
      <c r="N10" s="13"/>
      <c r="O10" s="14"/>
    </row>
    <row r="11" spans="2:15" x14ac:dyDescent="0.25">
      <c r="B11" s="8"/>
      <c r="C11" s="9" t="s">
        <v>35</v>
      </c>
      <c r="D11" s="10">
        <v>15</v>
      </c>
      <c r="E11" s="11"/>
      <c r="F11" s="9"/>
    </row>
    <row r="12" spans="2:15" x14ac:dyDescent="0.25">
      <c r="B12" s="12"/>
      <c r="C12" s="13"/>
      <c r="D12" s="13"/>
      <c r="E12" s="14"/>
      <c r="F12" s="9"/>
    </row>
    <row r="14" spans="2:15" ht="19.8" thickBot="1" x14ac:dyDescent="0.4">
      <c r="B14" s="16" t="s">
        <v>41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2:15" ht="14.4" thickTop="1" x14ac:dyDescent="0.25"/>
    <row r="16" spans="2:15" x14ac:dyDescent="0.25">
      <c r="C16" t="s">
        <v>42</v>
      </c>
      <c r="D16" s="19">
        <f>AVERAGE('Basic Logic Functions'!H3:H17)</f>
        <v>56444.444444444445</v>
      </c>
      <c r="H16" s="24">
        <f>AVERAGEIFS('Basic Logic Functions'!G3:G17,'Basic Logic Functions'!C3:C17,In_gender)</f>
        <v>56444.444444444445</v>
      </c>
    </row>
    <row r="18" spans="3:4" x14ac:dyDescent="0.25">
      <c r="C18" t="str">
        <f>"# of employees under "&amp;in_age</f>
        <v># of employees under 50</v>
      </c>
      <c r="D18" s="17">
        <f>SUM('Basic Logic Functions'!I3:I17)</f>
        <v>13</v>
      </c>
    </row>
    <row r="20" spans="3:4" x14ac:dyDescent="0.25">
      <c r="C20" t="s">
        <v>43</v>
      </c>
      <c r="D20" s="17">
        <f>SUM('Basic Logic Functions'!J3:J17)</f>
        <v>2</v>
      </c>
    </row>
  </sheetData>
  <dataValidations disablePrompts="1" count="1">
    <dataValidation type="list" allowBlank="1" showInputMessage="1" showErrorMessage="1" sqref="D5" xr:uid="{A005F76C-F823-46E0-A322-F5AC2B7F2511}">
      <formula1>"Male,Female"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43B8-F0C9-4BAF-A0C0-C8244C90E002}">
  <sheetPr codeName="Sheet9"/>
  <dimension ref="B2:O19"/>
  <sheetViews>
    <sheetView workbookViewId="0">
      <selection activeCell="K6" sqref="K6"/>
    </sheetView>
  </sheetViews>
  <sheetFormatPr defaultColWidth="10.59765625" defaultRowHeight="20.100000000000001" customHeight="1" x14ac:dyDescent="0.25"/>
  <cols>
    <col min="1" max="3" width="10.59765625" style="1"/>
    <col min="4" max="4" width="20.5" style="1" bestFit="1" customWidth="1"/>
    <col min="5" max="5" width="10.59765625" style="1"/>
    <col min="6" max="6" width="12" style="1" bestFit="1" customWidth="1"/>
    <col min="7" max="8" width="10.59765625" style="4"/>
    <col min="9" max="10" width="10.59765625" style="1"/>
    <col min="11" max="11" width="10.59765625" style="21"/>
    <col min="12" max="16384" width="10.59765625" style="1"/>
  </cols>
  <sheetData>
    <row r="2" spans="2:15" s="2" customFormat="1" ht="20.100000000000001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3" t="s">
        <v>44</v>
      </c>
      <c r="I2" s="2" t="s">
        <v>45</v>
      </c>
      <c r="J2" s="2" t="s">
        <v>46</v>
      </c>
      <c r="K2" s="20" t="s">
        <v>47</v>
      </c>
      <c r="L2" s="2" t="s">
        <v>48</v>
      </c>
      <c r="M2" s="2" t="s">
        <v>49</v>
      </c>
      <c r="N2" s="2" t="s">
        <v>49</v>
      </c>
      <c r="O2" s="2" t="s">
        <v>50</v>
      </c>
    </row>
    <row r="3" spans="2:15" ht="20.100000000000001" customHeight="1" x14ac:dyDescent="0.25">
      <c r="B3" s="1" t="s">
        <v>6</v>
      </c>
      <c r="C3" s="1" t="s">
        <v>7</v>
      </c>
      <c r="D3" s="1" t="s">
        <v>8</v>
      </c>
      <c r="E3" s="1">
        <v>49</v>
      </c>
      <c r="F3" s="22">
        <v>3.919</v>
      </c>
      <c r="G3" s="4">
        <v>36000</v>
      </c>
      <c r="H3" s="4" t="str">
        <f>IF(In_gender=C3,G3,"")</f>
        <v/>
      </c>
      <c r="I3" s="1">
        <f>IF(E3&lt;in_age,1,0)</f>
        <v>1</v>
      </c>
      <c r="J3" s="1">
        <f>IF(in_r_age-'Basic Logic Functions'!E3&lt;=in_years,1,0)</f>
        <v>0</v>
      </c>
      <c r="K3" s="21">
        <f>IF(in_bonus_gpa&lt;=F3,in_bonus_pct*G3,0)</f>
        <v>3600</v>
      </c>
      <c r="L3" s="23">
        <f>IF(F3&gt;in_raise_gpa,in_raise_over,in_raise_under)</f>
        <v>0.08</v>
      </c>
      <c r="M3" s="4">
        <f>L3*G3</f>
        <v>2880</v>
      </c>
      <c r="N3" s="4">
        <f>IF(F3&gt;in_raise_gpa,in_raise_over,in_raise_under)*G3</f>
        <v>2880</v>
      </c>
      <c r="O3" s="4">
        <f>(1+IF(F3&gt;in_raise_gpa,in_raise_over,in_raise_under))*G3</f>
        <v>38880</v>
      </c>
    </row>
    <row r="4" spans="2:15" ht="20.100000000000001" customHeight="1" x14ac:dyDescent="0.25">
      <c r="B4" s="1" t="s">
        <v>9</v>
      </c>
      <c r="C4" s="1" t="s">
        <v>10</v>
      </c>
      <c r="D4" s="1" t="s">
        <v>11</v>
      </c>
      <c r="E4" s="1">
        <v>25</v>
      </c>
      <c r="F4" s="22">
        <v>2.5529999999999999</v>
      </c>
      <c r="G4" s="4">
        <v>52000</v>
      </c>
      <c r="H4" s="4">
        <f>IF(In_gender=C4,G4,"")</f>
        <v>52000</v>
      </c>
      <c r="I4" s="1">
        <f>IF(E4&lt;in_age,1,0)</f>
        <v>1</v>
      </c>
      <c r="J4" s="1">
        <f>IF(in_r_age-'Basic Logic Functions'!E4&lt;=in_years,1,0)</f>
        <v>0</v>
      </c>
      <c r="K4" s="21">
        <f>IF(in_bonus_gpa&lt;=F4,in_bonus_pct*G4,0)</f>
        <v>0</v>
      </c>
      <c r="L4" s="23">
        <f>IF(F4&gt;in_raise_gpa,in_raise_over,in_raise_under)</f>
        <v>0.03</v>
      </c>
      <c r="M4" s="4">
        <f t="shared" ref="M4:M17" si="0">L4*G4</f>
        <v>1560</v>
      </c>
      <c r="N4" s="4">
        <f>IF(F4&gt;in_raise_gpa,in_raise_over,in_raise_under)*G4</f>
        <v>1560</v>
      </c>
      <c r="O4" s="4">
        <f>(1+IF(F4&gt;in_raise_gpa,in_raise_over,in_raise_under))*G4</f>
        <v>53560</v>
      </c>
    </row>
    <row r="5" spans="2:15" ht="20.100000000000001" customHeight="1" x14ac:dyDescent="0.25">
      <c r="B5" s="1" t="s">
        <v>12</v>
      </c>
      <c r="C5" s="1" t="s">
        <v>10</v>
      </c>
      <c r="D5" s="1" t="s">
        <v>13</v>
      </c>
      <c r="E5" s="1">
        <v>50</v>
      </c>
      <c r="F5" s="22">
        <v>3.5680000000000001</v>
      </c>
      <c r="G5" s="4">
        <v>74000</v>
      </c>
      <c r="H5" s="4">
        <f>IF(In_gender=C5,G5,"")</f>
        <v>74000</v>
      </c>
      <c r="I5" s="1">
        <f>IF(E5&lt;in_age,1,0)</f>
        <v>0</v>
      </c>
      <c r="J5" s="1">
        <f>IF(in_r_age-'Basic Logic Functions'!E5&lt;=in_years,1,0)</f>
        <v>1</v>
      </c>
      <c r="K5" s="21">
        <f>IF(in_bonus_gpa&lt;=F5,in_bonus_pct*G5,0)</f>
        <v>7400</v>
      </c>
      <c r="L5" s="23">
        <f>IF(F5&gt;in_raise_gpa,in_raise_over,in_raise_under)</f>
        <v>0.08</v>
      </c>
      <c r="M5" s="4">
        <f t="shared" si="0"/>
        <v>5920</v>
      </c>
      <c r="N5" s="4">
        <f>IF(F5&gt;in_raise_gpa,in_raise_over,in_raise_under)*G5</f>
        <v>5920</v>
      </c>
      <c r="O5" s="4">
        <f>(1+IF(F5&gt;in_raise_gpa,in_raise_over,in_raise_under))*G5</f>
        <v>79920</v>
      </c>
    </row>
    <row r="6" spans="2:15" ht="20.100000000000001" customHeight="1" x14ac:dyDescent="0.25">
      <c r="B6" s="1" t="s">
        <v>14</v>
      </c>
      <c r="C6" s="1" t="s">
        <v>7</v>
      </c>
      <c r="E6" s="1">
        <v>36</v>
      </c>
      <c r="F6" s="22">
        <v>2.64</v>
      </c>
      <c r="G6" s="4">
        <v>48000</v>
      </c>
      <c r="H6" s="4" t="str">
        <f>IF(In_gender=C6,G6,"")</f>
        <v/>
      </c>
      <c r="I6" s="1">
        <f>IF(E6&lt;in_age,1,0)</f>
        <v>1</v>
      </c>
      <c r="J6" s="1">
        <f>IF(in_r_age-'Basic Logic Functions'!E6&lt;=in_years,1,0)</f>
        <v>0</v>
      </c>
      <c r="K6" s="21">
        <f>IF(in_bonus_gpa&lt;=F6,in_bonus_pct*G6,0)</f>
        <v>0</v>
      </c>
      <c r="L6" s="23">
        <f>IF(F6&gt;in_raise_gpa,in_raise_over,in_raise_under)</f>
        <v>0.03</v>
      </c>
      <c r="M6" s="4">
        <f t="shared" si="0"/>
        <v>1440</v>
      </c>
      <c r="N6" s="4">
        <f>IF(F6&gt;in_raise_gpa,in_raise_over,in_raise_under)*G6</f>
        <v>1440</v>
      </c>
      <c r="O6" s="4">
        <f>(1+IF(F6&gt;in_raise_gpa,in_raise_over,in_raise_under))*G6</f>
        <v>49440</v>
      </c>
    </row>
    <row r="7" spans="2:15" ht="20.100000000000001" customHeight="1" x14ac:dyDescent="0.25">
      <c r="B7" s="1" t="s">
        <v>15</v>
      </c>
      <c r="C7" s="1" t="s">
        <v>10</v>
      </c>
      <c r="D7" s="1" t="s">
        <v>16</v>
      </c>
      <c r="E7" s="1">
        <v>44</v>
      </c>
      <c r="F7" s="22">
        <v>3.621</v>
      </c>
      <c r="G7" s="4">
        <v>62000</v>
      </c>
      <c r="H7" s="4">
        <f>IF(In_gender=C7,G7,"")</f>
        <v>62000</v>
      </c>
      <c r="I7" s="1">
        <f>IF(E7&lt;in_age,1,0)</f>
        <v>1</v>
      </c>
      <c r="J7" s="1">
        <f>IF(in_r_age-'Basic Logic Functions'!E7&lt;=in_years,1,0)</f>
        <v>0</v>
      </c>
      <c r="K7" s="21">
        <f>IF(in_bonus_gpa&lt;=F7,in_bonus_pct*G7,0)</f>
        <v>6200</v>
      </c>
      <c r="L7" s="23">
        <f>IF(F7&gt;in_raise_gpa,in_raise_over,in_raise_under)</f>
        <v>0.08</v>
      </c>
      <c r="M7" s="4">
        <f t="shared" si="0"/>
        <v>4960</v>
      </c>
      <c r="N7" s="4">
        <f>IF(F7&gt;in_raise_gpa,in_raise_over,in_raise_under)*G7</f>
        <v>4960</v>
      </c>
      <c r="O7" s="4">
        <f>(1+IF(F7&gt;in_raise_gpa,in_raise_over,in_raise_under))*G7</f>
        <v>66960</v>
      </c>
    </row>
    <row r="8" spans="2:15" ht="20.100000000000001" customHeight="1" x14ac:dyDescent="0.25">
      <c r="B8" s="1" t="s">
        <v>17</v>
      </c>
      <c r="C8" s="1" t="s">
        <v>10</v>
      </c>
      <c r="E8" s="1">
        <v>52</v>
      </c>
      <c r="F8" s="22">
        <v>3.3810000000000002</v>
      </c>
      <c r="G8" s="4">
        <v>59000</v>
      </c>
      <c r="H8" s="4">
        <f>IF(In_gender=C8,G8,"")</f>
        <v>59000</v>
      </c>
      <c r="I8" s="1">
        <f>IF(E8&lt;in_age,1,0)</f>
        <v>0</v>
      </c>
      <c r="J8" s="1">
        <f>IF(in_r_age-'Basic Logic Functions'!E8&lt;=in_years,1,0)</f>
        <v>1</v>
      </c>
      <c r="K8" s="21">
        <f>IF(in_bonus_gpa&lt;=F8,in_bonus_pct*G8,0)</f>
        <v>0</v>
      </c>
      <c r="L8" s="23">
        <f>IF(F8&gt;in_raise_gpa,in_raise_over,in_raise_under)</f>
        <v>0.08</v>
      </c>
      <c r="M8" s="4">
        <f t="shared" si="0"/>
        <v>4720</v>
      </c>
      <c r="N8" s="4">
        <f>IF(F8&gt;in_raise_gpa,in_raise_over,in_raise_under)*G8</f>
        <v>4720</v>
      </c>
      <c r="O8" s="4">
        <f>(1+IF(F8&gt;in_raise_gpa,in_raise_over,in_raise_under))*G8</f>
        <v>63720.000000000007</v>
      </c>
    </row>
    <row r="9" spans="2:15" ht="20.100000000000001" customHeight="1" x14ac:dyDescent="0.25">
      <c r="B9" s="1" t="s">
        <v>18</v>
      </c>
      <c r="C9" s="1" t="s">
        <v>10</v>
      </c>
      <c r="D9" s="1" t="s">
        <v>19</v>
      </c>
      <c r="E9" s="1">
        <v>24</v>
      </c>
      <c r="F9" s="22">
        <v>3.468</v>
      </c>
      <c r="G9" s="4">
        <v>48000</v>
      </c>
      <c r="H9" s="4">
        <f>IF(In_gender=C9,G9,"")</f>
        <v>48000</v>
      </c>
      <c r="I9" s="1">
        <f>IF(E9&lt;in_age,1,0)</f>
        <v>1</v>
      </c>
      <c r="J9" s="1">
        <f>IF(in_r_age-'Basic Logic Functions'!E9&lt;=in_years,1,0)</f>
        <v>0</v>
      </c>
      <c r="K9" s="21">
        <f>IF(in_bonus_gpa&lt;=F9,in_bonus_pct*G9,0)</f>
        <v>0</v>
      </c>
      <c r="L9" s="23">
        <f>IF(F9&gt;in_raise_gpa,in_raise_over,in_raise_under)</f>
        <v>0.08</v>
      </c>
      <c r="M9" s="4">
        <f t="shared" si="0"/>
        <v>3840</v>
      </c>
      <c r="N9" s="4">
        <f>IF(F9&gt;in_raise_gpa,in_raise_over,in_raise_under)*G9</f>
        <v>3840</v>
      </c>
      <c r="O9" s="4">
        <f>(1+IF(F9&gt;in_raise_gpa,in_raise_over,in_raise_under))*G9</f>
        <v>51840</v>
      </c>
    </row>
    <row r="10" spans="2:15" ht="20.100000000000001" customHeight="1" x14ac:dyDescent="0.25">
      <c r="B10" s="1" t="s">
        <v>20</v>
      </c>
      <c r="C10" s="1" t="s">
        <v>7</v>
      </c>
      <c r="D10" s="1" t="s">
        <v>21</v>
      </c>
      <c r="E10" s="1">
        <v>31</v>
      </c>
      <c r="F10" s="22">
        <v>2.8759999999999999</v>
      </c>
      <c r="G10" s="4">
        <v>51000</v>
      </c>
      <c r="H10" s="4" t="str">
        <f>IF(In_gender=C10,G10,"")</f>
        <v/>
      </c>
      <c r="I10" s="1">
        <f>IF(E10&lt;in_age,1,0)</f>
        <v>1</v>
      </c>
      <c r="J10" s="1">
        <f>IF(in_r_age-'Basic Logic Functions'!E10&lt;=in_years,1,0)</f>
        <v>0</v>
      </c>
      <c r="K10" s="21">
        <f>IF(in_bonus_gpa&lt;=F10,in_bonus_pct*G10,0)</f>
        <v>0</v>
      </c>
      <c r="L10" s="23">
        <f>IF(F10&gt;in_raise_gpa,in_raise_over,in_raise_under)</f>
        <v>0.03</v>
      </c>
      <c r="M10" s="4">
        <f t="shared" si="0"/>
        <v>1530</v>
      </c>
      <c r="N10" s="4">
        <f>IF(F10&gt;in_raise_gpa,in_raise_over,in_raise_under)*G10</f>
        <v>1530</v>
      </c>
      <c r="O10" s="4">
        <f>(1+IF(F10&gt;in_raise_gpa,in_raise_over,in_raise_under))*G10</f>
        <v>52530</v>
      </c>
    </row>
    <row r="11" spans="2:15" ht="20.100000000000001" customHeight="1" x14ac:dyDescent="0.25">
      <c r="B11" s="1" t="s">
        <v>22</v>
      </c>
      <c r="C11" s="1" t="s">
        <v>10</v>
      </c>
      <c r="E11" s="1">
        <v>45</v>
      </c>
      <c r="F11" s="22">
        <v>2.8780000000000001</v>
      </c>
      <c r="G11" s="4">
        <v>58000</v>
      </c>
      <c r="H11" s="4">
        <f>IF(In_gender=C11,G11,"")</f>
        <v>58000</v>
      </c>
      <c r="I11" s="1">
        <f>IF(E11&lt;in_age,1,0)</f>
        <v>1</v>
      </c>
      <c r="J11" s="1">
        <f>IF(in_r_age-'Basic Logic Functions'!E11&lt;=in_years,1,0)</f>
        <v>0</v>
      </c>
      <c r="K11" s="21">
        <f>IF(in_bonus_gpa&lt;=F11,in_bonus_pct*G11,0)</f>
        <v>0</v>
      </c>
      <c r="L11" s="23">
        <f>IF(F11&gt;in_raise_gpa,in_raise_over,in_raise_under)</f>
        <v>0.03</v>
      </c>
      <c r="M11" s="4">
        <f t="shared" si="0"/>
        <v>1740</v>
      </c>
      <c r="N11" s="4">
        <f>IF(F11&gt;in_raise_gpa,in_raise_over,in_raise_under)*G11</f>
        <v>1740</v>
      </c>
      <c r="O11" s="4">
        <f>(1+IF(F11&gt;in_raise_gpa,in_raise_over,in_raise_under))*G11</f>
        <v>59740</v>
      </c>
    </row>
    <row r="12" spans="2:15" ht="20.100000000000001" customHeight="1" x14ac:dyDescent="0.25">
      <c r="B12" s="1" t="s">
        <v>23</v>
      </c>
      <c r="C12" s="1" t="s">
        <v>7</v>
      </c>
      <c r="D12" s="1" t="s">
        <v>24</v>
      </c>
      <c r="E12" s="1">
        <v>30</v>
      </c>
      <c r="F12" s="22">
        <v>3.9319999999999999</v>
      </c>
      <c r="G12" s="4">
        <v>38000</v>
      </c>
      <c r="H12" s="4" t="str">
        <f>IF(In_gender=C12,G12,"")</f>
        <v/>
      </c>
      <c r="I12" s="1">
        <f>IF(E12&lt;in_age,1,0)</f>
        <v>1</v>
      </c>
      <c r="J12" s="1">
        <f>IF(in_r_age-'Basic Logic Functions'!E12&lt;=in_years,1,0)</f>
        <v>0</v>
      </c>
      <c r="K12" s="21">
        <f>IF(in_bonus_gpa&lt;=F12,in_bonus_pct*G12,0)</f>
        <v>3800</v>
      </c>
      <c r="L12" s="23">
        <f>IF(F12&gt;in_raise_gpa,in_raise_over,in_raise_under)</f>
        <v>0.08</v>
      </c>
      <c r="M12" s="4">
        <f t="shared" si="0"/>
        <v>3040</v>
      </c>
      <c r="N12" s="4">
        <f>IF(F12&gt;in_raise_gpa,in_raise_over,in_raise_under)*G12</f>
        <v>3040</v>
      </c>
      <c r="O12" s="4">
        <f>(1+IF(F12&gt;in_raise_gpa,in_raise_over,in_raise_under))*G12</f>
        <v>41040</v>
      </c>
    </row>
    <row r="13" spans="2:15" ht="20.100000000000001" customHeight="1" x14ac:dyDescent="0.25">
      <c r="B13" s="1" t="s">
        <v>25</v>
      </c>
      <c r="C13" s="1" t="s">
        <v>10</v>
      </c>
      <c r="D13" s="1" t="s">
        <v>26</v>
      </c>
      <c r="E13" s="1">
        <v>37</v>
      </c>
      <c r="F13" s="22">
        <v>2.306</v>
      </c>
      <c r="G13" s="4">
        <v>55000</v>
      </c>
      <c r="H13" s="4">
        <f>IF(In_gender=C13,G13,"")</f>
        <v>55000</v>
      </c>
      <c r="I13" s="1">
        <f>IF(E13&lt;in_age,1,0)</f>
        <v>1</v>
      </c>
      <c r="J13" s="1">
        <f>IF(in_r_age-'Basic Logic Functions'!E13&lt;=in_years,1,0)</f>
        <v>0</v>
      </c>
      <c r="K13" s="21">
        <f>IF(in_bonus_gpa&lt;=F13,in_bonus_pct*G13,0)</f>
        <v>0</v>
      </c>
      <c r="L13" s="23">
        <f>IF(F13&gt;in_raise_gpa,in_raise_over,in_raise_under)</f>
        <v>0.03</v>
      </c>
      <c r="M13" s="4">
        <f t="shared" si="0"/>
        <v>1650</v>
      </c>
      <c r="N13" s="4">
        <f>IF(F13&gt;in_raise_gpa,in_raise_over,in_raise_under)*G13</f>
        <v>1650</v>
      </c>
      <c r="O13" s="4">
        <f>(1+IF(F13&gt;in_raise_gpa,in_raise_over,in_raise_under))*G13</f>
        <v>56650</v>
      </c>
    </row>
    <row r="14" spans="2:15" ht="20.100000000000001" customHeight="1" x14ac:dyDescent="0.25">
      <c r="B14" s="1" t="s">
        <v>27</v>
      </c>
      <c r="C14" s="1" t="s">
        <v>7</v>
      </c>
      <c r="E14" s="1">
        <v>24</v>
      </c>
      <c r="F14" s="22">
        <v>3.6640000000000001</v>
      </c>
      <c r="G14" s="4">
        <v>22000</v>
      </c>
      <c r="H14" s="4" t="str">
        <f>IF(In_gender=C14,G14,"")</f>
        <v/>
      </c>
      <c r="I14" s="1">
        <f>IF(E14&lt;in_age,1,0)</f>
        <v>1</v>
      </c>
      <c r="J14" s="1">
        <f>IF(in_r_age-'Basic Logic Functions'!E14&lt;=in_years,1,0)</f>
        <v>0</v>
      </c>
      <c r="K14" s="21">
        <f>IF(in_bonus_gpa&lt;=F14,in_bonus_pct*G14,0)</f>
        <v>2200</v>
      </c>
      <c r="L14" s="23">
        <f>IF(F14&gt;in_raise_gpa,in_raise_over,in_raise_under)</f>
        <v>0.08</v>
      </c>
      <c r="M14" s="4">
        <f t="shared" si="0"/>
        <v>1760</v>
      </c>
      <c r="N14" s="4">
        <f>IF(F14&gt;in_raise_gpa,in_raise_over,in_raise_under)*G14</f>
        <v>1760</v>
      </c>
      <c r="O14" s="4">
        <f>(1+IF(F14&gt;in_raise_gpa,in_raise_over,in_raise_under))*G14</f>
        <v>23760</v>
      </c>
    </row>
    <row r="15" spans="2:15" ht="20.100000000000001" customHeight="1" x14ac:dyDescent="0.25">
      <c r="B15" s="1" t="s">
        <v>28</v>
      </c>
      <c r="C15" s="1" t="s">
        <v>10</v>
      </c>
      <c r="D15" s="1" t="s">
        <v>29</v>
      </c>
      <c r="E15" s="1">
        <v>31</v>
      </c>
      <c r="F15" s="22">
        <v>3.649</v>
      </c>
      <c r="G15" s="4">
        <v>60000</v>
      </c>
      <c r="H15" s="4">
        <f>IF(In_gender=C15,G15,"")</f>
        <v>60000</v>
      </c>
      <c r="I15" s="1">
        <f>IF(E15&lt;in_age,1,0)</f>
        <v>1</v>
      </c>
      <c r="J15" s="1">
        <f>IF(in_r_age-'Basic Logic Functions'!E15&lt;=in_years,1,0)</f>
        <v>0</v>
      </c>
      <c r="K15" s="21">
        <f>IF(in_bonus_gpa&lt;=F15,in_bonus_pct*G15,0)</f>
        <v>6000</v>
      </c>
      <c r="L15" s="23">
        <f>IF(F15&gt;in_raise_gpa,in_raise_over,in_raise_under)</f>
        <v>0.08</v>
      </c>
      <c r="M15" s="4">
        <f t="shared" si="0"/>
        <v>4800</v>
      </c>
      <c r="N15" s="4">
        <f>IF(F15&gt;in_raise_gpa,in_raise_over,in_raise_under)*G15</f>
        <v>4800</v>
      </c>
      <c r="O15" s="4">
        <f>(1+IF(F15&gt;in_raise_gpa,in_raise_over,in_raise_under))*G15</f>
        <v>64800.000000000007</v>
      </c>
    </row>
    <row r="16" spans="2:15" ht="20.100000000000001" customHeight="1" x14ac:dyDescent="0.25">
      <c r="B16" s="1" t="s">
        <v>30</v>
      </c>
      <c r="C16" s="1" t="s">
        <v>7</v>
      </c>
      <c r="D16" s="1" t="s">
        <v>31</v>
      </c>
      <c r="E16" s="1">
        <v>40</v>
      </c>
      <c r="F16" s="22">
        <v>2.335</v>
      </c>
      <c r="G16" s="4">
        <v>46000</v>
      </c>
      <c r="H16" s="4" t="str">
        <f>IF(In_gender=C16,G16,"")</f>
        <v/>
      </c>
      <c r="I16" s="1">
        <f>IF(E16&lt;in_age,1,0)</f>
        <v>1</v>
      </c>
      <c r="J16" s="1">
        <f>IF(in_r_age-'Basic Logic Functions'!E16&lt;=in_years,1,0)</f>
        <v>0</v>
      </c>
      <c r="K16" s="21">
        <f>IF(in_bonus_gpa&lt;=F16,in_bonus_pct*G16,0)</f>
        <v>0</v>
      </c>
      <c r="L16" s="23">
        <f>IF(F16&gt;in_raise_gpa,in_raise_over,in_raise_under)</f>
        <v>0.03</v>
      </c>
      <c r="M16" s="4">
        <f t="shared" si="0"/>
        <v>1380</v>
      </c>
      <c r="N16" s="4">
        <f>IF(F16&gt;in_raise_gpa,in_raise_over,in_raise_under)*G16</f>
        <v>1380</v>
      </c>
      <c r="O16" s="4">
        <f>(1+IF(F16&gt;in_raise_gpa,in_raise_over,in_raise_under))*G16</f>
        <v>47380</v>
      </c>
    </row>
    <row r="17" spans="2:15" ht="20.100000000000001" customHeight="1" x14ac:dyDescent="0.25">
      <c r="B17" s="1" t="s">
        <v>32</v>
      </c>
      <c r="C17" s="1" t="s">
        <v>10</v>
      </c>
      <c r="D17" s="1" t="s">
        <v>33</v>
      </c>
      <c r="E17" s="1">
        <v>48</v>
      </c>
      <c r="F17" s="22">
        <v>3.3319999999999999</v>
      </c>
      <c r="G17" s="4">
        <v>40000</v>
      </c>
      <c r="H17" s="4">
        <f>IF(In_gender=C17,G17,"")</f>
        <v>40000</v>
      </c>
      <c r="I17" s="1">
        <f>IF(E17&lt;in_age,1,0)</f>
        <v>1</v>
      </c>
      <c r="J17" s="1">
        <f>IF(in_r_age-'Basic Logic Functions'!E17&lt;=in_years,1,0)</f>
        <v>0</v>
      </c>
      <c r="K17" s="21">
        <f>IF(in_bonus_gpa&lt;=F17,in_bonus_pct*G17,0)</f>
        <v>0</v>
      </c>
      <c r="L17" s="23">
        <f>IF(F17&gt;in_raise_gpa,in_raise_over,in_raise_under)</f>
        <v>0.08</v>
      </c>
      <c r="M17" s="4">
        <f t="shared" si="0"/>
        <v>3200</v>
      </c>
      <c r="N17" s="4">
        <f>IF(F17&gt;in_raise_gpa,in_raise_over,in_raise_under)*G17</f>
        <v>3200</v>
      </c>
      <c r="O17" s="4">
        <f>(1+IF(F17&gt;in_raise_gpa,in_raise_over,in_raise_under))*G17</f>
        <v>43200</v>
      </c>
    </row>
    <row r="19" spans="2:15" ht="20.100000000000001" customHeight="1" x14ac:dyDescent="0.25">
      <c r="G19" s="4">
        <f>AVERAGE(G3:G17)</f>
        <v>49933.333333333336</v>
      </c>
      <c r="H19" s="4">
        <f>AVERAGE(H3:H17)</f>
        <v>56444.444444444445</v>
      </c>
      <c r="I19" s="1">
        <f>SUM(I3:I17)</f>
        <v>13</v>
      </c>
      <c r="J19" s="1">
        <f>SUM(J3:J17)</f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Summary</vt:lpstr>
      <vt:lpstr>Basic Logic Functions</vt:lpstr>
      <vt:lpstr>in_age</vt:lpstr>
      <vt:lpstr>in_bonus_gpa</vt:lpstr>
      <vt:lpstr>in_bonus_pct</vt:lpstr>
      <vt:lpstr>In_gender</vt:lpstr>
      <vt:lpstr>in_r_age</vt:lpstr>
      <vt:lpstr>in_raise_gpa</vt:lpstr>
      <vt:lpstr>in_raise_over</vt:lpstr>
      <vt:lpstr>in_raise_under</vt:lpstr>
      <vt:lpstr>in_years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Poaletti</dc:creator>
  <cp:lastModifiedBy>Nicholas Hanks</cp:lastModifiedBy>
  <dcterms:created xsi:type="dcterms:W3CDTF">2021-09-16T13:34:01Z</dcterms:created>
  <dcterms:modified xsi:type="dcterms:W3CDTF">2022-10-11T19:47:19Z</dcterms:modified>
</cp:coreProperties>
</file>