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BUS115/"/>
    </mc:Choice>
  </mc:AlternateContent>
  <xr:revisionPtr revIDLastSave="8" documentId="8_{4E7024D2-B3CE-4C23-A8D3-A4E9B92D70F6}" xr6:coauthVersionLast="47" xr6:coauthVersionMax="47" xr10:uidLastSave="{A38B32E2-DA9A-4F51-9C22-37C32DFF2766}"/>
  <bookViews>
    <workbookView xWindow="-108" yWindow="-108" windowWidth="23256" windowHeight="12456" xr2:uid="{DD48EB59-D422-440A-B3D8-B7024E933AC0}"/>
  </bookViews>
  <sheets>
    <sheet name="Summary" sheetId="5" r:id="rId1"/>
    <sheet name="Purchase History" sheetId="3" r:id="rId2"/>
    <sheet name="Ingredient List" sheetId="4" r:id="rId3"/>
  </sheets>
  <externalReferences>
    <externalReference r:id="rId4"/>
  </externalReferences>
  <definedNames>
    <definedName name="comm_pct">[1]Revised!$E$8:$E$13</definedName>
    <definedName name="incr">[1]Calculations!$B$3</definedName>
    <definedName name="ing_table">'Ingredient List'!$B$2:$E$15</definedName>
    <definedName name="ingredients">'Ingredient List'!$B$3:$B$15</definedName>
    <definedName name="location">'Ingredient List'!$D$3:$D$15</definedName>
    <definedName name="price">'Ingredient List'!$E$3:$E$15</definedName>
    <definedName name="sales_brackets">[1]Revised!$B$8:$B$13</definedName>
    <definedName name="total_cost">'Ingredient List'!$F$3:$F$15</definedName>
    <definedName name="vendor">'Ingredient List'!$C$3:$C$15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C11" i="5" a="1"/>
  <c r="C11" i="5" s="1"/>
  <c r="C10" i="5"/>
  <c r="F4" i="4"/>
  <c r="F5" i="4"/>
  <c r="F6" i="4"/>
  <c r="F7" i="4"/>
  <c r="F8" i="4"/>
  <c r="F9" i="4"/>
  <c r="F10" i="4"/>
  <c r="F11" i="4"/>
  <c r="F12" i="4"/>
  <c r="F13" i="4"/>
  <c r="F14" i="4"/>
  <c r="F15" i="4"/>
  <c r="F3" i="4"/>
  <c r="C8" i="5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3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4" i="3"/>
  <c r="H3" i="3"/>
  <c r="G4" i="3" a="1"/>
  <c r="G4" i="3" s="1"/>
  <c r="G5" i="3" a="1"/>
  <c r="G5" i="3"/>
  <c r="G6" i="3" a="1"/>
  <c r="G6" i="3" s="1"/>
  <c r="G7" i="3" a="1"/>
  <c r="G7" i="3"/>
  <c r="G8" i="3" a="1"/>
  <c r="G8" i="3" s="1"/>
  <c r="G9" i="3" a="1"/>
  <c r="G9" i="3"/>
  <c r="G10" i="3" a="1"/>
  <c r="G10" i="3" s="1"/>
  <c r="G11" i="3" a="1"/>
  <c r="G11" i="3"/>
  <c r="G12" i="3" a="1"/>
  <c r="G12" i="3" s="1"/>
  <c r="G13" i="3" a="1"/>
  <c r="G13" i="3"/>
  <c r="G14" i="3" a="1"/>
  <c r="G14" i="3" s="1"/>
  <c r="G15" i="3" a="1"/>
  <c r="G15" i="3"/>
  <c r="G16" i="3" a="1"/>
  <c r="G16" i="3" s="1"/>
  <c r="G17" i="3" a="1"/>
  <c r="G17" i="3"/>
  <c r="G18" i="3" a="1"/>
  <c r="G18" i="3" s="1"/>
  <c r="G19" i="3" a="1"/>
  <c r="G19" i="3"/>
  <c r="G20" i="3" a="1"/>
  <c r="G20" i="3" s="1"/>
  <c r="G21" i="3" a="1"/>
  <c r="G21" i="3"/>
  <c r="G22" i="3" a="1"/>
  <c r="G22" i="3" s="1"/>
  <c r="G23" i="3" a="1"/>
  <c r="G23" i="3"/>
  <c r="G24" i="3" a="1"/>
  <c r="G24" i="3" s="1"/>
  <c r="G25" i="3" a="1"/>
  <c r="G25" i="3"/>
  <c r="G26" i="3" a="1"/>
  <c r="G26" i="3" s="1"/>
  <c r="G27" i="3" a="1"/>
  <c r="G27" i="3"/>
  <c r="G28" i="3" a="1"/>
  <c r="G28" i="3" s="1"/>
  <c r="G29" i="3" a="1"/>
  <c r="G29" i="3"/>
  <c r="G30" i="3" a="1"/>
  <c r="G30" i="3" s="1"/>
  <c r="G31" i="3" a="1"/>
  <c r="G31" i="3"/>
  <c r="G32" i="3" a="1"/>
  <c r="G32" i="3" s="1"/>
  <c r="G33" i="3" a="1"/>
  <c r="G33" i="3"/>
  <c r="G34" i="3" a="1"/>
  <c r="G34" i="3" s="1"/>
  <c r="G35" i="3" a="1"/>
  <c r="G35" i="3"/>
  <c r="G36" i="3" a="1"/>
  <c r="G36" i="3" s="1"/>
  <c r="G37" i="3" a="1"/>
  <c r="G37" i="3"/>
  <c r="G38" i="3" a="1"/>
  <c r="G38" i="3" s="1"/>
  <c r="G39" i="3" a="1"/>
  <c r="G39" i="3"/>
  <c r="G40" i="3" a="1"/>
  <c r="G40" i="3" s="1"/>
  <c r="G41" i="3" a="1"/>
  <c r="G41" i="3"/>
  <c r="G42" i="3" a="1"/>
  <c r="G42" i="3" s="1"/>
  <c r="G43" i="3" a="1"/>
  <c r="G43" i="3"/>
  <c r="G44" i="3" a="1"/>
  <c r="G44" i="3" s="1"/>
  <c r="G45" i="3" a="1"/>
  <c r="G45" i="3"/>
  <c r="G46" i="3" a="1"/>
  <c r="G46" i="3" s="1"/>
  <c r="G47" i="3" a="1"/>
  <c r="G47" i="3"/>
  <c r="G48" i="3" a="1"/>
  <c r="G48" i="3" s="1"/>
  <c r="G49" i="3" a="1"/>
  <c r="G49" i="3"/>
  <c r="G50" i="3" a="1"/>
  <c r="G50" i="3" s="1"/>
  <c r="G51" i="3" a="1"/>
  <c r="G51" i="3"/>
  <c r="G52" i="3" a="1"/>
  <c r="G52" i="3" s="1"/>
  <c r="G53" i="3" a="1"/>
  <c r="G53" i="3"/>
  <c r="G54" i="3" a="1"/>
  <c r="G54" i="3" s="1"/>
  <c r="G55" i="3" a="1"/>
  <c r="G55" i="3"/>
  <c r="G56" i="3" a="1"/>
  <c r="G56" i="3" s="1"/>
  <c r="G57" i="3" a="1"/>
  <c r="G57" i="3"/>
  <c r="G58" i="3" a="1"/>
  <c r="G58" i="3" s="1"/>
  <c r="G59" i="3" a="1"/>
  <c r="G59" i="3"/>
  <c r="G60" i="3" a="1"/>
  <c r="G60" i="3" s="1"/>
  <c r="G61" i="3" a="1"/>
  <c r="G61" i="3"/>
  <c r="G62" i="3" a="1"/>
  <c r="G62" i="3" s="1"/>
  <c r="G63" i="3" a="1"/>
  <c r="G63" i="3"/>
  <c r="G64" i="3" a="1"/>
  <c r="G64" i="3" s="1"/>
  <c r="G65" i="3" a="1"/>
  <c r="G65" i="3"/>
  <c r="G66" i="3" a="1"/>
  <c r="G66" i="3" s="1"/>
  <c r="G67" i="3" a="1"/>
  <c r="G67" i="3"/>
  <c r="G68" i="3" a="1"/>
  <c r="G68" i="3" s="1"/>
  <c r="G69" i="3" a="1"/>
  <c r="G69" i="3"/>
  <c r="G70" i="3" a="1"/>
  <c r="G70" i="3" s="1"/>
  <c r="G71" i="3" a="1"/>
  <c r="G71" i="3"/>
  <c r="G72" i="3" a="1"/>
  <c r="G72" i="3" s="1"/>
  <c r="G73" i="3" a="1"/>
  <c r="G73" i="3"/>
  <c r="G74" i="3" a="1"/>
  <c r="G74" i="3" s="1"/>
  <c r="G75" i="3" a="1"/>
  <c r="G75" i="3"/>
  <c r="G76" i="3" a="1"/>
  <c r="G76" i="3" s="1"/>
  <c r="G77" i="3" a="1"/>
  <c r="G77" i="3"/>
  <c r="G78" i="3" a="1"/>
  <c r="G78" i="3" s="1"/>
  <c r="G79" i="3" a="1"/>
  <c r="G79" i="3"/>
  <c r="G80" i="3" a="1"/>
  <c r="G80" i="3" s="1"/>
  <c r="G81" i="3" a="1"/>
  <c r="G81" i="3"/>
  <c r="G82" i="3" a="1"/>
  <c r="G82" i="3" s="1"/>
  <c r="G83" i="3" a="1"/>
  <c r="G83" i="3"/>
  <c r="G84" i="3" a="1"/>
  <c r="G84" i="3" s="1"/>
  <c r="G85" i="3" a="1"/>
  <c r="G85" i="3"/>
  <c r="G86" i="3" a="1"/>
  <c r="G86" i="3" s="1"/>
  <c r="G87" i="3" a="1"/>
  <c r="G87" i="3"/>
  <c r="G88" i="3" a="1"/>
  <c r="G88" i="3" s="1"/>
  <c r="G89" i="3" a="1"/>
  <c r="G89" i="3"/>
  <c r="G90" i="3" a="1"/>
  <c r="G90" i="3" s="1"/>
  <c r="G91" i="3" a="1"/>
  <c r="G91" i="3"/>
  <c r="G92" i="3" a="1"/>
  <c r="G92" i="3" s="1"/>
  <c r="G93" i="3" a="1"/>
  <c r="G93" i="3"/>
  <c r="G94" i="3" a="1"/>
  <c r="G94" i="3" s="1"/>
  <c r="G95" i="3" a="1"/>
  <c r="G95" i="3"/>
  <c r="G96" i="3" a="1"/>
  <c r="G96" i="3" s="1"/>
  <c r="G3" i="3" a="1"/>
  <c r="G3" i="3" s="1"/>
  <c r="F10" i="3"/>
  <c r="F4" i="3"/>
  <c r="F5" i="3"/>
  <c r="F6" i="3"/>
  <c r="F7" i="3"/>
  <c r="F8" i="3"/>
  <c r="F9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<sst xmlns="http://schemas.openxmlformats.org/spreadsheetml/2006/main" count="252" uniqueCount="92">
  <si>
    <t>Purchase Date</t>
  </si>
  <si>
    <t>Item</t>
  </si>
  <si>
    <t>Qty Purchased</t>
  </si>
  <si>
    <t>Total Cost</t>
  </si>
  <si>
    <t>Day 1</t>
  </si>
  <si>
    <t>Salt</t>
  </si>
  <si>
    <t>Oil</t>
  </si>
  <si>
    <t>Day 2</t>
  </si>
  <si>
    <t>Tomato Sauce</t>
  </si>
  <si>
    <t>Day 3</t>
  </si>
  <si>
    <t>Mushrooms</t>
  </si>
  <si>
    <t>Olives</t>
  </si>
  <si>
    <t>Flour</t>
  </si>
  <si>
    <t>Day 4</t>
  </si>
  <si>
    <t>Cheese</t>
  </si>
  <si>
    <t>Yeast</t>
  </si>
  <si>
    <t>Sausage</t>
  </si>
  <si>
    <t>Day 5</t>
  </si>
  <si>
    <t>Pepperoni</t>
  </si>
  <si>
    <t>Day 6</t>
  </si>
  <si>
    <t>Day 8</t>
  </si>
  <si>
    <t>Green Peppers</t>
  </si>
  <si>
    <t>Day 9</t>
  </si>
  <si>
    <t>Day 10</t>
  </si>
  <si>
    <t>Seasoning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</si>
  <si>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</si>
  <si>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</si>
  <si>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</si>
  <si>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</si>
  <si>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</si>
  <si>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</si>
  <si>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</si>
  <si>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</si>
  <si>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</si>
  <si>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</si>
  <si>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22</t>
  </si>
  <si>
    <t>Corn Meal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</si>
  <si>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</si>
  <si>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</si>
  <si>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</si>
  <si>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</si>
  <si>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</si>
  <si>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</si>
  <si>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</si>
  <si>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</si>
  <si>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</si>
  <si>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</si>
  <si>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</si>
  <si>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</si>
  <si>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36</t>
  </si>
  <si>
    <t>Day 37</t>
  </si>
  <si>
    <t>Day 38</t>
  </si>
  <si>
    <t>Day 39</t>
  </si>
  <si>
    <t>Day 40</t>
  </si>
  <si>
    <t>Day 41</t>
  </si>
  <si>
    <t>Day 42</t>
  </si>
  <si>
    <t>Day 44</t>
  </si>
  <si>
    <t>Day 45</t>
  </si>
  <si>
    <t>Ingredient</t>
  </si>
  <si>
    <t>Vendor</t>
  </si>
  <si>
    <t>Location</t>
  </si>
  <si>
    <t>Price Per Unit</t>
  </si>
  <si>
    <t>Mugiman</t>
  </si>
  <si>
    <t>Lansing, MI</t>
  </si>
  <si>
    <t>Norton</t>
  </si>
  <si>
    <t>Lubbock, TX</t>
  </si>
  <si>
    <t>Easson</t>
  </si>
  <si>
    <t>Des Moines, IA</t>
  </si>
  <si>
    <t>Hintz</t>
  </si>
  <si>
    <t>Sacramento, CA</t>
  </si>
  <si>
    <t>Swinemans</t>
  </si>
  <si>
    <t>Burley, ID</t>
  </si>
  <si>
    <t>Luigis</t>
  </si>
  <si>
    <t>Denver, CO</t>
  </si>
  <si>
    <t>Flavorama</t>
  </si>
  <si>
    <t>Hartford, CT</t>
  </si>
  <si>
    <t>Smellamook</t>
  </si>
  <si>
    <t>Portland, OR</t>
  </si>
  <si>
    <t>INDEX/MATCH</t>
  </si>
  <si>
    <t>XLOOKUP</t>
  </si>
  <si>
    <t>VLOOKUP</t>
  </si>
  <si>
    <t>byui</t>
  </si>
  <si>
    <t>rexburg, ID</t>
  </si>
  <si>
    <t>yeast</t>
  </si>
  <si>
    <t>Ingrediant</t>
  </si>
  <si>
    <t>Information</t>
  </si>
  <si>
    <t>Result</t>
  </si>
  <si>
    <t>Total cost</t>
  </si>
  <si>
    <t>vlookup</t>
  </si>
  <si>
    <t>xlookup</t>
  </si>
  <si>
    <t>index/match</t>
  </si>
  <si>
    <t>Pizzacompany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</si>
</sst>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i/>
      <sz val="11"/>
      <color rgb="FF7F7F7F"/>
      <name val="Arial"/>
      <family val="2"/>
      <scheme val="minor"/>
    </font>
    <font>
      <i/>
      <sz val="11"/>
      <color theme="9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164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4" borderId="0" xfId="0" applyNumberFormat="1" applyFill="1" applyAlignment="1">
      <alignment vertical="center"/>
    </xf>
    <xf numFmtId="8" fontId="0" fillId="0" borderId="0" xfId="0" applyNumberFormat="1" applyAlignment="1">
      <alignment vertical="center"/>
    </xf>
    <xf numFmtId="0" fontId="2" fillId="2" borderId="2" xfId="2" applyAlignment="1">
      <alignment vertical="center"/>
    </xf>
    <xf numFmtId="0" fontId="3" fillId="3" borderId="3" xfId="3" applyAlignment="1">
      <alignment vertical="center"/>
    </xf>
    <xf numFmtId="164" fontId="0" fillId="4" borderId="0" xfId="0" applyNumberFormat="1" applyFill="1" applyAlignment="1">
      <alignment vertical="center"/>
    </xf>
    <xf numFmtId="0" fontId="4" fillId="0" borderId="0" xfId="4" applyAlignment="1">
      <alignment vertical="center"/>
    </xf>
    <xf numFmtId="0" fontId="1" fillId="0" borderId="1" xfId="1" applyAlignment="1">
      <alignment vertical="center"/>
    </xf>
  </cellXfs>
  <cellStyles count="5">
    <cellStyle name="Explanatory Text" xfId="4" builtinId="53"/>
    <cellStyle name="Heading 1" xfId="1" builtinId="1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562B-A061-4F29-ACF9-DBB82DAB74B9}">
  <dimension ref="B1:D13"/>
  <sheetViews>
    <sheetView showGridLines="0" tabSelected="1" zoomScale="104" zoomScaleNormal="130" workbookViewId="0">
      <selection activeCell="C12" sqref="C12"/>
    </sheetView>
  </sheetViews>
  <sheetFormatPr defaultColWidth="0" defaultRowHeight="19.95" customHeight="1" zeroHeight="1" x14ac:dyDescent="0.25"/>
  <cols>
    <col min="1" max="1" width="4.69921875" style="1" customWidth="1"/>
    <col min="2" max="2" width="10.69921875" style="1" customWidth="1"/>
    <col min="3" max="3" width="12.59765625" style="1" bestFit="1" customWidth="1"/>
    <col min="4" max="4" width="11.296875" style="1" bestFit="1" customWidth="1"/>
    <col min="5" max="5" width="4.69921875" style="1" customWidth="1"/>
    <col min="6" max="16384" width="10.69921875" style="1" hidden="1"/>
  </cols>
  <sheetData>
    <row r="1" spans="2:4" ht="19.95" customHeight="1" x14ac:dyDescent="0.25"/>
    <row r="2" spans="2:4" ht="30" customHeight="1" thickBot="1" x14ac:dyDescent="0.3">
      <c r="B2" s="14" t="s">
        <v>91</v>
      </c>
      <c r="C2" s="14"/>
      <c r="D2" s="14"/>
    </row>
    <row r="3" spans="2:4" ht="19.95" customHeight="1" thickTop="1" x14ac:dyDescent="0.25"/>
    <row r="4" spans="2:4" ht="19.95" customHeight="1" x14ac:dyDescent="0.25">
      <c r="B4" s="1" t="s">
        <v>84</v>
      </c>
      <c r="C4" s="10" t="s">
        <v>8</v>
      </c>
    </row>
    <row r="5" spans="2:4" ht="19.95" customHeight="1" x14ac:dyDescent="0.25"/>
    <row r="6" spans="2:4" ht="19.95" customHeight="1" x14ac:dyDescent="0.25">
      <c r="B6" s="1" t="s">
        <v>85</v>
      </c>
      <c r="C6" s="10" t="s">
        <v>59</v>
      </c>
    </row>
    <row r="7" spans="2:4" ht="19.95" customHeight="1" x14ac:dyDescent="0.25"/>
    <row r="8" spans="2:4" ht="19.95" customHeight="1" x14ac:dyDescent="0.25">
      <c r="B8" s="1" t="s">
        <v>86</v>
      </c>
      <c r="C8" s="11" t="str">
        <f>HLOOKUP(C6,ing_table,MATCH(C4,'Ingredient List'!B2:B15,0),0)</f>
        <v>Hintz</v>
      </c>
    </row>
    <row r="9" spans="2:4" ht="19.95" customHeight="1" x14ac:dyDescent="0.25"/>
    <row r="10" spans="2:4" ht="19.95" customHeight="1" x14ac:dyDescent="0.25">
      <c r="B10" s="1" t="s">
        <v>87</v>
      </c>
      <c r="C10" s="11">
        <f>VLOOKUP(Summary!C4,'Ingredient List'!B2:F15,5,0)</f>
        <v>714.45</v>
      </c>
      <c r="D10" s="13" t="s">
        <v>88</v>
      </c>
    </row>
    <row r="11" spans="2:4" ht="19.95" customHeight="1" x14ac:dyDescent="0.25">
      <c r="C11" s="11" cm="1">
        <f t="array" ref="C11">_xlfn.XLOOKUP(C4,ingredients,total_cost,notfound,0,1)</f>
        <v>714.45</v>
      </c>
      <c r="D11" s="13" t="s">
        <v>89</v>
      </c>
    </row>
    <row r="12" spans="2:4" ht="19.95" customHeight="1" x14ac:dyDescent="0.25">
      <c r="C12" s="11">
        <f>INDEX(total_cost,MATCH(Summary!C4,ingredients,0))</f>
        <v>714.45</v>
      </c>
      <c r="D12" s="13" t="s">
        <v>90</v>
      </c>
    </row>
    <row r="13" spans="2:4" ht="19.95" customHeight="1" x14ac:dyDescent="0.25"/>
  </sheetData>
  <dataValidations count="1">
    <dataValidation type="list" allowBlank="1" showInputMessage="1" showErrorMessage="1" sqref="C4" xr:uid="{F1AD382D-9EAD-4215-8B1F-0AC475AEE425}">
      <formula1>ingredients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C8B80E-C996-45ED-954E-66F4B29219D7}">
          <x14:formula1>
            <xm:f>'Ingredient List'!$C$2:$E$2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440B-DB30-4CD8-BA3A-A91412C26076}">
  <sheetPr codeName="Sheet43"/>
  <dimension ref="B1:H96"/>
  <sheetViews>
    <sheetView workbookViewId="0">
      <selection activeCell="F8" sqref="F8"/>
    </sheetView>
  </sheetViews>
  <sheetFormatPr defaultColWidth="10.59765625" defaultRowHeight="20.100000000000001" customHeight="1" x14ac:dyDescent="0.25"/>
  <cols>
    <col min="1" max="1" width="10.59765625" style="1"/>
    <col min="2" max="2" width="12.796875" style="1" bestFit="1" customWidth="1"/>
    <col min="3" max="3" width="10.59765625" style="1"/>
    <col min="4" max="4" width="12.796875" style="7" bestFit="1" customWidth="1"/>
    <col min="5" max="5" width="10.59765625" style="1"/>
    <col min="6" max="6" width="13.5" style="1" customWidth="1"/>
    <col min="7" max="7" width="12.69921875" style="1" customWidth="1"/>
    <col min="8" max="8" width="14.09765625" style="1" bestFit="1" customWidth="1"/>
    <col min="9" max="16384" width="10.59765625" style="1"/>
  </cols>
  <sheetData>
    <row r="1" spans="2:8" s="2" customFormat="1" ht="20.100000000000001" customHeight="1" x14ac:dyDescent="0.25">
      <c r="D1" s="5"/>
      <c r="F1" s="2" t="s">
        <v>80</v>
      </c>
      <c r="G1" s="2" t="s">
        <v>79</v>
      </c>
      <c r="H1" s="2" t="s">
        <v>78</v>
      </c>
    </row>
    <row r="2" spans="2:8" ht="30.6" customHeight="1" x14ac:dyDescent="0.25">
      <c r="B2" s="3" t="s">
        <v>0</v>
      </c>
      <c r="C2" s="3" t="s">
        <v>1</v>
      </c>
      <c r="D2" s="6" t="s">
        <v>2</v>
      </c>
      <c r="E2" s="8" t="s">
        <v>3</v>
      </c>
      <c r="F2" s="8" t="s">
        <v>61</v>
      </c>
      <c r="G2" s="3" t="s">
        <v>59</v>
      </c>
      <c r="H2" s="3" t="s">
        <v>61</v>
      </c>
    </row>
    <row r="3" spans="2:8" ht="20.100000000000001" customHeight="1" x14ac:dyDescent="0.25">
      <c r="B3" s="1" t="s">
        <v>4</v>
      </c>
      <c r="C3" s="1" t="s">
        <v>5</v>
      </c>
      <c r="D3" s="7">
        <v>10</v>
      </c>
      <c r="E3" s="9">
        <f>D3*F3</f>
        <v>49.5</v>
      </c>
      <c r="F3" s="9">
        <f>VLOOKUP(TRIM(C3),ing_table,4,0)</f>
        <v>4.95</v>
      </c>
      <c r="G3" s="1" t="str" cm="1">
        <f t="array" ref="G3">_xlfn.XLOOKUP(TRIM(C3),ingredients,vendor,nothing,0,1)</f>
        <v>Norton</v>
      </c>
      <c r="H3" s="1" t="str">
        <f>INDEX(location,MATCH(TRIM('Purchase History'!C3),ingredients,0))</f>
        <v>Lubbock, TX</v>
      </c>
    </row>
    <row r="4" spans="2:8" ht="20.100000000000001" customHeight="1" x14ac:dyDescent="0.25">
      <c r="B4" s="1" t="s">
        <v>4</v>
      </c>
      <c r="C4" s="1" t="s">
        <v>6</v>
      </c>
      <c r="D4" s="7">
        <v>10</v>
      </c>
      <c r="E4" s="9">
        <f t="shared" ref="E4:E67" si="0">D4*F4</f>
        <v>187.5</v>
      </c>
      <c r="F4" s="9">
        <f>VLOOKUP(TRIM(C4),ing_table,4,0)</f>
        <v>18.75</v>
      </c>
      <c r="G4" s="1" t="str" cm="1">
        <f t="array" ref="G4">_xlfn.XLOOKUP(TRIM(C4),ingredients,vendor,nothing,0,1)</f>
        <v>Easson</v>
      </c>
      <c r="H4" s="1" t="str">
        <f>INDEX(location,MATCH(TRIM('Purchase History'!C4),ingredients,0))</f>
        <v>Des Moines, IA</v>
      </c>
    </row>
    <row r="5" spans="2:8" ht="20.100000000000001" customHeight="1" x14ac:dyDescent="0.25">
      <c r="B5" s="1" t="s">
        <v>7</v>
      </c>
      <c r="C5" s="1" t="s">
        <v>8</v>
      </c>
      <c r="D5" s="7">
        <v>11</v>
      </c>
      <c r="E5" s="9">
        <f t="shared" si="0"/>
        <v>142.89000000000001</v>
      </c>
      <c r="F5" s="9">
        <f>VLOOKUP(TRIM(C5),ing_table,4,0)</f>
        <v>12.99</v>
      </c>
      <c r="G5" s="1" t="str" cm="1">
        <f t="array" ref="G5">_xlfn.XLOOKUP(TRIM(C5),ingredients,vendor,nothing,0,1)</f>
        <v>Hintz</v>
      </c>
      <c r="H5" s="1" t="str">
        <f>INDEX(location,MATCH(TRIM('Purchase History'!C5),ingredients,0))</f>
        <v>Sacramento, CA</v>
      </c>
    </row>
    <row r="6" spans="2:8" ht="20.100000000000001" customHeight="1" x14ac:dyDescent="0.25">
      <c r="B6" s="1" t="s">
        <v>9</v>
      </c>
      <c r="C6" s="1" t="s">
        <v>10</v>
      </c>
      <c r="D6" s="7">
        <v>4</v>
      </c>
      <c r="E6" s="9">
        <f t="shared" si="0"/>
        <v>39.96</v>
      </c>
      <c r="F6" s="9">
        <f>VLOOKUP(TRIM(C6),ing_table,4,0)</f>
        <v>9.99</v>
      </c>
      <c r="G6" s="1" t="str" cm="1">
        <f t="array" ref="G6">_xlfn.XLOOKUP(TRIM(C6),ingredients,vendor,nothing,0,1)</f>
        <v>Flavorama</v>
      </c>
      <c r="H6" s="1" t="str">
        <f>INDEX(location,MATCH(TRIM('Purchase History'!C6),ingredients,0))</f>
        <v>Hartford, CT</v>
      </c>
    </row>
    <row r="7" spans="2:8" ht="20.100000000000001" customHeight="1" x14ac:dyDescent="0.25">
      <c r="B7" s="1" t="s">
        <v>9</v>
      </c>
      <c r="C7" s="1" t="s">
        <v>11</v>
      </c>
      <c r="D7" s="7">
        <v>8</v>
      </c>
      <c r="E7" s="9">
        <f t="shared" si="0"/>
        <v>68</v>
      </c>
      <c r="F7" s="9">
        <f>VLOOKUP(TRIM(C7),ing_table,4,0)</f>
        <v>8.5</v>
      </c>
      <c r="G7" s="1" t="str" cm="1">
        <f t="array" ref="G7">_xlfn.XLOOKUP(TRIM(C7),ingredients,vendor,nothing,0,1)</f>
        <v>Flavorama</v>
      </c>
      <c r="H7" s="1" t="str">
        <f>INDEX(location,MATCH(TRIM('Purchase History'!C7),ingredients,0))</f>
        <v>Hartford, CT</v>
      </c>
    </row>
    <row r="8" spans="2:8" ht="20.100000000000001" customHeight="1" x14ac:dyDescent="0.25">
      <c r="B8" s="1" t="s">
        <v>9</v>
      </c>
      <c r="C8" s="1" t="s">
        <v>12</v>
      </c>
      <c r="D8" s="7">
        <v>3</v>
      </c>
      <c r="E8" s="9">
        <f t="shared" si="0"/>
        <v>29.94</v>
      </c>
      <c r="F8" s="9">
        <f>VLOOKUP(TRIM(C8),ing_table,4,0)</f>
        <v>9.98</v>
      </c>
      <c r="G8" s="1" t="str" cm="1">
        <f t="array" ref="G8">_xlfn.XLOOKUP(TRIM(C8),ingredients,vendor,nothing,0,1)</f>
        <v>Mugiman</v>
      </c>
      <c r="H8" s="1" t="str">
        <f>INDEX(location,MATCH(TRIM('Purchase History'!C8),ingredients,0))</f>
        <v>Lansing, MI</v>
      </c>
    </row>
    <row r="9" spans="2:8" ht="20.100000000000001" customHeight="1" x14ac:dyDescent="0.25">
      <c r="B9" s="1" t="s">
        <v>13</v>
      </c>
      <c r="C9" s="1" t="s">
        <v>14</v>
      </c>
      <c r="D9" s="7">
        <v>6</v>
      </c>
      <c r="E9" s="9">
        <f t="shared" si="0"/>
        <v>161.94</v>
      </c>
      <c r="F9" s="9">
        <f>VLOOKUP(TRIM(C9),ing_table,4,0)</f>
        <v>26.99</v>
      </c>
      <c r="G9" s="1" t="str" cm="1">
        <f t="array" ref="G9">_xlfn.XLOOKUP(TRIM(C9),ingredients,vendor,nothing,0,1)</f>
        <v>Smellamook</v>
      </c>
      <c r="H9" s="1" t="str">
        <f>INDEX(location,MATCH(TRIM('Purchase History'!C9),ingredients,0))</f>
        <v>Portland, OR</v>
      </c>
    </row>
    <row r="10" spans="2:8" ht="20.100000000000001" customHeight="1" x14ac:dyDescent="0.25">
      <c r="B10" s="1" t="s">
        <v>13</v>
      </c>
      <c r="C10" s="1" t="s">
        <v>15</v>
      </c>
      <c r="D10" s="7">
        <v>9</v>
      </c>
      <c r="E10" s="9">
        <f t="shared" si="0"/>
        <v>43.02</v>
      </c>
      <c r="F10" s="9">
        <f>VLOOKUP(TRIM(C10),ing_table,4,0)</f>
        <v>4.78</v>
      </c>
      <c r="G10" s="1" t="str" cm="1">
        <f t="array" ref="G10">_xlfn.XLOOKUP(TRIM(C10),ingredients,vendor,nothing,0,1)</f>
        <v>byui</v>
      </c>
      <c r="H10" s="1" t="str">
        <f>INDEX(location,MATCH(TRIM('Purchase History'!C10),ingredients,0))</f>
        <v>rexburg, ID</v>
      </c>
    </row>
    <row r="11" spans="2:8" ht="20.100000000000001" customHeight="1" x14ac:dyDescent="0.25">
      <c r="B11" s="1" t="s">
        <v>13</v>
      </c>
      <c r="C11" s="1" t="s">
        <v>18</v>
      </c>
      <c r="D11" s="7">
        <v>10</v>
      </c>
      <c r="E11" s="9">
        <f t="shared" si="0"/>
        <v>228.5</v>
      </c>
      <c r="F11" s="9">
        <f>VLOOKUP(TRIM(C11),ing_table,4,0)</f>
        <v>22.85</v>
      </c>
      <c r="G11" s="1" t="str" cm="1">
        <f t="array" ref="G11">_xlfn.XLOOKUP(TRIM(C11),ingredients,vendor,nothing,0,1)</f>
        <v>Luigis</v>
      </c>
      <c r="H11" s="1" t="str">
        <f>INDEX(location,MATCH(TRIM('Purchase History'!C11),ingredients,0))</f>
        <v>Denver, CO</v>
      </c>
    </row>
    <row r="12" spans="2:8" ht="20.100000000000001" customHeight="1" x14ac:dyDescent="0.25">
      <c r="B12" s="1" t="s">
        <v>13</v>
      </c>
      <c r="C12" s="1" t="s">
        <v>16</v>
      </c>
      <c r="D12" s="7">
        <v>3</v>
      </c>
      <c r="E12" s="9">
        <f t="shared" si="0"/>
        <v>56.97</v>
      </c>
      <c r="F12" s="9">
        <f>VLOOKUP(TRIM(C12),ing_table,4,0)</f>
        <v>18.989999999999998</v>
      </c>
      <c r="G12" s="1" t="str" cm="1">
        <f t="array" ref="G12">_xlfn.XLOOKUP(TRIM(C12),ingredients,vendor,nothing,0,1)</f>
        <v>Swinemans</v>
      </c>
      <c r="H12" s="1" t="str">
        <f>INDEX(location,MATCH(TRIM('Purchase History'!C12),ingredients,0))</f>
        <v>Burley, ID</v>
      </c>
    </row>
    <row r="13" spans="2:8" ht="20.100000000000001" customHeight="1" x14ac:dyDescent="0.25">
      <c r="B13" s="1" t="s">
        <v>13</v>
      </c>
      <c r="C13" s="1" t="s">
        <v>12</v>
      </c>
      <c r="D13" s="7">
        <v>6</v>
      </c>
      <c r="E13" s="9">
        <f t="shared" si="0"/>
        <v>59.88</v>
      </c>
      <c r="F13" s="9">
        <f>VLOOKUP(TRIM(C13),ing_table,4,0)</f>
        <v>9.98</v>
      </c>
      <c r="G13" s="1" t="str" cm="1">
        <f t="array" ref="G13">_xlfn.XLOOKUP(TRIM(C13),ingredients,vendor,nothing,0,1)</f>
        <v>Mugiman</v>
      </c>
      <c r="H13" s="1" t="str">
        <f>INDEX(location,MATCH(TRIM('Purchase History'!C13),ingredients,0))</f>
        <v>Lansing, MI</v>
      </c>
    </row>
    <row r="14" spans="2:8" ht="20.100000000000001" customHeight="1" x14ac:dyDescent="0.25">
      <c r="B14" s="1" t="s">
        <v>17</v>
      </c>
      <c r="C14" s="1" t="s">
        <v>6</v>
      </c>
      <c r="D14" s="7">
        <v>2</v>
      </c>
      <c r="E14" s="9">
        <f t="shared" si="0"/>
        <v>37.5</v>
      </c>
      <c r="F14" s="9">
        <f>VLOOKUP(TRIM(C14),ing_table,4,0)</f>
        <v>18.75</v>
      </c>
      <c r="G14" s="1" t="str" cm="1">
        <f t="array" ref="G14">_xlfn.XLOOKUP(TRIM(C14),ingredients,vendor,nothing,0,1)</f>
        <v>Easson</v>
      </c>
      <c r="H14" s="1" t="str">
        <f>INDEX(location,MATCH(TRIM('Purchase History'!C14),ingredients,0))</f>
        <v>Des Moines, IA</v>
      </c>
    </row>
    <row r="15" spans="2:8" ht="20.100000000000001" customHeight="1" x14ac:dyDescent="0.25">
      <c r="B15" s="1" t="s">
        <v>17</v>
      </c>
      <c r="C15" s="1" t="s">
        <v>18</v>
      </c>
      <c r="D15" s="7">
        <v>2</v>
      </c>
      <c r="E15" s="9">
        <f t="shared" si="0"/>
        <v>45.7</v>
      </c>
      <c r="F15" s="9">
        <f>VLOOKUP(TRIM(C15),ing_table,4,0)</f>
        <v>22.85</v>
      </c>
      <c r="G15" s="1" t="str" cm="1">
        <f t="array" ref="G15">_xlfn.XLOOKUP(TRIM(C15),ingredients,vendor,nothing,0,1)</f>
        <v>Luigis</v>
      </c>
      <c r="H15" s="1" t="str">
        <f>INDEX(location,MATCH(TRIM('Purchase History'!C15),ingredients,0))</f>
        <v>Denver, CO</v>
      </c>
    </row>
    <row r="16" spans="2:8" ht="20.100000000000001" customHeight="1" x14ac:dyDescent="0.25">
      <c r="B16" s="1" t="s">
        <v>19</v>
      </c>
      <c r="C16" s="1" t="s">
        <v>12</v>
      </c>
      <c r="D16" s="7">
        <v>6</v>
      </c>
      <c r="E16" s="9">
        <f t="shared" si="0"/>
        <v>59.88</v>
      </c>
      <c r="F16" s="9">
        <f>VLOOKUP(TRIM(C16),ing_table,4,0)</f>
        <v>9.98</v>
      </c>
      <c r="G16" s="1" t="str" cm="1">
        <f t="array" ref="G16">_xlfn.XLOOKUP(TRIM(C16),ingredients,vendor,nothing,0,1)</f>
        <v>Mugiman</v>
      </c>
      <c r="H16" s="1" t="str">
        <f>INDEX(location,MATCH(TRIM('Purchase History'!C16),ingredients,0))</f>
        <v>Lansing, MI</v>
      </c>
    </row>
    <row r="17" spans="2:8" ht="20.100000000000001" customHeight="1" x14ac:dyDescent="0.25">
      <c r="B17" s="1" t="s">
        <v>19</v>
      </c>
      <c r="C17" s="1" t="s">
        <v>18</v>
      </c>
      <c r="D17" s="7">
        <v>7</v>
      </c>
      <c r="E17" s="9">
        <f t="shared" si="0"/>
        <v>159.95000000000002</v>
      </c>
      <c r="F17" s="9">
        <f>VLOOKUP(TRIM(C17),ing_table,4,0)</f>
        <v>22.85</v>
      </c>
      <c r="G17" s="1" t="str" cm="1">
        <f t="array" ref="G17">_xlfn.XLOOKUP(TRIM(C17),ingredients,vendor,nothing,0,1)</f>
        <v>Luigis</v>
      </c>
      <c r="H17" s="1" t="str">
        <f>INDEX(location,MATCH(TRIM('Purchase History'!C17),ingredients,0))</f>
        <v>Denver, CO</v>
      </c>
    </row>
    <row r="18" spans="2:8" ht="20.100000000000001" customHeight="1" x14ac:dyDescent="0.25">
      <c r="B18" s="1" t="s">
        <v>19</v>
      </c>
      <c r="C18" s="1" t="s">
        <v>14</v>
      </c>
      <c r="D18" s="7">
        <v>1</v>
      </c>
      <c r="E18" s="9">
        <f t="shared" si="0"/>
        <v>26.99</v>
      </c>
      <c r="F18" s="9">
        <f>VLOOKUP(TRIM(C18),ing_table,4,0)</f>
        <v>26.99</v>
      </c>
      <c r="G18" s="1" t="str" cm="1">
        <f t="array" ref="G18">_xlfn.XLOOKUP(TRIM(C18),ingredients,vendor,nothing,0,1)</f>
        <v>Smellamook</v>
      </c>
      <c r="H18" s="1" t="str">
        <f>INDEX(location,MATCH(TRIM('Purchase History'!C18),ingredients,0))</f>
        <v>Portland, OR</v>
      </c>
    </row>
    <row r="19" spans="2:8" ht="20.100000000000001" customHeight="1" x14ac:dyDescent="0.25">
      <c r="B19" s="1" t="s">
        <v>19</v>
      </c>
      <c r="C19" s="1" t="s">
        <v>16</v>
      </c>
      <c r="D19" s="7">
        <v>3</v>
      </c>
      <c r="E19" s="9">
        <f t="shared" si="0"/>
        <v>56.97</v>
      </c>
      <c r="F19" s="9">
        <f>VLOOKUP(TRIM(C19),ing_table,4,0)</f>
        <v>18.989999999999998</v>
      </c>
      <c r="G19" s="1" t="str" cm="1">
        <f t="array" ref="G19">_xlfn.XLOOKUP(TRIM(C19),ingredients,vendor,nothing,0,1)</f>
        <v>Swinemans</v>
      </c>
      <c r="H19" s="1" t="str">
        <f>INDEX(location,MATCH(TRIM('Purchase History'!C19),ingredients,0))</f>
        <v>Burley, ID</v>
      </c>
    </row>
    <row r="20" spans="2:8" ht="20.100000000000001" customHeight="1" x14ac:dyDescent="0.25">
      <c r="B20" s="1" t="s">
        <v>20</v>
      </c>
      <c r="C20" s="1" t="s">
        <v>21</v>
      </c>
      <c r="D20" s="7">
        <v>8</v>
      </c>
      <c r="E20" s="9">
        <f t="shared" si="0"/>
        <v>114</v>
      </c>
      <c r="F20" s="9">
        <f>VLOOKUP(TRIM(C20),ing_table,4,0)</f>
        <v>14.25</v>
      </c>
      <c r="G20" s="1" t="str" cm="1">
        <f t="array" ref="G20">_xlfn.XLOOKUP(TRIM(C20),ingredients,vendor,nothing,0,1)</f>
        <v>Flavorama</v>
      </c>
      <c r="H20" s="1" t="str">
        <f>INDEX(location,MATCH(TRIM('Purchase History'!C20),ingredients,0))</f>
        <v>Hartford, CT</v>
      </c>
    </row>
    <row r="21" spans="2:8" ht="20.100000000000001" customHeight="1" x14ac:dyDescent="0.25">
      <c r="B21" s="1" t="s">
        <v>22</v>
      </c>
      <c r="C21" s="1" t="s">
        <v>11</v>
      </c>
      <c r="D21" s="7">
        <v>9</v>
      </c>
      <c r="E21" s="9">
        <f t="shared" si="0"/>
        <v>76.5</v>
      </c>
      <c r="F21" s="9">
        <f>VLOOKUP(TRIM(C21),ing_table,4,0)</f>
        <v>8.5</v>
      </c>
      <c r="G21" s="1" t="str" cm="1">
        <f t="array" ref="G21">_xlfn.XLOOKUP(TRIM(C21),ingredients,vendor,nothing,0,1)</f>
        <v>Flavorama</v>
      </c>
      <c r="H21" s="1" t="str">
        <f>INDEX(location,MATCH(TRIM('Purchase History'!C21),ingredients,0))</f>
        <v>Hartford, CT</v>
      </c>
    </row>
    <row r="22" spans="2:8" ht="20.100000000000001" customHeight="1" x14ac:dyDescent="0.25">
      <c r="B22" s="1" t="s">
        <v>22</v>
      </c>
      <c r="C22" s="1" t="s">
        <v>12</v>
      </c>
      <c r="D22" s="7">
        <v>4</v>
      </c>
      <c r="E22" s="9">
        <f t="shared" si="0"/>
        <v>39.92</v>
      </c>
      <c r="F22" s="9">
        <f>VLOOKUP(TRIM(C22),ing_table,4,0)</f>
        <v>9.98</v>
      </c>
      <c r="G22" s="1" t="str" cm="1">
        <f t="array" ref="G22">_xlfn.XLOOKUP(TRIM(C22),ingredients,vendor,nothing,0,1)</f>
        <v>Mugiman</v>
      </c>
      <c r="H22" s="1" t="str">
        <f>INDEX(location,MATCH(TRIM('Purchase History'!C22),ingredients,0))</f>
        <v>Lansing, MI</v>
      </c>
    </row>
    <row r="23" spans="2:8" ht="20.100000000000001" customHeight="1" x14ac:dyDescent="0.25">
      <c r="B23" s="1" t="s">
        <v>22</v>
      </c>
      <c r="C23" s="1" t="s">
        <v>6</v>
      </c>
      <c r="D23" s="7">
        <v>8</v>
      </c>
      <c r="E23" s="9">
        <f t="shared" si="0"/>
        <v>150</v>
      </c>
      <c r="F23" s="9">
        <f>VLOOKUP(TRIM(C23),ing_table,4,0)</f>
        <v>18.75</v>
      </c>
      <c r="G23" s="1" t="str" cm="1">
        <f t="array" ref="G23">_xlfn.XLOOKUP(TRIM(C23),ingredients,vendor,nothing,0,1)</f>
        <v>Easson</v>
      </c>
      <c r="H23" s="1" t="str">
        <f>INDEX(location,MATCH(TRIM('Purchase History'!C23),ingredients,0))</f>
        <v>Des Moines, IA</v>
      </c>
    </row>
    <row r="24" spans="2:8" ht="20.100000000000001" customHeight="1" x14ac:dyDescent="0.25">
      <c r="B24" s="1" t="s">
        <v>23</v>
      </c>
      <c r="C24" s="1" t="s">
        <v>24</v>
      </c>
      <c r="D24" s="7">
        <v>6</v>
      </c>
      <c r="E24" s="9">
        <f t="shared" si="0"/>
        <v>89.94</v>
      </c>
      <c r="F24" s="9">
        <f>VLOOKUP(TRIM(C24),ing_table,4,0)</f>
        <v>14.99</v>
      </c>
      <c r="G24" s="1" t="str" cm="1">
        <f t="array" ref="G24">_xlfn.XLOOKUP(TRIM(C24),ingredients,vendor,nothing,0,1)</f>
        <v>Norton</v>
      </c>
      <c r="H24" s="1" t="str">
        <f>INDEX(location,MATCH(TRIM('Purchase History'!C24),ingredients,0))</f>
        <v>Lubbock, TX</v>
      </c>
    </row>
    <row r="25" spans="2:8" ht="20.100000000000001" customHeight="1" x14ac:dyDescent="0.25">
      <c r="B25" s="1" t="s">
        <v>23</v>
      </c>
      <c r="C25" s="1" t="s">
        <v>5</v>
      </c>
      <c r="D25" s="7">
        <v>1</v>
      </c>
      <c r="E25" s="9">
        <f t="shared" si="0"/>
        <v>4.95</v>
      </c>
      <c r="F25" s="9">
        <f>VLOOKUP(TRIM(C25),ing_table,4,0)</f>
        <v>4.95</v>
      </c>
      <c r="G25" s="1" t="str" cm="1">
        <f t="array" ref="G25">_xlfn.XLOOKUP(TRIM(C25),ingredients,vendor,nothing,0,1)</f>
        <v>Norton</v>
      </c>
      <c r="H25" s="1" t="str">
        <f>INDEX(location,MATCH(TRIM('Purchase History'!C25),ingredients,0))</f>
        <v>Lubbock, TX</v>
      </c>
    </row>
    <row r="26" spans="2:8" ht="20.100000000000001" customHeight="1" x14ac:dyDescent="0.25">
      <c r="B26" s="1" t="s">
        <v>25</v>
      </c>
      <c r="C26" s="1" t="s">
        <v>16</v>
      </c>
      <c r="D26" s="7">
        <v>11</v>
      </c>
      <c r="E26" s="9">
        <f t="shared" si="0"/>
        <v>208.89</v>
      </c>
      <c r="F26" s="9">
        <f>VLOOKUP(TRIM(C26),ing_table,4,0)</f>
        <v>18.989999999999998</v>
      </c>
      <c r="G26" s="1" t="str" cm="1">
        <f t="array" ref="G26">_xlfn.XLOOKUP(TRIM(C26),ingredients,vendor,nothing,0,1)</f>
        <v>Swinemans</v>
      </c>
      <c r="H26" s="1" t="str">
        <f>INDEX(location,MATCH(TRIM('Purchase History'!C26),ingredients,0))</f>
        <v>Burley, ID</v>
      </c>
    </row>
    <row r="27" spans="2:8" ht="20.100000000000001" customHeight="1" x14ac:dyDescent="0.25">
      <c r="B27" s="1" t="s">
        <v>26</v>
      </c>
      <c r="C27" s="1" t="s">
        <v>5</v>
      </c>
      <c r="D27" s="7">
        <v>11</v>
      </c>
      <c r="E27" s="9">
        <f t="shared" si="0"/>
        <v>54.45</v>
      </c>
      <c r="F27" s="9">
        <f>VLOOKUP(TRIM(C27),ing_table,4,0)</f>
        <v>4.95</v>
      </c>
      <c r="G27" s="1" t="str" cm="1">
        <f t="array" ref="G27">_xlfn.XLOOKUP(TRIM(C27),ingredients,vendor,nothing,0,1)</f>
        <v>Norton</v>
      </c>
      <c r="H27" s="1" t="str">
        <f>INDEX(location,MATCH(TRIM('Purchase History'!C27),ingredients,0))</f>
        <v>Lubbock, TX</v>
      </c>
    </row>
    <row r="28" spans="2:8" ht="20.100000000000001" customHeight="1" x14ac:dyDescent="0.25">
      <c r="B28" s="1" t="s">
        <v>26</v>
      </c>
      <c r="C28" s="1" t="s">
        <v>24</v>
      </c>
      <c r="D28" s="7">
        <v>9</v>
      </c>
      <c r="E28" s="9">
        <f t="shared" si="0"/>
        <v>134.91</v>
      </c>
      <c r="F28" s="9">
        <f>VLOOKUP(TRIM(C28),ing_table,4,0)</f>
        <v>14.99</v>
      </c>
      <c r="G28" s="1" t="str" cm="1">
        <f t="array" ref="G28">_xlfn.XLOOKUP(TRIM(C28),ingredients,vendor,nothing,0,1)</f>
        <v>Norton</v>
      </c>
      <c r="H28" s="1" t="str">
        <f>INDEX(location,MATCH(TRIM('Purchase History'!C28),ingredients,0))</f>
        <v>Lubbock, TX</v>
      </c>
    </row>
    <row r="29" spans="2:8" ht="20.100000000000001" customHeight="1" x14ac:dyDescent="0.25">
      <c r="B29" s="1" t="s">
        <v>26</v>
      </c>
      <c r="C29" s="1" t="s">
        <v>8</v>
      </c>
      <c r="D29" s="7">
        <v>6</v>
      </c>
      <c r="E29" s="9">
        <f t="shared" si="0"/>
        <v>77.94</v>
      </c>
      <c r="F29" s="9">
        <f>VLOOKUP(TRIM(C29),ing_table,4,0)</f>
        <v>12.99</v>
      </c>
      <c r="G29" s="1" t="str" cm="1">
        <f t="array" ref="G29">_xlfn.XLOOKUP(TRIM(C29),ingredients,vendor,nothing,0,1)</f>
        <v>Hintz</v>
      </c>
      <c r="H29" s="1" t="str">
        <f>INDEX(location,MATCH(TRIM('Purchase History'!C29),ingredients,0))</f>
        <v>Sacramento, CA</v>
      </c>
    </row>
    <row r="30" spans="2:8" ht="20.100000000000001" customHeight="1" x14ac:dyDescent="0.25">
      <c r="B30" s="1" t="s">
        <v>26</v>
      </c>
      <c r="C30" s="1" t="s">
        <v>21</v>
      </c>
      <c r="D30" s="7">
        <v>10</v>
      </c>
      <c r="E30" s="9">
        <f t="shared" si="0"/>
        <v>142.5</v>
      </c>
      <c r="F30" s="9">
        <f>VLOOKUP(TRIM(C30),ing_table,4,0)</f>
        <v>14.25</v>
      </c>
      <c r="G30" s="1" t="str" cm="1">
        <f t="array" ref="G30">_xlfn.XLOOKUP(TRIM(C30),ingredients,vendor,nothing,0,1)</f>
        <v>Flavorama</v>
      </c>
      <c r="H30" s="1" t="str">
        <f>INDEX(location,MATCH(TRIM('Purchase History'!C30),ingredients,0))</f>
        <v>Hartford, CT</v>
      </c>
    </row>
    <row r="31" spans="2:8" ht="20.100000000000001" customHeight="1" x14ac:dyDescent="0.25">
      <c r="B31" s="1" t="s">
        <v>26</v>
      </c>
      <c r="C31" s="1" t="s">
        <v>11</v>
      </c>
      <c r="D31" s="7">
        <v>3</v>
      </c>
      <c r="E31" s="9">
        <f t="shared" si="0"/>
        <v>25.5</v>
      </c>
      <c r="F31" s="9">
        <f>VLOOKUP(TRIM(C31),ing_table,4,0)</f>
        <v>8.5</v>
      </c>
      <c r="G31" s="1" t="str" cm="1">
        <f t="array" ref="G31">_xlfn.XLOOKUP(TRIM(C31),ingredients,vendor,nothing,0,1)</f>
        <v>Flavorama</v>
      </c>
      <c r="H31" s="1" t="str">
        <f>INDEX(location,MATCH(TRIM('Purchase History'!C31),ingredients,0))</f>
        <v>Hartford, CT</v>
      </c>
    </row>
    <row r="32" spans="2:8" ht="20.100000000000001" customHeight="1" x14ac:dyDescent="0.25">
      <c r="B32" s="1" t="s">
        <v>26</v>
      </c>
      <c r="C32" s="1" t="s">
        <v>14</v>
      </c>
      <c r="D32" s="7">
        <v>7</v>
      </c>
      <c r="E32" s="9">
        <f t="shared" si="0"/>
        <v>188.92999999999998</v>
      </c>
      <c r="F32" s="9">
        <f>VLOOKUP(TRIM(C32),ing_table,4,0)</f>
        <v>26.99</v>
      </c>
      <c r="G32" s="1" t="str" cm="1">
        <f t="array" ref="G32">_xlfn.XLOOKUP(TRIM(C32),ingredients,vendor,nothing,0,1)</f>
        <v>Smellamook</v>
      </c>
      <c r="H32" s="1" t="str">
        <f>INDEX(location,MATCH(TRIM('Purchase History'!C32),ingredients,0))</f>
        <v>Portland, OR</v>
      </c>
    </row>
    <row r="33" spans="2:8" ht="20.100000000000001" customHeight="1" x14ac:dyDescent="0.25">
      <c r="B33" s="1" t="s">
        <v>27</v>
      </c>
      <c r="C33" s="1" t="s">
        <v>11</v>
      </c>
      <c r="D33" s="7">
        <v>6</v>
      </c>
      <c r="E33" s="9">
        <f t="shared" si="0"/>
        <v>51</v>
      </c>
      <c r="F33" s="9">
        <f>VLOOKUP(TRIM(C33),ing_table,4,0)</f>
        <v>8.5</v>
      </c>
      <c r="G33" s="1" t="str" cm="1">
        <f t="array" ref="G33">_xlfn.XLOOKUP(TRIM(C33),ingredients,vendor,nothing,0,1)</f>
        <v>Flavorama</v>
      </c>
      <c r="H33" s="1" t="str">
        <f>INDEX(location,MATCH(TRIM('Purchase History'!C33),ingredients,0))</f>
        <v>Hartford, CT</v>
      </c>
    </row>
    <row r="34" spans="2:8" ht="20.100000000000001" customHeight="1" x14ac:dyDescent="0.25">
      <c r="B34" s="1" t="s">
        <v>27</v>
      </c>
      <c r="C34" s="1" t="s">
        <v>6</v>
      </c>
      <c r="D34" s="7">
        <v>7</v>
      </c>
      <c r="E34" s="9">
        <f t="shared" si="0"/>
        <v>131.25</v>
      </c>
      <c r="F34" s="9">
        <f>VLOOKUP(TRIM(C34),ing_table,4,0)</f>
        <v>18.75</v>
      </c>
      <c r="G34" s="1" t="str" cm="1">
        <f t="array" ref="G34">_xlfn.XLOOKUP(TRIM(C34),ingredients,vendor,nothing,0,1)</f>
        <v>Easson</v>
      </c>
      <c r="H34" s="1" t="str">
        <f>INDEX(location,MATCH(TRIM('Purchase History'!C34),ingredients,0))</f>
        <v>Des Moines, IA</v>
      </c>
    </row>
    <row r="35" spans="2:8" ht="20.100000000000001" customHeight="1" x14ac:dyDescent="0.25">
      <c r="B35" s="1" t="s">
        <v>27</v>
      </c>
      <c r="C35" s="1" t="s">
        <v>8</v>
      </c>
      <c r="D35" s="7">
        <v>9</v>
      </c>
      <c r="E35" s="9">
        <f t="shared" si="0"/>
        <v>116.91</v>
      </c>
      <c r="F35" s="9">
        <f>VLOOKUP(TRIM(C35),ing_table,4,0)</f>
        <v>12.99</v>
      </c>
      <c r="G35" s="1" t="str" cm="1">
        <f t="array" ref="G35">_xlfn.XLOOKUP(TRIM(C35),ingredients,vendor,nothing,0,1)</f>
        <v>Hintz</v>
      </c>
      <c r="H35" s="1" t="str">
        <f>INDEX(location,MATCH(TRIM('Purchase History'!C35),ingredients,0))</f>
        <v>Sacramento, CA</v>
      </c>
    </row>
    <row r="36" spans="2:8" ht="20.100000000000001" customHeight="1" x14ac:dyDescent="0.25">
      <c r="B36" s="1" t="s">
        <v>28</v>
      </c>
      <c r="C36" s="1" t="s">
        <v>14</v>
      </c>
      <c r="D36" s="7">
        <v>8</v>
      </c>
      <c r="E36" s="9">
        <f t="shared" si="0"/>
        <v>215.92</v>
      </c>
      <c r="F36" s="9">
        <f>VLOOKUP(TRIM(C36),ing_table,4,0)</f>
        <v>26.99</v>
      </c>
      <c r="G36" s="1" t="str" cm="1">
        <f t="array" ref="G36">_xlfn.XLOOKUP(TRIM(C36),ingredients,vendor,nothing,0,1)</f>
        <v>Smellamook</v>
      </c>
      <c r="H36" s="1" t="str">
        <f>INDEX(location,MATCH(TRIM('Purchase History'!C36),ingredients,0))</f>
        <v>Portland, OR</v>
      </c>
    </row>
    <row r="37" spans="2:8" ht="20.100000000000001" customHeight="1" x14ac:dyDescent="0.25">
      <c r="B37" s="1" t="s">
        <v>28</v>
      </c>
      <c r="C37" s="1" t="s">
        <v>5</v>
      </c>
      <c r="D37" s="7">
        <v>3</v>
      </c>
      <c r="E37" s="9">
        <f t="shared" si="0"/>
        <v>14.850000000000001</v>
      </c>
      <c r="F37" s="9">
        <f>VLOOKUP(TRIM(C37),ing_table,4,0)</f>
        <v>4.95</v>
      </c>
      <c r="G37" s="1" t="str" cm="1">
        <f t="array" ref="G37">_xlfn.XLOOKUP(TRIM(C37),ingredients,vendor,nothing,0,1)</f>
        <v>Norton</v>
      </c>
      <c r="H37" s="1" t="str">
        <f>INDEX(location,MATCH(TRIM('Purchase History'!C37),ingredients,0))</f>
        <v>Lubbock, TX</v>
      </c>
    </row>
    <row r="38" spans="2:8" ht="20.100000000000001" customHeight="1" x14ac:dyDescent="0.25">
      <c r="B38" s="1" t="s">
        <v>28</v>
      </c>
      <c r="C38" s="1" t="s">
        <v>12</v>
      </c>
      <c r="D38" s="7">
        <v>7</v>
      </c>
      <c r="E38" s="9">
        <f t="shared" si="0"/>
        <v>69.86</v>
      </c>
      <c r="F38" s="9">
        <f>VLOOKUP(TRIM(C38),ing_table,4,0)</f>
        <v>9.98</v>
      </c>
      <c r="G38" s="1" t="str" cm="1">
        <f t="array" ref="G38">_xlfn.XLOOKUP(TRIM(C38),ingredients,vendor,nothing,0,1)</f>
        <v>Mugiman</v>
      </c>
      <c r="H38" s="1" t="str">
        <f>INDEX(location,MATCH(TRIM('Purchase History'!C38),ingredients,0))</f>
        <v>Lansing, MI</v>
      </c>
    </row>
    <row r="39" spans="2:8" ht="20.100000000000001" customHeight="1" x14ac:dyDescent="0.25">
      <c r="B39" s="1" t="s">
        <v>28</v>
      </c>
      <c r="C39" s="1" t="s">
        <v>10</v>
      </c>
      <c r="D39" s="7">
        <v>5</v>
      </c>
      <c r="E39" s="9">
        <f t="shared" si="0"/>
        <v>49.95</v>
      </c>
      <c r="F39" s="9">
        <f>VLOOKUP(TRIM(C39),ing_table,4,0)</f>
        <v>9.99</v>
      </c>
      <c r="G39" s="1" t="str" cm="1">
        <f t="array" ref="G39">_xlfn.XLOOKUP(TRIM(C39),ingredients,vendor,nothing,0,1)</f>
        <v>Flavorama</v>
      </c>
      <c r="H39" s="1" t="str">
        <f>INDEX(location,MATCH(TRIM('Purchase History'!C39),ingredients,0))</f>
        <v>Hartford, CT</v>
      </c>
    </row>
    <row r="40" spans="2:8" ht="20.100000000000001" customHeight="1" x14ac:dyDescent="0.25">
      <c r="B40" s="1" t="s">
        <v>29</v>
      </c>
      <c r="C40" s="1" t="s">
        <v>11</v>
      </c>
      <c r="D40" s="7">
        <v>9</v>
      </c>
      <c r="E40" s="9">
        <f t="shared" si="0"/>
        <v>76.5</v>
      </c>
      <c r="F40" s="9">
        <f>VLOOKUP(TRIM(C40),ing_table,4,0)</f>
        <v>8.5</v>
      </c>
      <c r="G40" s="1" t="str" cm="1">
        <f t="array" ref="G40">_xlfn.XLOOKUP(TRIM(C40),ingredients,vendor,nothing,0,1)</f>
        <v>Flavorama</v>
      </c>
      <c r="H40" s="1" t="str">
        <f>INDEX(location,MATCH(TRIM('Purchase History'!C40),ingredients,0))</f>
        <v>Hartford, CT</v>
      </c>
    </row>
    <row r="41" spans="2:8" ht="20.100000000000001" customHeight="1" x14ac:dyDescent="0.25">
      <c r="B41" s="1" t="s">
        <v>29</v>
      </c>
      <c r="C41" s="1" t="s">
        <v>21</v>
      </c>
      <c r="D41" s="7">
        <v>1</v>
      </c>
      <c r="E41" s="9">
        <f t="shared" si="0"/>
        <v>14.25</v>
      </c>
      <c r="F41" s="9">
        <f>VLOOKUP(TRIM(C41),ing_table,4,0)</f>
        <v>14.25</v>
      </c>
      <c r="G41" s="1" t="str" cm="1">
        <f t="array" ref="G41">_xlfn.XLOOKUP(TRIM(C41),ingredients,vendor,nothing,0,1)</f>
        <v>Flavorama</v>
      </c>
      <c r="H41" s="1" t="str">
        <f>INDEX(location,MATCH(TRIM('Purchase History'!C41),ingredients,0))</f>
        <v>Hartford, CT</v>
      </c>
    </row>
    <row r="42" spans="2:8" ht="20.100000000000001" customHeight="1" x14ac:dyDescent="0.25">
      <c r="B42" s="1" t="s">
        <v>29</v>
      </c>
      <c r="C42" s="1" t="s">
        <v>5</v>
      </c>
      <c r="D42" s="7">
        <v>2</v>
      </c>
      <c r="E42" s="9">
        <f t="shared" si="0"/>
        <v>9.9</v>
      </c>
      <c r="F42" s="9">
        <f>VLOOKUP(TRIM(C42),ing_table,4,0)</f>
        <v>4.95</v>
      </c>
      <c r="G42" s="1" t="str" cm="1">
        <f t="array" ref="G42">_xlfn.XLOOKUP(TRIM(C42),ingredients,vendor,nothing,0,1)</f>
        <v>Norton</v>
      </c>
      <c r="H42" s="1" t="str">
        <f>INDEX(location,MATCH(TRIM('Purchase History'!C42),ingredients,0))</f>
        <v>Lubbock, TX</v>
      </c>
    </row>
    <row r="43" spans="2:8" ht="20.100000000000001" customHeight="1" x14ac:dyDescent="0.25">
      <c r="B43" s="1" t="s">
        <v>29</v>
      </c>
      <c r="C43" s="1" t="s">
        <v>24</v>
      </c>
      <c r="D43" s="7">
        <v>4</v>
      </c>
      <c r="E43" s="9">
        <f t="shared" si="0"/>
        <v>59.96</v>
      </c>
      <c r="F43" s="9">
        <f>VLOOKUP(TRIM(C43),ing_table,4,0)</f>
        <v>14.99</v>
      </c>
      <c r="G43" s="1" t="str" cm="1">
        <f t="array" ref="G43">_xlfn.XLOOKUP(TRIM(C43),ingredients,vendor,nothing,0,1)</f>
        <v>Norton</v>
      </c>
      <c r="H43" s="1" t="str">
        <f>INDEX(location,MATCH(TRIM('Purchase History'!C43),ingredients,0))</f>
        <v>Lubbock, TX</v>
      </c>
    </row>
    <row r="44" spans="2:8" ht="20.100000000000001" customHeight="1" x14ac:dyDescent="0.25">
      <c r="B44" s="1" t="s">
        <v>29</v>
      </c>
      <c r="C44" s="1" t="s">
        <v>14</v>
      </c>
      <c r="D44" s="7">
        <v>8</v>
      </c>
      <c r="E44" s="9">
        <f t="shared" si="0"/>
        <v>215.92</v>
      </c>
      <c r="F44" s="9">
        <f>VLOOKUP(TRIM(C44),ing_table,4,0)</f>
        <v>26.99</v>
      </c>
      <c r="G44" s="1" t="str" cm="1">
        <f t="array" ref="G44">_xlfn.XLOOKUP(TRIM(C44),ingredients,vendor,nothing,0,1)</f>
        <v>Smellamook</v>
      </c>
      <c r="H44" s="1" t="str">
        <f>INDEX(location,MATCH(TRIM('Purchase History'!C44),ingredients,0))</f>
        <v>Portland, OR</v>
      </c>
    </row>
    <row r="45" spans="2:8" ht="20.100000000000001" customHeight="1" x14ac:dyDescent="0.25">
      <c r="B45" s="1" t="s">
        <v>29</v>
      </c>
      <c r="C45" s="1" t="s">
        <v>6</v>
      </c>
      <c r="D45" s="7">
        <v>1</v>
      </c>
      <c r="E45" s="9">
        <f t="shared" si="0"/>
        <v>18.75</v>
      </c>
      <c r="F45" s="9">
        <f>VLOOKUP(TRIM(C45),ing_table,4,0)</f>
        <v>18.75</v>
      </c>
      <c r="G45" s="1" t="str" cm="1">
        <f t="array" ref="G45">_xlfn.XLOOKUP(TRIM(C45),ingredients,vendor,nothing,0,1)</f>
        <v>Easson</v>
      </c>
      <c r="H45" s="1" t="str">
        <f>INDEX(location,MATCH(TRIM('Purchase History'!C45),ingredients,0))</f>
        <v>Des Moines, IA</v>
      </c>
    </row>
    <row r="46" spans="2:8" ht="20.100000000000001" customHeight="1" x14ac:dyDescent="0.25">
      <c r="B46" s="1" t="s">
        <v>30</v>
      </c>
      <c r="C46" s="1" t="s">
        <v>16</v>
      </c>
      <c r="D46" s="7">
        <v>6</v>
      </c>
      <c r="E46" s="9">
        <f t="shared" si="0"/>
        <v>113.94</v>
      </c>
      <c r="F46" s="9">
        <f>VLOOKUP(TRIM(C46),ing_table,4,0)</f>
        <v>18.989999999999998</v>
      </c>
      <c r="G46" s="1" t="str" cm="1">
        <f t="array" ref="G46">_xlfn.XLOOKUP(TRIM(C46),ingredients,vendor,nothing,0,1)</f>
        <v>Swinemans</v>
      </c>
      <c r="H46" s="1" t="str">
        <f>INDEX(location,MATCH(TRIM('Purchase History'!C46),ingredients,0))</f>
        <v>Burley, ID</v>
      </c>
    </row>
    <row r="47" spans="2:8" ht="20.100000000000001" customHeight="1" x14ac:dyDescent="0.25">
      <c r="B47" s="1" t="s">
        <v>30</v>
      </c>
      <c r="C47" s="1" t="s">
        <v>11</v>
      </c>
      <c r="D47" s="7">
        <v>2</v>
      </c>
      <c r="E47" s="9">
        <f t="shared" si="0"/>
        <v>17</v>
      </c>
      <c r="F47" s="9">
        <f>VLOOKUP(TRIM(C47),ing_table,4,0)</f>
        <v>8.5</v>
      </c>
      <c r="G47" s="1" t="str" cm="1">
        <f t="array" ref="G47">_xlfn.XLOOKUP(TRIM(C47),ingredients,vendor,nothing,0,1)</f>
        <v>Flavorama</v>
      </c>
      <c r="H47" s="1" t="str">
        <f>INDEX(location,MATCH(TRIM('Purchase History'!C47),ingredients,0))</f>
        <v>Hartford, CT</v>
      </c>
    </row>
    <row r="48" spans="2:8" ht="20.100000000000001" customHeight="1" x14ac:dyDescent="0.25">
      <c r="B48" s="1" t="s">
        <v>30</v>
      </c>
      <c r="C48" s="1" t="s">
        <v>8</v>
      </c>
      <c r="D48" s="7">
        <v>10</v>
      </c>
      <c r="E48" s="9">
        <f t="shared" si="0"/>
        <v>129.9</v>
      </c>
      <c r="F48" s="9">
        <f>VLOOKUP(TRIM(C48),ing_table,4,0)</f>
        <v>12.99</v>
      </c>
      <c r="G48" s="1" t="str" cm="1">
        <f t="array" ref="G48">_xlfn.XLOOKUP(TRIM(C48),ingredients,vendor,nothing,0,1)</f>
        <v>Hintz</v>
      </c>
      <c r="H48" s="1" t="str">
        <f>INDEX(location,MATCH(TRIM('Purchase History'!C48),ingredients,0))</f>
        <v>Sacramento, CA</v>
      </c>
    </row>
    <row r="49" spans="2:8" ht="20.100000000000001" customHeight="1" x14ac:dyDescent="0.25">
      <c r="B49" s="1" t="s">
        <v>30</v>
      </c>
      <c r="C49" s="1" t="s">
        <v>24</v>
      </c>
      <c r="D49" s="7">
        <v>2</v>
      </c>
      <c r="E49" s="9">
        <f t="shared" si="0"/>
        <v>29.98</v>
      </c>
      <c r="F49" s="9">
        <f>VLOOKUP(TRIM(C49),ing_table,4,0)</f>
        <v>14.99</v>
      </c>
      <c r="G49" s="1" t="str" cm="1">
        <f t="array" ref="G49">_xlfn.XLOOKUP(TRIM(C49),ingredients,vendor,nothing,0,1)</f>
        <v>Norton</v>
      </c>
      <c r="H49" s="1" t="str">
        <f>INDEX(location,MATCH(TRIM('Purchase History'!C49),ingredients,0))</f>
        <v>Lubbock, TX</v>
      </c>
    </row>
    <row r="50" spans="2:8" ht="20.100000000000001" customHeight="1" x14ac:dyDescent="0.25">
      <c r="B50" s="1" t="s">
        <v>31</v>
      </c>
      <c r="C50" s="1" t="s">
        <v>8</v>
      </c>
      <c r="D50" s="7">
        <v>3</v>
      </c>
      <c r="E50" s="9">
        <f t="shared" si="0"/>
        <v>38.97</v>
      </c>
      <c r="F50" s="9">
        <f>VLOOKUP(TRIM(C50),ing_table,4,0)</f>
        <v>12.99</v>
      </c>
      <c r="G50" s="1" t="str" cm="1">
        <f t="array" ref="G50">_xlfn.XLOOKUP(TRIM(C50),ingredients,vendor,nothing,0,1)</f>
        <v>Hintz</v>
      </c>
      <c r="H50" s="1" t="str">
        <f>INDEX(location,MATCH(TRIM('Purchase History'!C50),ingredients,0))</f>
        <v>Sacramento, CA</v>
      </c>
    </row>
    <row r="51" spans="2:8" ht="20.100000000000001" customHeight="1" x14ac:dyDescent="0.25">
      <c r="B51" s="1" t="s">
        <v>32</v>
      </c>
      <c r="C51" s="1" t="s">
        <v>11</v>
      </c>
      <c r="D51" s="7">
        <v>8</v>
      </c>
      <c r="E51" s="9">
        <f t="shared" si="0"/>
        <v>68</v>
      </c>
      <c r="F51" s="9">
        <f>VLOOKUP(TRIM(C51),ing_table,4,0)</f>
        <v>8.5</v>
      </c>
      <c r="G51" s="1" t="str" cm="1">
        <f t="array" ref="G51">_xlfn.XLOOKUP(TRIM(C51),ingredients,vendor,nothing,0,1)</f>
        <v>Flavorama</v>
      </c>
      <c r="H51" s="1" t="str">
        <f>INDEX(location,MATCH(TRIM('Purchase History'!C51),ingredients,0))</f>
        <v>Hartford, CT</v>
      </c>
    </row>
    <row r="52" spans="2:8" ht="20.100000000000001" customHeight="1" x14ac:dyDescent="0.25">
      <c r="B52" s="1" t="s">
        <v>32</v>
      </c>
      <c r="C52" s="1" t="s">
        <v>6</v>
      </c>
      <c r="D52" s="7">
        <v>11</v>
      </c>
      <c r="E52" s="9">
        <f t="shared" si="0"/>
        <v>206.25</v>
      </c>
      <c r="F52" s="9">
        <f>VLOOKUP(TRIM(C52),ing_table,4,0)</f>
        <v>18.75</v>
      </c>
      <c r="G52" s="1" t="str" cm="1">
        <f t="array" ref="G52">_xlfn.XLOOKUP(TRIM(C52),ingredients,vendor,nothing,0,1)</f>
        <v>Easson</v>
      </c>
      <c r="H52" s="1" t="str">
        <f>INDEX(location,MATCH(TRIM('Purchase History'!C52),ingredients,0))</f>
        <v>Des Moines, IA</v>
      </c>
    </row>
    <row r="53" spans="2:8" ht="20.100000000000001" customHeight="1" x14ac:dyDescent="0.25">
      <c r="B53" s="1" t="s">
        <v>33</v>
      </c>
      <c r="C53" s="1" t="s">
        <v>21</v>
      </c>
      <c r="D53" s="7">
        <v>5</v>
      </c>
      <c r="E53" s="9">
        <f t="shared" si="0"/>
        <v>71.25</v>
      </c>
      <c r="F53" s="9">
        <f>VLOOKUP(TRIM(C53),ing_table,4,0)</f>
        <v>14.25</v>
      </c>
      <c r="G53" s="1" t="str" cm="1">
        <f t="array" ref="G53">_xlfn.XLOOKUP(TRIM(C53),ingredients,vendor,nothing,0,1)</f>
        <v>Flavorama</v>
      </c>
      <c r="H53" s="1" t="str">
        <f>INDEX(location,MATCH(TRIM('Purchase History'!C53),ingredients,0))</f>
        <v>Hartford, CT</v>
      </c>
    </row>
    <row r="54" spans="2:8" ht="20.100000000000001" customHeight="1" x14ac:dyDescent="0.25">
      <c r="B54" s="1" t="s">
        <v>33</v>
      </c>
      <c r="C54" s="1" t="s">
        <v>14</v>
      </c>
      <c r="D54" s="7">
        <v>6</v>
      </c>
      <c r="E54" s="9">
        <f t="shared" si="0"/>
        <v>161.94</v>
      </c>
      <c r="F54" s="9">
        <f>VLOOKUP(TRIM(C54),ing_table,4,0)</f>
        <v>26.99</v>
      </c>
      <c r="G54" s="1" t="str" cm="1">
        <f t="array" ref="G54">_xlfn.XLOOKUP(TRIM(C54),ingredients,vendor,nothing,0,1)</f>
        <v>Smellamook</v>
      </c>
      <c r="H54" s="1" t="str">
        <f>INDEX(location,MATCH(TRIM('Purchase History'!C54),ingredients,0))</f>
        <v>Portland, OR</v>
      </c>
    </row>
    <row r="55" spans="2:8" ht="20.100000000000001" customHeight="1" x14ac:dyDescent="0.25">
      <c r="B55" s="1" t="s">
        <v>34</v>
      </c>
      <c r="C55" s="1" t="s">
        <v>14</v>
      </c>
      <c r="D55" s="7">
        <v>4</v>
      </c>
      <c r="E55" s="9">
        <f t="shared" si="0"/>
        <v>107.96</v>
      </c>
      <c r="F55" s="9">
        <f>VLOOKUP(TRIM(C55),ing_table,4,0)</f>
        <v>26.99</v>
      </c>
      <c r="G55" s="1" t="str" cm="1">
        <f t="array" ref="G55">_xlfn.XLOOKUP(TRIM(C55),ingredients,vendor,nothing,0,1)</f>
        <v>Smellamook</v>
      </c>
      <c r="H55" s="1" t="str">
        <f>INDEX(location,MATCH(TRIM('Purchase History'!C55),ingredients,0))</f>
        <v>Portland, OR</v>
      </c>
    </row>
    <row r="56" spans="2:8" ht="20.100000000000001" customHeight="1" x14ac:dyDescent="0.25">
      <c r="B56" s="1" t="s">
        <v>34</v>
      </c>
      <c r="C56" s="1" t="s">
        <v>10</v>
      </c>
      <c r="D56" s="7">
        <v>10</v>
      </c>
      <c r="E56" s="9">
        <f t="shared" si="0"/>
        <v>99.9</v>
      </c>
      <c r="F56" s="9">
        <f>VLOOKUP(TRIM(C56),ing_table,4,0)</f>
        <v>9.99</v>
      </c>
      <c r="G56" s="1" t="str" cm="1">
        <f t="array" ref="G56">_xlfn.XLOOKUP(TRIM(C56),ingredients,vendor,nothing,0,1)</f>
        <v>Flavorama</v>
      </c>
      <c r="H56" s="1" t="str">
        <f>INDEX(location,MATCH(TRIM('Purchase History'!C56),ingredients,0))</f>
        <v>Hartford, CT</v>
      </c>
    </row>
    <row r="57" spans="2:8" ht="20.100000000000001" customHeight="1" x14ac:dyDescent="0.25">
      <c r="B57" s="1" t="s">
        <v>35</v>
      </c>
      <c r="C57" s="1" t="s">
        <v>36</v>
      </c>
      <c r="D57" s="7">
        <v>11</v>
      </c>
      <c r="E57" s="9">
        <f t="shared" si="0"/>
        <v>181.5</v>
      </c>
      <c r="F57" s="9">
        <f>VLOOKUP(TRIM(C57),ing_table,4,0)</f>
        <v>16.5</v>
      </c>
      <c r="G57" s="1" t="str" cm="1">
        <f t="array" ref="G57">_xlfn.XLOOKUP(TRIM(C57),ingredients,vendor,nothing,0,1)</f>
        <v>Mugiman</v>
      </c>
      <c r="H57" s="1" t="str">
        <f>INDEX(location,MATCH(TRIM('Purchase History'!C57),ingredients,0))</f>
        <v>Lansing, MI</v>
      </c>
    </row>
    <row r="58" spans="2:8" ht="20.100000000000001" customHeight="1" x14ac:dyDescent="0.25">
      <c r="B58" s="1" t="s">
        <v>37</v>
      </c>
      <c r="C58" s="1" t="s">
        <v>12</v>
      </c>
      <c r="D58" s="7">
        <v>2</v>
      </c>
      <c r="E58" s="9">
        <f t="shared" si="0"/>
        <v>19.96</v>
      </c>
      <c r="F58" s="9">
        <f>VLOOKUP(TRIM(C58),ing_table,4,0)</f>
        <v>9.98</v>
      </c>
      <c r="G58" s="1" t="str" cm="1">
        <f t="array" ref="G58">_xlfn.XLOOKUP(TRIM(C58),ingredients,vendor,nothing,0,1)</f>
        <v>Mugiman</v>
      </c>
      <c r="H58" s="1" t="str">
        <f>INDEX(location,MATCH(TRIM('Purchase History'!C58),ingredients,0))</f>
        <v>Lansing, MI</v>
      </c>
    </row>
    <row r="59" spans="2:8" ht="20.100000000000001" customHeight="1" x14ac:dyDescent="0.25">
      <c r="B59" s="1" t="s">
        <v>38</v>
      </c>
      <c r="C59" s="1" t="s">
        <v>5</v>
      </c>
      <c r="D59" s="7">
        <v>7</v>
      </c>
      <c r="E59" s="9">
        <f t="shared" si="0"/>
        <v>34.65</v>
      </c>
      <c r="F59" s="9">
        <f>VLOOKUP(TRIM(C59),ing_table,4,0)</f>
        <v>4.95</v>
      </c>
      <c r="G59" s="1" t="str" cm="1">
        <f t="array" ref="G59">_xlfn.XLOOKUP(TRIM(C59),ingredients,vendor,nothing,0,1)</f>
        <v>Norton</v>
      </c>
      <c r="H59" s="1" t="str">
        <f>INDEX(location,MATCH(TRIM('Purchase History'!C59),ingredients,0))</f>
        <v>Lubbock, TX</v>
      </c>
    </row>
    <row r="60" spans="2:8" ht="20.100000000000001" customHeight="1" x14ac:dyDescent="0.25">
      <c r="B60" s="1" t="s">
        <v>38</v>
      </c>
      <c r="C60" s="1" t="s">
        <v>36</v>
      </c>
      <c r="D60" s="7">
        <v>2</v>
      </c>
      <c r="E60" s="9">
        <f t="shared" si="0"/>
        <v>33</v>
      </c>
      <c r="F60" s="9">
        <f>VLOOKUP(TRIM(C60),ing_table,4,0)</f>
        <v>16.5</v>
      </c>
      <c r="G60" s="1" t="str" cm="1">
        <f t="array" ref="G60">_xlfn.XLOOKUP(TRIM(C60),ingredients,vendor,nothing,0,1)</f>
        <v>Mugiman</v>
      </c>
      <c r="H60" s="1" t="str">
        <f>INDEX(location,MATCH(TRIM('Purchase History'!C60),ingredients,0))</f>
        <v>Lansing, MI</v>
      </c>
    </row>
    <row r="61" spans="2:8" ht="20.100000000000001" customHeight="1" x14ac:dyDescent="0.25">
      <c r="B61" s="1" t="s">
        <v>39</v>
      </c>
      <c r="C61" s="1" t="s">
        <v>24</v>
      </c>
      <c r="D61" s="7">
        <v>8</v>
      </c>
      <c r="E61" s="9">
        <f t="shared" si="0"/>
        <v>119.92</v>
      </c>
      <c r="F61" s="9">
        <f>VLOOKUP(TRIM(C61),ing_table,4,0)</f>
        <v>14.99</v>
      </c>
      <c r="G61" s="1" t="str" cm="1">
        <f t="array" ref="G61">_xlfn.XLOOKUP(TRIM(C61),ingredients,vendor,nothing,0,1)</f>
        <v>Norton</v>
      </c>
      <c r="H61" s="1" t="str">
        <f>INDEX(location,MATCH(TRIM('Purchase History'!C61),ingredients,0))</f>
        <v>Lubbock, TX</v>
      </c>
    </row>
    <row r="62" spans="2:8" ht="20.100000000000001" customHeight="1" x14ac:dyDescent="0.25">
      <c r="B62" s="1" t="s">
        <v>39</v>
      </c>
      <c r="C62" s="1" t="s">
        <v>8</v>
      </c>
      <c r="D62" s="7">
        <v>5</v>
      </c>
      <c r="E62" s="9">
        <f t="shared" si="0"/>
        <v>64.95</v>
      </c>
      <c r="F62" s="9">
        <f>VLOOKUP(TRIM(C62),ing_table,4,0)</f>
        <v>12.99</v>
      </c>
      <c r="G62" s="1" t="str" cm="1">
        <f t="array" ref="G62">_xlfn.XLOOKUP(TRIM(C62),ingredients,vendor,nothing,0,1)</f>
        <v>Hintz</v>
      </c>
      <c r="H62" s="1" t="str">
        <f>INDEX(location,MATCH(TRIM('Purchase History'!C62),ingredients,0))</f>
        <v>Sacramento, CA</v>
      </c>
    </row>
    <row r="63" spans="2:8" ht="20.100000000000001" customHeight="1" x14ac:dyDescent="0.25">
      <c r="B63" s="1" t="s">
        <v>40</v>
      </c>
      <c r="C63" s="1" t="s">
        <v>24</v>
      </c>
      <c r="D63" s="7">
        <v>3</v>
      </c>
      <c r="E63" s="9">
        <f t="shared" si="0"/>
        <v>44.97</v>
      </c>
      <c r="F63" s="9">
        <f>VLOOKUP(TRIM(C63),ing_table,4,0)</f>
        <v>14.99</v>
      </c>
      <c r="G63" s="1" t="str" cm="1">
        <f t="array" ref="G63">_xlfn.XLOOKUP(TRIM(C63),ingredients,vendor,nothing,0,1)</f>
        <v>Norton</v>
      </c>
      <c r="H63" s="1" t="str">
        <f>INDEX(location,MATCH(TRIM('Purchase History'!C63),ingredients,0))</f>
        <v>Lubbock, TX</v>
      </c>
    </row>
    <row r="64" spans="2:8" ht="20.100000000000001" customHeight="1" x14ac:dyDescent="0.25">
      <c r="B64" s="1" t="s">
        <v>41</v>
      </c>
      <c r="C64" s="1" t="s">
        <v>5</v>
      </c>
      <c r="D64" s="7">
        <v>8</v>
      </c>
      <c r="E64" s="9">
        <f t="shared" si="0"/>
        <v>39.6</v>
      </c>
      <c r="F64" s="9">
        <f>VLOOKUP(TRIM(C64),ing_table,4,0)</f>
        <v>4.95</v>
      </c>
      <c r="G64" s="1" t="str" cm="1">
        <f t="array" ref="G64">_xlfn.XLOOKUP(TRIM(C64),ingredients,vendor,nothing,0,1)</f>
        <v>Norton</v>
      </c>
      <c r="H64" s="1" t="str">
        <f>INDEX(location,MATCH(TRIM('Purchase History'!C64),ingredients,0))</f>
        <v>Lubbock, TX</v>
      </c>
    </row>
    <row r="65" spans="2:8" ht="20.100000000000001" customHeight="1" x14ac:dyDescent="0.25">
      <c r="B65" s="1" t="s">
        <v>41</v>
      </c>
      <c r="C65" s="1" t="s">
        <v>18</v>
      </c>
      <c r="D65" s="7">
        <v>10</v>
      </c>
      <c r="E65" s="9">
        <f t="shared" si="0"/>
        <v>228.5</v>
      </c>
      <c r="F65" s="9">
        <f>VLOOKUP(TRIM(C65),ing_table,4,0)</f>
        <v>22.85</v>
      </c>
      <c r="G65" s="1" t="str" cm="1">
        <f t="array" ref="G65">_xlfn.XLOOKUP(TRIM(C65),ingredients,vendor,nothing,0,1)</f>
        <v>Luigis</v>
      </c>
      <c r="H65" s="1" t="str">
        <f>INDEX(location,MATCH(TRIM('Purchase History'!C65),ingredients,0))</f>
        <v>Denver, CO</v>
      </c>
    </row>
    <row r="66" spans="2:8" ht="20.100000000000001" customHeight="1" x14ac:dyDescent="0.25">
      <c r="B66" s="1" t="s">
        <v>41</v>
      </c>
      <c r="C66" s="1" t="s">
        <v>21</v>
      </c>
      <c r="D66" s="7">
        <v>3</v>
      </c>
      <c r="E66" s="9">
        <f t="shared" si="0"/>
        <v>42.75</v>
      </c>
      <c r="F66" s="9">
        <f>VLOOKUP(TRIM(C66),ing_table,4,0)</f>
        <v>14.25</v>
      </c>
      <c r="G66" s="1" t="str" cm="1">
        <f t="array" ref="G66">_xlfn.XLOOKUP(TRIM(C66),ingredients,vendor,nothing,0,1)</f>
        <v>Flavorama</v>
      </c>
      <c r="H66" s="1" t="str">
        <f>INDEX(location,MATCH(TRIM('Purchase History'!C66),ingredients,0))</f>
        <v>Hartford, CT</v>
      </c>
    </row>
    <row r="67" spans="2:8" ht="20.100000000000001" customHeight="1" x14ac:dyDescent="0.25">
      <c r="B67" s="1" t="s">
        <v>42</v>
      </c>
      <c r="C67" s="1" t="s">
        <v>5</v>
      </c>
      <c r="D67" s="7">
        <v>6</v>
      </c>
      <c r="E67" s="9">
        <f t="shared" si="0"/>
        <v>29.700000000000003</v>
      </c>
      <c r="F67" s="9">
        <f>VLOOKUP(TRIM(C67),ing_table,4,0)</f>
        <v>4.95</v>
      </c>
      <c r="G67" s="1" t="str" cm="1">
        <f t="array" ref="G67">_xlfn.XLOOKUP(TRIM(C67),ingredients,vendor,nothing,0,1)</f>
        <v>Norton</v>
      </c>
      <c r="H67" s="1" t="str">
        <f>INDEX(location,MATCH(TRIM('Purchase History'!C67),ingredients,0))</f>
        <v>Lubbock, TX</v>
      </c>
    </row>
    <row r="68" spans="2:8" ht="20.100000000000001" customHeight="1" x14ac:dyDescent="0.25">
      <c r="B68" s="1" t="s">
        <v>43</v>
      </c>
      <c r="C68" s="1" t="s">
        <v>12</v>
      </c>
      <c r="D68" s="7">
        <v>10</v>
      </c>
      <c r="E68" s="9">
        <f t="shared" ref="E68:E96" si="1">D68*F68</f>
        <v>99.800000000000011</v>
      </c>
      <c r="F68" s="9">
        <f>VLOOKUP(TRIM(C68),ing_table,4,0)</f>
        <v>9.98</v>
      </c>
      <c r="G68" s="1" t="str" cm="1">
        <f t="array" ref="G68">_xlfn.XLOOKUP(TRIM(C68),ingredients,vendor,nothing,0,1)</f>
        <v>Mugiman</v>
      </c>
      <c r="H68" s="1" t="str">
        <f>INDEX(location,MATCH(TRIM('Purchase History'!C68),ingredients,0))</f>
        <v>Lansing, MI</v>
      </c>
    </row>
    <row r="69" spans="2:8" ht="20.100000000000001" customHeight="1" x14ac:dyDescent="0.25">
      <c r="B69" s="1" t="s">
        <v>44</v>
      </c>
      <c r="C69" s="1" t="s">
        <v>12</v>
      </c>
      <c r="D69" s="7">
        <v>3</v>
      </c>
      <c r="E69" s="9">
        <f t="shared" si="1"/>
        <v>29.94</v>
      </c>
      <c r="F69" s="9">
        <f>VLOOKUP(TRIM(C69),ing_table,4,0)</f>
        <v>9.98</v>
      </c>
      <c r="G69" s="1" t="str" cm="1">
        <f t="array" ref="G69">_xlfn.XLOOKUP(TRIM(C69),ingredients,vendor,nothing,0,1)</f>
        <v>Mugiman</v>
      </c>
      <c r="H69" s="1" t="str">
        <f>INDEX(location,MATCH(TRIM('Purchase History'!C69),ingredients,0))</f>
        <v>Lansing, MI</v>
      </c>
    </row>
    <row r="70" spans="2:8" ht="20.100000000000001" customHeight="1" x14ac:dyDescent="0.25">
      <c r="B70" s="1" t="s">
        <v>45</v>
      </c>
      <c r="C70" s="1" t="s">
        <v>8</v>
      </c>
      <c r="D70" s="7">
        <v>11</v>
      </c>
      <c r="E70" s="9">
        <f t="shared" si="1"/>
        <v>142.89000000000001</v>
      </c>
      <c r="F70" s="9">
        <f>VLOOKUP(TRIM(C70),ing_table,4,0)</f>
        <v>12.99</v>
      </c>
      <c r="G70" s="1" t="str" cm="1">
        <f t="array" ref="G70">_xlfn.XLOOKUP(TRIM(C70),ingredients,vendor,nothing,0,1)</f>
        <v>Hintz</v>
      </c>
      <c r="H70" s="1" t="str">
        <f>INDEX(location,MATCH(TRIM('Purchase History'!C70),ingredients,0))</f>
        <v>Sacramento, CA</v>
      </c>
    </row>
    <row r="71" spans="2:8" ht="20.100000000000001" customHeight="1" x14ac:dyDescent="0.25">
      <c r="B71" s="1" t="s">
        <v>45</v>
      </c>
      <c r="C71" s="1" t="s">
        <v>6</v>
      </c>
      <c r="D71" s="7">
        <v>7</v>
      </c>
      <c r="E71" s="9">
        <f t="shared" si="1"/>
        <v>131.25</v>
      </c>
      <c r="F71" s="9">
        <f>VLOOKUP(TRIM(C71),ing_table,4,0)</f>
        <v>18.75</v>
      </c>
      <c r="G71" s="1" t="str" cm="1">
        <f t="array" ref="G71">_xlfn.XLOOKUP(TRIM(C71),ingredients,vendor,nothing,0,1)</f>
        <v>Easson</v>
      </c>
      <c r="H71" s="1" t="str">
        <f>INDEX(location,MATCH(TRIM('Purchase History'!C71),ingredients,0))</f>
        <v>Des Moines, IA</v>
      </c>
    </row>
    <row r="72" spans="2:8" ht="20.100000000000001" customHeight="1" x14ac:dyDescent="0.25">
      <c r="B72" s="1" t="s">
        <v>46</v>
      </c>
      <c r="C72" s="1" t="s">
        <v>12</v>
      </c>
      <c r="D72" s="7">
        <v>1</v>
      </c>
      <c r="E72" s="9">
        <f t="shared" si="1"/>
        <v>9.98</v>
      </c>
      <c r="F72" s="9">
        <f>VLOOKUP(TRIM(C72),ing_table,4,0)</f>
        <v>9.98</v>
      </c>
      <c r="G72" s="1" t="str" cm="1">
        <f t="array" ref="G72">_xlfn.XLOOKUP(TRIM(C72),ingredients,vendor,nothing,0,1)</f>
        <v>Mugiman</v>
      </c>
      <c r="H72" s="1" t="str">
        <f>INDEX(location,MATCH(TRIM('Purchase History'!C72),ingredients,0))</f>
        <v>Lansing, MI</v>
      </c>
    </row>
    <row r="73" spans="2:8" ht="20.100000000000001" customHeight="1" x14ac:dyDescent="0.25">
      <c r="B73" s="1" t="s">
        <v>47</v>
      </c>
      <c r="C73" s="1" t="s">
        <v>18</v>
      </c>
      <c r="D73" s="7">
        <v>9</v>
      </c>
      <c r="E73" s="9">
        <f t="shared" si="1"/>
        <v>205.65</v>
      </c>
      <c r="F73" s="9">
        <f>VLOOKUP(TRIM(C73),ing_table,4,0)</f>
        <v>22.85</v>
      </c>
      <c r="G73" s="1" t="str" cm="1">
        <f t="array" ref="G73">_xlfn.XLOOKUP(TRIM(C73),ingredients,vendor,nothing,0,1)</f>
        <v>Luigis</v>
      </c>
      <c r="H73" s="1" t="str">
        <f>INDEX(location,MATCH(TRIM('Purchase History'!C73),ingredients,0))</f>
        <v>Denver, CO</v>
      </c>
    </row>
    <row r="74" spans="2:8" ht="20.100000000000001" customHeight="1" x14ac:dyDescent="0.25">
      <c r="B74" s="1" t="s">
        <v>47</v>
      </c>
      <c r="C74" s="1" t="s">
        <v>5</v>
      </c>
      <c r="D74" s="7">
        <v>4</v>
      </c>
      <c r="E74" s="9">
        <f t="shared" si="1"/>
        <v>19.8</v>
      </c>
      <c r="F74" s="9">
        <f>VLOOKUP(TRIM(C74),ing_table,4,0)</f>
        <v>4.95</v>
      </c>
      <c r="G74" s="1" t="str" cm="1">
        <f t="array" ref="G74">_xlfn.XLOOKUP(TRIM(C74),ingredients,vendor,nothing,0,1)</f>
        <v>Norton</v>
      </c>
      <c r="H74" s="1" t="str">
        <f>INDEX(location,MATCH(TRIM('Purchase History'!C74),ingredients,0))</f>
        <v>Lubbock, TX</v>
      </c>
    </row>
    <row r="75" spans="2:8" ht="20.100000000000001" customHeight="1" x14ac:dyDescent="0.25">
      <c r="B75" s="1" t="s">
        <v>47</v>
      </c>
      <c r="C75" s="1" t="s">
        <v>21</v>
      </c>
      <c r="D75" s="7">
        <v>3</v>
      </c>
      <c r="E75" s="9">
        <f t="shared" si="1"/>
        <v>42.75</v>
      </c>
      <c r="F75" s="9">
        <f>VLOOKUP(TRIM(C75),ing_table,4,0)</f>
        <v>14.25</v>
      </c>
      <c r="G75" s="1" t="str" cm="1">
        <f t="array" ref="G75">_xlfn.XLOOKUP(TRIM(C75),ingredients,vendor,nothing,0,1)</f>
        <v>Flavorama</v>
      </c>
      <c r="H75" s="1" t="str">
        <f>INDEX(location,MATCH(TRIM('Purchase History'!C75),ingredients,0))</f>
        <v>Hartford, CT</v>
      </c>
    </row>
    <row r="76" spans="2:8" ht="20.100000000000001" customHeight="1" x14ac:dyDescent="0.25">
      <c r="B76" s="1" t="s">
        <v>48</v>
      </c>
      <c r="C76" s="1" t="s">
        <v>5</v>
      </c>
      <c r="D76" s="7">
        <v>1</v>
      </c>
      <c r="E76" s="9">
        <f t="shared" si="1"/>
        <v>4.95</v>
      </c>
      <c r="F76" s="9">
        <f>VLOOKUP(TRIM(C76),ing_table,4,0)</f>
        <v>4.95</v>
      </c>
      <c r="G76" s="1" t="str" cm="1">
        <f t="array" ref="G76">_xlfn.XLOOKUP(TRIM(C76),ingredients,vendor,nothing,0,1)</f>
        <v>Norton</v>
      </c>
      <c r="H76" s="1" t="str">
        <f>INDEX(location,MATCH(TRIM('Purchase History'!C76),ingredients,0))</f>
        <v>Lubbock, TX</v>
      </c>
    </row>
    <row r="77" spans="2:8" ht="20.100000000000001" customHeight="1" x14ac:dyDescent="0.25">
      <c r="B77" s="1" t="s">
        <v>48</v>
      </c>
      <c r="C77" s="1" t="s">
        <v>36</v>
      </c>
      <c r="D77" s="7">
        <v>10</v>
      </c>
      <c r="E77" s="9">
        <f t="shared" si="1"/>
        <v>165</v>
      </c>
      <c r="F77" s="9">
        <f>VLOOKUP(TRIM(C77),ing_table,4,0)</f>
        <v>16.5</v>
      </c>
      <c r="G77" s="1" t="str" cm="1">
        <f t="array" ref="G77">_xlfn.XLOOKUP(TRIM(C77),ingredients,vendor,nothing,0,1)</f>
        <v>Mugiman</v>
      </c>
      <c r="H77" s="1" t="str">
        <f>INDEX(location,MATCH(TRIM('Purchase History'!C77),ingredients,0))</f>
        <v>Lansing, MI</v>
      </c>
    </row>
    <row r="78" spans="2:8" ht="20.100000000000001" customHeight="1" x14ac:dyDescent="0.25">
      <c r="B78" s="1" t="s">
        <v>49</v>
      </c>
      <c r="C78" s="1" t="s">
        <v>18</v>
      </c>
      <c r="D78" s="7">
        <v>11</v>
      </c>
      <c r="E78" s="9">
        <f t="shared" si="1"/>
        <v>251.35000000000002</v>
      </c>
      <c r="F78" s="9">
        <f>VLOOKUP(TRIM(C78),ing_table,4,0)</f>
        <v>22.85</v>
      </c>
      <c r="G78" s="1" t="str" cm="1">
        <f t="array" ref="G78">_xlfn.XLOOKUP(TRIM(C78),ingredients,vendor,nothing,0,1)</f>
        <v>Luigis</v>
      </c>
      <c r="H78" s="1" t="str">
        <f>INDEX(location,MATCH(TRIM('Purchase History'!C78),ingredients,0))</f>
        <v>Denver, CO</v>
      </c>
    </row>
    <row r="79" spans="2:8" ht="20.100000000000001" customHeight="1" x14ac:dyDescent="0.25">
      <c r="B79" s="1" t="s">
        <v>49</v>
      </c>
      <c r="C79" s="1" t="s">
        <v>6</v>
      </c>
      <c r="D79" s="7">
        <v>5</v>
      </c>
      <c r="E79" s="9">
        <f t="shared" si="1"/>
        <v>93.75</v>
      </c>
      <c r="F79" s="9">
        <f>VLOOKUP(TRIM(C79),ing_table,4,0)</f>
        <v>18.75</v>
      </c>
      <c r="G79" s="1" t="str" cm="1">
        <f t="array" ref="G79">_xlfn.XLOOKUP(TRIM(C79),ingredients,vendor,nothing,0,1)</f>
        <v>Easson</v>
      </c>
      <c r="H79" s="1" t="str">
        <f>INDEX(location,MATCH(TRIM('Purchase History'!C79),ingredients,0))</f>
        <v>Des Moines, IA</v>
      </c>
    </row>
    <row r="80" spans="2:8" ht="20.100000000000001" customHeight="1" x14ac:dyDescent="0.25">
      <c r="B80" s="1" t="s">
        <v>50</v>
      </c>
      <c r="C80" s="1" t="s">
        <v>21</v>
      </c>
      <c r="D80" s="7">
        <v>1</v>
      </c>
      <c r="E80" s="9">
        <f t="shared" si="1"/>
        <v>14.25</v>
      </c>
      <c r="F80" s="9">
        <f>VLOOKUP(TRIM(C80),ing_table,4,0)</f>
        <v>14.25</v>
      </c>
      <c r="G80" s="1" t="str" cm="1">
        <f t="array" ref="G80">_xlfn.XLOOKUP(TRIM(C80),ingredients,vendor,nothing,0,1)</f>
        <v>Flavorama</v>
      </c>
      <c r="H80" s="1" t="str">
        <f>INDEX(location,MATCH(TRIM('Purchase History'!C80),ingredients,0))</f>
        <v>Hartford, CT</v>
      </c>
    </row>
    <row r="81" spans="2:8" ht="20.100000000000001" customHeight="1" x14ac:dyDescent="0.25">
      <c r="B81" s="1" t="s">
        <v>50</v>
      </c>
      <c r="C81" s="1" t="s">
        <v>11</v>
      </c>
      <c r="D81" s="7">
        <v>1</v>
      </c>
      <c r="E81" s="9">
        <f t="shared" si="1"/>
        <v>8.5</v>
      </c>
      <c r="F81" s="9">
        <f>VLOOKUP(TRIM(C81),ing_table,4,0)</f>
        <v>8.5</v>
      </c>
      <c r="G81" s="1" t="str" cm="1">
        <f t="array" ref="G81">_xlfn.XLOOKUP(TRIM(C81),ingredients,vendor,nothing,0,1)</f>
        <v>Flavorama</v>
      </c>
      <c r="H81" s="1" t="str">
        <f>INDEX(location,MATCH(TRIM('Purchase History'!C81),ingredients,0))</f>
        <v>Hartford, CT</v>
      </c>
    </row>
    <row r="82" spans="2:8" ht="20.100000000000001" customHeight="1" x14ac:dyDescent="0.25">
      <c r="B82" s="1" t="s">
        <v>51</v>
      </c>
      <c r="C82" s="1" t="s">
        <v>18</v>
      </c>
      <c r="D82" s="7">
        <v>6</v>
      </c>
      <c r="E82" s="9">
        <f t="shared" si="1"/>
        <v>137.10000000000002</v>
      </c>
      <c r="F82" s="9">
        <f>VLOOKUP(TRIM(C82),ing_table,4,0)</f>
        <v>22.85</v>
      </c>
      <c r="G82" s="1" t="str" cm="1">
        <f t="array" ref="G82">_xlfn.XLOOKUP(TRIM(C82),ingredients,vendor,nothing,0,1)</f>
        <v>Luigis</v>
      </c>
      <c r="H82" s="1" t="str">
        <f>INDEX(location,MATCH(TRIM('Purchase History'!C82),ingredients,0))</f>
        <v>Denver, CO</v>
      </c>
    </row>
    <row r="83" spans="2:8" ht="20.100000000000001" customHeight="1" x14ac:dyDescent="0.25">
      <c r="B83" s="1" t="s">
        <v>51</v>
      </c>
      <c r="C83" s="1" t="s">
        <v>5</v>
      </c>
      <c r="D83" s="7">
        <v>9</v>
      </c>
      <c r="E83" s="9">
        <f t="shared" si="1"/>
        <v>44.550000000000004</v>
      </c>
      <c r="F83" s="9">
        <f>VLOOKUP(TRIM(C83),ing_table,4,0)</f>
        <v>4.95</v>
      </c>
      <c r="G83" s="1" t="str" cm="1">
        <f t="array" ref="G83">_xlfn.XLOOKUP(TRIM(C83),ingredients,vendor,nothing,0,1)</f>
        <v>Norton</v>
      </c>
      <c r="H83" s="1" t="str">
        <f>INDEX(location,MATCH(TRIM('Purchase History'!C83),ingredients,0))</f>
        <v>Lubbock, TX</v>
      </c>
    </row>
    <row r="84" spans="2:8" ht="20.100000000000001" customHeight="1" x14ac:dyDescent="0.25">
      <c r="B84" s="1" t="s">
        <v>52</v>
      </c>
      <c r="C84" s="1" t="s">
        <v>10</v>
      </c>
      <c r="D84" s="7">
        <v>10</v>
      </c>
      <c r="E84" s="9">
        <f t="shared" si="1"/>
        <v>99.9</v>
      </c>
      <c r="F84" s="9">
        <f>VLOOKUP(TRIM(C84),ing_table,4,0)</f>
        <v>9.99</v>
      </c>
      <c r="G84" s="1" t="str" cm="1">
        <f t="array" ref="G84">_xlfn.XLOOKUP(TRIM(C84),ingredients,vendor,nothing,0,1)</f>
        <v>Flavorama</v>
      </c>
      <c r="H84" s="1" t="str">
        <f>INDEX(location,MATCH(TRIM('Purchase History'!C84),ingredients,0))</f>
        <v>Hartford, CT</v>
      </c>
    </row>
    <row r="85" spans="2:8" ht="20.100000000000001" customHeight="1" x14ac:dyDescent="0.25">
      <c r="B85" s="1" t="s">
        <v>52</v>
      </c>
      <c r="C85" s="1" t="s">
        <v>6</v>
      </c>
      <c r="D85" s="7">
        <v>2</v>
      </c>
      <c r="E85" s="9">
        <f t="shared" si="1"/>
        <v>37.5</v>
      </c>
      <c r="F85" s="9">
        <f>VLOOKUP(TRIM(C85),ing_table,4,0)</f>
        <v>18.75</v>
      </c>
      <c r="G85" s="1" t="str" cm="1">
        <f t="array" ref="G85">_xlfn.XLOOKUP(TRIM(C85),ingredients,vendor,nothing,0,1)</f>
        <v>Easson</v>
      </c>
      <c r="H85" s="1" t="str">
        <f>INDEX(location,MATCH(TRIM('Purchase History'!C85),ingredients,0))</f>
        <v>Des Moines, IA</v>
      </c>
    </row>
    <row r="86" spans="2:8" ht="20.100000000000001" customHeight="1" x14ac:dyDescent="0.25">
      <c r="B86" s="1" t="s">
        <v>52</v>
      </c>
      <c r="C86" s="1" t="s">
        <v>12</v>
      </c>
      <c r="D86" s="7">
        <v>4</v>
      </c>
      <c r="E86" s="9">
        <f t="shared" si="1"/>
        <v>39.92</v>
      </c>
      <c r="F86" s="9">
        <f>VLOOKUP(TRIM(C86),ing_table,4,0)</f>
        <v>9.98</v>
      </c>
      <c r="G86" s="1" t="str" cm="1">
        <f t="array" ref="G86">_xlfn.XLOOKUP(TRIM(C86),ingredients,vendor,nothing,0,1)</f>
        <v>Mugiman</v>
      </c>
      <c r="H86" s="1" t="str">
        <f>INDEX(location,MATCH(TRIM('Purchase History'!C86),ingredients,0))</f>
        <v>Lansing, MI</v>
      </c>
    </row>
    <row r="87" spans="2:8" ht="20.100000000000001" customHeight="1" x14ac:dyDescent="0.25">
      <c r="B87" s="1" t="s">
        <v>53</v>
      </c>
      <c r="C87" s="1" t="s">
        <v>5</v>
      </c>
      <c r="D87" s="7">
        <v>3</v>
      </c>
      <c r="E87" s="9">
        <f t="shared" si="1"/>
        <v>14.850000000000001</v>
      </c>
      <c r="F87" s="9">
        <f>VLOOKUP(TRIM(C87),ing_table,4,0)</f>
        <v>4.95</v>
      </c>
      <c r="G87" s="1" t="str" cm="1">
        <f t="array" ref="G87">_xlfn.XLOOKUP(TRIM(C87),ingredients,vendor,nothing,0,1)</f>
        <v>Norton</v>
      </c>
      <c r="H87" s="1" t="str">
        <f>INDEX(location,MATCH(TRIM('Purchase History'!C87),ingredients,0))</f>
        <v>Lubbock, TX</v>
      </c>
    </row>
    <row r="88" spans="2:8" ht="20.100000000000001" customHeight="1" x14ac:dyDescent="0.25">
      <c r="B88" s="1" t="s">
        <v>53</v>
      </c>
      <c r="C88" s="1" t="s">
        <v>24</v>
      </c>
      <c r="D88" s="7">
        <v>2</v>
      </c>
      <c r="E88" s="9">
        <f t="shared" si="1"/>
        <v>29.98</v>
      </c>
      <c r="F88" s="9">
        <f>VLOOKUP(TRIM(C88),ing_table,4,0)</f>
        <v>14.99</v>
      </c>
      <c r="G88" s="1" t="str" cm="1">
        <f t="array" ref="G88">_xlfn.XLOOKUP(TRIM(C88),ingredients,vendor,nothing,0,1)</f>
        <v>Norton</v>
      </c>
      <c r="H88" s="1" t="str">
        <f>INDEX(location,MATCH(TRIM('Purchase History'!C88),ingredients,0))</f>
        <v>Lubbock, TX</v>
      </c>
    </row>
    <row r="89" spans="2:8" ht="20.100000000000001" customHeight="1" x14ac:dyDescent="0.25">
      <c r="B89" s="1" t="s">
        <v>53</v>
      </c>
      <c r="C89" s="1" t="s">
        <v>18</v>
      </c>
      <c r="D89" s="7">
        <v>8</v>
      </c>
      <c r="E89" s="9">
        <f t="shared" si="1"/>
        <v>182.8</v>
      </c>
      <c r="F89" s="9">
        <f>VLOOKUP(TRIM(C89),ing_table,4,0)</f>
        <v>22.85</v>
      </c>
      <c r="G89" s="1" t="str" cm="1">
        <f t="array" ref="G89">_xlfn.XLOOKUP(TRIM(C89),ingredients,vendor,nothing,0,1)</f>
        <v>Luigis</v>
      </c>
      <c r="H89" s="1" t="str">
        <f>INDEX(location,MATCH(TRIM('Purchase History'!C89),ingredients,0))</f>
        <v>Denver, CO</v>
      </c>
    </row>
    <row r="90" spans="2:8" ht="20.100000000000001" customHeight="1" x14ac:dyDescent="0.25">
      <c r="B90" s="1" t="s">
        <v>54</v>
      </c>
      <c r="C90" s="1" t="s">
        <v>16</v>
      </c>
      <c r="D90" s="7">
        <v>7</v>
      </c>
      <c r="E90" s="9">
        <f t="shared" si="1"/>
        <v>132.92999999999998</v>
      </c>
      <c r="F90" s="9">
        <f>VLOOKUP(TRIM(C90),ing_table,4,0)</f>
        <v>18.989999999999998</v>
      </c>
      <c r="G90" s="1" t="str" cm="1">
        <f t="array" ref="G90">_xlfn.XLOOKUP(TRIM(C90),ingredients,vendor,nothing,0,1)</f>
        <v>Swinemans</v>
      </c>
      <c r="H90" s="1" t="str">
        <f>INDEX(location,MATCH(TRIM('Purchase History'!C90),ingredients,0))</f>
        <v>Burley, ID</v>
      </c>
    </row>
    <row r="91" spans="2:8" ht="20.100000000000001" customHeight="1" x14ac:dyDescent="0.25">
      <c r="B91" s="1" t="s">
        <v>54</v>
      </c>
      <c r="C91" s="1" t="s">
        <v>24</v>
      </c>
      <c r="D91" s="7">
        <v>11</v>
      </c>
      <c r="E91" s="9">
        <f t="shared" si="1"/>
        <v>164.89000000000001</v>
      </c>
      <c r="F91" s="9">
        <f>VLOOKUP(TRIM(C91),ing_table,4,0)</f>
        <v>14.99</v>
      </c>
      <c r="G91" s="1" t="str" cm="1">
        <f t="array" ref="G91">_xlfn.XLOOKUP(TRIM(C91),ingredients,vendor,nothing,0,1)</f>
        <v>Norton</v>
      </c>
      <c r="H91" s="1" t="str">
        <f>INDEX(location,MATCH(TRIM('Purchase History'!C91),ingredients,0))</f>
        <v>Lubbock, TX</v>
      </c>
    </row>
    <row r="92" spans="2:8" ht="20.100000000000001" customHeight="1" x14ac:dyDescent="0.25">
      <c r="B92" s="1" t="s">
        <v>55</v>
      </c>
      <c r="C92" s="1" t="s">
        <v>36</v>
      </c>
      <c r="D92" s="7">
        <v>7</v>
      </c>
      <c r="E92" s="9">
        <f t="shared" si="1"/>
        <v>115.5</v>
      </c>
      <c r="F92" s="9">
        <f>VLOOKUP(TRIM(C92),ing_table,4,0)</f>
        <v>16.5</v>
      </c>
      <c r="G92" s="1" t="str" cm="1">
        <f t="array" ref="G92">_xlfn.XLOOKUP(TRIM(C92),ingredients,vendor,nothing,0,1)</f>
        <v>Mugiman</v>
      </c>
      <c r="H92" s="1" t="str">
        <f>INDEX(location,MATCH(TRIM('Purchase History'!C92),ingredients,0))</f>
        <v>Lansing, MI</v>
      </c>
    </row>
    <row r="93" spans="2:8" ht="20.100000000000001" customHeight="1" x14ac:dyDescent="0.25">
      <c r="B93" s="1" t="s">
        <v>55</v>
      </c>
      <c r="C93" s="1" t="s">
        <v>5</v>
      </c>
      <c r="D93" s="7">
        <v>7</v>
      </c>
      <c r="E93" s="9">
        <f t="shared" si="1"/>
        <v>34.65</v>
      </c>
      <c r="F93" s="9">
        <f>VLOOKUP(TRIM(C93),ing_table,4,0)</f>
        <v>4.95</v>
      </c>
      <c r="G93" s="1" t="str" cm="1">
        <f t="array" ref="G93">_xlfn.XLOOKUP(TRIM(C93),ingredients,vendor,nothing,0,1)</f>
        <v>Norton</v>
      </c>
      <c r="H93" s="1" t="str">
        <f>INDEX(location,MATCH(TRIM('Purchase History'!C93),ingredients,0))</f>
        <v>Lubbock, TX</v>
      </c>
    </row>
    <row r="94" spans="2:8" ht="20.100000000000001" customHeight="1" x14ac:dyDescent="0.25">
      <c r="B94" s="1" t="s">
        <v>56</v>
      </c>
      <c r="C94" s="1" t="s">
        <v>18</v>
      </c>
      <c r="D94" s="7">
        <v>11</v>
      </c>
      <c r="E94" s="9">
        <f t="shared" si="1"/>
        <v>251.35000000000002</v>
      </c>
      <c r="F94" s="9">
        <f>VLOOKUP(TRIM(C94),ing_table,4,0)</f>
        <v>22.85</v>
      </c>
      <c r="G94" s="1" t="str" cm="1">
        <f t="array" ref="G94">_xlfn.XLOOKUP(TRIM(C94),ingredients,vendor,nothing,0,1)</f>
        <v>Luigis</v>
      </c>
      <c r="H94" s="1" t="str">
        <f>INDEX(location,MATCH(TRIM('Purchase History'!C94),ingredients,0))</f>
        <v>Denver, CO</v>
      </c>
    </row>
    <row r="95" spans="2:8" ht="20.100000000000001" customHeight="1" x14ac:dyDescent="0.25">
      <c r="B95" s="1" t="s">
        <v>56</v>
      </c>
      <c r="C95" s="1" t="s">
        <v>6</v>
      </c>
      <c r="D95" s="7">
        <v>1</v>
      </c>
      <c r="E95" s="9">
        <f t="shared" si="1"/>
        <v>18.75</v>
      </c>
      <c r="F95" s="9">
        <f>VLOOKUP(TRIM(C95),ing_table,4,0)</f>
        <v>18.75</v>
      </c>
      <c r="G95" s="1" t="str" cm="1">
        <f t="array" ref="G95">_xlfn.XLOOKUP(TRIM(C95),ingredients,vendor,nothing,0,1)</f>
        <v>Easson</v>
      </c>
      <c r="H95" s="1" t="str">
        <f>INDEX(location,MATCH(TRIM('Purchase History'!C95),ingredients,0))</f>
        <v>Des Moines, IA</v>
      </c>
    </row>
    <row r="96" spans="2:8" ht="20.100000000000001" customHeight="1" x14ac:dyDescent="0.25">
      <c r="B96" s="1" t="s">
        <v>57</v>
      </c>
      <c r="C96" s="1" t="s">
        <v>10</v>
      </c>
      <c r="D96" s="7">
        <v>6</v>
      </c>
      <c r="E96" s="9">
        <f t="shared" si="1"/>
        <v>59.94</v>
      </c>
      <c r="F96" s="9">
        <f>VLOOKUP(TRIM(C96),ing_table,4,0)</f>
        <v>9.99</v>
      </c>
      <c r="G96" s="1" t="str" cm="1">
        <f t="array" ref="G96">_xlfn.XLOOKUP(TRIM(C96),ingredients,vendor,nothing,0,1)</f>
        <v>Flavorama</v>
      </c>
      <c r="H96" s="1" t="str">
        <f>INDEX(location,MATCH(TRIM('Purchase History'!C96),ingredients,0))</f>
        <v>Hartford, CT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A73-B45A-4433-B07B-AE6962066468}">
  <sheetPr codeName="Sheet16"/>
  <dimension ref="B2:F15"/>
  <sheetViews>
    <sheetView workbookViewId="0">
      <selection activeCell="D17" sqref="D17"/>
    </sheetView>
  </sheetViews>
  <sheetFormatPr defaultColWidth="10.59765625" defaultRowHeight="20.100000000000001" customHeight="1" x14ac:dyDescent="0.25"/>
  <cols>
    <col min="1" max="4" width="10.59765625" style="1"/>
    <col min="5" max="5" width="10.59765625" style="4"/>
    <col min="6" max="16384" width="10.59765625" style="1"/>
  </cols>
  <sheetData>
    <row r="2" spans="2:6" ht="28.8" customHeight="1" x14ac:dyDescent="0.25">
      <c r="B2" s="3" t="s">
        <v>58</v>
      </c>
      <c r="C2" s="3" t="s">
        <v>59</v>
      </c>
      <c r="D2" s="3" t="s">
        <v>60</v>
      </c>
      <c r="E2" s="12" t="s">
        <v>61</v>
      </c>
      <c r="F2" s="3" t="s">
        <v>3</v>
      </c>
    </row>
    <row r="3" spans="2:6" ht="20.100000000000001" customHeight="1" x14ac:dyDescent="0.25">
      <c r="B3" s="1" t="s">
        <v>12</v>
      </c>
      <c r="C3" s="1" t="s">
        <v>62</v>
      </c>
      <c r="D3" s="1" t="s">
        <v>63</v>
      </c>
      <c r="E3" s="4">
        <v>9.98</v>
      </c>
      <c r="F3" s="4">
        <f>SUMIFS('Purchase History'!E:E,'Purchase History'!C:C,'Ingredient List'!B3)</f>
        <v>459.08000000000004</v>
      </c>
    </row>
    <row r="4" spans="2:6" ht="20.100000000000001" customHeight="1" x14ac:dyDescent="0.25">
      <c r="B4" s="1" t="s">
        <v>5</v>
      </c>
      <c r="C4" s="1" t="s">
        <v>64</v>
      </c>
      <c r="D4" s="1" t="s">
        <v>65</v>
      </c>
      <c r="E4" s="4">
        <v>4.95</v>
      </c>
      <c r="F4" s="4">
        <f>SUMIFS('Purchase History'!E:E,'Purchase History'!C:C,'Ingredient List'!B4)</f>
        <v>356.40000000000003</v>
      </c>
    </row>
    <row r="5" spans="2:6" ht="20.100000000000001" customHeight="1" x14ac:dyDescent="0.25">
      <c r="B5" s="1" t="s">
        <v>6</v>
      </c>
      <c r="C5" s="1" t="s">
        <v>66</v>
      </c>
      <c r="D5" s="1" t="s">
        <v>67</v>
      </c>
      <c r="E5" s="4">
        <v>18.75</v>
      </c>
      <c r="F5" s="4">
        <f>SUMIFS('Purchase History'!E:E,'Purchase History'!C:C,'Ingredient List'!B5)</f>
        <v>1012.5</v>
      </c>
    </row>
    <row r="6" spans="2:6" ht="20.100000000000001" customHeight="1" x14ac:dyDescent="0.25">
      <c r="B6" s="1" t="s">
        <v>36</v>
      </c>
      <c r="C6" s="1" t="s">
        <v>62</v>
      </c>
      <c r="D6" s="1" t="s">
        <v>63</v>
      </c>
      <c r="E6" s="4">
        <v>16.5</v>
      </c>
      <c r="F6" s="4">
        <f>SUMIFS('Purchase History'!E:E,'Purchase History'!C:C,'Ingredient List'!B6)</f>
        <v>495</v>
      </c>
    </row>
    <row r="7" spans="2:6" ht="20.100000000000001" customHeight="1" x14ac:dyDescent="0.25">
      <c r="B7" s="1" t="s">
        <v>8</v>
      </c>
      <c r="C7" s="1" t="s">
        <v>68</v>
      </c>
      <c r="D7" s="1" t="s">
        <v>69</v>
      </c>
      <c r="E7" s="4">
        <v>12.99</v>
      </c>
      <c r="F7" s="4">
        <f>SUMIFS('Purchase History'!E:E,'Purchase History'!C:C,'Ingredient List'!B7)</f>
        <v>714.45</v>
      </c>
    </row>
    <row r="8" spans="2:6" ht="20.100000000000001" customHeight="1" x14ac:dyDescent="0.25">
      <c r="B8" s="1" t="s">
        <v>16</v>
      </c>
      <c r="C8" s="1" t="s">
        <v>70</v>
      </c>
      <c r="D8" s="1" t="s">
        <v>71</v>
      </c>
      <c r="E8" s="4">
        <v>18.989999999999998</v>
      </c>
      <c r="F8" s="4">
        <f>SUMIFS('Purchase History'!E:E,'Purchase History'!C:C,'Ingredient List'!B8)</f>
        <v>569.69999999999993</v>
      </c>
    </row>
    <row r="9" spans="2:6" ht="20.100000000000001" customHeight="1" x14ac:dyDescent="0.25">
      <c r="B9" s="1" t="s">
        <v>18</v>
      </c>
      <c r="C9" s="1" t="s">
        <v>72</v>
      </c>
      <c r="D9" s="1" t="s">
        <v>73</v>
      </c>
      <c r="E9" s="4">
        <v>22.85</v>
      </c>
      <c r="F9" s="4">
        <f>SUMIFS('Purchase History'!E:E,'Purchase History'!C:C,'Ingredient List'!B9)</f>
        <v>1690.9</v>
      </c>
    </row>
    <row r="10" spans="2:6" ht="20.100000000000001" customHeight="1" x14ac:dyDescent="0.25">
      <c r="B10" s="1" t="s">
        <v>11</v>
      </c>
      <c r="C10" s="1" t="s">
        <v>74</v>
      </c>
      <c r="D10" s="1" t="s">
        <v>75</v>
      </c>
      <c r="E10" s="4">
        <v>8.5</v>
      </c>
      <c r="F10" s="4">
        <f>SUMIFS('Purchase History'!E:E,'Purchase History'!C:C,'Ingredient List'!B10)</f>
        <v>391</v>
      </c>
    </row>
    <row r="11" spans="2:6" ht="20.100000000000001" customHeight="1" x14ac:dyDescent="0.25">
      <c r="B11" s="1" t="s">
        <v>21</v>
      </c>
      <c r="C11" s="1" t="s">
        <v>74</v>
      </c>
      <c r="D11" s="1" t="s">
        <v>75</v>
      </c>
      <c r="E11" s="4">
        <v>14.25</v>
      </c>
      <c r="F11" s="4">
        <f>SUMIFS('Purchase History'!E:E,'Purchase History'!C:C,'Ingredient List'!B11)</f>
        <v>441.75</v>
      </c>
    </row>
    <row r="12" spans="2:6" ht="20.100000000000001" customHeight="1" x14ac:dyDescent="0.25">
      <c r="B12" s="1" t="s">
        <v>14</v>
      </c>
      <c r="C12" s="1" t="s">
        <v>76</v>
      </c>
      <c r="D12" s="1" t="s">
        <v>77</v>
      </c>
      <c r="E12" s="4">
        <v>26.99</v>
      </c>
      <c r="F12" s="4">
        <f>SUMIFS('Purchase History'!E:E,'Purchase History'!C:C,'Ingredient List'!B12)</f>
        <v>1079.5999999999999</v>
      </c>
    </row>
    <row r="13" spans="2:6" ht="20.100000000000001" customHeight="1" x14ac:dyDescent="0.25">
      <c r="B13" s="1" t="s">
        <v>10</v>
      </c>
      <c r="C13" s="1" t="s">
        <v>74</v>
      </c>
      <c r="D13" s="1" t="s">
        <v>75</v>
      </c>
      <c r="E13" s="4">
        <v>9.99</v>
      </c>
      <c r="F13" s="4">
        <f>SUMIFS('Purchase History'!E:E,'Purchase History'!C:C,'Ingredient List'!B13)</f>
        <v>349.65000000000003</v>
      </c>
    </row>
    <row r="14" spans="2:6" ht="20.100000000000001" customHeight="1" x14ac:dyDescent="0.25">
      <c r="B14" s="1" t="s">
        <v>24</v>
      </c>
      <c r="C14" s="1" t="s">
        <v>64</v>
      </c>
      <c r="D14" s="1" t="s">
        <v>65</v>
      </c>
      <c r="E14" s="4">
        <v>14.99</v>
      </c>
      <c r="F14" s="4">
        <f>SUMIFS('Purchase History'!E:E,'Purchase History'!C:C,'Ingredient List'!B14)</f>
        <v>674.55000000000007</v>
      </c>
    </row>
    <row r="15" spans="2:6" ht="20.100000000000001" customHeight="1" x14ac:dyDescent="0.25">
      <c r="B15" s="1" t="s">
        <v>83</v>
      </c>
      <c r="C15" s="1" t="s">
        <v>81</v>
      </c>
      <c r="D15" s="1" t="s">
        <v>82</v>
      </c>
      <c r="E15" s="4">
        <v>4.78</v>
      </c>
      <c r="F15" s="4">
        <f>SUMIFS('Purchase History'!E:E,'Purchase History'!C:C,'Ingredient List'!B15)</f>
        <v>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Purchase History</vt:lpstr>
      <vt:lpstr>Ingredient List</vt:lpstr>
      <vt:lpstr>ing_table</vt:lpstr>
      <vt:lpstr>ingredients</vt:lpstr>
      <vt:lpstr>location</vt:lpstr>
      <vt:lpstr>price</vt:lpstr>
      <vt:lpstr>total_cost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2022-10-04T15:09:25Z</dcterms:modified>
</cp:coreProperties>
</file>