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FALL 2022/BUS115/w10/"/>
    </mc:Choice>
  </mc:AlternateContent>
  <xr:revisionPtr revIDLastSave="21" documentId="8_{079C6F55-60C4-4B9B-A742-F8202003B7B4}" xr6:coauthVersionLast="47" xr6:coauthVersionMax="47" xr10:uidLastSave="{A13A2B20-91E0-44E2-B126-DEDC5627F6CF}"/>
  <bookViews>
    <workbookView xWindow="-108" yWindow="-108" windowWidth="23256" windowHeight="12456" activeTab="1" xr2:uid="{DD48EB59-D422-440A-B3D8-B7024E933AC0}"/>
  </bookViews>
  <sheets>
    <sheet name="Dashboard" sheetId="3" r:id="rId1"/>
    <sheet name="Pivot Table" sheetId="4" r:id="rId2"/>
    <sheet name="Sales" sheetId="2" r:id="rId3"/>
  </sheets>
  <definedNames>
    <definedName name="_xlnm._FilterDatabase" localSheetId="2" hidden="1">Sales!$A$1:$M$397</definedName>
    <definedName name="BUS_115_CID" hidden="1">"FALL_2022"</definedName>
    <definedName name="FA22_BUS_115_CID" hidden="1">"FALL_2022"</definedName>
    <definedName name="Salesman">Sales!$L$2:$L$15</definedName>
    <definedName name="SP22_BUS_115_CID" hidden="1">"SPRING_2022"</definedName>
    <definedName name="Stores">Sales!$M$2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3" l="1"/>
  <c r="G7" i="3"/>
  <c r="G5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2" i="2"/>
  <c r="O5" i="2"/>
  <c r="D9" i="3"/>
  <c r="D7" i="3"/>
  <c r="D5" i="3"/>
  <c r="O9" i="2"/>
  <c r="O2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2" i="2"/>
  <c r="M2" i="2" a="1"/>
  <c r="M2" i="2" s="1"/>
  <c r="K2" i="2"/>
  <c r="L2" i="2" s="1" a="1"/>
  <c r="L2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A397" i="2"/>
  <c r="B397" i="2" s="1"/>
  <c r="A396" i="2"/>
  <c r="B396" i="2" s="1"/>
  <c r="A395" i="2"/>
  <c r="B395" i="2" s="1"/>
  <c r="A394" i="2"/>
  <c r="B394" i="2" s="1"/>
  <c r="A393" i="2"/>
  <c r="B393" i="2" s="1"/>
  <c r="A392" i="2"/>
  <c r="B392" i="2" s="1"/>
  <c r="A391" i="2"/>
  <c r="B391" i="2" s="1"/>
  <c r="A390" i="2"/>
  <c r="B390" i="2" s="1"/>
  <c r="A389" i="2"/>
  <c r="B389" i="2" s="1"/>
  <c r="A388" i="2"/>
  <c r="B388" i="2" s="1"/>
  <c r="A387" i="2"/>
  <c r="B387" i="2" s="1"/>
  <c r="A386" i="2"/>
  <c r="B386" i="2" s="1"/>
  <c r="A385" i="2"/>
  <c r="B385" i="2" s="1"/>
  <c r="A384" i="2"/>
  <c r="B384" i="2" s="1"/>
  <c r="A383" i="2"/>
  <c r="B383" i="2" s="1"/>
  <c r="A382" i="2"/>
  <c r="B382" i="2" s="1"/>
  <c r="A381" i="2"/>
  <c r="B381" i="2" s="1"/>
  <c r="A380" i="2"/>
  <c r="B380" i="2" s="1"/>
  <c r="A379" i="2"/>
  <c r="B379" i="2" s="1"/>
  <c r="A378" i="2"/>
  <c r="B378" i="2" s="1"/>
  <c r="A377" i="2"/>
  <c r="B377" i="2" s="1"/>
  <c r="A376" i="2"/>
  <c r="B376" i="2" s="1"/>
  <c r="A375" i="2"/>
  <c r="B375" i="2" s="1"/>
  <c r="A374" i="2"/>
  <c r="B374" i="2" s="1"/>
  <c r="A373" i="2"/>
  <c r="B373" i="2" s="1"/>
  <c r="A372" i="2"/>
  <c r="B372" i="2" s="1"/>
  <c r="A371" i="2"/>
  <c r="B371" i="2" s="1"/>
  <c r="A370" i="2"/>
  <c r="B370" i="2" s="1"/>
  <c r="A369" i="2"/>
  <c r="B369" i="2" s="1"/>
  <c r="A368" i="2"/>
  <c r="B368" i="2" s="1"/>
  <c r="A367" i="2"/>
  <c r="B367" i="2" s="1"/>
  <c r="A366" i="2"/>
  <c r="B366" i="2" s="1"/>
  <c r="A365" i="2"/>
  <c r="B365" i="2" s="1"/>
  <c r="A364" i="2"/>
  <c r="B364" i="2" s="1"/>
  <c r="A363" i="2"/>
  <c r="B363" i="2" s="1"/>
  <c r="A362" i="2"/>
  <c r="B362" i="2" s="1"/>
  <c r="A361" i="2"/>
  <c r="B361" i="2" s="1"/>
  <c r="A360" i="2"/>
  <c r="B360" i="2" s="1"/>
  <c r="A359" i="2"/>
  <c r="B359" i="2" s="1"/>
  <c r="A358" i="2"/>
  <c r="B358" i="2" s="1"/>
  <c r="A357" i="2"/>
  <c r="B357" i="2" s="1"/>
  <c r="A356" i="2"/>
  <c r="B356" i="2" s="1"/>
  <c r="A355" i="2"/>
  <c r="B355" i="2" s="1"/>
  <c r="A354" i="2"/>
  <c r="B354" i="2" s="1"/>
  <c r="A353" i="2"/>
  <c r="B353" i="2" s="1"/>
  <c r="A352" i="2"/>
  <c r="B352" i="2" s="1"/>
  <c r="A351" i="2"/>
  <c r="B351" i="2" s="1"/>
  <c r="A350" i="2"/>
  <c r="B350" i="2" s="1"/>
  <c r="A349" i="2"/>
  <c r="B349" i="2" s="1"/>
  <c r="A348" i="2"/>
  <c r="B348" i="2" s="1"/>
  <c r="A347" i="2"/>
  <c r="B347" i="2" s="1"/>
  <c r="A346" i="2"/>
  <c r="B346" i="2" s="1"/>
  <c r="A345" i="2"/>
  <c r="B345" i="2" s="1"/>
  <c r="A344" i="2"/>
  <c r="B344" i="2" s="1"/>
  <c r="A343" i="2"/>
  <c r="B343" i="2" s="1"/>
  <c r="A342" i="2"/>
  <c r="B342" i="2" s="1"/>
  <c r="A341" i="2"/>
  <c r="B341" i="2" s="1"/>
  <c r="A340" i="2"/>
  <c r="B340" i="2" s="1"/>
  <c r="A339" i="2"/>
  <c r="B339" i="2" s="1"/>
  <c r="A338" i="2"/>
  <c r="B338" i="2" s="1"/>
  <c r="A337" i="2"/>
  <c r="B337" i="2" s="1"/>
  <c r="A336" i="2"/>
  <c r="B336" i="2" s="1"/>
  <c r="A335" i="2"/>
  <c r="B335" i="2" s="1"/>
  <c r="A334" i="2"/>
  <c r="B334" i="2" s="1"/>
  <c r="A333" i="2"/>
  <c r="B333" i="2" s="1"/>
  <c r="A332" i="2"/>
  <c r="B332" i="2" s="1"/>
  <c r="A331" i="2"/>
  <c r="B331" i="2" s="1"/>
  <c r="A330" i="2"/>
  <c r="B330" i="2" s="1"/>
  <c r="A329" i="2"/>
  <c r="B329" i="2" s="1"/>
  <c r="A328" i="2"/>
  <c r="B328" i="2" s="1"/>
  <c r="A327" i="2"/>
  <c r="B327" i="2" s="1"/>
  <c r="A326" i="2"/>
  <c r="B326" i="2" s="1"/>
  <c r="A325" i="2"/>
  <c r="B325" i="2" s="1"/>
  <c r="A324" i="2"/>
  <c r="B324" i="2" s="1"/>
  <c r="A323" i="2"/>
  <c r="B323" i="2" s="1"/>
  <c r="A322" i="2"/>
  <c r="B322" i="2" s="1"/>
  <c r="A321" i="2"/>
  <c r="B321" i="2" s="1"/>
  <c r="A320" i="2"/>
  <c r="B320" i="2" s="1"/>
  <c r="A319" i="2"/>
  <c r="B319" i="2" s="1"/>
  <c r="A318" i="2"/>
  <c r="B318" i="2" s="1"/>
  <c r="A317" i="2"/>
  <c r="B317" i="2" s="1"/>
  <c r="A316" i="2"/>
  <c r="B316" i="2" s="1"/>
  <c r="A315" i="2"/>
  <c r="B315" i="2" s="1"/>
  <c r="A314" i="2"/>
  <c r="B314" i="2" s="1"/>
  <c r="A313" i="2"/>
  <c r="B313" i="2" s="1"/>
  <c r="A312" i="2"/>
  <c r="B312" i="2" s="1"/>
  <c r="A311" i="2"/>
  <c r="B311" i="2" s="1"/>
  <c r="A310" i="2"/>
  <c r="B310" i="2" s="1"/>
  <c r="A309" i="2"/>
  <c r="B309" i="2" s="1"/>
  <c r="A308" i="2"/>
  <c r="B308" i="2" s="1"/>
  <c r="A307" i="2"/>
  <c r="B307" i="2" s="1"/>
  <c r="A306" i="2"/>
  <c r="B306" i="2" s="1"/>
  <c r="A305" i="2"/>
  <c r="B305" i="2" s="1"/>
  <c r="A304" i="2"/>
  <c r="B304" i="2" s="1"/>
  <c r="A303" i="2"/>
  <c r="B303" i="2" s="1"/>
  <c r="A302" i="2"/>
  <c r="B302" i="2" s="1"/>
  <c r="A301" i="2"/>
  <c r="B301" i="2" s="1"/>
  <c r="A300" i="2"/>
  <c r="B300" i="2" s="1"/>
  <c r="A299" i="2"/>
  <c r="B299" i="2" s="1"/>
  <c r="A298" i="2"/>
  <c r="B298" i="2" s="1"/>
  <c r="A297" i="2"/>
  <c r="B297" i="2" s="1"/>
  <c r="A296" i="2"/>
  <c r="B296" i="2" s="1"/>
  <c r="A295" i="2"/>
  <c r="B295" i="2" s="1"/>
  <c r="A294" i="2"/>
  <c r="B294" i="2" s="1"/>
  <c r="A293" i="2"/>
  <c r="B293" i="2" s="1"/>
  <c r="A292" i="2"/>
  <c r="B292" i="2" s="1"/>
  <c r="A291" i="2"/>
  <c r="B291" i="2" s="1"/>
  <c r="A290" i="2"/>
  <c r="B290" i="2" s="1"/>
  <c r="A289" i="2"/>
  <c r="B289" i="2" s="1"/>
  <c r="A288" i="2"/>
  <c r="B288" i="2" s="1"/>
  <c r="A287" i="2"/>
  <c r="B287" i="2" s="1"/>
  <c r="A286" i="2"/>
  <c r="B286" i="2" s="1"/>
  <c r="A285" i="2"/>
  <c r="B285" i="2" s="1"/>
  <c r="A284" i="2"/>
  <c r="B284" i="2" s="1"/>
  <c r="A283" i="2"/>
  <c r="B283" i="2" s="1"/>
  <c r="A282" i="2"/>
  <c r="B282" i="2" s="1"/>
  <c r="A281" i="2"/>
  <c r="B281" i="2" s="1"/>
  <c r="A280" i="2"/>
  <c r="B280" i="2" s="1"/>
  <c r="A279" i="2"/>
  <c r="B279" i="2" s="1"/>
  <c r="A278" i="2"/>
  <c r="B278" i="2" s="1"/>
  <c r="A277" i="2"/>
  <c r="B277" i="2" s="1"/>
  <c r="A276" i="2"/>
  <c r="B276" i="2" s="1"/>
  <c r="A275" i="2"/>
  <c r="B275" i="2" s="1"/>
  <c r="A274" i="2"/>
  <c r="B274" i="2" s="1"/>
  <c r="A273" i="2"/>
  <c r="B273" i="2" s="1"/>
  <c r="A272" i="2"/>
  <c r="B272" i="2" s="1"/>
  <c r="A271" i="2"/>
  <c r="B271" i="2" s="1"/>
  <c r="A270" i="2"/>
  <c r="B270" i="2" s="1"/>
  <c r="A269" i="2"/>
  <c r="B269" i="2" s="1"/>
  <c r="A268" i="2"/>
  <c r="B268" i="2" s="1"/>
  <c r="A267" i="2"/>
  <c r="B267" i="2" s="1"/>
  <c r="A266" i="2"/>
  <c r="B266" i="2" s="1"/>
  <c r="A265" i="2"/>
  <c r="B265" i="2" s="1"/>
  <c r="A264" i="2"/>
  <c r="B264" i="2" s="1"/>
  <c r="A263" i="2"/>
  <c r="B263" i="2" s="1"/>
  <c r="A262" i="2"/>
  <c r="B262" i="2" s="1"/>
  <c r="A261" i="2"/>
  <c r="B261" i="2" s="1"/>
  <c r="A260" i="2"/>
  <c r="B260" i="2" s="1"/>
  <c r="A259" i="2"/>
  <c r="B259" i="2" s="1"/>
  <c r="A258" i="2"/>
  <c r="B258" i="2" s="1"/>
  <c r="A257" i="2"/>
  <c r="B257" i="2" s="1"/>
  <c r="A256" i="2"/>
  <c r="B256" i="2" s="1"/>
  <c r="A255" i="2"/>
  <c r="B255" i="2" s="1"/>
  <c r="A254" i="2"/>
  <c r="B254" i="2" s="1"/>
  <c r="A253" i="2"/>
  <c r="B253" i="2" s="1"/>
  <c r="A252" i="2"/>
  <c r="B252" i="2" s="1"/>
  <c r="A251" i="2"/>
  <c r="B251" i="2" s="1"/>
  <c r="A250" i="2"/>
  <c r="B250" i="2" s="1"/>
  <c r="A249" i="2"/>
  <c r="B249" i="2" s="1"/>
  <c r="A248" i="2"/>
  <c r="B248" i="2" s="1"/>
  <c r="A247" i="2"/>
  <c r="B247" i="2" s="1"/>
  <c r="A246" i="2"/>
  <c r="B246" i="2" s="1"/>
  <c r="A245" i="2"/>
  <c r="B245" i="2" s="1"/>
  <c r="A244" i="2"/>
  <c r="B244" i="2" s="1"/>
  <c r="A243" i="2"/>
  <c r="B243" i="2" s="1"/>
  <c r="A242" i="2"/>
  <c r="B242" i="2" s="1"/>
  <c r="A241" i="2"/>
  <c r="B241" i="2" s="1"/>
  <c r="A240" i="2"/>
  <c r="B240" i="2" s="1"/>
  <c r="A239" i="2"/>
  <c r="B239" i="2" s="1"/>
  <c r="A238" i="2"/>
  <c r="B238" i="2" s="1"/>
  <c r="A237" i="2"/>
  <c r="B237" i="2" s="1"/>
  <c r="A236" i="2"/>
  <c r="B236" i="2" s="1"/>
  <c r="A235" i="2"/>
  <c r="B235" i="2" s="1"/>
  <c r="A234" i="2"/>
  <c r="B234" i="2" s="1"/>
  <c r="A233" i="2"/>
  <c r="B233" i="2" s="1"/>
  <c r="A232" i="2"/>
  <c r="B232" i="2" s="1"/>
  <c r="A231" i="2"/>
  <c r="B231" i="2" s="1"/>
  <c r="A230" i="2"/>
  <c r="B230" i="2" s="1"/>
  <c r="A229" i="2"/>
  <c r="B229" i="2" s="1"/>
  <c r="A228" i="2"/>
  <c r="B228" i="2" s="1"/>
  <c r="A227" i="2"/>
  <c r="B227" i="2" s="1"/>
  <c r="A226" i="2"/>
  <c r="B226" i="2" s="1"/>
  <c r="A225" i="2"/>
  <c r="B225" i="2" s="1"/>
  <c r="A224" i="2"/>
  <c r="B224" i="2" s="1"/>
  <c r="A223" i="2"/>
  <c r="B223" i="2" s="1"/>
  <c r="A222" i="2"/>
  <c r="B222" i="2" s="1"/>
  <c r="A221" i="2"/>
  <c r="B221" i="2" s="1"/>
  <c r="A220" i="2"/>
  <c r="B220" i="2" s="1"/>
  <c r="A219" i="2"/>
  <c r="B219" i="2" s="1"/>
  <c r="A218" i="2"/>
  <c r="B218" i="2" s="1"/>
  <c r="A217" i="2"/>
  <c r="B217" i="2" s="1"/>
  <c r="A216" i="2"/>
  <c r="B216" i="2" s="1"/>
  <c r="A215" i="2"/>
  <c r="B215" i="2" s="1"/>
  <c r="A214" i="2"/>
  <c r="B214" i="2" s="1"/>
  <c r="A213" i="2"/>
  <c r="B213" i="2" s="1"/>
  <c r="A212" i="2"/>
  <c r="B212" i="2" s="1"/>
  <c r="A211" i="2"/>
  <c r="B211" i="2" s="1"/>
  <c r="A210" i="2"/>
  <c r="B210" i="2" s="1"/>
  <c r="A209" i="2"/>
  <c r="B209" i="2" s="1"/>
  <c r="A208" i="2"/>
  <c r="B208" i="2" s="1"/>
  <c r="A207" i="2"/>
  <c r="B207" i="2" s="1"/>
  <c r="A206" i="2"/>
  <c r="B206" i="2" s="1"/>
  <c r="A205" i="2"/>
  <c r="B205" i="2" s="1"/>
  <c r="A204" i="2"/>
  <c r="B204" i="2" s="1"/>
  <c r="A203" i="2"/>
  <c r="B203" i="2" s="1"/>
  <c r="A202" i="2"/>
  <c r="B202" i="2" s="1"/>
  <c r="A201" i="2"/>
  <c r="B201" i="2" s="1"/>
  <c r="A200" i="2"/>
  <c r="B200" i="2" s="1"/>
  <c r="A199" i="2"/>
  <c r="B199" i="2" s="1"/>
  <c r="A198" i="2"/>
  <c r="B198" i="2" s="1"/>
  <c r="A197" i="2"/>
  <c r="B197" i="2" s="1"/>
  <c r="A196" i="2"/>
  <c r="B196" i="2" s="1"/>
  <c r="A195" i="2"/>
  <c r="B195" i="2" s="1"/>
  <c r="A194" i="2"/>
  <c r="B194" i="2" s="1"/>
  <c r="A193" i="2"/>
  <c r="B193" i="2" s="1"/>
  <c r="A192" i="2"/>
  <c r="B192" i="2" s="1"/>
  <c r="A191" i="2"/>
  <c r="B191" i="2" s="1"/>
  <c r="A190" i="2"/>
  <c r="B190" i="2" s="1"/>
  <c r="A189" i="2"/>
  <c r="B189" i="2" s="1"/>
  <c r="A188" i="2"/>
  <c r="B188" i="2" s="1"/>
  <c r="A187" i="2"/>
  <c r="B187" i="2" s="1"/>
  <c r="A186" i="2"/>
  <c r="B186" i="2" s="1"/>
  <c r="A185" i="2"/>
  <c r="B185" i="2" s="1"/>
  <c r="A184" i="2"/>
  <c r="B184" i="2" s="1"/>
  <c r="A183" i="2"/>
  <c r="B183" i="2" s="1"/>
  <c r="A182" i="2"/>
  <c r="B182" i="2" s="1"/>
  <c r="A181" i="2"/>
  <c r="B181" i="2" s="1"/>
  <c r="A180" i="2"/>
  <c r="B180" i="2" s="1"/>
  <c r="A179" i="2"/>
  <c r="B179" i="2" s="1"/>
  <c r="A178" i="2"/>
  <c r="B178" i="2" s="1"/>
  <c r="A177" i="2"/>
  <c r="B177" i="2" s="1"/>
  <c r="A176" i="2"/>
  <c r="B176" i="2" s="1"/>
  <c r="A175" i="2"/>
  <c r="B175" i="2" s="1"/>
  <c r="A174" i="2"/>
  <c r="B174" i="2" s="1"/>
  <c r="A173" i="2"/>
  <c r="B173" i="2" s="1"/>
  <c r="A172" i="2"/>
  <c r="B172" i="2" s="1"/>
  <c r="A171" i="2"/>
  <c r="B171" i="2" s="1"/>
  <c r="A170" i="2"/>
  <c r="B170" i="2" s="1"/>
  <c r="A169" i="2"/>
  <c r="B169" i="2" s="1"/>
  <c r="A168" i="2"/>
  <c r="B168" i="2" s="1"/>
  <c r="A167" i="2"/>
  <c r="B167" i="2" s="1"/>
  <c r="A166" i="2"/>
  <c r="B166" i="2" s="1"/>
  <c r="A165" i="2"/>
  <c r="B165" i="2" s="1"/>
  <c r="A164" i="2"/>
  <c r="B164" i="2" s="1"/>
  <c r="A163" i="2"/>
  <c r="B163" i="2" s="1"/>
  <c r="A162" i="2"/>
  <c r="B162" i="2" s="1"/>
  <c r="A161" i="2"/>
  <c r="B161" i="2" s="1"/>
  <c r="A160" i="2"/>
  <c r="B160" i="2" s="1"/>
  <c r="A159" i="2"/>
  <c r="B159" i="2" s="1"/>
  <c r="A158" i="2"/>
  <c r="B158" i="2" s="1"/>
  <c r="A157" i="2"/>
  <c r="B157" i="2" s="1"/>
  <c r="A156" i="2"/>
  <c r="B156" i="2" s="1"/>
  <c r="A155" i="2"/>
  <c r="B155" i="2" s="1"/>
  <c r="A154" i="2"/>
  <c r="B154" i="2" s="1"/>
  <c r="A153" i="2"/>
  <c r="B153" i="2" s="1"/>
  <c r="A152" i="2"/>
  <c r="B152" i="2" s="1"/>
  <c r="A151" i="2"/>
  <c r="B151" i="2" s="1"/>
  <c r="A150" i="2"/>
  <c r="B150" i="2" s="1"/>
  <c r="A149" i="2"/>
  <c r="B149" i="2" s="1"/>
  <c r="A148" i="2"/>
  <c r="B148" i="2" s="1"/>
  <c r="A147" i="2"/>
  <c r="B147" i="2" s="1"/>
  <c r="A146" i="2"/>
  <c r="B146" i="2" s="1"/>
  <c r="A145" i="2"/>
  <c r="B145" i="2" s="1"/>
  <c r="A144" i="2"/>
  <c r="B144" i="2" s="1"/>
  <c r="A143" i="2"/>
  <c r="B143" i="2" s="1"/>
  <c r="A142" i="2"/>
  <c r="B142" i="2" s="1"/>
  <c r="A141" i="2"/>
  <c r="B141" i="2" s="1"/>
  <c r="A140" i="2"/>
  <c r="B140" i="2" s="1"/>
  <c r="A139" i="2"/>
  <c r="B139" i="2" s="1"/>
  <c r="A138" i="2"/>
  <c r="B138" i="2" s="1"/>
  <c r="A137" i="2"/>
  <c r="B137" i="2" s="1"/>
  <c r="A136" i="2"/>
  <c r="B136" i="2" s="1"/>
  <c r="A135" i="2"/>
  <c r="B135" i="2" s="1"/>
  <c r="A134" i="2"/>
  <c r="B134" i="2" s="1"/>
  <c r="A133" i="2"/>
  <c r="B133" i="2" s="1"/>
  <c r="A132" i="2"/>
  <c r="B132" i="2" s="1"/>
  <c r="A131" i="2"/>
  <c r="B131" i="2" s="1"/>
  <c r="A130" i="2"/>
  <c r="B130" i="2" s="1"/>
  <c r="A129" i="2"/>
  <c r="B129" i="2" s="1"/>
  <c r="A128" i="2"/>
  <c r="B128" i="2" s="1"/>
  <c r="A127" i="2"/>
  <c r="B127" i="2" s="1"/>
  <c r="A126" i="2"/>
  <c r="B126" i="2" s="1"/>
  <c r="A125" i="2"/>
  <c r="B125" i="2" s="1"/>
  <c r="A124" i="2"/>
  <c r="B124" i="2" s="1"/>
  <c r="A123" i="2"/>
  <c r="B123" i="2" s="1"/>
  <c r="A122" i="2"/>
  <c r="B122" i="2" s="1"/>
  <c r="A121" i="2"/>
  <c r="B121" i="2" s="1"/>
  <c r="A120" i="2"/>
  <c r="B120" i="2" s="1"/>
  <c r="A119" i="2"/>
  <c r="B119" i="2" s="1"/>
  <c r="A118" i="2"/>
  <c r="B118" i="2" s="1"/>
  <c r="A117" i="2"/>
  <c r="B117" i="2" s="1"/>
  <c r="A116" i="2"/>
  <c r="B116" i="2" s="1"/>
  <c r="A115" i="2"/>
  <c r="B115" i="2" s="1"/>
  <c r="A114" i="2"/>
  <c r="B114" i="2" s="1"/>
  <c r="A113" i="2"/>
  <c r="B113" i="2" s="1"/>
  <c r="A112" i="2"/>
  <c r="B112" i="2" s="1"/>
  <c r="A111" i="2"/>
  <c r="B111" i="2" s="1"/>
  <c r="A110" i="2"/>
  <c r="B110" i="2" s="1"/>
  <c r="A109" i="2"/>
  <c r="B109" i="2" s="1"/>
  <c r="A108" i="2"/>
  <c r="B108" i="2" s="1"/>
  <c r="A107" i="2"/>
  <c r="B107" i="2" s="1"/>
  <c r="A106" i="2"/>
  <c r="B106" i="2" s="1"/>
  <c r="A105" i="2"/>
  <c r="B105" i="2" s="1"/>
  <c r="A104" i="2"/>
  <c r="B104" i="2" s="1"/>
  <c r="A103" i="2"/>
  <c r="B103" i="2" s="1"/>
  <c r="A102" i="2"/>
  <c r="B102" i="2" s="1"/>
  <c r="A101" i="2"/>
  <c r="B101" i="2" s="1"/>
  <c r="A100" i="2"/>
  <c r="B100" i="2" s="1"/>
  <c r="A99" i="2"/>
  <c r="B99" i="2" s="1"/>
  <c r="A98" i="2"/>
  <c r="B98" i="2" s="1"/>
  <c r="A97" i="2"/>
  <c r="B97" i="2" s="1"/>
  <c r="A96" i="2"/>
  <c r="B96" i="2" s="1"/>
  <c r="A95" i="2"/>
  <c r="B95" i="2" s="1"/>
  <c r="A94" i="2"/>
  <c r="B94" i="2" s="1"/>
  <c r="A93" i="2"/>
  <c r="B93" i="2" s="1"/>
  <c r="A92" i="2"/>
  <c r="B92" i="2" s="1"/>
  <c r="A91" i="2"/>
  <c r="B91" i="2" s="1"/>
  <c r="A90" i="2"/>
  <c r="B90" i="2" s="1"/>
  <c r="A89" i="2"/>
  <c r="B89" i="2" s="1"/>
  <c r="A88" i="2"/>
  <c r="B88" i="2" s="1"/>
  <c r="A87" i="2"/>
  <c r="B87" i="2" s="1"/>
  <c r="A86" i="2"/>
  <c r="B86" i="2" s="1"/>
  <c r="A85" i="2"/>
  <c r="B85" i="2" s="1"/>
  <c r="A84" i="2"/>
  <c r="B84" i="2" s="1"/>
  <c r="A83" i="2"/>
  <c r="B83" i="2" s="1"/>
  <c r="A82" i="2"/>
  <c r="B82" i="2" s="1"/>
  <c r="A81" i="2"/>
  <c r="B81" i="2" s="1"/>
  <c r="A80" i="2"/>
  <c r="B80" i="2" s="1"/>
  <c r="A79" i="2"/>
  <c r="B79" i="2" s="1"/>
  <c r="A78" i="2"/>
  <c r="B78" i="2" s="1"/>
  <c r="A77" i="2"/>
  <c r="B77" i="2" s="1"/>
  <c r="A76" i="2"/>
  <c r="B76" i="2" s="1"/>
  <c r="A75" i="2"/>
  <c r="B75" i="2" s="1"/>
  <c r="A74" i="2"/>
  <c r="B74" i="2" s="1"/>
  <c r="A73" i="2"/>
  <c r="B73" i="2" s="1"/>
  <c r="A72" i="2"/>
  <c r="B72" i="2" s="1"/>
  <c r="A71" i="2"/>
  <c r="B71" i="2" s="1"/>
  <c r="A70" i="2"/>
  <c r="B70" i="2" s="1"/>
  <c r="A69" i="2"/>
  <c r="B69" i="2" s="1"/>
  <c r="A68" i="2"/>
  <c r="B68" i="2" s="1"/>
  <c r="A67" i="2"/>
  <c r="B67" i="2" s="1"/>
  <c r="A66" i="2"/>
  <c r="B66" i="2" s="1"/>
  <c r="A65" i="2"/>
  <c r="B65" i="2" s="1"/>
  <c r="A64" i="2"/>
  <c r="B64" i="2" s="1"/>
  <c r="A63" i="2"/>
  <c r="B63" i="2" s="1"/>
  <c r="A62" i="2"/>
  <c r="B62" i="2" s="1"/>
  <c r="A61" i="2"/>
  <c r="B61" i="2" s="1"/>
  <c r="A60" i="2"/>
  <c r="B60" i="2" s="1"/>
  <c r="A59" i="2"/>
  <c r="B59" i="2" s="1"/>
  <c r="A58" i="2"/>
  <c r="B58" i="2" s="1"/>
  <c r="A57" i="2"/>
  <c r="B57" i="2" s="1"/>
  <c r="A56" i="2"/>
  <c r="B56" i="2" s="1"/>
  <c r="A55" i="2"/>
  <c r="B55" i="2" s="1"/>
  <c r="A54" i="2"/>
  <c r="B54" i="2" s="1"/>
  <c r="A53" i="2"/>
  <c r="B53" i="2" s="1"/>
  <c r="A52" i="2"/>
  <c r="B52" i="2" s="1"/>
  <c r="A51" i="2"/>
  <c r="B51" i="2" s="1"/>
  <c r="A50" i="2"/>
  <c r="B50" i="2" s="1"/>
  <c r="A49" i="2"/>
  <c r="B49" i="2" s="1"/>
  <c r="A48" i="2"/>
  <c r="B48" i="2" s="1"/>
  <c r="A47" i="2"/>
  <c r="B47" i="2" s="1"/>
  <c r="A46" i="2"/>
  <c r="B46" i="2" s="1"/>
  <c r="A45" i="2"/>
  <c r="B45" i="2" s="1"/>
  <c r="A44" i="2"/>
  <c r="B44" i="2" s="1"/>
  <c r="A43" i="2"/>
  <c r="B43" i="2" s="1"/>
  <c r="A42" i="2"/>
  <c r="B42" i="2" s="1"/>
  <c r="A41" i="2"/>
  <c r="B41" i="2" s="1"/>
  <c r="A40" i="2"/>
  <c r="B40" i="2" s="1"/>
  <c r="A39" i="2"/>
  <c r="B39" i="2" s="1"/>
  <c r="A38" i="2"/>
  <c r="B38" i="2" s="1"/>
  <c r="A37" i="2"/>
  <c r="B37" i="2" s="1"/>
  <c r="A36" i="2"/>
  <c r="B36" i="2" s="1"/>
  <c r="A35" i="2"/>
  <c r="B35" i="2" s="1"/>
  <c r="A34" i="2"/>
  <c r="B34" i="2" s="1"/>
  <c r="A33" i="2"/>
  <c r="B33" i="2" s="1"/>
  <c r="A32" i="2"/>
  <c r="B32" i="2" s="1"/>
  <c r="A31" i="2"/>
  <c r="B31" i="2" s="1"/>
  <c r="A30" i="2"/>
  <c r="B30" i="2" s="1"/>
  <c r="A29" i="2"/>
  <c r="B29" i="2" s="1"/>
  <c r="A28" i="2"/>
  <c r="B28" i="2" s="1"/>
  <c r="A27" i="2"/>
  <c r="B27" i="2" s="1"/>
  <c r="A26" i="2"/>
  <c r="B26" i="2" s="1"/>
  <c r="A25" i="2"/>
  <c r="B25" i="2" s="1"/>
  <c r="A24" i="2"/>
  <c r="B24" i="2" s="1"/>
  <c r="A23" i="2"/>
  <c r="B23" i="2" s="1"/>
  <c r="A22" i="2"/>
  <c r="B22" i="2" s="1"/>
  <c r="A21" i="2"/>
  <c r="B21" i="2" s="1"/>
  <c r="A20" i="2"/>
  <c r="B20" i="2" s="1"/>
  <c r="A19" i="2"/>
  <c r="B19" i="2" s="1"/>
  <c r="A18" i="2"/>
  <c r="B18" i="2" s="1"/>
  <c r="A17" i="2"/>
  <c r="B17" i="2" s="1"/>
  <c r="A16" i="2"/>
  <c r="B16" i="2" s="1"/>
  <c r="A15" i="2"/>
  <c r="B15" i="2" s="1"/>
  <c r="A14" i="2"/>
  <c r="B14" i="2" s="1"/>
  <c r="A13" i="2"/>
  <c r="B13" i="2" s="1"/>
  <c r="A12" i="2"/>
  <c r="B12" i="2" s="1"/>
  <c r="A11" i="2"/>
  <c r="B11" i="2" s="1"/>
  <c r="A10" i="2"/>
  <c r="B10" i="2" s="1"/>
  <c r="A9" i="2"/>
  <c r="B9" i="2" s="1"/>
  <c r="A8" i="2"/>
  <c r="B8" i="2" s="1"/>
  <c r="A7" i="2"/>
  <c r="B7" i="2" s="1"/>
  <c r="A6" i="2"/>
  <c r="B6" i="2" s="1"/>
  <c r="A5" i="2"/>
  <c r="B5" i="2" s="1"/>
  <c r="A4" i="2"/>
  <c r="B4" i="2" s="1"/>
  <c r="A3" i="2"/>
  <c r="B3" i="2" s="1"/>
  <c r="A2" i="2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<sst xmlns="http://schemas.openxmlformats.org/spreadsheetml/2006/main" count="2468" uniqueCount="77">
  <si>
    <t>Order Date</t>
  </si>
  <si>
    <t>Month</t>
  </si>
  <si>
    <t>Store</t>
  </si>
  <si>
    <t>Inventory</t>
  </si>
  <si>
    <t>Make</t>
  </si>
  <si>
    <t>Model</t>
  </si>
  <si>
    <t>Salesperson</t>
  </si>
  <si>
    <t>Buyer's Gender</t>
  </si>
  <si>
    <t>Buyer's Age</t>
  </si>
  <si>
    <t>Sales Price $</t>
  </si>
  <si>
    <t>Rio de Janeiro</t>
  </si>
  <si>
    <t>New</t>
  </si>
  <si>
    <t>Toyota</t>
  </si>
  <si>
    <t>Camry</t>
  </si>
  <si>
    <t>Arthur</t>
  </si>
  <si>
    <t>Male</t>
  </si>
  <si>
    <t>Honda</t>
  </si>
  <si>
    <t>Civic</t>
  </si>
  <si>
    <t>Miguel</t>
  </si>
  <si>
    <t>São Paulo</t>
  </si>
  <si>
    <t>CR-V</t>
  </si>
  <si>
    <t>Helena</t>
  </si>
  <si>
    <t>Female</t>
  </si>
  <si>
    <t>Ford</t>
  </si>
  <si>
    <t>Explorer</t>
  </si>
  <si>
    <t>Bill</t>
  </si>
  <si>
    <t>Avalon</t>
  </si>
  <si>
    <t>Harry</t>
  </si>
  <si>
    <t>Brasília</t>
  </si>
  <si>
    <t>Debbie</t>
  </si>
  <si>
    <t>Odyssey</t>
  </si>
  <si>
    <t>Laura</t>
  </si>
  <si>
    <t>Richard</t>
  </si>
  <si>
    <t>Used</t>
  </si>
  <si>
    <t>Mary</t>
  </si>
  <si>
    <t>Sarah</t>
  </si>
  <si>
    <t>Escape</t>
  </si>
  <si>
    <t>Jill</t>
  </si>
  <si>
    <t>Larry</t>
  </si>
  <si>
    <t>Lou</t>
  </si>
  <si>
    <t>Tina</t>
  </si>
  <si>
    <t>New Person</t>
  </si>
  <si>
    <t>Sales People</t>
  </si>
  <si>
    <t># of Cars Sold:</t>
  </si>
  <si>
    <t>Average Sales Price:</t>
  </si>
  <si>
    <t>Total Sales Price:</t>
  </si>
  <si>
    <t>Stores</t>
  </si>
  <si>
    <t>Individual Sales</t>
  </si>
  <si>
    <t>total</t>
  </si>
  <si>
    <t>count</t>
  </si>
  <si>
    <t>store's sales</t>
  </si>
  <si>
    <t xml:space="preserve"> for total</t>
  </si>
  <si>
    <t>failed formula</t>
  </si>
  <si>
    <t>Total</t>
  </si>
  <si>
    <t>Column Labels</t>
  </si>
  <si>
    <t>Grand Total</t>
  </si>
  <si>
    <t>Row Labels</t>
  </si>
  <si>
    <t>Sum of Sales Price $</t>
  </si>
  <si>
    <t>Sales by each sales person and inventory type</t>
  </si>
  <si>
    <t>Cars sold by month and sale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</si>
  <si>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</si>
  <si>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</si>
  <si>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</si>
  <si>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</si>
  <si>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</si>
  <si>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</si>
  <si>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</si>
  <si>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</si>
  <si>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</si>
  <si>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</si>
  <si>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</si>
  <si>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</si>
  <si>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Inventory</t>
  </si>
  <si>
    <t>Number of buyers by gender for make and model</t>
  </si>
  <si>
    <t>Ford Total</t>
  </si>
  <si>
    <t>Honda Total</t>
  </si>
  <si>
    <t>Toyota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</si>
</sst>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3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3" fillId="2" borderId="4" xfId="2" applyBorder="1" applyAlignment="1">
      <alignment horizontal="center"/>
    </xf>
    <xf numFmtId="0" fontId="3" fillId="2" borderId="5" xfId="2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3" borderId="3" xfId="3"/>
    <xf numFmtId="164" fontId="4" fillId="3" borderId="3" xfId="3" applyNumberFormat="1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2" fillId="0" borderId="1" xfId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Heading 2" xfId="1" builtinId="17"/>
    <cellStyle name="Input" xfId="2" builtinId="20"/>
    <cellStyle name="Normal" xfId="0" builtinId="0"/>
    <cellStyle name="Output" xfId="3" builtinId="2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Hanks" refreshedDate="44884.852839930558" createdVersion="8" refreshedVersion="8" minRefreshableVersion="3" recordCount="396" xr:uid="{3E9F0373-92A7-4AB3-85F6-6A3EA78FA49F}">
  <cacheSource type="worksheet">
    <worksheetSource ref="A1:K397" sheet="Sales"/>
  </cacheSource>
  <cacheFields count="11">
    <cacheField name="Order Date" numFmtId="14">
      <sharedItems containsSemiMixedTypes="0" containsNonDate="0" containsDate="1" containsString="0" minDate="2020-12-30T00:00:00" maxDate="2021-12-28T00:00:00"/>
    </cacheField>
    <cacheField name="Month" numFmtId="0">
      <sharedItems count="12">
        <s v="Dec"/>
        <s v="Jul"/>
        <s v="Apr"/>
        <s v="Sep"/>
        <s v="Jun"/>
        <s v="Mar"/>
        <s v="Aug"/>
        <s v="Nov"/>
        <s v="Feb"/>
        <s v="Oct"/>
        <s v="Jan"/>
        <s v="May"/>
      </sharedItems>
    </cacheField>
    <cacheField name="Store" numFmtId="0">
      <sharedItems count="3">
        <s v="Rio de Janeiro"/>
        <s v="São Paulo"/>
        <s v="Brasília"/>
      </sharedItems>
    </cacheField>
    <cacheField name="Inventory" numFmtId="0">
      <sharedItems count="2">
        <s v="New"/>
        <s v="Used"/>
      </sharedItems>
    </cacheField>
    <cacheField name="Make" numFmtId="0">
      <sharedItems count="3">
        <s v="Toyota"/>
        <s v="Honda"/>
        <s v="Ford"/>
      </sharedItems>
    </cacheField>
    <cacheField name="Model" numFmtId="0">
      <sharedItems count="7">
        <s v="Camry"/>
        <s v="Civic"/>
        <s v="CR-V"/>
        <s v="Explorer"/>
        <s v="Avalon"/>
        <s v="Odyssey"/>
        <s v="Escape"/>
      </sharedItems>
    </cacheField>
    <cacheField name="Salesperson" numFmtId="0">
      <sharedItems count="14">
        <s v="Arthur"/>
        <s v="Miguel"/>
        <s v="Helena"/>
        <s v="Bill"/>
        <s v="Harry"/>
        <s v="Debbie"/>
        <s v="Laura"/>
        <s v="Richard"/>
        <s v="Mary"/>
        <s v="Sarah"/>
        <s v="Jill"/>
        <s v="Larry"/>
        <s v="Lou"/>
        <s v="Tina"/>
      </sharedItems>
    </cacheField>
    <cacheField name="Buyer's Gender" numFmtId="0">
      <sharedItems count="2">
        <s v="Male"/>
        <s v="Female"/>
      </sharedItems>
    </cacheField>
    <cacheField name="Buyer's Age" numFmtId="0">
      <sharedItems containsSemiMixedTypes="0" containsString="0" containsNumber="1" containsInteger="1" minValue="22" maxValue="75"/>
    </cacheField>
    <cacheField name="Sales Price $" numFmtId="164">
      <sharedItems containsSemiMixedTypes="0" containsString="0" containsNumber="1" containsInteger="1" minValue="10189" maxValue="34910"/>
    </cacheField>
    <cacheField name="New Pers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6">
  <r>
    <d v="2021-12-25T00:00:00"/>
    <x v="0"/>
    <x v="0"/>
    <x v="0"/>
    <x v="0"/>
    <x v="0"/>
    <x v="0"/>
    <x v="0"/>
    <n v="69"/>
    <n v="27040"/>
    <s v="Nicholas"/>
  </r>
  <r>
    <d v="2021-07-15T00:00:00"/>
    <x v="1"/>
    <x v="0"/>
    <x v="0"/>
    <x v="1"/>
    <x v="1"/>
    <x v="1"/>
    <x v="0"/>
    <n v="32"/>
    <n v="20122"/>
    <s v="Miguel"/>
  </r>
  <r>
    <d v="2021-04-14T00:00:00"/>
    <x v="2"/>
    <x v="1"/>
    <x v="0"/>
    <x v="1"/>
    <x v="2"/>
    <x v="2"/>
    <x v="1"/>
    <n v="74"/>
    <n v="28612"/>
    <s v="Helena"/>
  </r>
  <r>
    <d v="2021-09-07T00:00:00"/>
    <x v="3"/>
    <x v="1"/>
    <x v="0"/>
    <x v="2"/>
    <x v="3"/>
    <x v="3"/>
    <x v="1"/>
    <n v="36"/>
    <n v="29695"/>
    <s v="Bill"/>
  </r>
  <r>
    <d v="2021-12-04T00:00:00"/>
    <x v="0"/>
    <x v="0"/>
    <x v="0"/>
    <x v="0"/>
    <x v="4"/>
    <x v="4"/>
    <x v="0"/>
    <n v="70"/>
    <n v="26853"/>
    <s v="Harry"/>
  </r>
  <r>
    <d v="2021-06-08T00:00:00"/>
    <x v="4"/>
    <x v="1"/>
    <x v="0"/>
    <x v="0"/>
    <x v="0"/>
    <x v="2"/>
    <x v="0"/>
    <n v="68"/>
    <n v="24653"/>
    <s v="Helena"/>
  </r>
  <r>
    <d v="2021-03-20T00:00:00"/>
    <x v="5"/>
    <x v="0"/>
    <x v="0"/>
    <x v="0"/>
    <x v="4"/>
    <x v="4"/>
    <x v="1"/>
    <n v="75"/>
    <n v="25247"/>
    <s v="Harry"/>
  </r>
  <r>
    <d v="2021-08-04T00:00:00"/>
    <x v="6"/>
    <x v="2"/>
    <x v="0"/>
    <x v="1"/>
    <x v="2"/>
    <x v="5"/>
    <x v="1"/>
    <n v="28"/>
    <n v="29328"/>
    <s v="Debbie"/>
  </r>
  <r>
    <d v="2021-11-12T00:00:00"/>
    <x v="7"/>
    <x v="0"/>
    <x v="0"/>
    <x v="1"/>
    <x v="5"/>
    <x v="6"/>
    <x v="1"/>
    <n v="34"/>
    <n v="32094"/>
    <s v="Laura"/>
  </r>
  <r>
    <d v="2021-11-07T00:00:00"/>
    <x v="7"/>
    <x v="0"/>
    <x v="0"/>
    <x v="0"/>
    <x v="0"/>
    <x v="1"/>
    <x v="0"/>
    <n v="39"/>
    <n v="29698"/>
    <s v="Miguel"/>
  </r>
  <r>
    <d v="2021-11-02T00:00:00"/>
    <x v="7"/>
    <x v="0"/>
    <x v="0"/>
    <x v="0"/>
    <x v="4"/>
    <x v="0"/>
    <x v="1"/>
    <n v="27"/>
    <n v="27003"/>
    <s v="Nicholas"/>
  </r>
  <r>
    <d v="2021-12-24T00:00:00"/>
    <x v="0"/>
    <x v="1"/>
    <x v="0"/>
    <x v="0"/>
    <x v="0"/>
    <x v="7"/>
    <x v="1"/>
    <n v="64"/>
    <n v="26659"/>
    <s v="Richard"/>
  </r>
  <r>
    <d v="2021-04-17T00:00:00"/>
    <x v="2"/>
    <x v="0"/>
    <x v="0"/>
    <x v="1"/>
    <x v="2"/>
    <x v="1"/>
    <x v="0"/>
    <n v="34"/>
    <n v="29619"/>
    <s v="Miguel"/>
  </r>
  <r>
    <d v="2021-06-11T00:00:00"/>
    <x v="4"/>
    <x v="0"/>
    <x v="0"/>
    <x v="0"/>
    <x v="0"/>
    <x v="4"/>
    <x v="1"/>
    <n v="59"/>
    <n v="29299"/>
    <s v="Harry"/>
  </r>
  <r>
    <d v="2021-02-28T00:00:00"/>
    <x v="8"/>
    <x v="1"/>
    <x v="1"/>
    <x v="1"/>
    <x v="2"/>
    <x v="3"/>
    <x v="1"/>
    <n v="47"/>
    <n v="16370"/>
    <s v="Bill"/>
  </r>
  <r>
    <d v="2021-03-01T00:00:00"/>
    <x v="5"/>
    <x v="0"/>
    <x v="0"/>
    <x v="1"/>
    <x v="5"/>
    <x v="8"/>
    <x v="0"/>
    <n v="28"/>
    <n v="33102"/>
    <s v="Mary"/>
  </r>
  <r>
    <d v="2021-12-04T00:00:00"/>
    <x v="0"/>
    <x v="0"/>
    <x v="1"/>
    <x v="1"/>
    <x v="2"/>
    <x v="1"/>
    <x v="1"/>
    <n v="39"/>
    <n v="13576"/>
    <s v="Miguel"/>
  </r>
  <r>
    <d v="2021-02-01T00:00:00"/>
    <x v="8"/>
    <x v="0"/>
    <x v="0"/>
    <x v="1"/>
    <x v="2"/>
    <x v="8"/>
    <x v="1"/>
    <n v="71"/>
    <n v="26318"/>
    <s v="Mary"/>
  </r>
  <r>
    <d v="2021-10-11T00:00:00"/>
    <x v="9"/>
    <x v="1"/>
    <x v="0"/>
    <x v="0"/>
    <x v="0"/>
    <x v="9"/>
    <x v="1"/>
    <n v="27"/>
    <n v="28728"/>
    <s v="Sarah"/>
  </r>
  <r>
    <d v="2021-09-05T00:00:00"/>
    <x v="3"/>
    <x v="0"/>
    <x v="0"/>
    <x v="0"/>
    <x v="0"/>
    <x v="1"/>
    <x v="0"/>
    <n v="46"/>
    <n v="25524"/>
    <s v="Miguel"/>
  </r>
  <r>
    <d v="2021-09-24T00:00:00"/>
    <x v="3"/>
    <x v="1"/>
    <x v="0"/>
    <x v="2"/>
    <x v="6"/>
    <x v="2"/>
    <x v="0"/>
    <n v="69"/>
    <n v="27277"/>
    <s v="Helena"/>
  </r>
  <r>
    <d v="2021-01-15T00:00:00"/>
    <x v="10"/>
    <x v="0"/>
    <x v="0"/>
    <x v="0"/>
    <x v="0"/>
    <x v="4"/>
    <x v="1"/>
    <n v="55"/>
    <n v="28565"/>
    <s v="Harry"/>
  </r>
  <r>
    <d v="2021-12-27T00:00:00"/>
    <x v="0"/>
    <x v="2"/>
    <x v="0"/>
    <x v="1"/>
    <x v="2"/>
    <x v="10"/>
    <x v="1"/>
    <n v="34"/>
    <n v="25184"/>
    <s v="Jill"/>
  </r>
  <r>
    <d v="2021-09-18T00:00:00"/>
    <x v="3"/>
    <x v="0"/>
    <x v="1"/>
    <x v="1"/>
    <x v="1"/>
    <x v="4"/>
    <x v="0"/>
    <n v="47"/>
    <n v="16267"/>
    <s v="Harry"/>
  </r>
  <r>
    <d v="2021-08-25T00:00:00"/>
    <x v="6"/>
    <x v="2"/>
    <x v="0"/>
    <x v="2"/>
    <x v="3"/>
    <x v="2"/>
    <x v="1"/>
    <n v="68"/>
    <n v="31305"/>
    <s v="Helena"/>
  </r>
  <r>
    <d v="2021-04-04T00:00:00"/>
    <x v="2"/>
    <x v="1"/>
    <x v="1"/>
    <x v="2"/>
    <x v="6"/>
    <x v="2"/>
    <x v="0"/>
    <n v="60"/>
    <n v="17951"/>
    <s v="Helena"/>
  </r>
  <r>
    <d v="2021-11-30T00:00:00"/>
    <x v="7"/>
    <x v="1"/>
    <x v="1"/>
    <x v="1"/>
    <x v="1"/>
    <x v="3"/>
    <x v="0"/>
    <n v="32"/>
    <n v="16847"/>
    <s v="Bill"/>
  </r>
  <r>
    <d v="2021-12-07T00:00:00"/>
    <x v="0"/>
    <x v="1"/>
    <x v="0"/>
    <x v="0"/>
    <x v="4"/>
    <x v="2"/>
    <x v="0"/>
    <n v="39"/>
    <n v="26823"/>
    <s v="Helena"/>
  </r>
  <r>
    <d v="2021-04-04T00:00:00"/>
    <x v="2"/>
    <x v="0"/>
    <x v="0"/>
    <x v="0"/>
    <x v="0"/>
    <x v="6"/>
    <x v="1"/>
    <n v="42"/>
    <n v="27002"/>
    <s v="Laura"/>
  </r>
  <r>
    <d v="2021-11-21T00:00:00"/>
    <x v="7"/>
    <x v="0"/>
    <x v="1"/>
    <x v="1"/>
    <x v="1"/>
    <x v="0"/>
    <x v="0"/>
    <n v="51"/>
    <n v="19826"/>
    <s v="Nicholas"/>
  </r>
  <r>
    <d v="2021-09-06T00:00:00"/>
    <x v="3"/>
    <x v="1"/>
    <x v="0"/>
    <x v="0"/>
    <x v="4"/>
    <x v="2"/>
    <x v="0"/>
    <n v="55"/>
    <n v="28799"/>
    <s v="Helena"/>
  </r>
  <r>
    <d v="2021-09-17T00:00:00"/>
    <x v="3"/>
    <x v="0"/>
    <x v="0"/>
    <x v="0"/>
    <x v="0"/>
    <x v="6"/>
    <x v="1"/>
    <n v="73"/>
    <n v="28477"/>
    <s v="Laura"/>
  </r>
  <r>
    <d v="2021-12-04T00:00:00"/>
    <x v="0"/>
    <x v="1"/>
    <x v="0"/>
    <x v="1"/>
    <x v="1"/>
    <x v="3"/>
    <x v="0"/>
    <n v="53"/>
    <n v="20533"/>
    <s v="Bill"/>
  </r>
  <r>
    <d v="2021-11-22T00:00:00"/>
    <x v="7"/>
    <x v="0"/>
    <x v="0"/>
    <x v="0"/>
    <x v="4"/>
    <x v="0"/>
    <x v="1"/>
    <n v="22"/>
    <n v="24136"/>
    <s v="Nicholas"/>
  </r>
  <r>
    <d v="2021-12-10T00:00:00"/>
    <x v="0"/>
    <x v="1"/>
    <x v="0"/>
    <x v="1"/>
    <x v="1"/>
    <x v="3"/>
    <x v="1"/>
    <n v="43"/>
    <n v="18796"/>
    <s v="Bill"/>
  </r>
  <r>
    <d v="2021-09-13T00:00:00"/>
    <x v="3"/>
    <x v="0"/>
    <x v="0"/>
    <x v="1"/>
    <x v="5"/>
    <x v="8"/>
    <x v="0"/>
    <n v="75"/>
    <n v="34891"/>
    <s v="Mary"/>
  </r>
  <r>
    <d v="2021-12-14T00:00:00"/>
    <x v="0"/>
    <x v="0"/>
    <x v="1"/>
    <x v="1"/>
    <x v="5"/>
    <x v="0"/>
    <x v="1"/>
    <n v="38"/>
    <n v="21974"/>
    <s v="Nicholas"/>
  </r>
  <r>
    <d v="2021-09-16T00:00:00"/>
    <x v="3"/>
    <x v="0"/>
    <x v="0"/>
    <x v="0"/>
    <x v="4"/>
    <x v="0"/>
    <x v="1"/>
    <n v="48"/>
    <n v="24919"/>
    <s v="Nicholas"/>
  </r>
  <r>
    <d v="2021-04-25T00:00:00"/>
    <x v="2"/>
    <x v="0"/>
    <x v="1"/>
    <x v="1"/>
    <x v="5"/>
    <x v="4"/>
    <x v="1"/>
    <n v="59"/>
    <n v="24939"/>
    <s v="Harry"/>
  </r>
  <r>
    <d v="2021-09-04T00:00:00"/>
    <x v="3"/>
    <x v="0"/>
    <x v="0"/>
    <x v="0"/>
    <x v="0"/>
    <x v="1"/>
    <x v="1"/>
    <n v="67"/>
    <n v="24296"/>
    <s v="Miguel"/>
  </r>
  <r>
    <d v="2021-09-02T00:00:00"/>
    <x v="3"/>
    <x v="2"/>
    <x v="0"/>
    <x v="1"/>
    <x v="5"/>
    <x v="5"/>
    <x v="1"/>
    <n v="36"/>
    <n v="30293"/>
    <s v="Debbie"/>
  </r>
  <r>
    <d v="2021-12-04T00:00:00"/>
    <x v="0"/>
    <x v="1"/>
    <x v="0"/>
    <x v="1"/>
    <x v="2"/>
    <x v="2"/>
    <x v="1"/>
    <n v="39"/>
    <n v="26315"/>
    <s v="Helena"/>
  </r>
  <r>
    <d v="2021-06-03T00:00:00"/>
    <x v="4"/>
    <x v="1"/>
    <x v="0"/>
    <x v="1"/>
    <x v="1"/>
    <x v="2"/>
    <x v="1"/>
    <n v="65"/>
    <n v="18672"/>
    <s v="Helena"/>
  </r>
  <r>
    <d v="2021-01-30T00:00:00"/>
    <x v="10"/>
    <x v="0"/>
    <x v="1"/>
    <x v="1"/>
    <x v="1"/>
    <x v="4"/>
    <x v="1"/>
    <n v="36"/>
    <n v="11483"/>
    <s v="Harry"/>
  </r>
  <r>
    <d v="2021-06-16T00:00:00"/>
    <x v="4"/>
    <x v="1"/>
    <x v="0"/>
    <x v="1"/>
    <x v="5"/>
    <x v="2"/>
    <x v="1"/>
    <n v="49"/>
    <n v="33310"/>
    <s v="Helena"/>
  </r>
  <r>
    <d v="2021-12-08T00:00:00"/>
    <x v="0"/>
    <x v="1"/>
    <x v="0"/>
    <x v="2"/>
    <x v="3"/>
    <x v="2"/>
    <x v="1"/>
    <n v="41"/>
    <n v="28132"/>
    <s v="Helena"/>
  </r>
  <r>
    <d v="2021-12-08T00:00:00"/>
    <x v="0"/>
    <x v="0"/>
    <x v="0"/>
    <x v="2"/>
    <x v="3"/>
    <x v="1"/>
    <x v="0"/>
    <n v="54"/>
    <n v="27252"/>
    <s v="Miguel"/>
  </r>
  <r>
    <d v="2021-11-23T00:00:00"/>
    <x v="7"/>
    <x v="2"/>
    <x v="0"/>
    <x v="0"/>
    <x v="4"/>
    <x v="0"/>
    <x v="0"/>
    <n v="73"/>
    <n v="26202"/>
    <s v="Nicholas"/>
  </r>
  <r>
    <d v="2021-11-12T00:00:00"/>
    <x v="7"/>
    <x v="1"/>
    <x v="0"/>
    <x v="1"/>
    <x v="2"/>
    <x v="2"/>
    <x v="1"/>
    <n v="68"/>
    <n v="27864"/>
    <s v="Helena"/>
  </r>
  <r>
    <d v="2021-06-19T00:00:00"/>
    <x v="4"/>
    <x v="0"/>
    <x v="0"/>
    <x v="2"/>
    <x v="6"/>
    <x v="0"/>
    <x v="1"/>
    <n v="34"/>
    <n v="26336"/>
    <s v="Nicholas"/>
  </r>
  <r>
    <d v="2021-09-09T00:00:00"/>
    <x v="3"/>
    <x v="2"/>
    <x v="0"/>
    <x v="0"/>
    <x v="0"/>
    <x v="10"/>
    <x v="1"/>
    <n v="32"/>
    <n v="24643"/>
    <s v="Jill"/>
  </r>
  <r>
    <d v="2021-11-05T00:00:00"/>
    <x v="7"/>
    <x v="0"/>
    <x v="0"/>
    <x v="2"/>
    <x v="3"/>
    <x v="0"/>
    <x v="0"/>
    <n v="35"/>
    <n v="31000"/>
    <s v="Nicholas"/>
  </r>
  <r>
    <d v="2021-10-11T00:00:00"/>
    <x v="9"/>
    <x v="1"/>
    <x v="0"/>
    <x v="1"/>
    <x v="5"/>
    <x v="9"/>
    <x v="1"/>
    <n v="60"/>
    <n v="32673"/>
    <s v="Sarah"/>
  </r>
  <r>
    <d v="2021-10-30T00:00:00"/>
    <x v="9"/>
    <x v="1"/>
    <x v="0"/>
    <x v="0"/>
    <x v="4"/>
    <x v="3"/>
    <x v="1"/>
    <n v="57"/>
    <n v="27186"/>
    <s v="Bill"/>
  </r>
  <r>
    <d v="2021-10-18T00:00:00"/>
    <x v="9"/>
    <x v="0"/>
    <x v="1"/>
    <x v="2"/>
    <x v="6"/>
    <x v="0"/>
    <x v="1"/>
    <n v="58"/>
    <n v="11145"/>
    <s v="Nicholas"/>
  </r>
  <r>
    <d v="2021-10-21T00:00:00"/>
    <x v="9"/>
    <x v="0"/>
    <x v="1"/>
    <x v="1"/>
    <x v="2"/>
    <x v="6"/>
    <x v="1"/>
    <n v="44"/>
    <n v="13756"/>
    <s v="Laura"/>
  </r>
  <r>
    <d v="2021-11-06T00:00:00"/>
    <x v="7"/>
    <x v="1"/>
    <x v="0"/>
    <x v="0"/>
    <x v="4"/>
    <x v="11"/>
    <x v="1"/>
    <n v="49"/>
    <n v="27754"/>
    <s v="Larry"/>
  </r>
  <r>
    <d v="2021-05-27T00:00:00"/>
    <x v="11"/>
    <x v="0"/>
    <x v="0"/>
    <x v="1"/>
    <x v="5"/>
    <x v="0"/>
    <x v="1"/>
    <n v="72"/>
    <n v="32846"/>
    <s v="Nicholas"/>
  </r>
  <r>
    <d v="2021-11-19T00:00:00"/>
    <x v="7"/>
    <x v="1"/>
    <x v="0"/>
    <x v="0"/>
    <x v="0"/>
    <x v="7"/>
    <x v="0"/>
    <n v="35"/>
    <n v="26324"/>
    <s v="Richard"/>
  </r>
  <r>
    <d v="2021-03-10T00:00:00"/>
    <x v="5"/>
    <x v="0"/>
    <x v="0"/>
    <x v="1"/>
    <x v="5"/>
    <x v="8"/>
    <x v="1"/>
    <n v="73"/>
    <n v="31810"/>
    <s v="Mary"/>
  </r>
  <r>
    <d v="2021-11-08T00:00:00"/>
    <x v="7"/>
    <x v="1"/>
    <x v="0"/>
    <x v="1"/>
    <x v="1"/>
    <x v="3"/>
    <x v="1"/>
    <n v="29"/>
    <n v="19630"/>
    <s v="Bill"/>
  </r>
  <r>
    <d v="2021-05-27T00:00:00"/>
    <x v="11"/>
    <x v="1"/>
    <x v="0"/>
    <x v="1"/>
    <x v="5"/>
    <x v="3"/>
    <x v="1"/>
    <n v="41"/>
    <n v="33761"/>
    <s v="Bill"/>
  </r>
  <r>
    <d v="2021-10-25T00:00:00"/>
    <x v="9"/>
    <x v="0"/>
    <x v="1"/>
    <x v="2"/>
    <x v="6"/>
    <x v="8"/>
    <x v="1"/>
    <n v="36"/>
    <n v="10189"/>
    <s v="Mary"/>
  </r>
  <r>
    <d v="2021-04-29T00:00:00"/>
    <x v="2"/>
    <x v="0"/>
    <x v="0"/>
    <x v="0"/>
    <x v="4"/>
    <x v="6"/>
    <x v="0"/>
    <n v="55"/>
    <n v="25933"/>
    <s v="Laura"/>
  </r>
  <r>
    <d v="2021-10-14T00:00:00"/>
    <x v="9"/>
    <x v="2"/>
    <x v="0"/>
    <x v="2"/>
    <x v="6"/>
    <x v="3"/>
    <x v="0"/>
    <n v="42"/>
    <n v="28430"/>
    <s v="Bill"/>
  </r>
  <r>
    <d v="2021-11-10T00:00:00"/>
    <x v="7"/>
    <x v="0"/>
    <x v="0"/>
    <x v="1"/>
    <x v="5"/>
    <x v="1"/>
    <x v="0"/>
    <n v="59"/>
    <n v="31279"/>
    <s v="Miguel"/>
  </r>
  <r>
    <d v="2021-09-19T00:00:00"/>
    <x v="3"/>
    <x v="0"/>
    <x v="0"/>
    <x v="0"/>
    <x v="4"/>
    <x v="0"/>
    <x v="0"/>
    <n v="50"/>
    <n v="27760"/>
    <s v="Nicholas"/>
  </r>
  <r>
    <d v="2021-08-28T00:00:00"/>
    <x v="6"/>
    <x v="1"/>
    <x v="0"/>
    <x v="0"/>
    <x v="4"/>
    <x v="2"/>
    <x v="0"/>
    <n v="60"/>
    <n v="26088"/>
    <s v="Helena"/>
  </r>
  <r>
    <d v="2021-11-18T00:00:00"/>
    <x v="7"/>
    <x v="1"/>
    <x v="0"/>
    <x v="1"/>
    <x v="5"/>
    <x v="2"/>
    <x v="0"/>
    <n v="51"/>
    <n v="31515"/>
    <s v="Helena"/>
  </r>
  <r>
    <d v="2021-11-05T00:00:00"/>
    <x v="7"/>
    <x v="1"/>
    <x v="0"/>
    <x v="0"/>
    <x v="4"/>
    <x v="7"/>
    <x v="1"/>
    <n v="70"/>
    <n v="25822"/>
    <s v="Richard"/>
  </r>
  <r>
    <d v="2021-07-16T00:00:00"/>
    <x v="1"/>
    <x v="2"/>
    <x v="0"/>
    <x v="0"/>
    <x v="4"/>
    <x v="12"/>
    <x v="0"/>
    <n v="44"/>
    <n v="28537"/>
    <s v="Lou"/>
  </r>
  <r>
    <d v="2021-11-15T00:00:00"/>
    <x v="7"/>
    <x v="1"/>
    <x v="0"/>
    <x v="2"/>
    <x v="6"/>
    <x v="3"/>
    <x v="1"/>
    <n v="30"/>
    <n v="26680"/>
    <s v="Bill"/>
  </r>
  <r>
    <d v="2021-08-24T00:00:00"/>
    <x v="6"/>
    <x v="1"/>
    <x v="0"/>
    <x v="2"/>
    <x v="3"/>
    <x v="3"/>
    <x v="1"/>
    <n v="40"/>
    <n v="29336"/>
    <s v="Bill"/>
  </r>
  <r>
    <d v="2021-09-17T00:00:00"/>
    <x v="3"/>
    <x v="1"/>
    <x v="0"/>
    <x v="1"/>
    <x v="5"/>
    <x v="9"/>
    <x v="1"/>
    <n v="56"/>
    <n v="34693"/>
    <s v="Sarah"/>
  </r>
  <r>
    <d v="2021-11-27T00:00:00"/>
    <x v="7"/>
    <x v="0"/>
    <x v="0"/>
    <x v="0"/>
    <x v="0"/>
    <x v="0"/>
    <x v="1"/>
    <n v="24"/>
    <n v="28036"/>
    <s v="Nicholas"/>
  </r>
  <r>
    <d v="2021-07-15T00:00:00"/>
    <x v="1"/>
    <x v="1"/>
    <x v="0"/>
    <x v="1"/>
    <x v="1"/>
    <x v="9"/>
    <x v="1"/>
    <n v="35"/>
    <n v="20303"/>
    <s v="Sarah"/>
  </r>
  <r>
    <d v="2021-12-21T00:00:00"/>
    <x v="0"/>
    <x v="1"/>
    <x v="0"/>
    <x v="2"/>
    <x v="6"/>
    <x v="2"/>
    <x v="1"/>
    <n v="30"/>
    <n v="29292"/>
    <s v="Helena"/>
  </r>
  <r>
    <d v="2021-10-10T00:00:00"/>
    <x v="9"/>
    <x v="2"/>
    <x v="0"/>
    <x v="1"/>
    <x v="1"/>
    <x v="5"/>
    <x v="1"/>
    <n v="44"/>
    <n v="18908"/>
    <s v="Debbie"/>
  </r>
  <r>
    <d v="2021-04-20T00:00:00"/>
    <x v="2"/>
    <x v="0"/>
    <x v="1"/>
    <x v="1"/>
    <x v="5"/>
    <x v="8"/>
    <x v="1"/>
    <n v="52"/>
    <n v="22583"/>
    <s v="Mary"/>
  </r>
  <r>
    <d v="2021-05-30T00:00:00"/>
    <x v="11"/>
    <x v="0"/>
    <x v="1"/>
    <x v="2"/>
    <x v="3"/>
    <x v="6"/>
    <x v="1"/>
    <n v="48"/>
    <n v="18460"/>
    <s v="Laura"/>
  </r>
  <r>
    <d v="2021-12-26T00:00:00"/>
    <x v="0"/>
    <x v="0"/>
    <x v="1"/>
    <x v="1"/>
    <x v="1"/>
    <x v="8"/>
    <x v="1"/>
    <n v="68"/>
    <n v="15630"/>
    <s v="Mary"/>
  </r>
  <r>
    <d v="2021-06-11T00:00:00"/>
    <x v="4"/>
    <x v="0"/>
    <x v="1"/>
    <x v="1"/>
    <x v="2"/>
    <x v="6"/>
    <x v="1"/>
    <n v="62"/>
    <n v="13477"/>
    <s v="Laura"/>
  </r>
  <r>
    <d v="2021-06-11T00:00:00"/>
    <x v="4"/>
    <x v="0"/>
    <x v="0"/>
    <x v="0"/>
    <x v="0"/>
    <x v="4"/>
    <x v="0"/>
    <n v="50"/>
    <n v="29497"/>
    <s v="Harry"/>
  </r>
  <r>
    <d v="2021-03-12T00:00:00"/>
    <x v="5"/>
    <x v="1"/>
    <x v="0"/>
    <x v="0"/>
    <x v="0"/>
    <x v="9"/>
    <x v="1"/>
    <n v="59"/>
    <n v="26239"/>
    <s v="Sarah"/>
  </r>
  <r>
    <d v="2021-06-16T00:00:00"/>
    <x v="4"/>
    <x v="0"/>
    <x v="0"/>
    <x v="2"/>
    <x v="3"/>
    <x v="0"/>
    <x v="1"/>
    <n v="30"/>
    <n v="27189"/>
    <s v="Nicholas"/>
  </r>
  <r>
    <d v="2021-05-10T00:00:00"/>
    <x v="11"/>
    <x v="0"/>
    <x v="0"/>
    <x v="1"/>
    <x v="1"/>
    <x v="0"/>
    <x v="1"/>
    <n v="29"/>
    <n v="18404"/>
    <s v="Nicholas"/>
  </r>
  <r>
    <d v="2021-09-16T00:00:00"/>
    <x v="3"/>
    <x v="0"/>
    <x v="1"/>
    <x v="1"/>
    <x v="1"/>
    <x v="4"/>
    <x v="0"/>
    <n v="59"/>
    <n v="10683"/>
    <s v="Harry"/>
  </r>
  <r>
    <d v="2021-11-04T00:00:00"/>
    <x v="7"/>
    <x v="1"/>
    <x v="0"/>
    <x v="2"/>
    <x v="6"/>
    <x v="3"/>
    <x v="0"/>
    <n v="29"/>
    <n v="27909"/>
    <s v="Bill"/>
  </r>
  <r>
    <d v="2021-11-05T00:00:00"/>
    <x v="7"/>
    <x v="0"/>
    <x v="1"/>
    <x v="1"/>
    <x v="1"/>
    <x v="4"/>
    <x v="1"/>
    <n v="57"/>
    <n v="10690"/>
    <s v="Harry"/>
  </r>
  <r>
    <d v="2021-08-26T00:00:00"/>
    <x v="6"/>
    <x v="2"/>
    <x v="0"/>
    <x v="2"/>
    <x v="3"/>
    <x v="12"/>
    <x v="1"/>
    <n v="30"/>
    <n v="31578"/>
    <s v="Lou"/>
  </r>
  <r>
    <d v="2021-12-25T00:00:00"/>
    <x v="0"/>
    <x v="0"/>
    <x v="0"/>
    <x v="1"/>
    <x v="1"/>
    <x v="6"/>
    <x v="1"/>
    <n v="38"/>
    <n v="17327"/>
    <s v="Laura"/>
  </r>
  <r>
    <d v="2021-07-15T00:00:00"/>
    <x v="1"/>
    <x v="0"/>
    <x v="0"/>
    <x v="0"/>
    <x v="4"/>
    <x v="0"/>
    <x v="0"/>
    <n v="53"/>
    <n v="25580"/>
    <s v="Nicholas"/>
  </r>
  <r>
    <d v="2021-04-14T00:00:00"/>
    <x v="2"/>
    <x v="1"/>
    <x v="0"/>
    <x v="2"/>
    <x v="6"/>
    <x v="2"/>
    <x v="1"/>
    <n v="23"/>
    <n v="29112"/>
    <s v="Helena"/>
  </r>
  <r>
    <d v="2021-09-07T00:00:00"/>
    <x v="3"/>
    <x v="1"/>
    <x v="0"/>
    <x v="2"/>
    <x v="6"/>
    <x v="7"/>
    <x v="1"/>
    <n v="65"/>
    <n v="26422"/>
    <s v="Richard"/>
  </r>
  <r>
    <d v="2021-12-04T00:00:00"/>
    <x v="0"/>
    <x v="0"/>
    <x v="0"/>
    <x v="1"/>
    <x v="2"/>
    <x v="0"/>
    <x v="0"/>
    <n v="71"/>
    <n v="29911"/>
    <s v="Nicholas"/>
  </r>
  <r>
    <d v="2021-06-08T00:00:00"/>
    <x v="4"/>
    <x v="2"/>
    <x v="0"/>
    <x v="1"/>
    <x v="1"/>
    <x v="13"/>
    <x v="0"/>
    <n v="44"/>
    <n v="19643"/>
    <s v="Tina"/>
  </r>
  <r>
    <d v="2021-03-20T00:00:00"/>
    <x v="5"/>
    <x v="1"/>
    <x v="1"/>
    <x v="1"/>
    <x v="5"/>
    <x v="2"/>
    <x v="0"/>
    <n v="72"/>
    <n v="17880"/>
    <s v="Helena"/>
  </r>
  <r>
    <d v="2021-08-04T00:00:00"/>
    <x v="6"/>
    <x v="0"/>
    <x v="0"/>
    <x v="0"/>
    <x v="4"/>
    <x v="0"/>
    <x v="1"/>
    <n v="59"/>
    <n v="25769"/>
    <s v="Nicholas"/>
  </r>
  <r>
    <d v="2021-11-12T00:00:00"/>
    <x v="7"/>
    <x v="0"/>
    <x v="0"/>
    <x v="0"/>
    <x v="0"/>
    <x v="4"/>
    <x v="1"/>
    <n v="56"/>
    <n v="29206"/>
    <s v="Harry"/>
  </r>
  <r>
    <d v="2021-11-07T00:00:00"/>
    <x v="7"/>
    <x v="0"/>
    <x v="0"/>
    <x v="0"/>
    <x v="4"/>
    <x v="4"/>
    <x v="1"/>
    <n v="52"/>
    <n v="28593"/>
    <s v="Harry"/>
  </r>
  <r>
    <d v="2021-11-02T00:00:00"/>
    <x v="7"/>
    <x v="1"/>
    <x v="0"/>
    <x v="1"/>
    <x v="5"/>
    <x v="7"/>
    <x v="1"/>
    <n v="62"/>
    <n v="32241"/>
    <s v="Richard"/>
  </r>
  <r>
    <d v="2021-12-24T00:00:00"/>
    <x v="0"/>
    <x v="0"/>
    <x v="0"/>
    <x v="1"/>
    <x v="1"/>
    <x v="6"/>
    <x v="0"/>
    <n v="33"/>
    <n v="20482"/>
    <s v="Laura"/>
  </r>
  <r>
    <d v="2021-04-17T00:00:00"/>
    <x v="2"/>
    <x v="1"/>
    <x v="0"/>
    <x v="2"/>
    <x v="6"/>
    <x v="2"/>
    <x v="1"/>
    <n v="25"/>
    <n v="28581"/>
    <s v="Helena"/>
  </r>
  <r>
    <d v="2021-06-11T00:00:00"/>
    <x v="4"/>
    <x v="0"/>
    <x v="1"/>
    <x v="1"/>
    <x v="2"/>
    <x v="4"/>
    <x v="1"/>
    <n v="25"/>
    <n v="10507"/>
    <s v="Harry"/>
  </r>
  <r>
    <d v="2021-02-28T00:00:00"/>
    <x v="8"/>
    <x v="1"/>
    <x v="0"/>
    <x v="2"/>
    <x v="3"/>
    <x v="7"/>
    <x v="1"/>
    <n v="67"/>
    <n v="29436"/>
    <s v="Richard"/>
  </r>
  <r>
    <d v="2021-03-01T00:00:00"/>
    <x v="5"/>
    <x v="0"/>
    <x v="1"/>
    <x v="1"/>
    <x v="2"/>
    <x v="8"/>
    <x v="1"/>
    <n v="57"/>
    <n v="10413"/>
    <s v="Mary"/>
  </r>
  <r>
    <d v="2021-12-04T00:00:00"/>
    <x v="0"/>
    <x v="2"/>
    <x v="0"/>
    <x v="2"/>
    <x v="3"/>
    <x v="5"/>
    <x v="1"/>
    <n v="40"/>
    <n v="29844"/>
    <s v="Debbie"/>
  </r>
  <r>
    <d v="2021-02-01T00:00:00"/>
    <x v="8"/>
    <x v="1"/>
    <x v="1"/>
    <x v="1"/>
    <x v="1"/>
    <x v="11"/>
    <x v="1"/>
    <n v="54"/>
    <n v="15633"/>
    <s v="Larry"/>
  </r>
  <r>
    <d v="2021-10-11T00:00:00"/>
    <x v="9"/>
    <x v="1"/>
    <x v="0"/>
    <x v="0"/>
    <x v="4"/>
    <x v="7"/>
    <x v="0"/>
    <n v="41"/>
    <n v="24377"/>
    <s v="Richard"/>
  </r>
  <r>
    <d v="2021-09-05T00:00:00"/>
    <x v="3"/>
    <x v="2"/>
    <x v="0"/>
    <x v="0"/>
    <x v="0"/>
    <x v="2"/>
    <x v="1"/>
    <n v="22"/>
    <n v="27668"/>
    <s v="Helena"/>
  </r>
  <r>
    <d v="2021-09-24T00:00:00"/>
    <x v="3"/>
    <x v="2"/>
    <x v="0"/>
    <x v="2"/>
    <x v="6"/>
    <x v="0"/>
    <x v="1"/>
    <n v="47"/>
    <n v="28206"/>
    <s v="Nicholas"/>
  </r>
  <r>
    <d v="2021-01-15T00:00:00"/>
    <x v="10"/>
    <x v="1"/>
    <x v="1"/>
    <x v="2"/>
    <x v="3"/>
    <x v="9"/>
    <x v="1"/>
    <n v="72"/>
    <n v="18425"/>
    <s v="Sarah"/>
  </r>
  <r>
    <d v="2021-12-27T00:00:00"/>
    <x v="0"/>
    <x v="0"/>
    <x v="0"/>
    <x v="0"/>
    <x v="0"/>
    <x v="0"/>
    <x v="1"/>
    <n v="64"/>
    <n v="27120"/>
    <s v="Nicholas"/>
  </r>
  <r>
    <d v="2021-09-18T00:00:00"/>
    <x v="3"/>
    <x v="1"/>
    <x v="0"/>
    <x v="0"/>
    <x v="0"/>
    <x v="2"/>
    <x v="1"/>
    <n v="59"/>
    <n v="26649"/>
    <s v="Helena"/>
  </r>
  <r>
    <d v="2021-08-25T00:00:00"/>
    <x v="6"/>
    <x v="1"/>
    <x v="0"/>
    <x v="1"/>
    <x v="1"/>
    <x v="2"/>
    <x v="1"/>
    <n v="67"/>
    <n v="18267"/>
    <s v="Helena"/>
  </r>
  <r>
    <d v="2021-04-04T00:00:00"/>
    <x v="2"/>
    <x v="0"/>
    <x v="0"/>
    <x v="0"/>
    <x v="0"/>
    <x v="1"/>
    <x v="1"/>
    <n v="25"/>
    <n v="29802"/>
    <s v="Miguel"/>
  </r>
  <r>
    <d v="2021-11-30T00:00:00"/>
    <x v="7"/>
    <x v="0"/>
    <x v="0"/>
    <x v="1"/>
    <x v="1"/>
    <x v="0"/>
    <x v="0"/>
    <n v="35"/>
    <n v="17428"/>
    <s v="Nicholas"/>
  </r>
  <r>
    <d v="2021-12-07T00:00:00"/>
    <x v="0"/>
    <x v="1"/>
    <x v="0"/>
    <x v="0"/>
    <x v="4"/>
    <x v="3"/>
    <x v="0"/>
    <n v="29"/>
    <n v="28574"/>
    <s v="Bill"/>
  </r>
  <r>
    <d v="2021-04-04T00:00:00"/>
    <x v="2"/>
    <x v="1"/>
    <x v="1"/>
    <x v="1"/>
    <x v="5"/>
    <x v="9"/>
    <x v="0"/>
    <n v="34"/>
    <n v="16443"/>
    <s v="Sarah"/>
  </r>
  <r>
    <d v="2021-11-21T00:00:00"/>
    <x v="7"/>
    <x v="2"/>
    <x v="0"/>
    <x v="1"/>
    <x v="1"/>
    <x v="10"/>
    <x v="1"/>
    <n v="37"/>
    <n v="19859"/>
    <s v="Jill"/>
  </r>
  <r>
    <d v="2021-09-06T00:00:00"/>
    <x v="3"/>
    <x v="1"/>
    <x v="1"/>
    <x v="1"/>
    <x v="2"/>
    <x v="2"/>
    <x v="1"/>
    <n v="72"/>
    <n v="12111"/>
    <s v="Helena"/>
  </r>
  <r>
    <d v="2021-09-17T00:00:00"/>
    <x v="3"/>
    <x v="0"/>
    <x v="0"/>
    <x v="0"/>
    <x v="4"/>
    <x v="6"/>
    <x v="0"/>
    <n v="26"/>
    <n v="26832"/>
    <s v="Laura"/>
  </r>
  <r>
    <d v="2021-12-04T00:00:00"/>
    <x v="0"/>
    <x v="1"/>
    <x v="0"/>
    <x v="1"/>
    <x v="1"/>
    <x v="11"/>
    <x v="0"/>
    <n v="60"/>
    <n v="19240"/>
    <s v="Larry"/>
  </r>
  <r>
    <d v="2021-11-22T00:00:00"/>
    <x v="7"/>
    <x v="0"/>
    <x v="0"/>
    <x v="0"/>
    <x v="4"/>
    <x v="4"/>
    <x v="1"/>
    <n v="73"/>
    <n v="29165"/>
    <s v="Harry"/>
  </r>
  <r>
    <d v="2021-12-10T00:00:00"/>
    <x v="0"/>
    <x v="1"/>
    <x v="0"/>
    <x v="1"/>
    <x v="5"/>
    <x v="2"/>
    <x v="0"/>
    <n v="36"/>
    <n v="34022"/>
    <s v="Helena"/>
  </r>
  <r>
    <d v="2021-09-13T00:00:00"/>
    <x v="3"/>
    <x v="0"/>
    <x v="0"/>
    <x v="0"/>
    <x v="4"/>
    <x v="4"/>
    <x v="1"/>
    <n v="45"/>
    <n v="29906"/>
    <s v="Harry"/>
  </r>
  <r>
    <d v="2021-12-14T00:00:00"/>
    <x v="0"/>
    <x v="1"/>
    <x v="0"/>
    <x v="0"/>
    <x v="0"/>
    <x v="2"/>
    <x v="0"/>
    <n v="24"/>
    <n v="26422"/>
    <s v="Helena"/>
  </r>
  <r>
    <d v="2021-09-16T00:00:00"/>
    <x v="3"/>
    <x v="0"/>
    <x v="0"/>
    <x v="1"/>
    <x v="5"/>
    <x v="1"/>
    <x v="0"/>
    <n v="65"/>
    <n v="34662"/>
    <s v="Miguel"/>
  </r>
  <r>
    <d v="2021-04-25T00:00:00"/>
    <x v="2"/>
    <x v="2"/>
    <x v="0"/>
    <x v="1"/>
    <x v="5"/>
    <x v="5"/>
    <x v="1"/>
    <n v="68"/>
    <n v="34739"/>
    <s v="Debbie"/>
  </r>
  <r>
    <d v="2021-09-04T00:00:00"/>
    <x v="3"/>
    <x v="0"/>
    <x v="0"/>
    <x v="0"/>
    <x v="0"/>
    <x v="8"/>
    <x v="1"/>
    <n v="54"/>
    <n v="25523"/>
    <s v="Mary"/>
  </r>
  <r>
    <d v="2021-09-02T00:00:00"/>
    <x v="3"/>
    <x v="0"/>
    <x v="0"/>
    <x v="0"/>
    <x v="0"/>
    <x v="4"/>
    <x v="1"/>
    <n v="68"/>
    <n v="28917"/>
    <s v="Harry"/>
  </r>
  <r>
    <d v="2021-12-04T00:00:00"/>
    <x v="0"/>
    <x v="1"/>
    <x v="0"/>
    <x v="2"/>
    <x v="3"/>
    <x v="2"/>
    <x v="1"/>
    <n v="25"/>
    <n v="29830"/>
    <s v="Helena"/>
  </r>
  <r>
    <d v="2021-06-03T00:00:00"/>
    <x v="4"/>
    <x v="0"/>
    <x v="0"/>
    <x v="1"/>
    <x v="1"/>
    <x v="0"/>
    <x v="1"/>
    <n v="57"/>
    <n v="17448"/>
    <s v="Nicholas"/>
  </r>
  <r>
    <d v="2021-01-30T00:00:00"/>
    <x v="10"/>
    <x v="0"/>
    <x v="0"/>
    <x v="1"/>
    <x v="1"/>
    <x v="4"/>
    <x v="1"/>
    <n v="56"/>
    <n v="21106"/>
    <s v="Harry"/>
  </r>
  <r>
    <d v="2021-06-16T00:00:00"/>
    <x v="4"/>
    <x v="0"/>
    <x v="0"/>
    <x v="0"/>
    <x v="0"/>
    <x v="8"/>
    <x v="0"/>
    <n v="28"/>
    <n v="24462"/>
    <s v="Mary"/>
  </r>
  <r>
    <d v="2021-12-08T00:00:00"/>
    <x v="0"/>
    <x v="1"/>
    <x v="0"/>
    <x v="0"/>
    <x v="0"/>
    <x v="2"/>
    <x v="0"/>
    <n v="35"/>
    <n v="27535"/>
    <s v="Helena"/>
  </r>
  <r>
    <d v="2021-12-08T00:00:00"/>
    <x v="0"/>
    <x v="0"/>
    <x v="0"/>
    <x v="0"/>
    <x v="0"/>
    <x v="6"/>
    <x v="1"/>
    <n v="60"/>
    <n v="25967"/>
    <s v="Laura"/>
  </r>
  <r>
    <d v="2021-11-23T00:00:00"/>
    <x v="7"/>
    <x v="0"/>
    <x v="0"/>
    <x v="0"/>
    <x v="4"/>
    <x v="6"/>
    <x v="1"/>
    <n v="43"/>
    <n v="29691"/>
    <s v="Laura"/>
  </r>
  <r>
    <d v="2021-11-12T00:00:00"/>
    <x v="7"/>
    <x v="0"/>
    <x v="1"/>
    <x v="1"/>
    <x v="5"/>
    <x v="1"/>
    <x v="0"/>
    <n v="49"/>
    <n v="24873"/>
    <s v="Miguel"/>
  </r>
  <r>
    <d v="2021-06-19T00:00:00"/>
    <x v="4"/>
    <x v="0"/>
    <x v="0"/>
    <x v="0"/>
    <x v="0"/>
    <x v="4"/>
    <x v="1"/>
    <n v="62"/>
    <n v="29845"/>
    <s v="Harry"/>
  </r>
  <r>
    <d v="2021-09-09T00:00:00"/>
    <x v="3"/>
    <x v="0"/>
    <x v="0"/>
    <x v="0"/>
    <x v="0"/>
    <x v="6"/>
    <x v="1"/>
    <n v="53"/>
    <n v="24540"/>
    <s v="Laura"/>
  </r>
  <r>
    <d v="2021-11-05T00:00:00"/>
    <x v="7"/>
    <x v="0"/>
    <x v="0"/>
    <x v="0"/>
    <x v="0"/>
    <x v="8"/>
    <x v="1"/>
    <n v="60"/>
    <n v="25660"/>
    <s v="Mary"/>
  </r>
  <r>
    <d v="2021-10-11T00:00:00"/>
    <x v="9"/>
    <x v="1"/>
    <x v="0"/>
    <x v="1"/>
    <x v="1"/>
    <x v="2"/>
    <x v="0"/>
    <n v="64"/>
    <n v="20231"/>
    <s v="Helena"/>
  </r>
  <r>
    <d v="2021-10-30T00:00:00"/>
    <x v="9"/>
    <x v="0"/>
    <x v="1"/>
    <x v="1"/>
    <x v="5"/>
    <x v="6"/>
    <x v="1"/>
    <n v="28"/>
    <n v="17948"/>
    <s v="Laura"/>
  </r>
  <r>
    <d v="2021-10-18T00:00:00"/>
    <x v="9"/>
    <x v="0"/>
    <x v="0"/>
    <x v="0"/>
    <x v="0"/>
    <x v="1"/>
    <x v="1"/>
    <n v="59"/>
    <n v="29486"/>
    <s v="Miguel"/>
  </r>
  <r>
    <d v="2021-10-21T00:00:00"/>
    <x v="9"/>
    <x v="0"/>
    <x v="0"/>
    <x v="2"/>
    <x v="6"/>
    <x v="6"/>
    <x v="0"/>
    <n v="37"/>
    <n v="25938"/>
    <s v="Laura"/>
  </r>
  <r>
    <d v="2021-11-06T00:00:00"/>
    <x v="7"/>
    <x v="0"/>
    <x v="0"/>
    <x v="1"/>
    <x v="2"/>
    <x v="1"/>
    <x v="0"/>
    <n v="40"/>
    <n v="25629"/>
    <s v="Miguel"/>
  </r>
  <r>
    <d v="2021-05-27T00:00:00"/>
    <x v="11"/>
    <x v="0"/>
    <x v="1"/>
    <x v="0"/>
    <x v="4"/>
    <x v="1"/>
    <x v="1"/>
    <n v="75"/>
    <n v="13412"/>
    <s v="Miguel"/>
  </r>
  <r>
    <d v="2021-11-19T00:00:00"/>
    <x v="7"/>
    <x v="1"/>
    <x v="1"/>
    <x v="1"/>
    <x v="5"/>
    <x v="2"/>
    <x v="0"/>
    <n v="23"/>
    <n v="19114"/>
    <s v="Helena"/>
  </r>
  <r>
    <d v="2021-03-10T00:00:00"/>
    <x v="5"/>
    <x v="0"/>
    <x v="0"/>
    <x v="2"/>
    <x v="6"/>
    <x v="8"/>
    <x v="1"/>
    <n v="54"/>
    <n v="25962"/>
    <s v="Mary"/>
  </r>
  <r>
    <d v="2021-11-08T00:00:00"/>
    <x v="7"/>
    <x v="2"/>
    <x v="0"/>
    <x v="1"/>
    <x v="5"/>
    <x v="5"/>
    <x v="1"/>
    <n v="43"/>
    <n v="30638"/>
    <s v="Debbie"/>
  </r>
  <r>
    <d v="2021-05-27T00:00:00"/>
    <x v="11"/>
    <x v="1"/>
    <x v="0"/>
    <x v="1"/>
    <x v="1"/>
    <x v="2"/>
    <x v="0"/>
    <n v="51"/>
    <n v="18954"/>
    <s v="Helena"/>
  </r>
  <r>
    <d v="2021-10-25T00:00:00"/>
    <x v="9"/>
    <x v="0"/>
    <x v="0"/>
    <x v="1"/>
    <x v="2"/>
    <x v="6"/>
    <x v="1"/>
    <n v="74"/>
    <n v="29173"/>
    <s v="Laura"/>
  </r>
  <r>
    <d v="2021-04-29T00:00:00"/>
    <x v="2"/>
    <x v="1"/>
    <x v="1"/>
    <x v="2"/>
    <x v="3"/>
    <x v="2"/>
    <x v="1"/>
    <n v="54"/>
    <n v="11154"/>
    <s v="Helena"/>
  </r>
  <r>
    <d v="2021-10-14T00:00:00"/>
    <x v="9"/>
    <x v="0"/>
    <x v="0"/>
    <x v="1"/>
    <x v="1"/>
    <x v="0"/>
    <x v="1"/>
    <n v="25"/>
    <n v="19799"/>
    <s v="Nicholas"/>
  </r>
  <r>
    <d v="2021-11-10T00:00:00"/>
    <x v="7"/>
    <x v="1"/>
    <x v="0"/>
    <x v="0"/>
    <x v="0"/>
    <x v="3"/>
    <x v="0"/>
    <n v="62"/>
    <n v="25136"/>
    <s v="Bill"/>
  </r>
  <r>
    <d v="2021-09-19T00:00:00"/>
    <x v="3"/>
    <x v="0"/>
    <x v="1"/>
    <x v="1"/>
    <x v="2"/>
    <x v="6"/>
    <x v="0"/>
    <n v="28"/>
    <n v="19125"/>
    <s v="Laura"/>
  </r>
  <r>
    <d v="2021-08-28T00:00:00"/>
    <x v="6"/>
    <x v="0"/>
    <x v="0"/>
    <x v="1"/>
    <x v="2"/>
    <x v="1"/>
    <x v="1"/>
    <n v="62"/>
    <n v="29962"/>
    <s v="Miguel"/>
  </r>
  <r>
    <d v="2021-11-18T00:00:00"/>
    <x v="7"/>
    <x v="2"/>
    <x v="0"/>
    <x v="0"/>
    <x v="4"/>
    <x v="10"/>
    <x v="0"/>
    <n v="53"/>
    <n v="29199"/>
    <s v="Jill"/>
  </r>
  <r>
    <d v="2021-11-05T00:00:00"/>
    <x v="7"/>
    <x v="1"/>
    <x v="0"/>
    <x v="1"/>
    <x v="1"/>
    <x v="7"/>
    <x v="1"/>
    <n v="54"/>
    <n v="17703"/>
    <s v="Richard"/>
  </r>
  <r>
    <d v="2021-07-16T00:00:00"/>
    <x v="1"/>
    <x v="0"/>
    <x v="0"/>
    <x v="1"/>
    <x v="1"/>
    <x v="6"/>
    <x v="1"/>
    <n v="52"/>
    <n v="20856"/>
    <s v="Laura"/>
  </r>
  <r>
    <d v="2021-11-15T00:00:00"/>
    <x v="7"/>
    <x v="0"/>
    <x v="1"/>
    <x v="1"/>
    <x v="5"/>
    <x v="6"/>
    <x v="0"/>
    <n v="57"/>
    <n v="15752"/>
    <s v="Laura"/>
  </r>
  <r>
    <d v="2021-08-24T00:00:00"/>
    <x v="6"/>
    <x v="1"/>
    <x v="0"/>
    <x v="1"/>
    <x v="1"/>
    <x v="2"/>
    <x v="0"/>
    <n v="68"/>
    <n v="19003"/>
    <s v="Helena"/>
  </r>
  <r>
    <d v="2021-09-17T00:00:00"/>
    <x v="3"/>
    <x v="0"/>
    <x v="0"/>
    <x v="2"/>
    <x v="6"/>
    <x v="1"/>
    <x v="1"/>
    <n v="32"/>
    <n v="27543"/>
    <s v="Miguel"/>
  </r>
  <r>
    <d v="2021-11-27T00:00:00"/>
    <x v="7"/>
    <x v="1"/>
    <x v="0"/>
    <x v="0"/>
    <x v="4"/>
    <x v="2"/>
    <x v="1"/>
    <n v="27"/>
    <n v="29375"/>
    <s v="Helena"/>
  </r>
  <r>
    <d v="2021-07-15T00:00:00"/>
    <x v="1"/>
    <x v="1"/>
    <x v="0"/>
    <x v="0"/>
    <x v="4"/>
    <x v="9"/>
    <x v="0"/>
    <n v="50"/>
    <n v="28614"/>
    <s v="Sarah"/>
  </r>
  <r>
    <d v="2021-12-21T00:00:00"/>
    <x v="0"/>
    <x v="1"/>
    <x v="0"/>
    <x v="0"/>
    <x v="0"/>
    <x v="9"/>
    <x v="0"/>
    <n v="56"/>
    <n v="27470"/>
    <s v="Sarah"/>
  </r>
  <r>
    <d v="2021-10-10T00:00:00"/>
    <x v="9"/>
    <x v="1"/>
    <x v="0"/>
    <x v="1"/>
    <x v="2"/>
    <x v="2"/>
    <x v="1"/>
    <n v="25"/>
    <n v="28874"/>
    <s v="Helena"/>
  </r>
  <r>
    <d v="2021-04-20T00:00:00"/>
    <x v="2"/>
    <x v="2"/>
    <x v="0"/>
    <x v="1"/>
    <x v="5"/>
    <x v="10"/>
    <x v="1"/>
    <n v="51"/>
    <n v="30472"/>
    <s v="Jill"/>
  </r>
  <r>
    <d v="2021-05-30T00:00:00"/>
    <x v="11"/>
    <x v="2"/>
    <x v="1"/>
    <x v="2"/>
    <x v="6"/>
    <x v="12"/>
    <x v="0"/>
    <n v="49"/>
    <n v="18760"/>
    <s v="Lou"/>
  </r>
  <r>
    <d v="2021-12-26T00:00:00"/>
    <x v="0"/>
    <x v="0"/>
    <x v="0"/>
    <x v="0"/>
    <x v="0"/>
    <x v="4"/>
    <x v="0"/>
    <n v="58"/>
    <n v="29072"/>
    <s v="Harry"/>
  </r>
  <r>
    <d v="2021-06-11T00:00:00"/>
    <x v="4"/>
    <x v="2"/>
    <x v="0"/>
    <x v="0"/>
    <x v="4"/>
    <x v="2"/>
    <x v="0"/>
    <n v="55"/>
    <n v="27909"/>
    <s v="Helena"/>
  </r>
  <r>
    <d v="2021-06-11T00:00:00"/>
    <x v="4"/>
    <x v="1"/>
    <x v="0"/>
    <x v="1"/>
    <x v="2"/>
    <x v="7"/>
    <x v="1"/>
    <n v="29"/>
    <n v="26556"/>
    <s v="Richard"/>
  </r>
  <r>
    <d v="2021-03-12T00:00:00"/>
    <x v="5"/>
    <x v="1"/>
    <x v="0"/>
    <x v="0"/>
    <x v="0"/>
    <x v="2"/>
    <x v="1"/>
    <n v="23"/>
    <n v="25018"/>
    <s v="Helena"/>
  </r>
  <r>
    <d v="2021-06-16T00:00:00"/>
    <x v="4"/>
    <x v="1"/>
    <x v="0"/>
    <x v="0"/>
    <x v="4"/>
    <x v="2"/>
    <x v="1"/>
    <n v="54"/>
    <n v="29900"/>
    <s v="Helena"/>
  </r>
  <r>
    <d v="2021-05-10T00:00:00"/>
    <x v="11"/>
    <x v="0"/>
    <x v="0"/>
    <x v="1"/>
    <x v="1"/>
    <x v="0"/>
    <x v="0"/>
    <n v="49"/>
    <n v="18127"/>
    <s v="Nicholas"/>
  </r>
  <r>
    <d v="2021-09-16T00:00:00"/>
    <x v="3"/>
    <x v="0"/>
    <x v="0"/>
    <x v="1"/>
    <x v="1"/>
    <x v="0"/>
    <x v="1"/>
    <n v="31"/>
    <n v="18862"/>
    <s v="Nicholas"/>
  </r>
  <r>
    <d v="2021-11-04T00:00:00"/>
    <x v="7"/>
    <x v="2"/>
    <x v="0"/>
    <x v="0"/>
    <x v="4"/>
    <x v="12"/>
    <x v="1"/>
    <n v="22"/>
    <n v="25940"/>
    <s v="Lou"/>
  </r>
  <r>
    <d v="2021-11-05T00:00:00"/>
    <x v="7"/>
    <x v="0"/>
    <x v="1"/>
    <x v="2"/>
    <x v="3"/>
    <x v="0"/>
    <x v="1"/>
    <n v="68"/>
    <n v="16701"/>
    <s v="Nicholas"/>
  </r>
  <r>
    <d v="2021-08-26T00:00:00"/>
    <x v="6"/>
    <x v="0"/>
    <x v="0"/>
    <x v="0"/>
    <x v="0"/>
    <x v="0"/>
    <x v="1"/>
    <n v="24"/>
    <n v="24215"/>
    <s v="Nicholas"/>
  </r>
  <r>
    <d v="2021-12-25T00:00:00"/>
    <x v="0"/>
    <x v="2"/>
    <x v="1"/>
    <x v="1"/>
    <x v="5"/>
    <x v="5"/>
    <x v="0"/>
    <n v="23"/>
    <n v="20861"/>
    <s v="Debbie"/>
  </r>
  <r>
    <d v="2021-07-15T00:00:00"/>
    <x v="1"/>
    <x v="0"/>
    <x v="0"/>
    <x v="0"/>
    <x v="0"/>
    <x v="4"/>
    <x v="1"/>
    <n v="54"/>
    <n v="25885"/>
    <s v="Harry"/>
  </r>
  <r>
    <d v="2021-04-14T00:00:00"/>
    <x v="2"/>
    <x v="0"/>
    <x v="0"/>
    <x v="0"/>
    <x v="0"/>
    <x v="4"/>
    <x v="1"/>
    <n v="61"/>
    <n v="25629"/>
    <s v="Harry"/>
  </r>
  <r>
    <d v="2021-09-07T00:00:00"/>
    <x v="3"/>
    <x v="0"/>
    <x v="0"/>
    <x v="1"/>
    <x v="5"/>
    <x v="0"/>
    <x v="1"/>
    <n v="37"/>
    <n v="32557"/>
    <s v="Nicholas"/>
  </r>
  <r>
    <d v="2021-12-04T00:00:00"/>
    <x v="0"/>
    <x v="0"/>
    <x v="1"/>
    <x v="1"/>
    <x v="5"/>
    <x v="4"/>
    <x v="1"/>
    <n v="45"/>
    <n v="20082"/>
    <s v="Harry"/>
  </r>
  <r>
    <d v="2021-06-08T00:00:00"/>
    <x v="4"/>
    <x v="1"/>
    <x v="0"/>
    <x v="0"/>
    <x v="4"/>
    <x v="3"/>
    <x v="0"/>
    <n v="56"/>
    <n v="28403"/>
    <s v="Bill"/>
  </r>
  <r>
    <d v="2021-03-20T00:00:00"/>
    <x v="5"/>
    <x v="0"/>
    <x v="0"/>
    <x v="0"/>
    <x v="0"/>
    <x v="6"/>
    <x v="0"/>
    <n v="54"/>
    <n v="29156"/>
    <s v="Laura"/>
  </r>
  <r>
    <d v="2021-08-04T00:00:00"/>
    <x v="6"/>
    <x v="1"/>
    <x v="0"/>
    <x v="2"/>
    <x v="6"/>
    <x v="2"/>
    <x v="1"/>
    <n v="24"/>
    <n v="26009"/>
    <s v="Helena"/>
  </r>
  <r>
    <d v="2021-11-12T00:00:00"/>
    <x v="7"/>
    <x v="0"/>
    <x v="0"/>
    <x v="1"/>
    <x v="5"/>
    <x v="0"/>
    <x v="0"/>
    <n v="29"/>
    <n v="30816"/>
    <s v="Nicholas"/>
  </r>
  <r>
    <d v="2021-11-07T00:00:00"/>
    <x v="7"/>
    <x v="1"/>
    <x v="0"/>
    <x v="0"/>
    <x v="0"/>
    <x v="7"/>
    <x v="1"/>
    <n v="63"/>
    <n v="25227"/>
    <s v="Richard"/>
  </r>
  <r>
    <d v="2021-11-02T00:00:00"/>
    <x v="7"/>
    <x v="0"/>
    <x v="1"/>
    <x v="1"/>
    <x v="5"/>
    <x v="0"/>
    <x v="0"/>
    <n v="55"/>
    <n v="17321"/>
    <s v="Nicholas"/>
  </r>
  <r>
    <d v="2021-12-24T00:00:00"/>
    <x v="0"/>
    <x v="2"/>
    <x v="0"/>
    <x v="0"/>
    <x v="0"/>
    <x v="5"/>
    <x v="0"/>
    <n v="58"/>
    <n v="24462"/>
    <s v="Debbie"/>
  </r>
  <r>
    <d v="2021-04-17T00:00:00"/>
    <x v="2"/>
    <x v="1"/>
    <x v="1"/>
    <x v="1"/>
    <x v="1"/>
    <x v="2"/>
    <x v="1"/>
    <n v="41"/>
    <n v="18614"/>
    <s v="Helena"/>
  </r>
  <r>
    <d v="2021-06-11T00:00:00"/>
    <x v="4"/>
    <x v="1"/>
    <x v="0"/>
    <x v="0"/>
    <x v="4"/>
    <x v="3"/>
    <x v="0"/>
    <n v="24"/>
    <n v="27175"/>
    <s v="Bill"/>
  </r>
  <r>
    <d v="2021-02-28T00:00:00"/>
    <x v="8"/>
    <x v="0"/>
    <x v="0"/>
    <x v="1"/>
    <x v="2"/>
    <x v="6"/>
    <x v="1"/>
    <n v="64"/>
    <n v="26848"/>
    <s v="Laura"/>
  </r>
  <r>
    <d v="2021-03-01T00:00:00"/>
    <x v="5"/>
    <x v="1"/>
    <x v="0"/>
    <x v="1"/>
    <x v="2"/>
    <x v="2"/>
    <x v="0"/>
    <n v="46"/>
    <n v="29305"/>
    <s v="Helena"/>
  </r>
  <r>
    <d v="2021-12-04T00:00:00"/>
    <x v="0"/>
    <x v="0"/>
    <x v="0"/>
    <x v="1"/>
    <x v="2"/>
    <x v="0"/>
    <x v="0"/>
    <n v="66"/>
    <n v="25397"/>
    <s v="Nicholas"/>
  </r>
  <r>
    <d v="2021-02-01T00:00:00"/>
    <x v="8"/>
    <x v="0"/>
    <x v="0"/>
    <x v="0"/>
    <x v="0"/>
    <x v="4"/>
    <x v="1"/>
    <n v="55"/>
    <n v="25796"/>
    <s v="Harry"/>
  </r>
  <r>
    <d v="2021-10-11T00:00:00"/>
    <x v="9"/>
    <x v="0"/>
    <x v="0"/>
    <x v="0"/>
    <x v="0"/>
    <x v="6"/>
    <x v="0"/>
    <n v="67"/>
    <n v="26472"/>
    <s v="Laura"/>
  </r>
  <r>
    <d v="2021-09-05T00:00:00"/>
    <x v="3"/>
    <x v="0"/>
    <x v="1"/>
    <x v="1"/>
    <x v="1"/>
    <x v="4"/>
    <x v="1"/>
    <n v="42"/>
    <n v="10717"/>
    <s v="Harry"/>
  </r>
  <r>
    <d v="2021-09-24T00:00:00"/>
    <x v="3"/>
    <x v="1"/>
    <x v="0"/>
    <x v="1"/>
    <x v="2"/>
    <x v="3"/>
    <x v="0"/>
    <n v="44"/>
    <n v="25465"/>
    <s v="Bill"/>
  </r>
  <r>
    <d v="2021-01-15T00:00:00"/>
    <x v="10"/>
    <x v="1"/>
    <x v="0"/>
    <x v="0"/>
    <x v="4"/>
    <x v="11"/>
    <x v="0"/>
    <n v="47"/>
    <n v="26350"/>
    <s v="Larry"/>
  </r>
  <r>
    <d v="2021-12-27T00:00:00"/>
    <x v="0"/>
    <x v="2"/>
    <x v="1"/>
    <x v="2"/>
    <x v="6"/>
    <x v="12"/>
    <x v="0"/>
    <n v="57"/>
    <n v="17713"/>
    <s v="Lou"/>
  </r>
  <r>
    <d v="2021-09-18T00:00:00"/>
    <x v="3"/>
    <x v="2"/>
    <x v="0"/>
    <x v="0"/>
    <x v="0"/>
    <x v="10"/>
    <x v="1"/>
    <n v="32"/>
    <n v="28105"/>
    <s v="Jill"/>
  </r>
  <r>
    <d v="2021-08-25T00:00:00"/>
    <x v="6"/>
    <x v="2"/>
    <x v="0"/>
    <x v="1"/>
    <x v="1"/>
    <x v="0"/>
    <x v="0"/>
    <n v="68"/>
    <n v="21835"/>
    <s v="Nicholas"/>
  </r>
  <r>
    <d v="2021-04-04T00:00:00"/>
    <x v="2"/>
    <x v="0"/>
    <x v="1"/>
    <x v="2"/>
    <x v="6"/>
    <x v="4"/>
    <x v="0"/>
    <n v="55"/>
    <n v="12442"/>
    <s v="Harry"/>
  </r>
  <r>
    <d v="2021-11-30T00:00:00"/>
    <x v="7"/>
    <x v="1"/>
    <x v="0"/>
    <x v="0"/>
    <x v="4"/>
    <x v="2"/>
    <x v="1"/>
    <n v="25"/>
    <n v="28350"/>
    <s v="Helena"/>
  </r>
  <r>
    <d v="2021-12-07T00:00:00"/>
    <x v="0"/>
    <x v="2"/>
    <x v="0"/>
    <x v="0"/>
    <x v="4"/>
    <x v="10"/>
    <x v="1"/>
    <n v="71"/>
    <n v="25823"/>
    <s v="Jill"/>
  </r>
  <r>
    <d v="2021-04-04T00:00:00"/>
    <x v="2"/>
    <x v="0"/>
    <x v="1"/>
    <x v="1"/>
    <x v="2"/>
    <x v="0"/>
    <x v="1"/>
    <n v="32"/>
    <n v="12170"/>
    <s v="Nicholas"/>
  </r>
  <r>
    <d v="2021-11-21T00:00:00"/>
    <x v="7"/>
    <x v="0"/>
    <x v="0"/>
    <x v="2"/>
    <x v="3"/>
    <x v="6"/>
    <x v="1"/>
    <n v="32"/>
    <n v="31635"/>
    <s v="Laura"/>
  </r>
  <r>
    <d v="2021-09-06T00:00:00"/>
    <x v="3"/>
    <x v="1"/>
    <x v="0"/>
    <x v="2"/>
    <x v="6"/>
    <x v="7"/>
    <x v="1"/>
    <n v="62"/>
    <n v="25457"/>
    <s v="Richard"/>
  </r>
  <r>
    <d v="2021-09-17T00:00:00"/>
    <x v="3"/>
    <x v="0"/>
    <x v="0"/>
    <x v="2"/>
    <x v="6"/>
    <x v="6"/>
    <x v="1"/>
    <n v="49"/>
    <n v="26343"/>
    <s v="Laura"/>
  </r>
  <r>
    <d v="2021-12-04T00:00:00"/>
    <x v="0"/>
    <x v="0"/>
    <x v="0"/>
    <x v="1"/>
    <x v="1"/>
    <x v="6"/>
    <x v="1"/>
    <n v="50"/>
    <n v="17085"/>
    <s v="Laura"/>
  </r>
  <r>
    <d v="2021-11-22T00:00:00"/>
    <x v="7"/>
    <x v="1"/>
    <x v="0"/>
    <x v="2"/>
    <x v="3"/>
    <x v="9"/>
    <x v="0"/>
    <n v="66"/>
    <n v="27965"/>
    <s v="Sarah"/>
  </r>
  <r>
    <d v="2021-12-10T00:00:00"/>
    <x v="0"/>
    <x v="0"/>
    <x v="0"/>
    <x v="0"/>
    <x v="0"/>
    <x v="1"/>
    <x v="1"/>
    <n v="67"/>
    <n v="24350"/>
    <s v="Miguel"/>
  </r>
  <r>
    <d v="2021-09-13T00:00:00"/>
    <x v="3"/>
    <x v="1"/>
    <x v="0"/>
    <x v="0"/>
    <x v="0"/>
    <x v="2"/>
    <x v="0"/>
    <n v="54"/>
    <n v="24635"/>
    <s v="Helena"/>
  </r>
  <r>
    <d v="2021-12-14T00:00:00"/>
    <x v="0"/>
    <x v="1"/>
    <x v="0"/>
    <x v="2"/>
    <x v="6"/>
    <x v="7"/>
    <x v="0"/>
    <n v="58"/>
    <n v="26319"/>
    <s v="Richard"/>
  </r>
  <r>
    <d v="2021-09-16T00:00:00"/>
    <x v="3"/>
    <x v="0"/>
    <x v="0"/>
    <x v="2"/>
    <x v="3"/>
    <x v="4"/>
    <x v="1"/>
    <n v="40"/>
    <n v="31917"/>
    <s v="Harry"/>
  </r>
  <r>
    <d v="2021-04-25T00:00:00"/>
    <x v="2"/>
    <x v="2"/>
    <x v="0"/>
    <x v="0"/>
    <x v="0"/>
    <x v="10"/>
    <x v="1"/>
    <n v="27"/>
    <n v="24063"/>
    <s v="Jill"/>
  </r>
  <r>
    <d v="2021-09-04T00:00:00"/>
    <x v="3"/>
    <x v="0"/>
    <x v="1"/>
    <x v="2"/>
    <x v="6"/>
    <x v="1"/>
    <x v="1"/>
    <n v="28"/>
    <n v="11553"/>
    <s v="Miguel"/>
  </r>
  <r>
    <d v="2021-09-02T00:00:00"/>
    <x v="3"/>
    <x v="1"/>
    <x v="0"/>
    <x v="1"/>
    <x v="5"/>
    <x v="7"/>
    <x v="0"/>
    <n v="74"/>
    <n v="33146"/>
    <s v="Richard"/>
  </r>
  <r>
    <d v="2021-12-04T00:00:00"/>
    <x v="0"/>
    <x v="1"/>
    <x v="0"/>
    <x v="0"/>
    <x v="4"/>
    <x v="2"/>
    <x v="1"/>
    <n v="62"/>
    <n v="24841"/>
    <s v="Helena"/>
  </r>
  <r>
    <d v="2021-06-03T00:00:00"/>
    <x v="4"/>
    <x v="1"/>
    <x v="1"/>
    <x v="1"/>
    <x v="1"/>
    <x v="9"/>
    <x v="1"/>
    <n v="49"/>
    <n v="16642"/>
    <s v="Sarah"/>
  </r>
  <r>
    <d v="2021-01-30T00:00:00"/>
    <x v="10"/>
    <x v="1"/>
    <x v="0"/>
    <x v="0"/>
    <x v="0"/>
    <x v="2"/>
    <x v="1"/>
    <n v="49"/>
    <n v="25978"/>
    <s v="Helena"/>
  </r>
  <r>
    <d v="2021-06-16T00:00:00"/>
    <x v="4"/>
    <x v="1"/>
    <x v="1"/>
    <x v="1"/>
    <x v="1"/>
    <x v="2"/>
    <x v="1"/>
    <n v="30"/>
    <n v="15940"/>
    <s v="Helena"/>
  </r>
  <r>
    <d v="2021-12-08T00:00:00"/>
    <x v="0"/>
    <x v="2"/>
    <x v="0"/>
    <x v="1"/>
    <x v="5"/>
    <x v="13"/>
    <x v="1"/>
    <n v="30"/>
    <n v="33336"/>
    <s v="Tina"/>
  </r>
  <r>
    <d v="2021-12-08T00:00:00"/>
    <x v="0"/>
    <x v="0"/>
    <x v="1"/>
    <x v="1"/>
    <x v="1"/>
    <x v="4"/>
    <x v="1"/>
    <n v="75"/>
    <n v="13552"/>
    <s v="Harry"/>
  </r>
  <r>
    <d v="2021-11-23T00:00:00"/>
    <x v="7"/>
    <x v="0"/>
    <x v="0"/>
    <x v="1"/>
    <x v="2"/>
    <x v="0"/>
    <x v="1"/>
    <n v="34"/>
    <n v="26900"/>
    <s v="Nicholas"/>
  </r>
  <r>
    <d v="2021-11-12T00:00:00"/>
    <x v="7"/>
    <x v="0"/>
    <x v="1"/>
    <x v="1"/>
    <x v="5"/>
    <x v="6"/>
    <x v="1"/>
    <n v="59"/>
    <n v="18861"/>
    <s v="Laura"/>
  </r>
  <r>
    <d v="2021-06-19T00:00:00"/>
    <x v="4"/>
    <x v="1"/>
    <x v="0"/>
    <x v="0"/>
    <x v="0"/>
    <x v="7"/>
    <x v="1"/>
    <n v="23"/>
    <n v="29630"/>
    <s v="Richard"/>
  </r>
  <r>
    <d v="2021-09-09T00:00:00"/>
    <x v="3"/>
    <x v="0"/>
    <x v="0"/>
    <x v="1"/>
    <x v="2"/>
    <x v="0"/>
    <x v="0"/>
    <n v="58"/>
    <n v="29239"/>
    <s v="Nicholas"/>
  </r>
  <r>
    <d v="2021-11-05T00:00:00"/>
    <x v="7"/>
    <x v="1"/>
    <x v="1"/>
    <x v="2"/>
    <x v="6"/>
    <x v="11"/>
    <x v="1"/>
    <n v="43"/>
    <n v="16932"/>
    <s v="Larry"/>
  </r>
  <r>
    <d v="2021-10-11T00:00:00"/>
    <x v="9"/>
    <x v="0"/>
    <x v="0"/>
    <x v="2"/>
    <x v="3"/>
    <x v="4"/>
    <x v="1"/>
    <n v="53"/>
    <n v="29589"/>
    <s v="Harry"/>
  </r>
  <r>
    <d v="2021-10-30T00:00:00"/>
    <x v="9"/>
    <x v="0"/>
    <x v="0"/>
    <x v="1"/>
    <x v="2"/>
    <x v="6"/>
    <x v="1"/>
    <n v="75"/>
    <n v="27545"/>
    <s v="Laura"/>
  </r>
  <r>
    <d v="2021-10-18T00:00:00"/>
    <x v="9"/>
    <x v="0"/>
    <x v="0"/>
    <x v="0"/>
    <x v="4"/>
    <x v="4"/>
    <x v="0"/>
    <n v="53"/>
    <n v="26210"/>
    <s v="Harry"/>
  </r>
  <r>
    <d v="2021-10-21T00:00:00"/>
    <x v="9"/>
    <x v="0"/>
    <x v="0"/>
    <x v="1"/>
    <x v="1"/>
    <x v="0"/>
    <x v="1"/>
    <n v="52"/>
    <n v="21407"/>
    <s v="Nicholas"/>
  </r>
  <r>
    <d v="2021-11-06T00:00:00"/>
    <x v="7"/>
    <x v="1"/>
    <x v="0"/>
    <x v="1"/>
    <x v="2"/>
    <x v="11"/>
    <x v="1"/>
    <n v="52"/>
    <n v="29716"/>
    <s v="Larry"/>
  </r>
  <r>
    <d v="2021-05-27T00:00:00"/>
    <x v="11"/>
    <x v="2"/>
    <x v="1"/>
    <x v="1"/>
    <x v="1"/>
    <x v="13"/>
    <x v="0"/>
    <n v="26"/>
    <n v="17584"/>
    <s v="Tina"/>
  </r>
  <r>
    <d v="2021-11-19T00:00:00"/>
    <x v="7"/>
    <x v="2"/>
    <x v="0"/>
    <x v="1"/>
    <x v="2"/>
    <x v="12"/>
    <x v="0"/>
    <n v="54"/>
    <n v="29662"/>
    <s v="Lou"/>
  </r>
  <r>
    <d v="2021-03-10T00:00:00"/>
    <x v="5"/>
    <x v="0"/>
    <x v="0"/>
    <x v="2"/>
    <x v="3"/>
    <x v="6"/>
    <x v="0"/>
    <n v="29"/>
    <n v="31779"/>
    <s v="Laura"/>
  </r>
  <r>
    <d v="2021-11-08T00:00:00"/>
    <x v="7"/>
    <x v="0"/>
    <x v="0"/>
    <x v="0"/>
    <x v="0"/>
    <x v="4"/>
    <x v="0"/>
    <n v="39"/>
    <n v="29103"/>
    <s v="Harry"/>
  </r>
  <r>
    <d v="2021-05-27T00:00:00"/>
    <x v="11"/>
    <x v="1"/>
    <x v="0"/>
    <x v="1"/>
    <x v="5"/>
    <x v="7"/>
    <x v="1"/>
    <n v="57"/>
    <n v="34699"/>
    <s v="Richard"/>
  </r>
  <r>
    <d v="2021-10-25T00:00:00"/>
    <x v="9"/>
    <x v="1"/>
    <x v="0"/>
    <x v="1"/>
    <x v="2"/>
    <x v="3"/>
    <x v="1"/>
    <n v="71"/>
    <n v="29343"/>
    <s v="Bill"/>
  </r>
  <r>
    <d v="2021-04-29T00:00:00"/>
    <x v="2"/>
    <x v="1"/>
    <x v="0"/>
    <x v="2"/>
    <x v="3"/>
    <x v="9"/>
    <x v="1"/>
    <n v="46"/>
    <n v="31181"/>
    <s v="Sarah"/>
  </r>
  <r>
    <d v="2021-10-14T00:00:00"/>
    <x v="9"/>
    <x v="1"/>
    <x v="0"/>
    <x v="0"/>
    <x v="4"/>
    <x v="7"/>
    <x v="1"/>
    <n v="40"/>
    <n v="24750"/>
    <s v="Richard"/>
  </r>
  <r>
    <d v="2021-11-10T00:00:00"/>
    <x v="7"/>
    <x v="0"/>
    <x v="0"/>
    <x v="0"/>
    <x v="0"/>
    <x v="6"/>
    <x v="0"/>
    <n v="52"/>
    <n v="25626"/>
    <s v="Laura"/>
  </r>
  <r>
    <d v="2021-09-19T00:00:00"/>
    <x v="3"/>
    <x v="1"/>
    <x v="0"/>
    <x v="2"/>
    <x v="6"/>
    <x v="2"/>
    <x v="1"/>
    <n v="30"/>
    <n v="25299"/>
    <s v="Helena"/>
  </r>
  <r>
    <d v="2021-08-28T00:00:00"/>
    <x v="6"/>
    <x v="2"/>
    <x v="0"/>
    <x v="1"/>
    <x v="1"/>
    <x v="13"/>
    <x v="1"/>
    <n v="56"/>
    <n v="19904"/>
    <s v="Tina"/>
  </r>
  <r>
    <d v="2021-11-18T00:00:00"/>
    <x v="7"/>
    <x v="1"/>
    <x v="0"/>
    <x v="1"/>
    <x v="1"/>
    <x v="7"/>
    <x v="1"/>
    <n v="38"/>
    <n v="21892"/>
    <s v="Richard"/>
  </r>
  <r>
    <d v="2021-11-05T00:00:00"/>
    <x v="7"/>
    <x v="1"/>
    <x v="0"/>
    <x v="1"/>
    <x v="2"/>
    <x v="2"/>
    <x v="0"/>
    <n v="31"/>
    <n v="29523"/>
    <s v="Helena"/>
  </r>
  <r>
    <d v="2021-07-16T00:00:00"/>
    <x v="1"/>
    <x v="1"/>
    <x v="0"/>
    <x v="1"/>
    <x v="2"/>
    <x v="3"/>
    <x v="1"/>
    <n v="73"/>
    <n v="27064"/>
    <s v="Bill"/>
  </r>
  <r>
    <d v="2021-11-15T00:00:00"/>
    <x v="7"/>
    <x v="0"/>
    <x v="0"/>
    <x v="0"/>
    <x v="4"/>
    <x v="6"/>
    <x v="0"/>
    <n v="31"/>
    <n v="27894"/>
    <s v="Laura"/>
  </r>
  <r>
    <d v="2021-08-24T00:00:00"/>
    <x v="6"/>
    <x v="2"/>
    <x v="0"/>
    <x v="1"/>
    <x v="2"/>
    <x v="12"/>
    <x v="1"/>
    <n v="71"/>
    <n v="25028"/>
    <s v="Lou"/>
  </r>
  <r>
    <d v="2021-09-17T00:00:00"/>
    <x v="3"/>
    <x v="0"/>
    <x v="0"/>
    <x v="1"/>
    <x v="1"/>
    <x v="6"/>
    <x v="0"/>
    <n v="61"/>
    <n v="18126"/>
    <s v="Laura"/>
  </r>
  <r>
    <d v="2021-11-27T00:00:00"/>
    <x v="7"/>
    <x v="1"/>
    <x v="1"/>
    <x v="1"/>
    <x v="2"/>
    <x v="3"/>
    <x v="0"/>
    <n v="54"/>
    <n v="10370"/>
    <s v="Bill"/>
  </r>
  <r>
    <d v="2021-07-15T00:00:00"/>
    <x v="1"/>
    <x v="0"/>
    <x v="1"/>
    <x v="1"/>
    <x v="2"/>
    <x v="8"/>
    <x v="1"/>
    <n v="23"/>
    <n v="15682"/>
    <s v="Mary"/>
  </r>
  <r>
    <d v="2021-12-21T00:00:00"/>
    <x v="0"/>
    <x v="1"/>
    <x v="0"/>
    <x v="0"/>
    <x v="4"/>
    <x v="7"/>
    <x v="1"/>
    <n v="42"/>
    <n v="27727"/>
    <s v="Richard"/>
  </r>
  <r>
    <d v="2021-10-10T00:00:00"/>
    <x v="9"/>
    <x v="1"/>
    <x v="0"/>
    <x v="0"/>
    <x v="0"/>
    <x v="2"/>
    <x v="1"/>
    <n v="68"/>
    <n v="24318"/>
    <s v="Helena"/>
  </r>
  <r>
    <d v="2021-04-20T00:00:00"/>
    <x v="2"/>
    <x v="1"/>
    <x v="0"/>
    <x v="0"/>
    <x v="0"/>
    <x v="2"/>
    <x v="0"/>
    <n v="63"/>
    <n v="25819"/>
    <s v="Helena"/>
  </r>
  <r>
    <d v="2021-05-30T00:00:00"/>
    <x v="11"/>
    <x v="0"/>
    <x v="0"/>
    <x v="1"/>
    <x v="2"/>
    <x v="6"/>
    <x v="1"/>
    <n v="55"/>
    <n v="28326"/>
    <s v="Laura"/>
  </r>
  <r>
    <d v="2021-12-26T00:00:00"/>
    <x v="0"/>
    <x v="2"/>
    <x v="0"/>
    <x v="1"/>
    <x v="1"/>
    <x v="10"/>
    <x v="0"/>
    <n v="59"/>
    <n v="20267"/>
    <s v="Jill"/>
  </r>
  <r>
    <d v="2021-06-11T00:00:00"/>
    <x v="4"/>
    <x v="0"/>
    <x v="0"/>
    <x v="2"/>
    <x v="6"/>
    <x v="6"/>
    <x v="1"/>
    <n v="35"/>
    <n v="27034"/>
    <s v="Laura"/>
  </r>
  <r>
    <d v="2021-06-11T00:00:00"/>
    <x v="4"/>
    <x v="1"/>
    <x v="0"/>
    <x v="2"/>
    <x v="6"/>
    <x v="11"/>
    <x v="1"/>
    <n v="42"/>
    <n v="28030"/>
    <s v="Larry"/>
  </r>
  <r>
    <d v="2021-03-12T00:00:00"/>
    <x v="5"/>
    <x v="1"/>
    <x v="0"/>
    <x v="1"/>
    <x v="2"/>
    <x v="2"/>
    <x v="1"/>
    <n v="42"/>
    <n v="26016"/>
    <s v="Helena"/>
  </r>
  <r>
    <d v="2021-06-16T00:00:00"/>
    <x v="4"/>
    <x v="1"/>
    <x v="1"/>
    <x v="1"/>
    <x v="5"/>
    <x v="3"/>
    <x v="1"/>
    <n v="45"/>
    <n v="23172"/>
    <s v="Bill"/>
  </r>
  <r>
    <d v="2021-05-10T00:00:00"/>
    <x v="11"/>
    <x v="2"/>
    <x v="0"/>
    <x v="1"/>
    <x v="5"/>
    <x v="2"/>
    <x v="1"/>
    <n v="45"/>
    <n v="32137"/>
    <s v="Helena"/>
  </r>
  <r>
    <d v="2021-09-16T00:00:00"/>
    <x v="3"/>
    <x v="2"/>
    <x v="1"/>
    <x v="1"/>
    <x v="5"/>
    <x v="12"/>
    <x v="1"/>
    <n v="73"/>
    <n v="15156"/>
    <s v="Lou"/>
  </r>
  <r>
    <d v="2021-11-04T00:00:00"/>
    <x v="7"/>
    <x v="0"/>
    <x v="0"/>
    <x v="1"/>
    <x v="1"/>
    <x v="6"/>
    <x v="1"/>
    <n v="65"/>
    <n v="18798"/>
    <s v="Laura"/>
  </r>
  <r>
    <d v="2021-11-05T00:00:00"/>
    <x v="7"/>
    <x v="1"/>
    <x v="0"/>
    <x v="0"/>
    <x v="4"/>
    <x v="9"/>
    <x v="0"/>
    <n v="39"/>
    <n v="24597"/>
    <s v="Sarah"/>
  </r>
  <r>
    <d v="2021-08-26T00:00:00"/>
    <x v="6"/>
    <x v="0"/>
    <x v="1"/>
    <x v="1"/>
    <x v="5"/>
    <x v="1"/>
    <x v="1"/>
    <n v="57"/>
    <n v="15582"/>
    <s v="Miguel"/>
  </r>
  <r>
    <d v="2020-12-30T00:00:00"/>
    <x v="0"/>
    <x v="1"/>
    <x v="0"/>
    <x v="1"/>
    <x v="5"/>
    <x v="3"/>
    <x v="0"/>
    <n v="72"/>
    <n v="30269"/>
    <s v="Bill"/>
  </r>
  <r>
    <d v="2021-12-25T00:00:00"/>
    <x v="0"/>
    <x v="1"/>
    <x v="0"/>
    <x v="0"/>
    <x v="0"/>
    <x v="3"/>
    <x v="0"/>
    <n v="43"/>
    <n v="28170"/>
    <s v="Bill"/>
  </r>
  <r>
    <d v="2021-07-15T00:00:00"/>
    <x v="1"/>
    <x v="1"/>
    <x v="0"/>
    <x v="2"/>
    <x v="6"/>
    <x v="11"/>
    <x v="1"/>
    <n v="75"/>
    <n v="27705"/>
    <s v="Larry"/>
  </r>
  <r>
    <d v="2021-04-14T00:00:00"/>
    <x v="2"/>
    <x v="0"/>
    <x v="0"/>
    <x v="2"/>
    <x v="3"/>
    <x v="4"/>
    <x v="1"/>
    <n v="71"/>
    <n v="29476"/>
    <s v="Harry"/>
  </r>
  <r>
    <d v="2021-09-07T00:00:00"/>
    <x v="3"/>
    <x v="0"/>
    <x v="0"/>
    <x v="0"/>
    <x v="4"/>
    <x v="1"/>
    <x v="1"/>
    <n v="67"/>
    <n v="26464"/>
    <s v="Miguel"/>
  </r>
  <r>
    <d v="2021-12-04T00:00:00"/>
    <x v="0"/>
    <x v="0"/>
    <x v="0"/>
    <x v="2"/>
    <x v="6"/>
    <x v="1"/>
    <x v="0"/>
    <n v="22"/>
    <n v="27660"/>
    <s v="Miguel"/>
  </r>
  <r>
    <d v="2021-06-08T00:00:00"/>
    <x v="4"/>
    <x v="2"/>
    <x v="0"/>
    <x v="0"/>
    <x v="4"/>
    <x v="0"/>
    <x v="0"/>
    <n v="73"/>
    <n v="25130"/>
    <s v="Nicholas"/>
  </r>
  <r>
    <d v="2021-03-20T00:00:00"/>
    <x v="5"/>
    <x v="0"/>
    <x v="0"/>
    <x v="2"/>
    <x v="3"/>
    <x v="6"/>
    <x v="0"/>
    <n v="62"/>
    <n v="27949"/>
    <s v="Laura"/>
  </r>
  <r>
    <d v="2021-08-04T00:00:00"/>
    <x v="6"/>
    <x v="0"/>
    <x v="0"/>
    <x v="1"/>
    <x v="2"/>
    <x v="6"/>
    <x v="1"/>
    <n v="70"/>
    <n v="26273"/>
    <s v="Laura"/>
  </r>
  <r>
    <d v="2021-11-12T00:00:00"/>
    <x v="7"/>
    <x v="1"/>
    <x v="0"/>
    <x v="2"/>
    <x v="3"/>
    <x v="7"/>
    <x v="1"/>
    <n v="35"/>
    <n v="28225"/>
    <s v="Richard"/>
  </r>
  <r>
    <d v="2021-11-07T00:00:00"/>
    <x v="7"/>
    <x v="1"/>
    <x v="1"/>
    <x v="1"/>
    <x v="5"/>
    <x v="9"/>
    <x v="0"/>
    <n v="43"/>
    <n v="22252"/>
    <s v="Sarah"/>
  </r>
  <r>
    <d v="2021-11-02T00:00:00"/>
    <x v="7"/>
    <x v="0"/>
    <x v="0"/>
    <x v="2"/>
    <x v="3"/>
    <x v="0"/>
    <x v="1"/>
    <n v="38"/>
    <n v="30472"/>
    <s v="Nicholas"/>
  </r>
  <r>
    <d v="2021-12-24T00:00:00"/>
    <x v="0"/>
    <x v="2"/>
    <x v="0"/>
    <x v="0"/>
    <x v="0"/>
    <x v="13"/>
    <x v="0"/>
    <n v="74"/>
    <n v="28111"/>
    <s v="Tina"/>
  </r>
  <r>
    <d v="2021-04-17T00:00:00"/>
    <x v="2"/>
    <x v="0"/>
    <x v="1"/>
    <x v="1"/>
    <x v="5"/>
    <x v="8"/>
    <x v="1"/>
    <n v="28"/>
    <n v="18193"/>
    <s v="Mary"/>
  </r>
  <r>
    <d v="2021-06-11T00:00:00"/>
    <x v="4"/>
    <x v="1"/>
    <x v="0"/>
    <x v="2"/>
    <x v="3"/>
    <x v="9"/>
    <x v="0"/>
    <n v="22"/>
    <n v="30634"/>
    <s v="Sarah"/>
  </r>
  <r>
    <d v="2021-02-28T00:00:00"/>
    <x v="8"/>
    <x v="1"/>
    <x v="0"/>
    <x v="0"/>
    <x v="0"/>
    <x v="2"/>
    <x v="1"/>
    <n v="37"/>
    <n v="25001"/>
    <s v="Helena"/>
  </r>
  <r>
    <d v="2021-03-01T00:00:00"/>
    <x v="5"/>
    <x v="2"/>
    <x v="0"/>
    <x v="1"/>
    <x v="2"/>
    <x v="0"/>
    <x v="1"/>
    <n v="38"/>
    <n v="26867"/>
    <s v="Nicholas"/>
  </r>
  <r>
    <d v="2021-12-04T00:00:00"/>
    <x v="0"/>
    <x v="0"/>
    <x v="0"/>
    <x v="0"/>
    <x v="0"/>
    <x v="8"/>
    <x v="1"/>
    <n v="50"/>
    <n v="28671"/>
    <s v="Mary"/>
  </r>
  <r>
    <d v="2021-02-01T00:00:00"/>
    <x v="8"/>
    <x v="0"/>
    <x v="0"/>
    <x v="2"/>
    <x v="3"/>
    <x v="4"/>
    <x v="0"/>
    <n v="60"/>
    <n v="30238"/>
    <s v="Harry"/>
  </r>
  <r>
    <d v="2021-10-11T00:00:00"/>
    <x v="9"/>
    <x v="0"/>
    <x v="0"/>
    <x v="1"/>
    <x v="2"/>
    <x v="0"/>
    <x v="1"/>
    <n v="39"/>
    <n v="25668"/>
    <s v="Nicholas"/>
  </r>
  <r>
    <d v="2021-09-05T00:00:00"/>
    <x v="3"/>
    <x v="2"/>
    <x v="0"/>
    <x v="1"/>
    <x v="1"/>
    <x v="0"/>
    <x v="0"/>
    <n v="26"/>
    <n v="18373"/>
    <s v="Nicholas"/>
  </r>
  <r>
    <d v="2021-09-24T00:00:00"/>
    <x v="3"/>
    <x v="0"/>
    <x v="0"/>
    <x v="1"/>
    <x v="5"/>
    <x v="1"/>
    <x v="1"/>
    <n v="54"/>
    <n v="30552"/>
    <s v="Miguel"/>
  </r>
  <r>
    <d v="2021-01-15T00:00:00"/>
    <x v="10"/>
    <x v="0"/>
    <x v="1"/>
    <x v="1"/>
    <x v="2"/>
    <x v="6"/>
    <x v="1"/>
    <n v="37"/>
    <n v="12800"/>
    <s v="Laura"/>
  </r>
  <r>
    <d v="2021-12-27T00:00:00"/>
    <x v="0"/>
    <x v="0"/>
    <x v="0"/>
    <x v="1"/>
    <x v="5"/>
    <x v="0"/>
    <x v="1"/>
    <n v="25"/>
    <n v="32094"/>
    <s v="Nicholas"/>
  </r>
  <r>
    <d v="2021-09-18T00:00:00"/>
    <x v="3"/>
    <x v="0"/>
    <x v="0"/>
    <x v="0"/>
    <x v="4"/>
    <x v="6"/>
    <x v="1"/>
    <n v="55"/>
    <n v="27013"/>
    <s v="Laura"/>
  </r>
  <r>
    <d v="2021-08-25T00:00:00"/>
    <x v="6"/>
    <x v="2"/>
    <x v="1"/>
    <x v="1"/>
    <x v="1"/>
    <x v="2"/>
    <x v="0"/>
    <n v="25"/>
    <n v="18504"/>
    <s v="Helena"/>
  </r>
  <r>
    <d v="2021-04-04T00:00:00"/>
    <x v="2"/>
    <x v="0"/>
    <x v="0"/>
    <x v="0"/>
    <x v="0"/>
    <x v="4"/>
    <x v="0"/>
    <n v="35"/>
    <n v="24897"/>
    <s v="Harry"/>
  </r>
  <r>
    <d v="2021-11-30T00:00:00"/>
    <x v="7"/>
    <x v="0"/>
    <x v="0"/>
    <x v="1"/>
    <x v="1"/>
    <x v="4"/>
    <x v="1"/>
    <n v="54"/>
    <n v="21786"/>
    <s v="Harry"/>
  </r>
  <r>
    <d v="2021-12-07T00:00:00"/>
    <x v="0"/>
    <x v="1"/>
    <x v="1"/>
    <x v="1"/>
    <x v="1"/>
    <x v="2"/>
    <x v="0"/>
    <n v="46"/>
    <n v="11381"/>
    <s v="Helena"/>
  </r>
  <r>
    <d v="2021-04-04T00:00:00"/>
    <x v="2"/>
    <x v="0"/>
    <x v="0"/>
    <x v="2"/>
    <x v="3"/>
    <x v="4"/>
    <x v="1"/>
    <n v="61"/>
    <n v="31710"/>
    <s v="Harry"/>
  </r>
  <r>
    <d v="2021-11-21T00:00:00"/>
    <x v="7"/>
    <x v="1"/>
    <x v="0"/>
    <x v="0"/>
    <x v="4"/>
    <x v="3"/>
    <x v="1"/>
    <n v="38"/>
    <n v="25077"/>
    <s v="Bill"/>
  </r>
  <r>
    <d v="2021-09-06T00:00:00"/>
    <x v="3"/>
    <x v="2"/>
    <x v="0"/>
    <x v="0"/>
    <x v="0"/>
    <x v="5"/>
    <x v="1"/>
    <n v="63"/>
    <n v="26224"/>
    <s v="Debbie"/>
  </r>
  <r>
    <d v="2021-09-17T00:00:00"/>
    <x v="3"/>
    <x v="0"/>
    <x v="1"/>
    <x v="2"/>
    <x v="3"/>
    <x v="8"/>
    <x v="0"/>
    <n v="35"/>
    <n v="13084"/>
    <s v="Mary"/>
  </r>
  <r>
    <d v="2021-12-04T00:00:00"/>
    <x v="0"/>
    <x v="1"/>
    <x v="0"/>
    <x v="0"/>
    <x v="0"/>
    <x v="2"/>
    <x v="1"/>
    <n v="75"/>
    <n v="26702"/>
    <s v="Helena"/>
  </r>
  <r>
    <d v="2021-11-22T00:00:00"/>
    <x v="7"/>
    <x v="0"/>
    <x v="0"/>
    <x v="1"/>
    <x v="5"/>
    <x v="4"/>
    <x v="1"/>
    <n v="28"/>
    <n v="30740"/>
    <s v="Harry"/>
  </r>
  <r>
    <d v="2021-12-10T00:00:00"/>
    <x v="0"/>
    <x v="0"/>
    <x v="0"/>
    <x v="1"/>
    <x v="5"/>
    <x v="6"/>
    <x v="0"/>
    <n v="47"/>
    <n v="30335"/>
    <s v="Laura"/>
  </r>
  <r>
    <d v="2021-09-13T00:00:00"/>
    <x v="3"/>
    <x v="2"/>
    <x v="0"/>
    <x v="2"/>
    <x v="3"/>
    <x v="12"/>
    <x v="1"/>
    <n v="36"/>
    <n v="29368"/>
    <s v="Lou"/>
  </r>
  <r>
    <d v="2021-12-14T00:00:00"/>
    <x v="0"/>
    <x v="0"/>
    <x v="1"/>
    <x v="1"/>
    <x v="1"/>
    <x v="0"/>
    <x v="1"/>
    <n v="55"/>
    <n v="18684"/>
    <s v="Nicholas"/>
  </r>
  <r>
    <d v="2021-09-16T00:00:00"/>
    <x v="3"/>
    <x v="2"/>
    <x v="0"/>
    <x v="1"/>
    <x v="5"/>
    <x v="0"/>
    <x v="0"/>
    <n v="27"/>
    <n v="31969"/>
    <s v="Nicholas"/>
  </r>
  <r>
    <d v="2021-04-25T00:00:00"/>
    <x v="2"/>
    <x v="1"/>
    <x v="1"/>
    <x v="2"/>
    <x v="3"/>
    <x v="3"/>
    <x v="1"/>
    <n v="64"/>
    <n v="18222"/>
    <s v="Bill"/>
  </r>
  <r>
    <d v="2021-09-04T00:00:00"/>
    <x v="3"/>
    <x v="1"/>
    <x v="0"/>
    <x v="1"/>
    <x v="5"/>
    <x v="11"/>
    <x v="0"/>
    <n v="68"/>
    <n v="34910"/>
    <s v="Larry"/>
  </r>
  <r>
    <d v="2021-09-02T00:00:00"/>
    <x v="3"/>
    <x v="0"/>
    <x v="0"/>
    <x v="0"/>
    <x v="4"/>
    <x v="4"/>
    <x v="1"/>
    <n v="68"/>
    <n v="29686"/>
    <s v="Harry"/>
  </r>
  <r>
    <d v="2021-12-04T00:00:00"/>
    <x v="0"/>
    <x v="0"/>
    <x v="1"/>
    <x v="1"/>
    <x v="5"/>
    <x v="6"/>
    <x v="1"/>
    <n v="34"/>
    <n v="15302"/>
    <s v="Laura"/>
  </r>
  <r>
    <d v="2021-06-03T00:00:00"/>
    <x v="4"/>
    <x v="1"/>
    <x v="0"/>
    <x v="0"/>
    <x v="4"/>
    <x v="2"/>
    <x v="0"/>
    <n v="33"/>
    <n v="24051"/>
    <s v="Helena"/>
  </r>
  <r>
    <d v="2021-01-30T00:00:00"/>
    <x v="10"/>
    <x v="1"/>
    <x v="1"/>
    <x v="1"/>
    <x v="5"/>
    <x v="11"/>
    <x v="1"/>
    <n v="28"/>
    <n v="19468"/>
    <s v="Larry"/>
  </r>
  <r>
    <d v="2021-06-16T00:00:00"/>
    <x v="4"/>
    <x v="1"/>
    <x v="0"/>
    <x v="2"/>
    <x v="6"/>
    <x v="2"/>
    <x v="0"/>
    <n v="29"/>
    <n v="25021"/>
    <s v="Helena"/>
  </r>
  <r>
    <d v="2021-12-08T00:00:00"/>
    <x v="0"/>
    <x v="2"/>
    <x v="0"/>
    <x v="0"/>
    <x v="4"/>
    <x v="10"/>
    <x v="1"/>
    <n v="56"/>
    <n v="29720"/>
    <s v="Jill"/>
  </r>
  <r>
    <d v="2021-12-08T00:00:00"/>
    <x v="0"/>
    <x v="1"/>
    <x v="0"/>
    <x v="2"/>
    <x v="3"/>
    <x v="2"/>
    <x v="1"/>
    <n v="30"/>
    <n v="29781"/>
    <s v="Helena"/>
  </r>
  <r>
    <d v="2021-11-23T00:00:00"/>
    <x v="7"/>
    <x v="1"/>
    <x v="0"/>
    <x v="0"/>
    <x v="4"/>
    <x v="3"/>
    <x v="1"/>
    <n v="63"/>
    <n v="28545"/>
    <s v="Bill"/>
  </r>
  <r>
    <d v="2021-11-12T00:00:00"/>
    <x v="7"/>
    <x v="2"/>
    <x v="0"/>
    <x v="0"/>
    <x v="0"/>
    <x v="13"/>
    <x v="1"/>
    <n v="32"/>
    <n v="26537"/>
    <s v="Tina"/>
  </r>
  <r>
    <d v="2021-06-19T00:00:00"/>
    <x v="4"/>
    <x v="2"/>
    <x v="0"/>
    <x v="2"/>
    <x v="6"/>
    <x v="3"/>
    <x v="0"/>
    <n v="30"/>
    <n v="25218"/>
    <s v="Bill"/>
  </r>
  <r>
    <d v="2021-09-09T00:00:00"/>
    <x v="3"/>
    <x v="0"/>
    <x v="0"/>
    <x v="1"/>
    <x v="1"/>
    <x v="4"/>
    <x v="1"/>
    <n v="39"/>
    <n v="18016"/>
    <s v="Harry"/>
  </r>
  <r>
    <d v="2021-11-05T00:00:00"/>
    <x v="7"/>
    <x v="1"/>
    <x v="0"/>
    <x v="1"/>
    <x v="1"/>
    <x v="3"/>
    <x v="0"/>
    <n v="56"/>
    <n v="20413"/>
    <s v="Bill"/>
  </r>
  <r>
    <d v="2021-10-11T00:00:00"/>
    <x v="9"/>
    <x v="1"/>
    <x v="0"/>
    <x v="2"/>
    <x v="3"/>
    <x v="2"/>
    <x v="1"/>
    <n v="73"/>
    <n v="31862"/>
    <s v="Helena"/>
  </r>
  <r>
    <d v="2021-10-30T00:00:00"/>
    <x v="9"/>
    <x v="1"/>
    <x v="1"/>
    <x v="1"/>
    <x v="5"/>
    <x v="3"/>
    <x v="0"/>
    <n v="39"/>
    <n v="18997"/>
    <s v="Bill"/>
  </r>
  <r>
    <d v="2021-10-18T00:00:00"/>
    <x v="9"/>
    <x v="0"/>
    <x v="0"/>
    <x v="0"/>
    <x v="4"/>
    <x v="6"/>
    <x v="1"/>
    <n v="35"/>
    <n v="26915"/>
    <s v="Laura"/>
  </r>
  <r>
    <d v="2021-10-21T00:00:00"/>
    <x v="9"/>
    <x v="0"/>
    <x v="0"/>
    <x v="2"/>
    <x v="6"/>
    <x v="1"/>
    <x v="0"/>
    <n v="51"/>
    <n v="26228"/>
    <s v="Miguel"/>
  </r>
  <r>
    <d v="2021-11-06T00:00:00"/>
    <x v="7"/>
    <x v="2"/>
    <x v="0"/>
    <x v="1"/>
    <x v="1"/>
    <x v="10"/>
    <x v="1"/>
    <n v="38"/>
    <n v="17396"/>
    <s v="Jill"/>
  </r>
  <r>
    <d v="2021-05-27T00:00:00"/>
    <x v="11"/>
    <x v="2"/>
    <x v="0"/>
    <x v="0"/>
    <x v="0"/>
    <x v="0"/>
    <x v="1"/>
    <n v="62"/>
    <n v="28784"/>
    <s v="Nicholas"/>
  </r>
  <r>
    <d v="2021-11-19T00:00:00"/>
    <x v="7"/>
    <x v="0"/>
    <x v="0"/>
    <x v="0"/>
    <x v="4"/>
    <x v="0"/>
    <x v="1"/>
    <n v="59"/>
    <n v="25826"/>
    <s v="Nicholas"/>
  </r>
  <r>
    <d v="2021-03-10T00:00:00"/>
    <x v="5"/>
    <x v="1"/>
    <x v="1"/>
    <x v="1"/>
    <x v="2"/>
    <x v="7"/>
    <x v="1"/>
    <n v="30"/>
    <n v="11453"/>
    <s v="Richard"/>
  </r>
  <r>
    <d v="2021-11-08T00:00:00"/>
    <x v="7"/>
    <x v="1"/>
    <x v="0"/>
    <x v="1"/>
    <x v="1"/>
    <x v="3"/>
    <x v="1"/>
    <n v="51"/>
    <n v="20312"/>
    <s v="Bill"/>
  </r>
  <r>
    <d v="2021-05-27T00:00:00"/>
    <x v="11"/>
    <x v="1"/>
    <x v="0"/>
    <x v="2"/>
    <x v="3"/>
    <x v="9"/>
    <x v="0"/>
    <n v="44"/>
    <n v="28081"/>
    <s v="Sarah"/>
  </r>
  <r>
    <d v="2021-10-25T00:00:00"/>
    <x v="9"/>
    <x v="0"/>
    <x v="0"/>
    <x v="1"/>
    <x v="5"/>
    <x v="8"/>
    <x v="1"/>
    <n v="43"/>
    <n v="31941"/>
    <s v="Mary"/>
  </r>
  <r>
    <d v="2021-04-29T00:00:00"/>
    <x v="2"/>
    <x v="0"/>
    <x v="0"/>
    <x v="1"/>
    <x v="2"/>
    <x v="4"/>
    <x v="0"/>
    <n v="25"/>
    <n v="28518"/>
    <s v="Harry"/>
  </r>
  <r>
    <d v="2021-10-14T00:00:00"/>
    <x v="9"/>
    <x v="1"/>
    <x v="0"/>
    <x v="1"/>
    <x v="2"/>
    <x v="3"/>
    <x v="0"/>
    <n v="53"/>
    <n v="26789"/>
    <s v="Bill"/>
  </r>
  <r>
    <d v="2021-11-10T00:00:00"/>
    <x v="7"/>
    <x v="0"/>
    <x v="0"/>
    <x v="0"/>
    <x v="0"/>
    <x v="6"/>
    <x v="1"/>
    <n v="54"/>
    <n v="24255"/>
    <s v="Laura"/>
  </r>
  <r>
    <d v="2021-09-19T00:00:00"/>
    <x v="3"/>
    <x v="1"/>
    <x v="0"/>
    <x v="0"/>
    <x v="0"/>
    <x v="3"/>
    <x v="0"/>
    <n v="63"/>
    <n v="28018"/>
    <s v="Bill"/>
  </r>
  <r>
    <d v="2021-08-28T00:00:00"/>
    <x v="6"/>
    <x v="1"/>
    <x v="0"/>
    <x v="1"/>
    <x v="1"/>
    <x v="2"/>
    <x v="1"/>
    <n v="23"/>
    <n v="20988"/>
    <s v="Helena"/>
  </r>
  <r>
    <d v="2021-11-18T00:00:00"/>
    <x v="7"/>
    <x v="0"/>
    <x v="0"/>
    <x v="0"/>
    <x v="4"/>
    <x v="6"/>
    <x v="0"/>
    <n v="61"/>
    <n v="25304"/>
    <s v="Laura"/>
  </r>
  <r>
    <d v="2021-11-05T00:00:00"/>
    <x v="7"/>
    <x v="0"/>
    <x v="0"/>
    <x v="2"/>
    <x v="3"/>
    <x v="0"/>
    <x v="1"/>
    <n v="28"/>
    <n v="29278"/>
    <s v="Nicholas"/>
  </r>
  <r>
    <d v="2021-07-16T00:00:00"/>
    <x v="1"/>
    <x v="2"/>
    <x v="0"/>
    <x v="2"/>
    <x v="6"/>
    <x v="13"/>
    <x v="1"/>
    <n v="60"/>
    <n v="29161"/>
    <s v="Tina"/>
  </r>
  <r>
    <d v="2021-11-15T00:00:00"/>
    <x v="7"/>
    <x v="0"/>
    <x v="0"/>
    <x v="2"/>
    <x v="6"/>
    <x v="6"/>
    <x v="0"/>
    <n v="33"/>
    <n v="26827"/>
    <s v="Laura"/>
  </r>
  <r>
    <d v="2021-08-24T00:00:00"/>
    <x v="6"/>
    <x v="1"/>
    <x v="0"/>
    <x v="1"/>
    <x v="5"/>
    <x v="11"/>
    <x v="1"/>
    <n v="74"/>
    <n v="34647"/>
    <s v="Larry"/>
  </r>
  <r>
    <d v="2021-09-17T00:00:00"/>
    <x v="3"/>
    <x v="2"/>
    <x v="0"/>
    <x v="0"/>
    <x v="4"/>
    <x v="2"/>
    <x v="1"/>
    <n v="65"/>
    <n v="26875"/>
    <s v="Helena"/>
  </r>
  <r>
    <d v="2021-11-27T00:00:00"/>
    <x v="7"/>
    <x v="1"/>
    <x v="0"/>
    <x v="0"/>
    <x v="0"/>
    <x v="7"/>
    <x v="1"/>
    <n v="50"/>
    <n v="27341"/>
    <s v="Richard"/>
  </r>
  <r>
    <d v="2021-07-15T00:00:00"/>
    <x v="1"/>
    <x v="1"/>
    <x v="0"/>
    <x v="1"/>
    <x v="2"/>
    <x v="3"/>
    <x v="1"/>
    <n v="23"/>
    <n v="26932"/>
    <s v="Bill"/>
  </r>
  <r>
    <d v="2021-12-21T00:00:00"/>
    <x v="0"/>
    <x v="0"/>
    <x v="0"/>
    <x v="0"/>
    <x v="0"/>
    <x v="6"/>
    <x v="1"/>
    <n v="56"/>
    <n v="27768"/>
    <s v="Laura"/>
  </r>
  <r>
    <d v="2021-10-10T00:00:00"/>
    <x v="9"/>
    <x v="2"/>
    <x v="1"/>
    <x v="1"/>
    <x v="2"/>
    <x v="5"/>
    <x v="0"/>
    <n v="75"/>
    <n v="19299"/>
    <s v="Debbie"/>
  </r>
  <r>
    <d v="2021-04-20T00:00:00"/>
    <x v="2"/>
    <x v="0"/>
    <x v="0"/>
    <x v="1"/>
    <x v="2"/>
    <x v="1"/>
    <x v="1"/>
    <n v="22"/>
    <n v="29685"/>
    <s v="Miguel"/>
  </r>
  <r>
    <d v="2021-05-30T00:00:00"/>
    <x v="11"/>
    <x v="1"/>
    <x v="1"/>
    <x v="1"/>
    <x v="5"/>
    <x v="2"/>
    <x v="1"/>
    <n v="40"/>
    <n v="16136"/>
    <s v="Helena"/>
  </r>
  <r>
    <d v="2021-12-26T00:00:00"/>
    <x v="0"/>
    <x v="0"/>
    <x v="1"/>
    <x v="1"/>
    <x v="2"/>
    <x v="4"/>
    <x v="0"/>
    <n v="61"/>
    <n v="14688"/>
    <s v="Harry"/>
  </r>
  <r>
    <d v="2021-06-11T00:00:00"/>
    <x v="4"/>
    <x v="0"/>
    <x v="1"/>
    <x v="1"/>
    <x v="5"/>
    <x v="0"/>
    <x v="0"/>
    <n v="47"/>
    <n v="18953"/>
    <s v="Nicholas"/>
  </r>
  <r>
    <d v="2021-06-11T00:00:00"/>
    <x v="4"/>
    <x v="0"/>
    <x v="0"/>
    <x v="2"/>
    <x v="3"/>
    <x v="4"/>
    <x v="0"/>
    <n v="57"/>
    <n v="29190"/>
    <s v="Harry"/>
  </r>
  <r>
    <d v="2021-03-12T00:00:00"/>
    <x v="5"/>
    <x v="0"/>
    <x v="0"/>
    <x v="0"/>
    <x v="0"/>
    <x v="6"/>
    <x v="1"/>
    <n v="62"/>
    <n v="25634"/>
    <s v="Laura"/>
  </r>
  <r>
    <d v="2021-06-16T00:00:00"/>
    <x v="4"/>
    <x v="0"/>
    <x v="0"/>
    <x v="0"/>
    <x v="4"/>
    <x v="8"/>
    <x v="0"/>
    <n v="69"/>
    <n v="24802"/>
    <s v="Mary"/>
  </r>
  <r>
    <d v="2021-05-10T00:00:00"/>
    <x v="11"/>
    <x v="0"/>
    <x v="1"/>
    <x v="1"/>
    <x v="5"/>
    <x v="0"/>
    <x v="1"/>
    <n v="42"/>
    <n v="19154"/>
    <s v="Nicholas"/>
  </r>
  <r>
    <d v="2021-09-16T00:00:00"/>
    <x v="3"/>
    <x v="0"/>
    <x v="0"/>
    <x v="2"/>
    <x v="6"/>
    <x v="6"/>
    <x v="1"/>
    <n v="37"/>
    <n v="25363"/>
    <s v="Laura"/>
  </r>
  <r>
    <d v="2021-11-04T00:00:00"/>
    <x v="7"/>
    <x v="1"/>
    <x v="0"/>
    <x v="1"/>
    <x v="5"/>
    <x v="2"/>
    <x v="1"/>
    <n v="52"/>
    <n v="33138"/>
    <s v="Helena"/>
  </r>
  <r>
    <d v="2021-11-05T00:00:00"/>
    <x v="7"/>
    <x v="0"/>
    <x v="0"/>
    <x v="1"/>
    <x v="2"/>
    <x v="0"/>
    <x v="1"/>
    <n v="29"/>
    <n v="29507"/>
    <s v="Nicholas"/>
  </r>
  <r>
    <d v="2021-08-26T00:00:00"/>
    <x v="6"/>
    <x v="0"/>
    <x v="0"/>
    <x v="1"/>
    <x v="2"/>
    <x v="4"/>
    <x v="1"/>
    <n v="57"/>
    <n v="28254"/>
    <s v="Harry"/>
  </r>
  <r>
    <d v="2020-12-30T00:00:00"/>
    <x v="0"/>
    <x v="1"/>
    <x v="0"/>
    <x v="1"/>
    <x v="1"/>
    <x v="2"/>
    <x v="1"/>
    <n v="61"/>
    <n v="21244"/>
    <s v="Helena"/>
  </r>
  <r>
    <d v="2021-12-25T00:00:00"/>
    <x v="0"/>
    <x v="0"/>
    <x v="0"/>
    <x v="1"/>
    <x v="5"/>
    <x v="6"/>
    <x v="1"/>
    <n v="49"/>
    <n v="33325"/>
    <s v="Laura"/>
  </r>
  <r>
    <d v="2021-07-15T00:00:00"/>
    <x v="1"/>
    <x v="0"/>
    <x v="1"/>
    <x v="2"/>
    <x v="3"/>
    <x v="6"/>
    <x v="1"/>
    <n v="26"/>
    <n v="18676"/>
    <s v="Laura"/>
  </r>
  <r>
    <d v="2021-04-14T00:00:00"/>
    <x v="2"/>
    <x v="1"/>
    <x v="1"/>
    <x v="1"/>
    <x v="1"/>
    <x v="2"/>
    <x v="0"/>
    <n v="32"/>
    <n v="12953"/>
    <s v="Helena"/>
  </r>
  <r>
    <d v="2021-09-07T00:00:00"/>
    <x v="3"/>
    <x v="0"/>
    <x v="0"/>
    <x v="0"/>
    <x v="4"/>
    <x v="4"/>
    <x v="0"/>
    <n v="45"/>
    <n v="25858"/>
    <s v="Harry"/>
  </r>
  <r>
    <d v="2021-12-04T00:00:00"/>
    <x v="0"/>
    <x v="1"/>
    <x v="0"/>
    <x v="1"/>
    <x v="5"/>
    <x v="2"/>
    <x v="1"/>
    <n v="33"/>
    <n v="33077"/>
    <s v="Helena"/>
  </r>
  <r>
    <d v="2021-06-08T00:00:00"/>
    <x v="4"/>
    <x v="1"/>
    <x v="0"/>
    <x v="0"/>
    <x v="0"/>
    <x v="2"/>
    <x v="0"/>
    <n v="60"/>
    <n v="27573"/>
    <s v="Helena"/>
  </r>
  <r>
    <d v="2021-03-20T00:00:00"/>
    <x v="5"/>
    <x v="2"/>
    <x v="0"/>
    <x v="1"/>
    <x v="5"/>
    <x v="12"/>
    <x v="1"/>
    <n v="50"/>
    <n v="34310"/>
    <s v="Lou"/>
  </r>
  <r>
    <d v="2021-08-04T00:00:00"/>
    <x v="6"/>
    <x v="0"/>
    <x v="0"/>
    <x v="1"/>
    <x v="5"/>
    <x v="6"/>
    <x v="0"/>
    <n v="47"/>
    <n v="30589"/>
    <s v="Laura"/>
  </r>
  <r>
    <d v="2021-11-12T00:00:00"/>
    <x v="7"/>
    <x v="1"/>
    <x v="0"/>
    <x v="0"/>
    <x v="4"/>
    <x v="11"/>
    <x v="1"/>
    <n v="43"/>
    <n v="24173"/>
    <s v="Larry"/>
  </r>
  <r>
    <d v="2021-11-07T00:00:00"/>
    <x v="7"/>
    <x v="0"/>
    <x v="0"/>
    <x v="1"/>
    <x v="1"/>
    <x v="1"/>
    <x v="1"/>
    <n v="48"/>
    <n v="19801"/>
    <s v="Miguel"/>
  </r>
  <r>
    <d v="2021-11-02T00:00:00"/>
    <x v="7"/>
    <x v="0"/>
    <x v="0"/>
    <x v="1"/>
    <x v="5"/>
    <x v="0"/>
    <x v="0"/>
    <n v="34"/>
    <n v="30307"/>
    <s v="Nicholas"/>
  </r>
  <r>
    <d v="2021-12-24T00:00:00"/>
    <x v="0"/>
    <x v="0"/>
    <x v="0"/>
    <x v="0"/>
    <x v="0"/>
    <x v="6"/>
    <x v="1"/>
    <n v="57"/>
    <n v="27910"/>
    <s v="Laura"/>
  </r>
  <r>
    <d v="2021-04-17T00:00:00"/>
    <x v="2"/>
    <x v="1"/>
    <x v="0"/>
    <x v="0"/>
    <x v="0"/>
    <x v="7"/>
    <x v="1"/>
    <n v="61"/>
    <n v="26304"/>
    <s v="Richard"/>
  </r>
  <r>
    <d v="2021-06-11T00:00:00"/>
    <x v="4"/>
    <x v="0"/>
    <x v="1"/>
    <x v="1"/>
    <x v="2"/>
    <x v="0"/>
    <x v="1"/>
    <n v="62"/>
    <n v="16973"/>
    <s v="Nicholas"/>
  </r>
  <r>
    <d v="2021-02-28T00:00:00"/>
    <x v="8"/>
    <x v="0"/>
    <x v="0"/>
    <x v="1"/>
    <x v="1"/>
    <x v="6"/>
    <x v="0"/>
    <n v="68"/>
    <n v="21984"/>
    <s v="Laura"/>
  </r>
  <r>
    <d v="2021-03-01T00:00:00"/>
    <x v="5"/>
    <x v="2"/>
    <x v="0"/>
    <x v="1"/>
    <x v="2"/>
    <x v="12"/>
    <x v="0"/>
    <n v="28"/>
    <n v="29544"/>
    <s v="Lou"/>
  </r>
  <r>
    <d v="2021-12-04T00:00:00"/>
    <x v="0"/>
    <x v="1"/>
    <x v="0"/>
    <x v="1"/>
    <x v="2"/>
    <x v="2"/>
    <x v="0"/>
    <n v="36"/>
    <n v="29956"/>
    <s v="Helena"/>
  </r>
  <r>
    <d v="2021-02-01T00:00:00"/>
    <x v="8"/>
    <x v="0"/>
    <x v="0"/>
    <x v="1"/>
    <x v="5"/>
    <x v="0"/>
    <x v="1"/>
    <n v="41"/>
    <n v="30418"/>
    <s v="Nicholas"/>
  </r>
  <r>
    <d v="2021-10-11T00:00:00"/>
    <x v="9"/>
    <x v="0"/>
    <x v="1"/>
    <x v="1"/>
    <x v="5"/>
    <x v="6"/>
    <x v="1"/>
    <n v="64"/>
    <n v="18978"/>
    <s v="Laura"/>
  </r>
  <r>
    <d v="2021-09-05T00:00:00"/>
    <x v="3"/>
    <x v="1"/>
    <x v="0"/>
    <x v="1"/>
    <x v="2"/>
    <x v="3"/>
    <x v="0"/>
    <n v="56"/>
    <n v="28326"/>
    <s v="Bill"/>
  </r>
  <r>
    <d v="2021-09-24T00:00:00"/>
    <x v="3"/>
    <x v="0"/>
    <x v="0"/>
    <x v="0"/>
    <x v="0"/>
    <x v="1"/>
    <x v="1"/>
    <n v="57"/>
    <n v="29539"/>
    <s v="Miguel"/>
  </r>
  <r>
    <d v="2021-01-15T00:00:00"/>
    <x v="10"/>
    <x v="0"/>
    <x v="0"/>
    <x v="1"/>
    <x v="2"/>
    <x v="6"/>
    <x v="0"/>
    <n v="65"/>
    <n v="27521"/>
    <s v="Laura"/>
  </r>
  <r>
    <d v="2021-12-27T00:00:00"/>
    <x v="0"/>
    <x v="0"/>
    <x v="0"/>
    <x v="1"/>
    <x v="2"/>
    <x v="0"/>
    <x v="1"/>
    <n v="68"/>
    <n v="25168"/>
    <s v="Nicholas"/>
  </r>
  <r>
    <d v="2021-09-18T00:00:00"/>
    <x v="3"/>
    <x v="0"/>
    <x v="0"/>
    <x v="0"/>
    <x v="0"/>
    <x v="4"/>
    <x v="1"/>
    <n v="50"/>
    <n v="24225"/>
    <s v="Harry"/>
  </r>
  <r>
    <d v="2021-08-25T00:00:00"/>
    <x v="6"/>
    <x v="0"/>
    <x v="0"/>
    <x v="1"/>
    <x v="2"/>
    <x v="1"/>
    <x v="1"/>
    <n v="60"/>
    <n v="29358"/>
    <s v="Miguel"/>
  </r>
  <r>
    <d v="2021-04-04T00:00:00"/>
    <x v="2"/>
    <x v="0"/>
    <x v="0"/>
    <x v="1"/>
    <x v="1"/>
    <x v="0"/>
    <x v="0"/>
    <n v="44"/>
    <n v="18419"/>
    <s v="Nicholas"/>
  </r>
  <r>
    <d v="2021-11-30T00:00:00"/>
    <x v="7"/>
    <x v="0"/>
    <x v="0"/>
    <x v="0"/>
    <x v="0"/>
    <x v="0"/>
    <x v="1"/>
    <n v="44"/>
    <n v="26960"/>
    <s v="Nicholas"/>
  </r>
  <r>
    <d v="2021-12-07T00:00:00"/>
    <x v="0"/>
    <x v="1"/>
    <x v="0"/>
    <x v="0"/>
    <x v="4"/>
    <x v="2"/>
    <x v="0"/>
    <n v="43"/>
    <n v="26713"/>
    <s v="Helena"/>
  </r>
  <r>
    <d v="2021-04-04T00:00:00"/>
    <x v="2"/>
    <x v="1"/>
    <x v="0"/>
    <x v="1"/>
    <x v="1"/>
    <x v="2"/>
    <x v="0"/>
    <n v="44"/>
    <n v="20671"/>
    <s v="Helena"/>
  </r>
  <r>
    <d v="2021-11-21T00:00:00"/>
    <x v="7"/>
    <x v="1"/>
    <x v="0"/>
    <x v="0"/>
    <x v="0"/>
    <x v="2"/>
    <x v="1"/>
    <n v="31"/>
    <n v="26082"/>
    <s v="Helena"/>
  </r>
  <r>
    <d v="2021-09-06T00:00:00"/>
    <x v="3"/>
    <x v="2"/>
    <x v="1"/>
    <x v="1"/>
    <x v="5"/>
    <x v="0"/>
    <x v="0"/>
    <n v="70"/>
    <n v="17921"/>
    <s v="Nicholas"/>
  </r>
  <r>
    <d v="2021-09-17T00:00:00"/>
    <x v="3"/>
    <x v="1"/>
    <x v="0"/>
    <x v="0"/>
    <x v="0"/>
    <x v="3"/>
    <x v="1"/>
    <n v="60"/>
    <n v="28000"/>
    <s v="Bill"/>
  </r>
  <r>
    <d v="2021-12-04T00:00:00"/>
    <x v="0"/>
    <x v="0"/>
    <x v="0"/>
    <x v="1"/>
    <x v="2"/>
    <x v="4"/>
    <x v="1"/>
    <n v="33"/>
    <n v="25345"/>
    <s v="Harry"/>
  </r>
  <r>
    <d v="2021-11-22T00:00:00"/>
    <x v="7"/>
    <x v="0"/>
    <x v="0"/>
    <x v="0"/>
    <x v="0"/>
    <x v="1"/>
    <x v="1"/>
    <n v="58"/>
    <n v="26385"/>
    <s v="Migue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9CF5D-BAA7-4475-AC42-D19F54E00BEF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L43" firstHeaderRow="1" firstDataRow="3" firstDataCol="1"/>
  <pivotFields count="11">
    <pivotField numFmtId="14" showAll="0"/>
    <pivotField showAll="0">
      <items count="13">
        <item x="10"/>
        <item x="8"/>
        <item x="5"/>
        <item x="2"/>
        <item x="11"/>
        <item x="4"/>
        <item x="1"/>
        <item x="6"/>
        <item x="3"/>
        <item x="9"/>
        <item x="7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axis="axisCol" showAll="0">
      <items count="4">
        <item x="2"/>
        <item x="1"/>
        <item x="0"/>
        <item t="default"/>
      </items>
    </pivotField>
    <pivotField axis="axisCol" showAll="0">
      <items count="8">
        <item x="4"/>
        <item x="0"/>
        <item x="1"/>
        <item x="2"/>
        <item x="6"/>
        <item x="3"/>
        <item x="5"/>
        <item t="default"/>
      </items>
    </pivotField>
    <pivotField showAll="0">
      <items count="15">
        <item x="0"/>
        <item x="3"/>
        <item x="5"/>
        <item x="4"/>
        <item x="2"/>
        <item x="10"/>
        <item x="11"/>
        <item x="6"/>
        <item x="12"/>
        <item x="8"/>
        <item x="1"/>
        <item x="7"/>
        <item x="9"/>
        <item x="1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showAll="0"/>
  </pivotFields>
  <rowFields count="1">
    <field x="7"/>
  </rowFields>
  <rowItems count="3">
    <i>
      <x/>
    </i>
    <i>
      <x v="1"/>
    </i>
    <i t="grand">
      <x/>
    </i>
  </rowItems>
  <colFields count="2">
    <field x="4"/>
    <field x="5"/>
  </colFields>
  <colItems count="11">
    <i>
      <x/>
      <x v="4"/>
    </i>
    <i r="1">
      <x v="5"/>
    </i>
    <i t="default">
      <x/>
    </i>
    <i>
      <x v="1"/>
      <x v="2"/>
    </i>
    <i r="1">
      <x v="3"/>
    </i>
    <i r="1">
      <x v="6"/>
    </i>
    <i t="default">
      <x v="1"/>
    </i>
    <i>
      <x v="2"/>
      <x/>
    </i>
    <i r="1">
      <x v="1"/>
    </i>
    <i t="default">
      <x v="2"/>
    </i>
    <i t="grand">
      <x/>
    </i>
  </colItems>
  <dataFields count="1">
    <dataField name="Count of Inventory" fld="3" subtotal="count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6D97A6-605A-4DCE-B261-BEB620050364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E35" firstHeaderRow="1" firstDataRow="2" firstDataCol="1"/>
  <pivotFields count="11">
    <pivotField numFmtId="14" showAll="0"/>
    <pivotField axis="axisRow" showAll="0">
      <items count="13">
        <item x="10"/>
        <item x="8"/>
        <item x="5"/>
        <item x="2"/>
        <item x="11"/>
        <item x="4"/>
        <item x="1"/>
        <item x="6"/>
        <item x="3"/>
        <item x="9"/>
        <item x="7"/>
        <item x="0"/>
        <item t="default"/>
      </items>
    </pivotField>
    <pivotField axis="axisCol" showAll="0">
      <items count="4">
        <item x="2"/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>
      <items count="15">
        <item x="0"/>
        <item x="3"/>
        <item x="5"/>
        <item x="4"/>
        <item x="2"/>
        <item x="10"/>
        <item x="11"/>
        <item x="6"/>
        <item x="12"/>
        <item x="8"/>
        <item x="1"/>
        <item x="7"/>
        <item x="9"/>
        <item x="13"/>
        <item t="default"/>
      </items>
    </pivotField>
    <pivotField showAll="0"/>
    <pivotField showAll="0"/>
    <pivotField numFmtId="164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Inventory" fld="3" subtotal="count" baseField="0" baseItem="0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7E8B69-21D2-4227-B739-4C5FCF74C108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D18" firstHeaderRow="1" firstDataRow="2" firstDataCol="1"/>
  <pivotFields count="11">
    <pivotField numFmtId="14"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15">
        <item x="0"/>
        <item x="3"/>
        <item x="5"/>
        <item x="4"/>
        <item x="2"/>
        <item x="10"/>
        <item x="11"/>
        <item x="6"/>
        <item x="12"/>
        <item x="8"/>
        <item x="1"/>
        <item x="7"/>
        <item x="9"/>
        <item x="13"/>
        <item t="default"/>
      </items>
    </pivotField>
    <pivotField showAll="0"/>
    <pivotField showAll="0"/>
    <pivotField dataField="1" numFmtId="164" showAll="0"/>
    <pivotField showAll="0"/>
  </pivotFields>
  <rowFields count="1">
    <field x="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Sales Price $" fld="9" baseField="6" baseItem="1" numFmtId="164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9919-B978-47D0-B383-01DC62261B2E}">
  <sheetPr>
    <tabColor theme="8"/>
  </sheetPr>
  <dimension ref="B2:H10"/>
  <sheetViews>
    <sheetView showGridLines="0" workbookViewId="0">
      <selection activeCell="E13" sqref="E13"/>
    </sheetView>
  </sheetViews>
  <sheetFormatPr defaultRowHeight="13.8" x14ac:dyDescent="0.25"/>
  <cols>
    <col min="2" max="2" width="3.5" customWidth="1"/>
    <col min="3" max="3" width="17.796875" bestFit="1" customWidth="1"/>
    <col min="4" max="4" width="12.3984375" bestFit="1" customWidth="1"/>
    <col min="6" max="6" width="17.796875" bestFit="1" customWidth="1"/>
    <col min="7" max="7" width="12.3984375" bestFit="1" customWidth="1"/>
    <col min="8" max="8" width="3.796875" customWidth="1"/>
  </cols>
  <sheetData>
    <row r="2" spans="2:8" x14ac:dyDescent="0.25">
      <c r="B2" s="10"/>
      <c r="C2" s="11"/>
      <c r="D2" s="11"/>
      <c r="E2" s="11"/>
      <c r="F2" s="11"/>
      <c r="G2" s="11"/>
      <c r="H2" s="12"/>
    </row>
    <row r="3" spans="2:8" x14ac:dyDescent="0.25">
      <c r="B3" s="13"/>
      <c r="C3" s="7" t="s">
        <v>21</v>
      </c>
      <c r="D3" s="8"/>
      <c r="E3" s="14"/>
      <c r="F3" s="7" t="s">
        <v>19</v>
      </c>
      <c r="G3" s="8"/>
      <c r="H3" s="15"/>
    </row>
    <row r="4" spans="2:8" x14ac:dyDescent="0.25">
      <c r="B4" s="13"/>
      <c r="C4" s="14"/>
      <c r="D4" s="14"/>
      <c r="E4" s="14"/>
      <c r="F4" s="14"/>
      <c r="G4" s="14"/>
      <c r="H4" s="15"/>
    </row>
    <row r="5" spans="2:8" x14ac:dyDescent="0.25">
      <c r="B5" s="13"/>
      <c r="C5" s="9" t="s">
        <v>45</v>
      </c>
      <c r="D5" s="20">
        <f>SUM(Sales!$N$2:$N$397)</f>
        <v>1758710</v>
      </c>
      <c r="E5" s="14"/>
      <c r="F5" s="9" t="s">
        <v>45</v>
      </c>
      <c r="G5" s="20">
        <f>SUM(Sales!$P$2:$P$397)</f>
        <v>3711035</v>
      </c>
      <c r="H5" s="15"/>
    </row>
    <row r="6" spans="2:8" x14ac:dyDescent="0.25">
      <c r="B6" s="13"/>
      <c r="C6" s="14"/>
      <c r="D6" s="14"/>
      <c r="E6" s="14"/>
      <c r="F6" s="14"/>
      <c r="G6" s="14"/>
      <c r="H6" s="15"/>
    </row>
    <row r="7" spans="2:8" x14ac:dyDescent="0.25">
      <c r="B7" s="13"/>
      <c r="C7" s="9" t="s">
        <v>44</v>
      </c>
      <c r="D7" s="20">
        <f>AVERAGE(Sales!$N$2:$N$397)</f>
        <v>25124.428571428572</v>
      </c>
      <c r="E7" s="14"/>
      <c r="F7" s="9" t="s">
        <v>44</v>
      </c>
      <c r="G7" s="20">
        <f>AVERAGE(Sales!$P$2:$P$397)</f>
        <v>25245.136054421768</v>
      </c>
      <c r="H7" s="15"/>
    </row>
    <row r="8" spans="2:8" x14ac:dyDescent="0.25">
      <c r="B8" s="13"/>
      <c r="C8" s="14"/>
      <c r="D8" s="14"/>
      <c r="E8" s="14"/>
      <c r="F8" s="14"/>
      <c r="G8" s="14"/>
      <c r="H8" s="15"/>
    </row>
    <row r="9" spans="2:8" x14ac:dyDescent="0.25">
      <c r="B9" s="13"/>
      <c r="C9" s="9" t="s">
        <v>43</v>
      </c>
      <c r="D9" s="19">
        <f>COUNT(Sales!$N$2:$N$397)</f>
        <v>70</v>
      </c>
      <c r="E9" s="14"/>
      <c r="F9" s="9" t="s">
        <v>43</v>
      </c>
      <c r="G9" s="19">
        <f>COUNT(Sales!P2:P397)</f>
        <v>147</v>
      </c>
      <c r="H9" s="15"/>
    </row>
    <row r="10" spans="2:8" x14ac:dyDescent="0.25">
      <c r="B10" s="16"/>
      <c r="C10" s="17"/>
      <c r="D10" s="17"/>
      <c r="E10" s="17"/>
      <c r="F10" s="17"/>
      <c r="G10" s="17"/>
      <c r="H10" s="18"/>
    </row>
  </sheetData>
  <mergeCells count="2">
    <mergeCell ref="C3:D3"/>
    <mergeCell ref="F3:G3"/>
  </mergeCells>
  <dataValidations count="1">
    <dataValidation type="list" allowBlank="1" showInputMessage="1" showErrorMessage="1" sqref="C3" xr:uid="{C061D724-7639-4AC1-B6CB-791E1E1A0208}">
      <formula1>Salesman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93DFB7-D06F-4408-89B6-274FDA5D2DBC}">
          <x14:formula1>
            <xm:f>Sales!$M$2:$M$4</xm:f>
          </x14:formula1>
          <xm:sqref>F3:G3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B59D-6649-4553-A0C5-55831D621446}">
  <sheetPr>
    <tabColor theme="7"/>
  </sheetPr>
  <dimension ref="A1:L43"/>
  <sheetViews>
    <sheetView tabSelected="1" workbookViewId="0">
      <selection activeCell="G35" sqref="G35"/>
    </sheetView>
  </sheetViews>
  <sheetFormatPr defaultRowHeight="13.8" x14ac:dyDescent="0.25"/>
  <cols>
    <col min="1" max="1" width="19.09765625" bestFit="1" customWidth="1"/>
    <col min="2" max="2" width="16.09765625" bestFit="1" customWidth="1"/>
    <col min="3" max="3" width="13.59765625" bestFit="1" customWidth="1"/>
    <col min="4" max="4" width="12.3984375" bestFit="1" customWidth="1"/>
    <col min="5" max="5" width="11" bestFit="1" customWidth="1"/>
    <col min="6" max="6" width="5.3984375" bestFit="1" customWidth="1"/>
    <col min="7" max="7" width="8.69921875" bestFit="1" customWidth="1"/>
    <col min="8" max="8" width="11.296875" bestFit="1" customWidth="1"/>
    <col min="9" max="9" width="8.59765625" bestFit="1" customWidth="1"/>
    <col min="10" max="10" width="6.69921875" bestFit="1" customWidth="1"/>
    <col min="11" max="11" width="11.69921875" bestFit="1" customWidth="1"/>
    <col min="12" max="12" width="11" bestFit="1" customWidth="1"/>
    <col min="13" max="13" width="13.59765625" bestFit="1" customWidth="1"/>
    <col min="14" max="15" width="10.8984375" bestFit="1" customWidth="1"/>
    <col min="16" max="16" width="9.8984375" bestFit="1" customWidth="1"/>
    <col min="17" max="17" width="13.59765625" bestFit="1" customWidth="1"/>
    <col min="18" max="19" width="10.8984375" bestFit="1" customWidth="1"/>
    <col min="20" max="20" width="9.8984375" bestFit="1" customWidth="1"/>
    <col min="21" max="21" width="13.59765625" bestFit="1" customWidth="1"/>
    <col min="22" max="23" width="10.8984375" bestFit="1" customWidth="1"/>
    <col min="24" max="24" width="9.8984375" bestFit="1" customWidth="1"/>
    <col min="25" max="25" width="13.59765625" bestFit="1" customWidth="1"/>
    <col min="26" max="28" width="10.8984375" bestFit="1" customWidth="1"/>
    <col min="29" max="29" width="13.59765625" bestFit="1" customWidth="1"/>
    <col min="30" max="32" width="10.8984375" bestFit="1" customWidth="1"/>
    <col min="33" max="33" width="13.59765625" bestFit="1" customWidth="1"/>
    <col min="34" max="34" width="10.8984375" bestFit="1" customWidth="1"/>
    <col min="35" max="35" width="12.3984375" bestFit="1" customWidth="1"/>
    <col min="36" max="36" width="9.8984375" bestFit="1" customWidth="1"/>
    <col min="37" max="37" width="13.59765625" bestFit="1" customWidth="1"/>
    <col min="38" max="40" width="10.8984375" bestFit="1" customWidth="1"/>
    <col min="41" max="41" width="13.59765625" bestFit="1" customWidth="1"/>
    <col min="42" max="42" width="10.8984375" bestFit="1" customWidth="1"/>
    <col min="43" max="43" width="12.3984375" bestFit="1" customWidth="1"/>
    <col min="44" max="44" width="10.8984375" bestFit="1" customWidth="1"/>
    <col min="45" max="45" width="13.59765625" bestFit="1" customWidth="1"/>
    <col min="46" max="46" width="10.8984375" bestFit="1" customWidth="1"/>
    <col min="47" max="48" width="12.3984375" bestFit="1" customWidth="1"/>
  </cols>
  <sheetData>
    <row r="1" spans="1:4" ht="26.4" customHeight="1" thickBot="1" x14ac:dyDescent="0.3">
      <c r="A1" s="27" t="s">
        <v>58</v>
      </c>
      <c r="B1" s="27"/>
      <c r="C1" s="27"/>
      <c r="D1" s="27"/>
    </row>
    <row r="2" spans="1:4" ht="14.4" thickTop="1" x14ac:dyDescent="0.25">
      <c r="A2" s="23" t="s">
        <v>57</v>
      </c>
      <c r="B2" s="23" t="s">
        <v>54</v>
      </c>
    </row>
    <row r="3" spans="1:4" x14ac:dyDescent="0.25">
      <c r="A3" s="23" t="s">
        <v>56</v>
      </c>
      <c r="B3" t="s">
        <v>11</v>
      </c>
      <c r="C3" t="s">
        <v>33</v>
      </c>
      <c r="D3" t="s">
        <v>55</v>
      </c>
    </row>
    <row r="4" spans="1:4" x14ac:dyDescent="0.25">
      <c r="A4" s="24" t="s">
        <v>14</v>
      </c>
      <c r="B4" s="26">
        <v>1196727</v>
      </c>
      <c r="C4" s="26">
        <v>190822</v>
      </c>
      <c r="D4" s="26">
        <v>1387549</v>
      </c>
    </row>
    <row r="5" spans="1:4" x14ac:dyDescent="0.25">
      <c r="A5" s="24" t="s">
        <v>25</v>
      </c>
      <c r="B5" s="26">
        <v>769185</v>
      </c>
      <c r="C5" s="26">
        <v>103978</v>
      </c>
      <c r="D5" s="26">
        <v>873163</v>
      </c>
    </row>
    <row r="6" spans="1:4" x14ac:dyDescent="0.25">
      <c r="A6" s="24" t="s">
        <v>29</v>
      </c>
      <c r="B6" s="26">
        <v>224436</v>
      </c>
      <c r="C6" s="26">
        <v>40160</v>
      </c>
      <c r="D6" s="26">
        <v>264596</v>
      </c>
    </row>
    <row r="7" spans="1:4" x14ac:dyDescent="0.25">
      <c r="A7" s="24" t="s">
        <v>27</v>
      </c>
      <c r="B7" s="26">
        <v>937339</v>
      </c>
      <c r="C7" s="26">
        <v>156050</v>
      </c>
      <c r="D7" s="26">
        <v>1093389</v>
      </c>
    </row>
    <row r="8" spans="1:4" x14ac:dyDescent="0.25">
      <c r="A8" s="24" t="s">
        <v>21</v>
      </c>
      <c r="B8" s="26">
        <v>1586972</v>
      </c>
      <c r="C8" s="26">
        <v>171738</v>
      </c>
      <c r="D8" s="26">
        <v>1758710</v>
      </c>
    </row>
    <row r="9" spans="1:4" x14ac:dyDescent="0.25">
      <c r="A9" s="24" t="s">
        <v>37</v>
      </c>
      <c r="B9" s="26">
        <v>274731</v>
      </c>
      <c r="C9" s="26"/>
      <c r="D9" s="26">
        <v>274731</v>
      </c>
    </row>
    <row r="10" spans="1:4" x14ac:dyDescent="0.25">
      <c r="A10" s="24" t="s">
        <v>38</v>
      </c>
      <c r="B10" s="26">
        <v>252525</v>
      </c>
      <c r="C10" s="26">
        <v>52033</v>
      </c>
      <c r="D10" s="26">
        <v>304558</v>
      </c>
    </row>
    <row r="11" spans="1:4" x14ac:dyDescent="0.25">
      <c r="A11" s="24" t="s">
        <v>31</v>
      </c>
      <c r="B11" s="26">
        <v>1131944</v>
      </c>
      <c r="C11" s="26">
        <v>183135</v>
      </c>
      <c r="D11" s="26">
        <v>1315079</v>
      </c>
    </row>
    <row r="12" spans="1:4" x14ac:dyDescent="0.25">
      <c r="A12" s="24" t="s">
        <v>39</v>
      </c>
      <c r="B12" s="26">
        <v>233967</v>
      </c>
      <c r="C12" s="26">
        <v>51629</v>
      </c>
      <c r="D12" s="26">
        <v>285596</v>
      </c>
    </row>
    <row r="13" spans="1:4" x14ac:dyDescent="0.25">
      <c r="A13" s="24" t="s">
        <v>34</v>
      </c>
      <c r="B13" s="26">
        <v>313142</v>
      </c>
      <c r="C13" s="26">
        <v>105774</v>
      </c>
      <c r="D13" s="26">
        <v>418916</v>
      </c>
    </row>
    <row r="14" spans="1:4" x14ac:dyDescent="0.25">
      <c r="A14" s="24" t="s">
        <v>18</v>
      </c>
      <c r="B14" s="26">
        <v>634896</v>
      </c>
      <c r="C14" s="26">
        <v>78996</v>
      </c>
      <c r="D14" s="26">
        <v>713892</v>
      </c>
    </row>
    <row r="15" spans="1:4" x14ac:dyDescent="0.25">
      <c r="A15" s="24" t="s">
        <v>32</v>
      </c>
      <c r="B15" s="26">
        <v>566257</v>
      </c>
      <c r="C15" s="26">
        <v>11453</v>
      </c>
      <c r="D15" s="26">
        <v>577710</v>
      </c>
    </row>
    <row r="16" spans="1:4" x14ac:dyDescent="0.25">
      <c r="A16" s="24" t="s">
        <v>35</v>
      </c>
      <c r="B16" s="26">
        <v>341178</v>
      </c>
      <c r="C16" s="26">
        <v>73762</v>
      </c>
      <c r="D16" s="26">
        <v>414940</v>
      </c>
    </row>
    <row r="17" spans="1:5" x14ac:dyDescent="0.25">
      <c r="A17" s="24" t="s">
        <v>40</v>
      </c>
      <c r="B17" s="26">
        <v>156692</v>
      </c>
      <c r="C17" s="26">
        <v>17584</v>
      </c>
      <c r="D17" s="26">
        <v>174276</v>
      </c>
    </row>
    <row r="18" spans="1:5" x14ac:dyDescent="0.25">
      <c r="A18" s="24" t="s">
        <v>55</v>
      </c>
      <c r="B18" s="26">
        <v>8619991</v>
      </c>
      <c r="C18" s="26">
        <v>1237114</v>
      </c>
      <c r="D18" s="26">
        <v>9857105</v>
      </c>
    </row>
    <row r="20" spans="1:5" s="29" customFormat="1" ht="22.2" customHeight="1" x14ac:dyDescent="0.25">
      <c r="A20" s="28" t="s">
        <v>59</v>
      </c>
      <c r="B20" s="28"/>
      <c r="C20" s="28"/>
      <c r="D20" s="28"/>
      <c r="E20" s="28"/>
    </row>
    <row r="21" spans="1:5" x14ac:dyDescent="0.25">
      <c r="A21" s="23" t="s">
        <v>72</v>
      </c>
      <c r="B21" s="23" t="s">
        <v>54</v>
      </c>
    </row>
    <row r="22" spans="1:5" x14ac:dyDescent="0.25">
      <c r="A22" s="23" t="s">
        <v>56</v>
      </c>
      <c r="B22" t="s">
        <v>28</v>
      </c>
      <c r="C22" t="s">
        <v>10</v>
      </c>
      <c r="D22" t="s">
        <v>19</v>
      </c>
      <c r="E22" t="s">
        <v>55</v>
      </c>
    </row>
    <row r="23" spans="1:5" x14ac:dyDescent="0.25">
      <c r="A23" s="24" t="s">
        <v>60</v>
      </c>
      <c r="B23" s="25"/>
      <c r="C23" s="25">
        <v>5</v>
      </c>
      <c r="D23" s="25">
        <v>4</v>
      </c>
      <c r="E23" s="25">
        <v>9</v>
      </c>
    </row>
    <row r="24" spans="1:5" x14ac:dyDescent="0.25">
      <c r="A24" s="24" t="s">
        <v>61</v>
      </c>
      <c r="B24" s="25"/>
      <c r="C24" s="25">
        <v>6</v>
      </c>
      <c r="D24" s="25">
        <v>4</v>
      </c>
      <c r="E24" s="25">
        <v>10</v>
      </c>
    </row>
    <row r="25" spans="1:5" x14ac:dyDescent="0.25">
      <c r="A25" s="24" t="s">
        <v>62</v>
      </c>
      <c r="B25" s="25">
        <v>3</v>
      </c>
      <c r="C25" s="25">
        <v>9</v>
      </c>
      <c r="D25" s="25">
        <v>6</v>
      </c>
      <c r="E25" s="25">
        <v>18</v>
      </c>
    </row>
    <row r="26" spans="1:5" x14ac:dyDescent="0.25">
      <c r="A26" s="24" t="s">
        <v>63</v>
      </c>
      <c r="B26" s="25">
        <v>3</v>
      </c>
      <c r="C26" s="25">
        <v>16</v>
      </c>
      <c r="D26" s="25">
        <v>13</v>
      </c>
      <c r="E26" s="25">
        <v>32</v>
      </c>
    </row>
    <row r="27" spans="1:5" x14ac:dyDescent="0.25">
      <c r="A27" s="24" t="s">
        <v>64</v>
      </c>
      <c r="B27" s="25">
        <v>4</v>
      </c>
      <c r="C27" s="25">
        <v>7</v>
      </c>
      <c r="D27" s="25">
        <v>5</v>
      </c>
      <c r="E27" s="25">
        <v>16</v>
      </c>
    </row>
    <row r="28" spans="1:5" x14ac:dyDescent="0.25">
      <c r="A28" s="24" t="s">
        <v>65</v>
      </c>
      <c r="B28" s="25">
        <v>4</v>
      </c>
      <c r="C28" s="25">
        <v>14</v>
      </c>
      <c r="D28" s="25">
        <v>16</v>
      </c>
      <c r="E28" s="25">
        <v>34</v>
      </c>
    </row>
    <row r="29" spans="1:5" x14ac:dyDescent="0.25">
      <c r="A29" s="24" t="s">
        <v>66</v>
      </c>
      <c r="B29" s="25">
        <v>2</v>
      </c>
      <c r="C29" s="25">
        <v>6</v>
      </c>
      <c r="D29" s="25">
        <v>5</v>
      </c>
      <c r="E29" s="25">
        <v>13</v>
      </c>
    </row>
    <row r="30" spans="1:5" x14ac:dyDescent="0.25">
      <c r="A30" s="24" t="s">
        <v>67</v>
      </c>
      <c r="B30" s="25">
        <v>7</v>
      </c>
      <c r="C30" s="25">
        <v>8</v>
      </c>
      <c r="D30" s="25">
        <v>7</v>
      </c>
      <c r="E30" s="25">
        <v>22</v>
      </c>
    </row>
    <row r="31" spans="1:5" x14ac:dyDescent="0.25">
      <c r="A31" s="24" t="s">
        <v>68</v>
      </c>
      <c r="B31" s="25">
        <v>12</v>
      </c>
      <c r="C31" s="25">
        <v>34</v>
      </c>
      <c r="D31" s="25">
        <v>16</v>
      </c>
      <c r="E31" s="25">
        <v>62</v>
      </c>
    </row>
    <row r="32" spans="1:5" x14ac:dyDescent="0.25">
      <c r="A32" s="24" t="s">
        <v>69</v>
      </c>
      <c r="B32" s="25">
        <v>3</v>
      </c>
      <c r="C32" s="25">
        <v>18</v>
      </c>
      <c r="D32" s="25">
        <v>12</v>
      </c>
      <c r="E32" s="25">
        <v>33</v>
      </c>
    </row>
    <row r="33" spans="1:12" x14ac:dyDescent="0.25">
      <c r="A33" s="24" t="s">
        <v>70</v>
      </c>
      <c r="B33" s="25">
        <v>8</v>
      </c>
      <c r="C33" s="25">
        <v>41</v>
      </c>
      <c r="D33" s="25">
        <v>33</v>
      </c>
      <c r="E33" s="25">
        <v>82</v>
      </c>
    </row>
    <row r="34" spans="1:12" x14ac:dyDescent="0.25">
      <c r="A34" s="24" t="s">
        <v>71</v>
      </c>
      <c r="B34" s="25">
        <v>10</v>
      </c>
      <c r="C34" s="25">
        <v>29</v>
      </c>
      <c r="D34" s="25">
        <v>26</v>
      </c>
      <c r="E34" s="25">
        <v>65</v>
      </c>
    </row>
    <row r="35" spans="1:12" x14ac:dyDescent="0.25">
      <c r="A35" s="24" t="s">
        <v>55</v>
      </c>
      <c r="B35" s="25">
        <v>56</v>
      </c>
      <c r="C35" s="25">
        <v>193</v>
      </c>
      <c r="D35" s="25">
        <v>147</v>
      </c>
      <c r="E35" s="25">
        <v>396</v>
      </c>
    </row>
    <row r="37" spans="1:12" s="29" customFormat="1" ht="22.2" customHeight="1" x14ac:dyDescent="0.25">
      <c r="A37" s="28" t="s">
        <v>73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 x14ac:dyDescent="0.25">
      <c r="A38" s="23" t="s">
        <v>72</v>
      </c>
      <c r="B38" s="23" t="s">
        <v>54</v>
      </c>
    </row>
    <row r="39" spans="1:12" x14ac:dyDescent="0.25">
      <c r="B39" t="s">
        <v>23</v>
      </c>
      <c r="D39" t="s">
        <v>74</v>
      </c>
      <c r="E39" t="s">
        <v>16</v>
      </c>
      <c r="H39" t="s">
        <v>75</v>
      </c>
      <c r="I39" t="s">
        <v>12</v>
      </c>
      <c r="K39" t="s">
        <v>76</v>
      </c>
      <c r="L39" t="s">
        <v>55</v>
      </c>
    </row>
    <row r="40" spans="1:12" x14ac:dyDescent="0.25">
      <c r="A40" s="23" t="s">
        <v>56</v>
      </c>
      <c r="B40" t="s">
        <v>36</v>
      </c>
      <c r="C40" t="s">
        <v>24</v>
      </c>
      <c r="E40" t="s">
        <v>17</v>
      </c>
      <c r="F40" t="s">
        <v>20</v>
      </c>
      <c r="G40" t="s">
        <v>30</v>
      </c>
      <c r="I40" t="s">
        <v>26</v>
      </c>
      <c r="J40" t="s">
        <v>13</v>
      </c>
    </row>
    <row r="41" spans="1:12" x14ac:dyDescent="0.25">
      <c r="A41" s="24" t="s">
        <v>22</v>
      </c>
      <c r="B41" s="25">
        <v>22</v>
      </c>
      <c r="C41" s="25">
        <v>27</v>
      </c>
      <c r="D41" s="25">
        <v>49</v>
      </c>
      <c r="E41" s="25">
        <v>37</v>
      </c>
      <c r="F41" s="25">
        <v>41</v>
      </c>
      <c r="G41" s="25">
        <v>41</v>
      </c>
      <c r="H41" s="25">
        <v>119</v>
      </c>
      <c r="I41" s="25">
        <v>31</v>
      </c>
      <c r="J41" s="25">
        <v>52</v>
      </c>
      <c r="K41" s="25">
        <v>83</v>
      </c>
      <c r="L41" s="25">
        <v>251</v>
      </c>
    </row>
    <row r="42" spans="1:12" x14ac:dyDescent="0.25">
      <c r="A42" s="24" t="s">
        <v>15</v>
      </c>
      <c r="B42" s="25">
        <v>14</v>
      </c>
      <c r="C42" s="25">
        <v>10</v>
      </c>
      <c r="D42" s="25">
        <v>24</v>
      </c>
      <c r="E42" s="25">
        <v>26</v>
      </c>
      <c r="F42" s="25">
        <v>19</v>
      </c>
      <c r="G42" s="25">
        <v>25</v>
      </c>
      <c r="H42" s="25">
        <v>70</v>
      </c>
      <c r="I42" s="25">
        <v>27</v>
      </c>
      <c r="J42" s="25">
        <v>24</v>
      </c>
      <c r="K42" s="25">
        <v>51</v>
      </c>
      <c r="L42" s="25">
        <v>145</v>
      </c>
    </row>
    <row r="43" spans="1:12" x14ac:dyDescent="0.25">
      <c r="A43" s="24" t="s">
        <v>55</v>
      </c>
      <c r="B43" s="25">
        <v>36</v>
      </c>
      <c r="C43" s="25">
        <v>37</v>
      </c>
      <c r="D43" s="25">
        <v>73</v>
      </c>
      <c r="E43" s="25">
        <v>63</v>
      </c>
      <c r="F43" s="25">
        <v>60</v>
      </c>
      <c r="G43" s="25">
        <v>66</v>
      </c>
      <c r="H43" s="25">
        <v>189</v>
      </c>
      <c r="I43" s="25">
        <v>58</v>
      </c>
      <c r="J43" s="25">
        <v>76</v>
      </c>
      <c r="K43" s="25">
        <v>134</v>
      </c>
      <c r="L43" s="25">
        <v>396</v>
      </c>
    </row>
  </sheetData>
  <mergeCells count="3">
    <mergeCell ref="A1:D1"/>
    <mergeCell ref="A20:E20"/>
    <mergeCell ref="A37:L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>
    <tabColor theme="6"/>
  </sheetPr>
  <dimension ref="A1:Q397"/>
  <sheetViews>
    <sheetView workbookViewId="0">
      <selection activeCell="P2" sqref="P2"/>
    </sheetView>
  </sheetViews>
  <sheetFormatPr defaultColWidth="10.69921875" defaultRowHeight="19.95" customHeight="1" x14ac:dyDescent="0.25"/>
  <cols>
    <col min="1" max="1" width="10.3984375" style="4" bestFit="1" customWidth="1"/>
    <col min="2" max="2" width="6.296875" style="1" bestFit="1" customWidth="1"/>
    <col min="3" max="3" width="12.5" style="1" bestFit="1" customWidth="1"/>
    <col min="4" max="4" width="9.296875" style="1" bestFit="1" customWidth="1"/>
    <col min="5" max="5" width="6.5" style="1" bestFit="1" customWidth="1"/>
    <col min="6" max="6" width="7.8984375" style="1" bestFit="1" customWidth="1"/>
    <col min="7" max="7" width="11.796875" style="1" bestFit="1" customWidth="1"/>
    <col min="8" max="8" width="14.69921875" style="1" bestFit="1" customWidth="1"/>
    <col min="9" max="9" width="11.59765625" style="1" bestFit="1" customWidth="1"/>
    <col min="10" max="10" width="12.19921875" style="6" bestFit="1" customWidth="1"/>
    <col min="11" max="11" width="22.09765625" style="1" customWidth="1"/>
    <col min="12" max="12" width="14.296875" style="1" bestFit="1" customWidth="1"/>
    <col min="13" max="13" width="12.5" style="1" bestFit="1" customWidth="1"/>
    <col min="14" max="14" width="14.69921875" style="6" bestFit="1" customWidth="1"/>
    <col min="15" max="15" width="12.3984375" style="6" bestFit="1" customWidth="1"/>
    <col min="16" max="16384" width="10.69921875" style="1"/>
  </cols>
  <sheetData>
    <row r="1" spans="1:17" ht="19.95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41</v>
      </c>
      <c r="L1" s="2" t="s">
        <v>42</v>
      </c>
      <c r="M1" s="2" t="s">
        <v>46</v>
      </c>
      <c r="N1" s="6" t="s">
        <v>47</v>
      </c>
      <c r="O1" s="6" t="s">
        <v>48</v>
      </c>
      <c r="P1" s="1" t="s">
        <v>50</v>
      </c>
      <c r="Q1" s="1" t="s">
        <v>53</v>
      </c>
    </row>
    <row r="2" spans="1:17" ht="19.95" customHeight="1" x14ac:dyDescent="0.25">
      <c r="A2" s="4">
        <f ca="1">DATE(YEAR(TODAY())-1,12,25)</f>
        <v>44555</v>
      </c>
      <c r="B2" s="1" t="str">
        <f ca="1">CHOOSE(MONTH(A2),"Jan","Feb","Mar","Apr","May","Jun","Jul","Aug","Sep","Oct","Nov","Dec")</f>
        <v>Dec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69</v>
      </c>
      <c r="J2" s="6">
        <v>27040</v>
      </c>
      <c r="K2" s="1" t="str">
        <f>IF(G2="Arthur", "Nicholas",G2)</f>
        <v>Nicholas</v>
      </c>
      <c r="L2" s="1" t="str" cm="1">
        <f t="array" ref="L2:L15">_xlfn.UNIQUE(K2:K397)</f>
        <v>Nicholas</v>
      </c>
      <c r="M2" s="1" t="str" cm="1">
        <f t="array" ref="M2:M4">_xlfn.UNIQUE($C$2:$C$397)</f>
        <v>Rio de Janeiro</v>
      </c>
      <c r="N2" s="6" t="str">
        <f>IF(G2=Dashboard!$C$3,Sales!J2,"")</f>
        <v/>
      </c>
      <c r="O2" s="6">
        <f>SUM(N2:N397)</f>
        <v>1758710</v>
      </c>
      <c r="P2" s="1" t="str">
        <f>IF(C2=Dashboard!$F$3, Sales!J2,"")</f>
        <v/>
      </c>
    </row>
    <row r="3" spans="1:17" ht="19.95" customHeight="1" x14ac:dyDescent="0.25">
      <c r="A3" s="4">
        <f ca="1">DATE(YEAR(TODAY())-1,7,15)</f>
        <v>44392</v>
      </c>
      <c r="B3" s="1" t="str">
        <f t="shared" ref="B3:B66" ca="1" si="0">CHOOSE(MONTH(A3),"Jan","Feb","Mar","Apr","May","Jun","Jul","Aug","Sep","Oct","Nov","Dec")</f>
        <v>Jul</v>
      </c>
      <c r="C3" s="1" t="s">
        <v>10</v>
      </c>
      <c r="D3" s="1" t="s">
        <v>11</v>
      </c>
      <c r="E3" s="1" t="s">
        <v>16</v>
      </c>
      <c r="F3" s="1" t="s">
        <v>17</v>
      </c>
      <c r="G3" s="1" t="s">
        <v>18</v>
      </c>
      <c r="H3" s="1" t="s">
        <v>15</v>
      </c>
      <c r="I3" s="1">
        <v>32</v>
      </c>
      <c r="J3" s="6">
        <v>20122</v>
      </c>
      <c r="K3" s="1" t="str">
        <f t="shared" ref="K3:K66" si="1">IF(G3="Arthur", "Nicholas",G3)</f>
        <v>Miguel</v>
      </c>
      <c r="L3" s="1" t="str">
        <v>Miguel</v>
      </c>
      <c r="M3" s="1" t="str">
        <v>São Paulo</v>
      </c>
      <c r="N3" s="6" t="str">
        <f>IF(G3=Dashboard!$C$3,Sales!J3,"")</f>
        <v/>
      </c>
      <c r="P3" s="1" t="str">
        <f>IF(C3=Dashboard!$F$3, Sales!J3,"")</f>
        <v/>
      </c>
    </row>
    <row r="4" spans="1:17" ht="19.95" customHeight="1" x14ac:dyDescent="0.25">
      <c r="A4" s="4">
        <f ca="1">DATE(YEAR(TODAY())-1,4,14)</f>
        <v>44300</v>
      </c>
      <c r="B4" s="1" t="str">
        <f t="shared" ca="1" si="0"/>
        <v>Apr</v>
      </c>
      <c r="C4" s="1" t="s">
        <v>19</v>
      </c>
      <c r="D4" s="1" t="s">
        <v>11</v>
      </c>
      <c r="E4" s="1" t="s">
        <v>16</v>
      </c>
      <c r="F4" s="1" t="s">
        <v>20</v>
      </c>
      <c r="G4" s="1" t="s">
        <v>21</v>
      </c>
      <c r="H4" s="1" t="s">
        <v>22</v>
      </c>
      <c r="I4" s="1">
        <v>74</v>
      </c>
      <c r="J4" s="6">
        <v>28612</v>
      </c>
      <c r="K4" s="1" t="str">
        <f t="shared" si="1"/>
        <v>Helena</v>
      </c>
      <c r="L4" s="1" t="str">
        <v>Helena</v>
      </c>
      <c r="M4" s="1" t="str">
        <v>Brasília</v>
      </c>
      <c r="N4" s="6">
        <f>IF(G4=Dashboard!$C$3,Sales!J4,"")</f>
        <v>28612</v>
      </c>
      <c r="O4" s="6" t="s">
        <v>49</v>
      </c>
      <c r="P4" s="1">
        <f>IF(C4=Dashboard!$F$3, Sales!J4,"")</f>
        <v>28612</v>
      </c>
    </row>
    <row r="5" spans="1:17" ht="19.95" customHeight="1" x14ac:dyDescent="0.25">
      <c r="A5" s="4">
        <f ca="1">DATE(YEAR(TODAY())-1,9,7)</f>
        <v>44446</v>
      </c>
      <c r="B5" s="1" t="str">
        <f t="shared" ca="1" si="0"/>
        <v>Sep</v>
      </c>
      <c r="C5" s="1" t="s">
        <v>19</v>
      </c>
      <c r="D5" s="1" t="s">
        <v>11</v>
      </c>
      <c r="E5" s="1" t="s">
        <v>23</v>
      </c>
      <c r="F5" s="1" t="s">
        <v>24</v>
      </c>
      <c r="G5" s="1" t="s">
        <v>25</v>
      </c>
      <c r="H5" s="1" t="s">
        <v>22</v>
      </c>
      <c r="I5" s="1">
        <v>36</v>
      </c>
      <c r="J5" s="6">
        <v>29695</v>
      </c>
      <c r="K5" s="1" t="str">
        <f t="shared" si="1"/>
        <v>Bill</v>
      </c>
      <c r="L5" s="1" t="str">
        <v>Bill</v>
      </c>
      <c r="N5" s="6" t="str">
        <f>IF(G5=Dashboard!$C$3,Sales!J5,"")</f>
        <v/>
      </c>
      <c r="O5" s="21">
        <f>COUNT(Sales!$N$2:$N$397)</f>
        <v>70</v>
      </c>
      <c r="P5" s="1">
        <f>IF(C5=Dashboard!$F$3, Sales!J5,"")</f>
        <v>29695</v>
      </c>
    </row>
    <row r="6" spans="1:17" ht="19.95" customHeight="1" x14ac:dyDescent="0.25">
      <c r="A6" s="4">
        <f ca="1">DATE(YEAR(TODAY())-1,12,4)</f>
        <v>44534</v>
      </c>
      <c r="B6" s="1" t="str">
        <f t="shared" ca="1" si="0"/>
        <v>Dec</v>
      </c>
      <c r="C6" s="1" t="s">
        <v>10</v>
      </c>
      <c r="D6" s="1" t="s">
        <v>11</v>
      </c>
      <c r="E6" s="1" t="s">
        <v>12</v>
      </c>
      <c r="F6" s="1" t="s">
        <v>26</v>
      </c>
      <c r="G6" s="1" t="s">
        <v>27</v>
      </c>
      <c r="H6" s="1" t="s">
        <v>15</v>
      </c>
      <c r="I6" s="1">
        <v>70</v>
      </c>
      <c r="J6" s="6">
        <v>26853</v>
      </c>
      <c r="K6" s="1" t="str">
        <f t="shared" si="1"/>
        <v>Harry</v>
      </c>
      <c r="L6" s="1" t="str">
        <v>Harry</v>
      </c>
      <c r="N6" s="6" t="str">
        <f>IF(G6=Dashboard!$C$3,Sales!J6,"")</f>
        <v/>
      </c>
      <c r="P6" s="1" t="str">
        <f>IF(C6=Dashboard!$F$3, Sales!J6,"")</f>
        <v/>
      </c>
    </row>
    <row r="7" spans="1:17" ht="19.95" customHeight="1" x14ac:dyDescent="0.25">
      <c r="A7" s="4">
        <f ca="1">DATE(YEAR(TODAY())-1,6,8)</f>
        <v>44355</v>
      </c>
      <c r="B7" s="1" t="str">
        <f t="shared" ca="1" si="0"/>
        <v>Jun</v>
      </c>
      <c r="C7" s="1" t="s">
        <v>19</v>
      </c>
      <c r="D7" s="1" t="s">
        <v>11</v>
      </c>
      <c r="E7" s="1" t="s">
        <v>12</v>
      </c>
      <c r="F7" s="1" t="s">
        <v>13</v>
      </c>
      <c r="G7" s="1" t="s">
        <v>21</v>
      </c>
      <c r="H7" s="1" t="s">
        <v>15</v>
      </c>
      <c r="I7" s="1">
        <v>68</v>
      </c>
      <c r="J7" s="6">
        <v>24653</v>
      </c>
      <c r="K7" s="1" t="str">
        <f t="shared" si="1"/>
        <v>Helena</v>
      </c>
      <c r="L7" s="1" t="str">
        <v>Debbie</v>
      </c>
      <c r="N7" s="6">
        <f>IF(G7=Dashboard!$C$3,Sales!J7,"")</f>
        <v>24653</v>
      </c>
      <c r="O7" s="6" t="s">
        <v>52</v>
      </c>
      <c r="P7" s="1">
        <f>IF(C7=Dashboard!$F$3, Sales!J7,"")</f>
        <v>24653</v>
      </c>
    </row>
    <row r="8" spans="1:17" ht="19.95" customHeight="1" x14ac:dyDescent="0.25">
      <c r="A8" s="4">
        <f ca="1">DATE(YEAR(TODAY())-1,3,20)</f>
        <v>44275</v>
      </c>
      <c r="B8" s="1" t="str">
        <f t="shared" ca="1" si="0"/>
        <v>Mar</v>
      </c>
      <c r="C8" s="1" t="s">
        <v>10</v>
      </c>
      <c r="D8" s="1" t="s">
        <v>11</v>
      </c>
      <c r="E8" s="1" t="s">
        <v>12</v>
      </c>
      <c r="F8" s="1" t="s">
        <v>26</v>
      </c>
      <c r="G8" s="1" t="s">
        <v>27</v>
      </c>
      <c r="H8" s="1" t="s">
        <v>22</v>
      </c>
      <c r="I8" s="1">
        <v>75</v>
      </c>
      <c r="J8" s="6">
        <v>25247</v>
      </c>
      <c r="K8" s="1" t="str">
        <f t="shared" si="1"/>
        <v>Harry</v>
      </c>
      <c r="L8" s="1" t="str">
        <v>Laura</v>
      </c>
      <c r="N8" s="6" t="str">
        <f>IF(G8=Dashboard!$C$3,Sales!J8,"")</f>
        <v/>
      </c>
      <c r="O8" s="22" t="s">
        <v>51</v>
      </c>
      <c r="P8" s="1" t="str">
        <f>IF(C8=Dashboard!$F$3, Sales!J8,"")</f>
        <v/>
      </c>
    </row>
    <row r="9" spans="1:17" ht="19.95" customHeight="1" x14ac:dyDescent="0.25">
      <c r="A9" s="4">
        <f ca="1">DATE(YEAR(TODAY())-1,8,4)</f>
        <v>44412</v>
      </c>
      <c r="B9" s="1" t="str">
        <f t="shared" ca="1" si="0"/>
        <v>Aug</v>
      </c>
      <c r="C9" s="1" t="s">
        <v>28</v>
      </c>
      <c r="D9" s="1" t="s">
        <v>11</v>
      </c>
      <c r="E9" s="1" t="s">
        <v>16</v>
      </c>
      <c r="F9" s="1" t="s">
        <v>20</v>
      </c>
      <c r="G9" s="1" t="s">
        <v>29</v>
      </c>
      <c r="H9" s="1" t="s">
        <v>22</v>
      </c>
      <c r="I9" s="1">
        <v>28</v>
      </c>
      <c r="J9" s="6">
        <v>29328</v>
      </c>
      <c r="K9" s="1" t="str">
        <f t="shared" si="1"/>
        <v>Debbie</v>
      </c>
      <c r="L9" s="1" t="str">
        <v>Richard</v>
      </c>
      <c r="N9" s="6" t="str">
        <f>IF(G9=Dashboard!$C$3,Sales!J9,"")</f>
        <v/>
      </c>
      <c r="O9" s="1">
        <f>SUM(INDEX(Sales!$J$2:$J$397,MATCH(Dashboard!$C$3,Sales!$G$2:$G$397)))</f>
        <v>33138</v>
      </c>
      <c r="P9" s="1" t="str">
        <f>IF(C9=Dashboard!$F$3, Sales!J9,"")</f>
        <v/>
      </c>
    </row>
    <row r="10" spans="1:17" ht="19.95" customHeight="1" x14ac:dyDescent="0.25">
      <c r="A10" s="4">
        <f ca="1">DATE(YEAR(TODAY())-1,11,12)</f>
        <v>44512</v>
      </c>
      <c r="B10" s="1" t="str">
        <f t="shared" ca="1" si="0"/>
        <v>Nov</v>
      </c>
      <c r="C10" s="1" t="s">
        <v>10</v>
      </c>
      <c r="D10" s="1" t="s">
        <v>11</v>
      </c>
      <c r="E10" s="1" t="s">
        <v>16</v>
      </c>
      <c r="F10" s="1" t="s">
        <v>30</v>
      </c>
      <c r="G10" s="1" t="s">
        <v>31</v>
      </c>
      <c r="H10" s="1" t="s">
        <v>22</v>
      </c>
      <c r="I10" s="1">
        <v>34</v>
      </c>
      <c r="J10" s="6">
        <v>32094</v>
      </c>
      <c r="K10" s="1" t="str">
        <f t="shared" si="1"/>
        <v>Laura</v>
      </c>
      <c r="L10" s="1" t="str">
        <v>Mary</v>
      </c>
      <c r="N10" s="6" t="str">
        <f>IF(G10=Dashboard!$C$3,Sales!J10,"")</f>
        <v/>
      </c>
      <c r="P10" s="1" t="str">
        <f>IF(C10=Dashboard!$F$3, Sales!J10,"")</f>
        <v/>
      </c>
    </row>
    <row r="11" spans="1:17" ht="19.95" customHeight="1" x14ac:dyDescent="0.25">
      <c r="A11" s="4">
        <f ca="1">DATE(YEAR(TODAY())-1,11,7)</f>
        <v>44507</v>
      </c>
      <c r="B11" s="1" t="str">
        <f t="shared" ca="1" si="0"/>
        <v>Nov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18</v>
      </c>
      <c r="H11" s="1" t="s">
        <v>15</v>
      </c>
      <c r="I11" s="1">
        <v>39</v>
      </c>
      <c r="J11" s="6">
        <v>29698</v>
      </c>
      <c r="K11" s="1" t="str">
        <f t="shared" si="1"/>
        <v>Miguel</v>
      </c>
      <c r="L11" s="1" t="str">
        <v>Sarah</v>
      </c>
      <c r="N11" s="6" t="str">
        <f>IF(G11=Dashboard!$C$3,Sales!J11,"")</f>
        <v/>
      </c>
      <c r="P11" s="1" t="str">
        <f>IF(C11=Dashboard!$F$3, Sales!J11,"")</f>
        <v/>
      </c>
    </row>
    <row r="12" spans="1:17" ht="19.95" customHeight="1" x14ac:dyDescent="0.25">
      <c r="A12" s="4">
        <f ca="1">DATE(YEAR(TODAY())-1,11,2)</f>
        <v>44502</v>
      </c>
      <c r="B12" s="1" t="str">
        <f t="shared" ca="1" si="0"/>
        <v>Nov</v>
      </c>
      <c r="C12" s="1" t="s">
        <v>10</v>
      </c>
      <c r="D12" s="1" t="s">
        <v>11</v>
      </c>
      <c r="E12" s="1" t="s">
        <v>12</v>
      </c>
      <c r="F12" s="1" t="s">
        <v>26</v>
      </c>
      <c r="G12" s="1" t="s">
        <v>14</v>
      </c>
      <c r="H12" s="1" t="s">
        <v>22</v>
      </c>
      <c r="I12" s="1">
        <v>27</v>
      </c>
      <c r="J12" s="6">
        <v>27003</v>
      </c>
      <c r="K12" s="1" t="str">
        <f t="shared" si="1"/>
        <v>Nicholas</v>
      </c>
      <c r="L12" s="1" t="str">
        <v>Jill</v>
      </c>
      <c r="N12" s="6" t="str">
        <f>IF(G12=Dashboard!$C$3,Sales!J12,"")</f>
        <v/>
      </c>
      <c r="P12" s="1" t="str">
        <f>IF(C12=Dashboard!$F$3, Sales!J12,"")</f>
        <v/>
      </c>
    </row>
    <row r="13" spans="1:17" ht="19.95" customHeight="1" x14ac:dyDescent="0.25">
      <c r="A13" s="4">
        <f ca="1">DATE(YEAR(TODAY())-1,12,24)</f>
        <v>44554</v>
      </c>
      <c r="B13" s="1" t="str">
        <f t="shared" ca="1" si="0"/>
        <v>Dec</v>
      </c>
      <c r="C13" s="1" t="s">
        <v>19</v>
      </c>
      <c r="D13" s="1" t="s">
        <v>11</v>
      </c>
      <c r="E13" s="1" t="s">
        <v>12</v>
      </c>
      <c r="F13" s="1" t="s">
        <v>13</v>
      </c>
      <c r="G13" s="1" t="s">
        <v>32</v>
      </c>
      <c r="H13" s="1" t="s">
        <v>22</v>
      </c>
      <c r="I13" s="1">
        <v>64</v>
      </c>
      <c r="J13" s="6">
        <v>26659</v>
      </c>
      <c r="K13" s="1" t="str">
        <f t="shared" si="1"/>
        <v>Richard</v>
      </c>
      <c r="L13" s="1" t="str">
        <v>Larry</v>
      </c>
      <c r="N13" s="6" t="str">
        <f>IF(G13=Dashboard!$C$3,Sales!J13,"")</f>
        <v/>
      </c>
      <c r="P13" s="1">
        <f>IF(C13=Dashboard!$F$3, Sales!J13,"")</f>
        <v>26659</v>
      </c>
    </row>
    <row r="14" spans="1:17" ht="19.95" customHeight="1" x14ac:dyDescent="0.25">
      <c r="A14" s="4">
        <f ca="1">DATE(YEAR(TODAY())-1,4,17)</f>
        <v>44303</v>
      </c>
      <c r="B14" s="1" t="str">
        <f t="shared" ca="1" si="0"/>
        <v>Apr</v>
      </c>
      <c r="C14" s="1" t="s">
        <v>10</v>
      </c>
      <c r="D14" s="1" t="s">
        <v>11</v>
      </c>
      <c r="E14" s="1" t="s">
        <v>16</v>
      </c>
      <c r="F14" s="1" t="s">
        <v>20</v>
      </c>
      <c r="G14" s="1" t="s">
        <v>18</v>
      </c>
      <c r="H14" s="1" t="s">
        <v>15</v>
      </c>
      <c r="I14" s="1">
        <v>34</v>
      </c>
      <c r="J14" s="6">
        <v>29619</v>
      </c>
      <c r="K14" s="1" t="str">
        <f t="shared" si="1"/>
        <v>Miguel</v>
      </c>
      <c r="L14" s="1" t="str">
        <v>Lou</v>
      </c>
      <c r="N14" s="6" t="str">
        <f>IF(G14=Dashboard!$C$3,Sales!J14,"")</f>
        <v/>
      </c>
      <c r="P14" s="1" t="str">
        <f>IF(C14=Dashboard!$F$3, Sales!J14,"")</f>
        <v/>
      </c>
    </row>
    <row r="15" spans="1:17" ht="19.95" customHeight="1" x14ac:dyDescent="0.25">
      <c r="A15" s="4">
        <f ca="1">DATE(YEAR(TODAY())-1,6,11)</f>
        <v>44358</v>
      </c>
      <c r="B15" s="1" t="str">
        <f t="shared" ca="1" si="0"/>
        <v>Jun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27</v>
      </c>
      <c r="H15" s="1" t="s">
        <v>22</v>
      </c>
      <c r="I15" s="1">
        <v>59</v>
      </c>
      <c r="J15" s="6">
        <v>29299</v>
      </c>
      <c r="K15" s="1" t="str">
        <f t="shared" si="1"/>
        <v>Harry</v>
      </c>
      <c r="L15" s="1" t="str">
        <v>Tina</v>
      </c>
      <c r="N15" s="6" t="str">
        <f>IF(G15=Dashboard!$C$3,Sales!J15,"")</f>
        <v/>
      </c>
      <c r="P15" s="1" t="str">
        <f>IF(C15=Dashboard!$F$3, Sales!J15,"")</f>
        <v/>
      </c>
    </row>
    <row r="16" spans="1:17" ht="19.95" customHeight="1" x14ac:dyDescent="0.25">
      <c r="A16" s="4">
        <f ca="1">DATE(YEAR(TODAY())-1,2,28)</f>
        <v>44255</v>
      </c>
      <c r="B16" s="1" t="str">
        <f t="shared" ca="1" si="0"/>
        <v>Feb</v>
      </c>
      <c r="C16" s="1" t="s">
        <v>19</v>
      </c>
      <c r="D16" s="1" t="s">
        <v>33</v>
      </c>
      <c r="E16" s="1" t="s">
        <v>16</v>
      </c>
      <c r="F16" s="1" t="s">
        <v>20</v>
      </c>
      <c r="G16" s="1" t="s">
        <v>25</v>
      </c>
      <c r="H16" s="1" t="s">
        <v>22</v>
      </c>
      <c r="I16" s="1">
        <v>47</v>
      </c>
      <c r="J16" s="6">
        <v>16370</v>
      </c>
      <c r="K16" s="1" t="str">
        <f t="shared" si="1"/>
        <v>Bill</v>
      </c>
      <c r="N16" s="6" t="str">
        <f>IF(G16=Dashboard!$C$3,Sales!J16,"")</f>
        <v/>
      </c>
      <c r="P16" s="1">
        <f>IF(C16=Dashboard!$F$3, Sales!J16,"")</f>
        <v>16370</v>
      </c>
    </row>
    <row r="17" spans="1:16" ht="19.95" customHeight="1" x14ac:dyDescent="0.25">
      <c r="A17" s="4">
        <f ca="1">DATE(YEAR(TODAY())-1,3,1)</f>
        <v>44256</v>
      </c>
      <c r="B17" s="1" t="str">
        <f t="shared" ca="1" si="0"/>
        <v>Mar</v>
      </c>
      <c r="C17" s="1" t="s">
        <v>10</v>
      </c>
      <c r="D17" s="1" t="s">
        <v>11</v>
      </c>
      <c r="E17" s="1" t="s">
        <v>16</v>
      </c>
      <c r="F17" s="1" t="s">
        <v>30</v>
      </c>
      <c r="G17" s="1" t="s">
        <v>34</v>
      </c>
      <c r="H17" s="1" t="s">
        <v>15</v>
      </c>
      <c r="I17" s="1">
        <v>28</v>
      </c>
      <c r="J17" s="6">
        <v>33102</v>
      </c>
      <c r="K17" s="1" t="str">
        <f t="shared" si="1"/>
        <v>Mary</v>
      </c>
      <c r="N17" s="6" t="str">
        <f>IF(G17=Dashboard!$C$3,Sales!J17,"")</f>
        <v/>
      </c>
      <c r="P17" s="1" t="str">
        <f>IF(C17=Dashboard!$F$3, Sales!J17,"")</f>
        <v/>
      </c>
    </row>
    <row r="18" spans="1:16" ht="19.95" customHeight="1" x14ac:dyDescent="0.25">
      <c r="A18" s="4">
        <f ca="1">DATE(YEAR(TODAY())-1,12,4)</f>
        <v>44534</v>
      </c>
      <c r="B18" s="1" t="str">
        <f t="shared" ca="1" si="0"/>
        <v>Dec</v>
      </c>
      <c r="C18" s="1" t="s">
        <v>10</v>
      </c>
      <c r="D18" s="1" t="s">
        <v>33</v>
      </c>
      <c r="E18" s="1" t="s">
        <v>16</v>
      </c>
      <c r="F18" s="1" t="s">
        <v>20</v>
      </c>
      <c r="G18" s="1" t="s">
        <v>18</v>
      </c>
      <c r="H18" s="1" t="s">
        <v>22</v>
      </c>
      <c r="I18" s="1">
        <v>39</v>
      </c>
      <c r="J18" s="6">
        <v>13576</v>
      </c>
      <c r="K18" s="1" t="str">
        <f t="shared" si="1"/>
        <v>Miguel</v>
      </c>
      <c r="N18" s="6" t="str">
        <f>IF(G18=Dashboard!$C$3,Sales!J18,"")</f>
        <v/>
      </c>
      <c r="P18" s="1" t="str">
        <f>IF(C18=Dashboard!$F$3, Sales!J18,"")</f>
        <v/>
      </c>
    </row>
    <row r="19" spans="1:16" ht="19.95" customHeight="1" x14ac:dyDescent="0.25">
      <c r="A19" s="4">
        <f ca="1">DATE(YEAR(TODAY())-1,2,1)</f>
        <v>44228</v>
      </c>
      <c r="B19" s="1" t="str">
        <f t="shared" ca="1" si="0"/>
        <v>Feb</v>
      </c>
      <c r="C19" s="1" t="s">
        <v>10</v>
      </c>
      <c r="D19" s="1" t="s">
        <v>11</v>
      </c>
      <c r="E19" s="1" t="s">
        <v>16</v>
      </c>
      <c r="F19" s="1" t="s">
        <v>20</v>
      </c>
      <c r="G19" s="1" t="s">
        <v>34</v>
      </c>
      <c r="H19" s="1" t="s">
        <v>22</v>
      </c>
      <c r="I19" s="1">
        <v>71</v>
      </c>
      <c r="J19" s="6">
        <v>26318</v>
      </c>
      <c r="K19" s="1" t="str">
        <f t="shared" si="1"/>
        <v>Mary</v>
      </c>
      <c r="N19" s="6" t="str">
        <f>IF(G19=Dashboard!$C$3,Sales!J19,"")</f>
        <v/>
      </c>
      <c r="P19" s="1" t="str">
        <f>IF(C19=Dashboard!$F$3, Sales!J19,"")</f>
        <v/>
      </c>
    </row>
    <row r="20" spans="1:16" ht="19.95" customHeight="1" x14ac:dyDescent="0.25">
      <c r="A20" s="4">
        <f ca="1">DATE(YEAR(TODAY())-1,10,11)</f>
        <v>44480</v>
      </c>
      <c r="B20" s="1" t="str">
        <f t="shared" ca="1" si="0"/>
        <v>Oct</v>
      </c>
      <c r="C20" s="1" t="s">
        <v>19</v>
      </c>
      <c r="D20" s="1" t="s">
        <v>11</v>
      </c>
      <c r="E20" s="1" t="s">
        <v>12</v>
      </c>
      <c r="F20" s="1" t="s">
        <v>13</v>
      </c>
      <c r="G20" s="1" t="s">
        <v>35</v>
      </c>
      <c r="H20" s="1" t="s">
        <v>22</v>
      </c>
      <c r="I20" s="1">
        <v>27</v>
      </c>
      <c r="J20" s="6">
        <v>28728</v>
      </c>
      <c r="K20" s="1" t="str">
        <f t="shared" si="1"/>
        <v>Sarah</v>
      </c>
      <c r="N20" s="6" t="str">
        <f>IF(G20=Dashboard!$C$3,Sales!J20,"")</f>
        <v/>
      </c>
      <c r="P20" s="1">
        <f>IF(C20=Dashboard!$F$3, Sales!J20,"")</f>
        <v>28728</v>
      </c>
    </row>
    <row r="21" spans="1:16" ht="19.95" customHeight="1" x14ac:dyDescent="0.25">
      <c r="A21" s="4">
        <f ca="1">DATE(YEAR(TODAY())-1,9,5)</f>
        <v>44444</v>
      </c>
      <c r="B21" s="1" t="str">
        <f t="shared" ca="1" si="0"/>
        <v>Sep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18</v>
      </c>
      <c r="H21" s="1" t="s">
        <v>15</v>
      </c>
      <c r="I21" s="1">
        <v>46</v>
      </c>
      <c r="J21" s="6">
        <v>25524</v>
      </c>
      <c r="K21" s="1" t="str">
        <f t="shared" si="1"/>
        <v>Miguel</v>
      </c>
      <c r="N21" s="6" t="str">
        <f>IF(G21=Dashboard!$C$3,Sales!J21,"")</f>
        <v/>
      </c>
      <c r="P21" s="1" t="str">
        <f>IF(C21=Dashboard!$F$3, Sales!J21,"")</f>
        <v/>
      </c>
    </row>
    <row r="22" spans="1:16" ht="19.95" customHeight="1" x14ac:dyDescent="0.25">
      <c r="A22" s="4">
        <f ca="1">DATE(YEAR(TODAY())-1,9,24)</f>
        <v>44463</v>
      </c>
      <c r="B22" s="1" t="str">
        <f t="shared" ca="1" si="0"/>
        <v>Sep</v>
      </c>
      <c r="C22" s="1" t="s">
        <v>19</v>
      </c>
      <c r="D22" s="1" t="s">
        <v>11</v>
      </c>
      <c r="E22" s="1" t="s">
        <v>23</v>
      </c>
      <c r="F22" s="1" t="s">
        <v>36</v>
      </c>
      <c r="G22" s="1" t="s">
        <v>21</v>
      </c>
      <c r="H22" s="1" t="s">
        <v>15</v>
      </c>
      <c r="I22" s="1">
        <v>69</v>
      </c>
      <c r="J22" s="6">
        <v>27277</v>
      </c>
      <c r="K22" s="1" t="str">
        <f t="shared" si="1"/>
        <v>Helena</v>
      </c>
      <c r="N22" s="6">
        <f>IF(G22=Dashboard!$C$3,Sales!J22,"")</f>
        <v>27277</v>
      </c>
      <c r="P22" s="1">
        <f>IF(C22=Dashboard!$F$3, Sales!J22,"")</f>
        <v>27277</v>
      </c>
    </row>
    <row r="23" spans="1:16" ht="19.95" customHeight="1" x14ac:dyDescent="0.25">
      <c r="A23" s="4">
        <f ca="1">DATE(YEAR(TODAY())-1,1,15)</f>
        <v>44211</v>
      </c>
      <c r="B23" s="1" t="str">
        <f t="shared" ca="1" si="0"/>
        <v>Jan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27</v>
      </c>
      <c r="H23" s="1" t="s">
        <v>22</v>
      </c>
      <c r="I23" s="1">
        <v>55</v>
      </c>
      <c r="J23" s="6">
        <v>28565</v>
      </c>
      <c r="K23" s="1" t="str">
        <f t="shared" si="1"/>
        <v>Harry</v>
      </c>
      <c r="N23" s="6" t="str">
        <f>IF(G23=Dashboard!$C$3,Sales!J23,"")</f>
        <v/>
      </c>
      <c r="P23" s="1" t="str">
        <f>IF(C23=Dashboard!$F$3, Sales!J23,"")</f>
        <v/>
      </c>
    </row>
    <row r="24" spans="1:16" ht="19.95" customHeight="1" x14ac:dyDescent="0.25">
      <c r="A24" s="4">
        <f ca="1">DATE(YEAR(TODAY())-1,12,27)</f>
        <v>44557</v>
      </c>
      <c r="B24" s="1" t="str">
        <f t="shared" ca="1" si="0"/>
        <v>Dec</v>
      </c>
      <c r="C24" s="1" t="s">
        <v>28</v>
      </c>
      <c r="D24" s="1" t="s">
        <v>11</v>
      </c>
      <c r="E24" s="1" t="s">
        <v>16</v>
      </c>
      <c r="F24" s="1" t="s">
        <v>20</v>
      </c>
      <c r="G24" s="1" t="s">
        <v>37</v>
      </c>
      <c r="H24" s="1" t="s">
        <v>22</v>
      </c>
      <c r="I24" s="1">
        <v>34</v>
      </c>
      <c r="J24" s="6">
        <v>25184</v>
      </c>
      <c r="K24" s="1" t="str">
        <f t="shared" si="1"/>
        <v>Jill</v>
      </c>
      <c r="N24" s="6" t="str">
        <f>IF(G24=Dashboard!$C$3,Sales!J24,"")</f>
        <v/>
      </c>
      <c r="P24" s="1" t="str">
        <f>IF(C24=Dashboard!$F$3, Sales!J24,"")</f>
        <v/>
      </c>
    </row>
    <row r="25" spans="1:16" ht="19.95" customHeight="1" x14ac:dyDescent="0.25">
      <c r="A25" s="4">
        <f ca="1">DATE(YEAR(TODAY())-1,9,18)</f>
        <v>44457</v>
      </c>
      <c r="B25" s="1" t="str">
        <f t="shared" ca="1" si="0"/>
        <v>Sep</v>
      </c>
      <c r="C25" s="1" t="s">
        <v>10</v>
      </c>
      <c r="D25" s="1" t="s">
        <v>33</v>
      </c>
      <c r="E25" s="1" t="s">
        <v>16</v>
      </c>
      <c r="F25" s="1" t="s">
        <v>17</v>
      </c>
      <c r="G25" s="1" t="s">
        <v>27</v>
      </c>
      <c r="H25" s="1" t="s">
        <v>15</v>
      </c>
      <c r="I25" s="1">
        <v>47</v>
      </c>
      <c r="J25" s="6">
        <v>16267</v>
      </c>
      <c r="K25" s="1" t="str">
        <f t="shared" si="1"/>
        <v>Harry</v>
      </c>
      <c r="N25" s="6" t="str">
        <f>IF(G25=Dashboard!$C$3,Sales!J25,"")</f>
        <v/>
      </c>
      <c r="P25" s="1" t="str">
        <f>IF(C25=Dashboard!$F$3, Sales!J25,"")</f>
        <v/>
      </c>
    </row>
    <row r="26" spans="1:16" ht="19.95" customHeight="1" x14ac:dyDescent="0.25">
      <c r="A26" s="4">
        <f ca="1">DATE(YEAR(TODAY())-1,8,25)</f>
        <v>44433</v>
      </c>
      <c r="B26" s="1" t="str">
        <f t="shared" ca="1" si="0"/>
        <v>Aug</v>
      </c>
      <c r="C26" s="1" t="s">
        <v>28</v>
      </c>
      <c r="D26" s="1" t="s">
        <v>11</v>
      </c>
      <c r="E26" s="1" t="s">
        <v>23</v>
      </c>
      <c r="F26" s="1" t="s">
        <v>24</v>
      </c>
      <c r="G26" s="1" t="s">
        <v>21</v>
      </c>
      <c r="H26" s="1" t="s">
        <v>22</v>
      </c>
      <c r="I26" s="1">
        <v>68</v>
      </c>
      <c r="J26" s="6">
        <v>31305</v>
      </c>
      <c r="K26" s="1" t="str">
        <f t="shared" si="1"/>
        <v>Helena</v>
      </c>
      <c r="N26" s="6">
        <f>IF(G26=Dashboard!$C$3,Sales!J26,"")</f>
        <v>31305</v>
      </c>
      <c r="P26" s="1" t="str">
        <f>IF(C26=Dashboard!$F$3, Sales!J26,"")</f>
        <v/>
      </c>
    </row>
    <row r="27" spans="1:16" ht="19.95" customHeight="1" x14ac:dyDescent="0.25">
      <c r="A27" s="4">
        <f ca="1">DATE(YEAR(TODAY())-1,4,4)</f>
        <v>44290</v>
      </c>
      <c r="B27" s="1" t="str">
        <f t="shared" ca="1" si="0"/>
        <v>Apr</v>
      </c>
      <c r="C27" s="1" t="s">
        <v>19</v>
      </c>
      <c r="D27" s="1" t="s">
        <v>33</v>
      </c>
      <c r="E27" s="1" t="s">
        <v>23</v>
      </c>
      <c r="F27" s="1" t="s">
        <v>36</v>
      </c>
      <c r="G27" s="1" t="s">
        <v>21</v>
      </c>
      <c r="H27" s="1" t="s">
        <v>15</v>
      </c>
      <c r="I27" s="1">
        <v>60</v>
      </c>
      <c r="J27" s="6">
        <v>17951</v>
      </c>
      <c r="K27" s="1" t="str">
        <f t="shared" si="1"/>
        <v>Helena</v>
      </c>
      <c r="N27" s="6">
        <f>IF(G27=Dashboard!$C$3,Sales!J27,"")</f>
        <v>17951</v>
      </c>
      <c r="P27" s="1">
        <f>IF(C27=Dashboard!$F$3, Sales!J27,"")</f>
        <v>17951</v>
      </c>
    </row>
    <row r="28" spans="1:16" ht="19.95" customHeight="1" x14ac:dyDescent="0.25">
      <c r="A28" s="4">
        <f ca="1">DATE(YEAR(TODAY())-1,11,30)</f>
        <v>44530</v>
      </c>
      <c r="B28" s="1" t="str">
        <f t="shared" ca="1" si="0"/>
        <v>Nov</v>
      </c>
      <c r="C28" s="1" t="s">
        <v>19</v>
      </c>
      <c r="D28" s="1" t="s">
        <v>33</v>
      </c>
      <c r="E28" s="1" t="s">
        <v>16</v>
      </c>
      <c r="F28" s="1" t="s">
        <v>17</v>
      </c>
      <c r="G28" s="1" t="s">
        <v>25</v>
      </c>
      <c r="H28" s="1" t="s">
        <v>15</v>
      </c>
      <c r="I28" s="1">
        <v>32</v>
      </c>
      <c r="J28" s="6">
        <v>16847</v>
      </c>
      <c r="K28" s="1" t="str">
        <f t="shared" si="1"/>
        <v>Bill</v>
      </c>
      <c r="N28" s="6" t="str">
        <f>IF(G28=Dashboard!$C$3,Sales!J28,"")</f>
        <v/>
      </c>
      <c r="P28" s="1">
        <f>IF(C28=Dashboard!$F$3, Sales!J28,"")</f>
        <v>16847</v>
      </c>
    </row>
    <row r="29" spans="1:16" ht="19.95" customHeight="1" x14ac:dyDescent="0.25">
      <c r="A29" s="4">
        <f ca="1">DATE(YEAR(TODAY())-1,12,7)</f>
        <v>44537</v>
      </c>
      <c r="B29" s="1" t="str">
        <f t="shared" ca="1" si="0"/>
        <v>Dec</v>
      </c>
      <c r="C29" s="1" t="s">
        <v>19</v>
      </c>
      <c r="D29" s="1" t="s">
        <v>11</v>
      </c>
      <c r="E29" s="1" t="s">
        <v>12</v>
      </c>
      <c r="F29" s="1" t="s">
        <v>26</v>
      </c>
      <c r="G29" s="1" t="s">
        <v>21</v>
      </c>
      <c r="H29" s="1" t="s">
        <v>15</v>
      </c>
      <c r="I29" s="1">
        <v>39</v>
      </c>
      <c r="J29" s="6">
        <v>26823</v>
      </c>
      <c r="K29" s="1" t="str">
        <f t="shared" si="1"/>
        <v>Helena</v>
      </c>
      <c r="N29" s="6">
        <f>IF(G29=Dashboard!$C$3,Sales!J29,"")</f>
        <v>26823</v>
      </c>
      <c r="P29" s="1">
        <f>IF(C29=Dashboard!$F$3, Sales!J29,"")</f>
        <v>26823</v>
      </c>
    </row>
    <row r="30" spans="1:16" ht="19.95" customHeight="1" x14ac:dyDescent="0.25">
      <c r="A30" s="4">
        <f ca="1">DATE(YEAR(TODAY())-1,4,4)</f>
        <v>44290</v>
      </c>
      <c r="B30" s="1" t="str">
        <f t="shared" ca="1" si="0"/>
        <v>Apr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31</v>
      </c>
      <c r="H30" s="1" t="s">
        <v>22</v>
      </c>
      <c r="I30" s="1">
        <v>42</v>
      </c>
      <c r="J30" s="6">
        <v>27002</v>
      </c>
      <c r="K30" s="1" t="str">
        <f t="shared" si="1"/>
        <v>Laura</v>
      </c>
      <c r="N30" s="6" t="str">
        <f>IF(G30=Dashboard!$C$3,Sales!J30,"")</f>
        <v/>
      </c>
      <c r="P30" s="1" t="str">
        <f>IF(C30=Dashboard!$F$3, Sales!J30,"")</f>
        <v/>
      </c>
    </row>
    <row r="31" spans="1:16" ht="19.95" customHeight="1" x14ac:dyDescent="0.25">
      <c r="A31" s="4">
        <f ca="1">DATE(YEAR(TODAY())-1,11,21)</f>
        <v>44521</v>
      </c>
      <c r="B31" s="1" t="str">
        <f t="shared" ca="1" si="0"/>
        <v>Nov</v>
      </c>
      <c r="C31" s="1" t="s">
        <v>10</v>
      </c>
      <c r="D31" s="1" t="s">
        <v>33</v>
      </c>
      <c r="E31" s="1" t="s">
        <v>16</v>
      </c>
      <c r="F31" s="1" t="s">
        <v>17</v>
      </c>
      <c r="G31" s="1" t="s">
        <v>14</v>
      </c>
      <c r="H31" s="1" t="s">
        <v>15</v>
      </c>
      <c r="I31" s="1">
        <v>51</v>
      </c>
      <c r="J31" s="6">
        <v>19826</v>
      </c>
      <c r="K31" s="1" t="str">
        <f t="shared" si="1"/>
        <v>Nicholas</v>
      </c>
      <c r="N31" s="6" t="str">
        <f>IF(G31=Dashboard!$C$3,Sales!J31,"")</f>
        <v/>
      </c>
      <c r="P31" s="1" t="str">
        <f>IF(C31=Dashboard!$F$3, Sales!J31,"")</f>
        <v/>
      </c>
    </row>
    <row r="32" spans="1:16" ht="19.95" customHeight="1" x14ac:dyDescent="0.25">
      <c r="A32" s="4">
        <f ca="1">DATE(YEAR(TODAY())-1,9,6)</f>
        <v>44445</v>
      </c>
      <c r="B32" s="1" t="str">
        <f t="shared" ca="1" si="0"/>
        <v>Sep</v>
      </c>
      <c r="C32" s="1" t="s">
        <v>19</v>
      </c>
      <c r="D32" s="1" t="s">
        <v>11</v>
      </c>
      <c r="E32" s="1" t="s">
        <v>12</v>
      </c>
      <c r="F32" s="1" t="s">
        <v>26</v>
      </c>
      <c r="G32" s="1" t="s">
        <v>21</v>
      </c>
      <c r="H32" s="1" t="s">
        <v>15</v>
      </c>
      <c r="I32" s="1">
        <v>55</v>
      </c>
      <c r="J32" s="6">
        <v>28799</v>
      </c>
      <c r="K32" s="1" t="str">
        <f t="shared" si="1"/>
        <v>Helena</v>
      </c>
      <c r="N32" s="6">
        <f>IF(G32=Dashboard!$C$3,Sales!J32,"")</f>
        <v>28799</v>
      </c>
      <c r="P32" s="1">
        <f>IF(C32=Dashboard!$F$3, Sales!J32,"")</f>
        <v>28799</v>
      </c>
    </row>
    <row r="33" spans="1:16" ht="19.95" customHeight="1" x14ac:dyDescent="0.25">
      <c r="A33" s="4">
        <f ca="1">DATE(YEAR(TODAY())-1,9,17)</f>
        <v>44456</v>
      </c>
      <c r="B33" s="1" t="str">
        <f t="shared" ca="1" si="0"/>
        <v>Sep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31</v>
      </c>
      <c r="H33" s="1" t="s">
        <v>22</v>
      </c>
      <c r="I33" s="1">
        <v>73</v>
      </c>
      <c r="J33" s="6">
        <v>28477</v>
      </c>
      <c r="K33" s="1" t="str">
        <f t="shared" si="1"/>
        <v>Laura</v>
      </c>
      <c r="N33" s="6" t="str">
        <f>IF(G33=Dashboard!$C$3,Sales!J33,"")</f>
        <v/>
      </c>
      <c r="P33" s="1" t="str">
        <f>IF(C33=Dashboard!$F$3, Sales!J33,"")</f>
        <v/>
      </c>
    </row>
    <row r="34" spans="1:16" ht="19.95" customHeight="1" x14ac:dyDescent="0.25">
      <c r="A34" s="4">
        <f ca="1">DATE(YEAR(TODAY())-1,12,4)</f>
        <v>44534</v>
      </c>
      <c r="B34" s="1" t="str">
        <f t="shared" ca="1" si="0"/>
        <v>Dec</v>
      </c>
      <c r="C34" s="1" t="s">
        <v>19</v>
      </c>
      <c r="D34" s="1" t="s">
        <v>11</v>
      </c>
      <c r="E34" s="1" t="s">
        <v>16</v>
      </c>
      <c r="F34" s="1" t="s">
        <v>17</v>
      </c>
      <c r="G34" s="1" t="s">
        <v>25</v>
      </c>
      <c r="H34" s="1" t="s">
        <v>15</v>
      </c>
      <c r="I34" s="1">
        <v>53</v>
      </c>
      <c r="J34" s="6">
        <v>20533</v>
      </c>
      <c r="K34" s="1" t="str">
        <f t="shared" si="1"/>
        <v>Bill</v>
      </c>
      <c r="N34" s="6" t="str">
        <f>IF(G34=Dashboard!$C$3,Sales!J34,"")</f>
        <v/>
      </c>
      <c r="P34" s="1">
        <f>IF(C34=Dashboard!$F$3, Sales!J34,"")</f>
        <v>20533</v>
      </c>
    </row>
    <row r="35" spans="1:16" ht="19.95" customHeight="1" x14ac:dyDescent="0.25">
      <c r="A35" s="4">
        <f ca="1">DATE(YEAR(TODAY())-1,11,22)</f>
        <v>44522</v>
      </c>
      <c r="B35" s="1" t="str">
        <f t="shared" ca="1" si="0"/>
        <v>Nov</v>
      </c>
      <c r="C35" s="1" t="s">
        <v>10</v>
      </c>
      <c r="D35" s="1" t="s">
        <v>11</v>
      </c>
      <c r="E35" s="1" t="s">
        <v>12</v>
      </c>
      <c r="F35" s="1" t="s">
        <v>26</v>
      </c>
      <c r="G35" s="1" t="s">
        <v>14</v>
      </c>
      <c r="H35" s="1" t="s">
        <v>22</v>
      </c>
      <c r="I35" s="1">
        <v>22</v>
      </c>
      <c r="J35" s="6">
        <v>24136</v>
      </c>
      <c r="K35" s="1" t="str">
        <f t="shared" si="1"/>
        <v>Nicholas</v>
      </c>
      <c r="N35" s="6" t="str">
        <f>IF(G35=Dashboard!$C$3,Sales!J35,"")</f>
        <v/>
      </c>
      <c r="P35" s="1" t="str">
        <f>IF(C35=Dashboard!$F$3, Sales!J35,"")</f>
        <v/>
      </c>
    </row>
    <row r="36" spans="1:16" ht="19.95" customHeight="1" x14ac:dyDescent="0.25">
      <c r="A36" s="4">
        <f ca="1">DATE(YEAR(TODAY())-1,12,10)</f>
        <v>44540</v>
      </c>
      <c r="B36" s="1" t="str">
        <f t="shared" ca="1" si="0"/>
        <v>Dec</v>
      </c>
      <c r="C36" s="1" t="s">
        <v>19</v>
      </c>
      <c r="D36" s="1" t="s">
        <v>11</v>
      </c>
      <c r="E36" s="1" t="s">
        <v>16</v>
      </c>
      <c r="F36" s="1" t="s">
        <v>17</v>
      </c>
      <c r="G36" s="1" t="s">
        <v>25</v>
      </c>
      <c r="H36" s="1" t="s">
        <v>22</v>
      </c>
      <c r="I36" s="1">
        <v>43</v>
      </c>
      <c r="J36" s="6">
        <v>18796</v>
      </c>
      <c r="K36" s="1" t="str">
        <f t="shared" si="1"/>
        <v>Bill</v>
      </c>
      <c r="N36" s="6" t="str">
        <f>IF(G36=Dashboard!$C$3,Sales!J36,"")</f>
        <v/>
      </c>
      <c r="P36" s="1">
        <f>IF(C36=Dashboard!$F$3, Sales!J36,"")</f>
        <v>18796</v>
      </c>
    </row>
    <row r="37" spans="1:16" ht="19.95" customHeight="1" x14ac:dyDescent="0.25">
      <c r="A37" s="4">
        <f ca="1">DATE(YEAR(TODAY())-1,9,13)</f>
        <v>44452</v>
      </c>
      <c r="B37" s="1" t="str">
        <f t="shared" ca="1" si="0"/>
        <v>Sep</v>
      </c>
      <c r="C37" s="1" t="s">
        <v>10</v>
      </c>
      <c r="D37" s="1" t="s">
        <v>11</v>
      </c>
      <c r="E37" s="1" t="s">
        <v>16</v>
      </c>
      <c r="F37" s="1" t="s">
        <v>30</v>
      </c>
      <c r="G37" s="1" t="s">
        <v>34</v>
      </c>
      <c r="H37" s="1" t="s">
        <v>15</v>
      </c>
      <c r="I37" s="1">
        <v>75</v>
      </c>
      <c r="J37" s="6">
        <v>34891</v>
      </c>
      <c r="K37" s="1" t="str">
        <f t="shared" si="1"/>
        <v>Mary</v>
      </c>
      <c r="N37" s="6" t="str">
        <f>IF(G37=Dashboard!$C$3,Sales!J37,"")</f>
        <v/>
      </c>
      <c r="P37" s="1" t="str">
        <f>IF(C37=Dashboard!$F$3, Sales!J37,"")</f>
        <v/>
      </c>
    </row>
    <row r="38" spans="1:16" ht="19.95" customHeight="1" x14ac:dyDescent="0.25">
      <c r="A38" s="4">
        <f ca="1">DATE(YEAR(TODAY())-1,12,14)</f>
        <v>44544</v>
      </c>
      <c r="B38" s="1" t="str">
        <f t="shared" ca="1" si="0"/>
        <v>Dec</v>
      </c>
      <c r="C38" s="1" t="s">
        <v>10</v>
      </c>
      <c r="D38" s="1" t="s">
        <v>33</v>
      </c>
      <c r="E38" s="1" t="s">
        <v>16</v>
      </c>
      <c r="F38" s="1" t="s">
        <v>30</v>
      </c>
      <c r="G38" s="1" t="s">
        <v>14</v>
      </c>
      <c r="H38" s="1" t="s">
        <v>22</v>
      </c>
      <c r="I38" s="1">
        <v>38</v>
      </c>
      <c r="J38" s="6">
        <v>21974</v>
      </c>
      <c r="K38" s="1" t="str">
        <f t="shared" si="1"/>
        <v>Nicholas</v>
      </c>
      <c r="N38" s="6" t="str">
        <f>IF(G38=Dashboard!$C$3,Sales!J38,"")</f>
        <v/>
      </c>
      <c r="P38" s="1" t="str">
        <f>IF(C38=Dashboard!$F$3, Sales!J38,"")</f>
        <v/>
      </c>
    </row>
    <row r="39" spans="1:16" ht="19.95" customHeight="1" x14ac:dyDescent="0.25">
      <c r="A39" s="4">
        <f ca="1">DATE(YEAR(TODAY())-1,9,16)</f>
        <v>44455</v>
      </c>
      <c r="B39" s="1" t="str">
        <f t="shared" ca="1" si="0"/>
        <v>Sep</v>
      </c>
      <c r="C39" s="1" t="s">
        <v>10</v>
      </c>
      <c r="D39" s="1" t="s">
        <v>11</v>
      </c>
      <c r="E39" s="1" t="s">
        <v>12</v>
      </c>
      <c r="F39" s="1" t="s">
        <v>26</v>
      </c>
      <c r="G39" s="1" t="s">
        <v>14</v>
      </c>
      <c r="H39" s="1" t="s">
        <v>22</v>
      </c>
      <c r="I39" s="1">
        <v>48</v>
      </c>
      <c r="J39" s="6">
        <v>24919</v>
      </c>
      <c r="K39" s="1" t="str">
        <f t="shared" si="1"/>
        <v>Nicholas</v>
      </c>
      <c r="N39" s="6" t="str">
        <f>IF(G39=Dashboard!$C$3,Sales!J39,"")</f>
        <v/>
      </c>
      <c r="P39" s="1" t="str">
        <f>IF(C39=Dashboard!$F$3, Sales!J39,"")</f>
        <v/>
      </c>
    </row>
    <row r="40" spans="1:16" ht="19.95" customHeight="1" x14ac:dyDescent="0.25">
      <c r="A40" s="4">
        <f ca="1">DATE(YEAR(TODAY())-1,4,25)</f>
        <v>44311</v>
      </c>
      <c r="B40" s="1" t="str">
        <f t="shared" ca="1" si="0"/>
        <v>Apr</v>
      </c>
      <c r="C40" s="1" t="s">
        <v>10</v>
      </c>
      <c r="D40" s="1" t="s">
        <v>33</v>
      </c>
      <c r="E40" s="1" t="s">
        <v>16</v>
      </c>
      <c r="F40" s="1" t="s">
        <v>30</v>
      </c>
      <c r="G40" s="1" t="s">
        <v>27</v>
      </c>
      <c r="H40" s="1" t="s">
        <v>22</v>
      </c>
      <c r="I40" s="1">
        <v>59</v>
      </c>
      <c r="J40" s="6">
        <v>24939</v>
      </c>
      <c r="K40" s="1" t="str">
        <f t="shared" si="1"/>
        <v>Harry</v>
      </c>
      <c r="N40" s="6" t="str">
        <f>IF(G40=Dashboard!$C$3,Sales!J40,"")</f>
        <v/>
      </c>
      <c r="P40" s="1" t="str">
        <f>IF(C40=Dashboard!$F$3, Sales!J40,"")</f>
        <v/>
      </c>
    </row>
    <row r="41" spans="1:16" ht="19.95" customHeight="1" x14ac:dyDescent="0.25">
      <c r="A41" s="4">
        <f ca="1">DATE(YEAR(TODAY())-1,9,4)</f>
        <v>44443</v>
      </c>
      <c r="B41" s="1" t="str">
        <f t="shared" ca="1" si="0"/>
        <v>Sep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18</v>
      </c>
      <c r="H41" s="1" t="s">
        <v>22</v>
      </c>
      <c r="I41" s="1">
        <v>67</v>
      </c>
      <c r="J41" s="6">
        <v>24296</v>
      </c>
      <c r="K41" s="1" t="str">
        <f t="shared" si="1"/>
        <v>Miguel</v>
      </c>
      <c r="N41" s="6" t="str">
        <f>IF(G41=Dashboard!$C$3,Sales!J41,"")</f>
        <v/>
      </c>
      <c r="P41" s="1" t="str">
        <f>IF(C41=Dashboard!$F$3, Sales!J41,"")</f>
        <v/>
      </c>
    </row>
    <row r="42" spans="1:16" ht="19.95" customHeight="1" x14ac:dyDescent="0.25">
      <c r="A42" s="4">
        <f ca="1">DATE(YEAR(TODAY())-1,9,2)</f>
        <v>44441</v>
      </c>
      <c r="B42" s="1" t="str">
        <f t="shared" ca="1" si="0"/>
        <v>Sep</v>
      </c>
      <c r="C42" s="1" t="s">
        <v>28</v>
      </c>
      <c r="D42" s="1" t="s">
        <v>11</v>
      </c>
      <c r="E42" s="1" t="s">
        <v>16</v>
      </c>
      <c r="F42" s="1" t="s">
        <v>30</v>
      </c>
      <c r="G42" s="1" t="s">
        <v>29</v>
      </c>
      <c r="H42" s="1" t="s">
        <v>22</v>
      </c>
      <c r="I42" s="1">
        <v>36</v>
      </c>
      <c r="J42" s="6">
        <v>30293</v>
      </c>
      <c r="K42" s="1" t="str">
        <f t="shared" si="1"/>
        <v>Debbie</v>
      </c>
      <c r="N42" s="6" t="str">
        <f>IF(G42=Dashboard!$C$3,Sales!J42,"")</f>
        <v/>
      </c>
      <c r="P42" s="1" t="str">
        <f>IF(C42=Dashboard!$F$3, Sales!J42,"")</f>
        <v/>
      </c>
    </row>
    <row r="43" spans="1:16" ht="19.95" customHeight="1" x14ac:dyDescent="0.25">
      <c r="A43" s="4">
        <f ca="1">DATE(YEAR(TODAY())-1,12,4)</f>
        <v>44534</v>
      </c>
      <c r="B43" s="1" t="str">
        <f t="shared" ca="1" si="0"/>
        <v>Dec</v>
      </c>
      <c r="C43" s="1" t="s">
        <v>19</v>
      </c>
      <c r="D43" s="1" t="s">
        <v>11</v>
      </c>
      <c r="E43" s="1" t="s">
        <v>16</v>
      </c>
      <c r="F43" s="1" t="s">
        <v>20</v>
      </c>
      <c r="G43" s="1" t="s">
        <v>21</v>
      </c>
      <c r="H43" s="1" t="s">
        <v>22</v>
      </c>
      <c r="I43" s="1">
        <v>39</v>
      </c>
      <c r="J43" s="6">
        <v>26315</v>
      </c>
      <c r="K43" s="1" t="str">
        <f t="shared" si="1"/>
        <v>Helena</v>
      </c>
      <c r="N43" s="6">
        <f>IF(G43=Dashboard!$C$3,Sales!J43,"")</f>
        <v>26315</v>
      </c>
      <c r="P43" s="1">
        <f>IF(C43=Dashboard!$F$3, Sales!J43,"")</f>
        <v>26315</v>
      </c>
    </row>
    <row r="44" spans="1:16" ht="19.95" customHeight="1" x14ac:dyDescent="0.25">
      <c r="A44" s="4">
        <f ca="1">DATE(YEAR(TODAY())-1,6,3)</f>
        <v>44350</v>
      </c>
      <c r="B44" s="1" t="str">
        <f t="shared" ca="1" si="0"/>
        <v>Jun</v>
      </c>
      <c r="C44" s="1" t="s">
        <v>19</v>
      </c>
      <c r="D44" s="1" t="s">
        <v>11</v>
      </c>
      <c r="E44" s="1" t="s">
        <v>16</v>
      </c>
      <c r="F44" s="1" t="s">
        <v>17</v>
      </c>
      <c r="G44" s="1" t="s">
        <v>21</v>
      </c>
      <c r="H44" s="1" t="s">
        <v>22</v>
      </c>
      <c r="I44" s="1">
        <v>65</v>
      </c>
      <c r="J44" s="6">
        <v>18672</v>
      </c>
      <c r="K44" s="1" t="str">
        <f t="shared" si="1"/>
        <v>Helena</v>
      </c>
      <c r="N44" s="6">
        <f>IF(G44=Dashboard!$C$3,Sales!J44,"")</f>
        <v>18672</v>
      </c>
      <c r="P44" s="1">
        <f>IF(C44=Dashboard!$F$3, Sales!J44,"")</f>
        <v>18672</v>
      </c>
    </row>
    <row r="45" spans="1:16" ht="19.95" customHeight="1" x14ac:dyDescent="0.25">
      <c r="A45" s="4">
        <f ca="1">DATE(YEAR(TODAY())-1,1,30)</f>
        <v>44226</v>
      </c>
      <c r="B45" s="1" t="str">
        <f t="shared" ca="1" si="0"/>
        <v>Jan</v>
      </c>
      <c r="C45" s="1" t="s">
        <v>10</v>
      </c>
      <c r="D45" s="1" t="s">
        <v>33</v>
      </c>
      <c r="E45" s="1" t="s">
        <v>16</v>
      </c>
      <c r="F45" s="1" t="s">
        <v>17</v>
      </c>
      <c r="G45" s="1" t="s">
        <v>27</v>
      </c>
      <c r="H45" s="1" t="s">
        <v>22</v>
      </c>
      <c r="I45" s="1">
        <v>36</v>
      </c>
      <c r="J45" s="6">
        <v>11483</v>
      </c>
      <c r="K45" s="1" t="str">
        <f t="shared" si="1"/>
        <v>Harry</v>
      </c>
      <c r="N45" s="6" t="str">
        <f>IF(G45=Dashboard!$C$3,Sales!J45,"")</f>
        <v/>
      </c>
      <c r="P45" s="1" t="str">
        <f>IF(C45=Dashboard!$F$3, Sales!J45,"")</f>
        <v/>
      </c>
    </row>
    <row r="46" spans="1:16" ht="19.95" customHeight="1" x14ac:dyDescent="0.25">
      <c r="A46" s="4">
        <f ca="1">DATE(YEAR(TODAY())-1,6,16)</f>
        <v>44363</v>
      </c>
      <c r="B46" s="1" t="str">
        <f t="shared" ca="1" si="0"/>
        <v>Jun</v>
      </c>
      <c r="C46" s="1" t="s">
        <v>19</v>
      </c>
      <c r="D46" s="1" t="s">
        <v>11</v>
      </c>
      <c r="E46" s="1" t="s">
        <v>16</v>
      </c>
      <c r="F46" s="1" t="s">
        <v>30</v>
      </c>
      <c r="G46" s="1" t="s">
        <v>21</v>
      </c>
      <c r="H46" s="1" t="s">
        <v>22</v>
      </c>
      <c r="I46" s="1">
        <v>49</v>
      </c>
      <c r="J46" s="6">
        <v>33310</v>
      </c>
      <c r="K46" s="1" t="str">
        <f t="shared" si="1"/>
        <v>Helena</v>
      </c>
      <c r="N46" s="6">
        <f>IF(G46=Dashboard!$C$3,Sales!J46,"")</f>
        <v>33310</v>
      </c>
      <c r="P46" s="1">
        <f>IF(C46=Dashboard!$F$3, Sales!J46,"")</f>
        <v>33310</v>
      </c>
    </row>
    <row r="47" spans="1:16" ht="19.95" customHeight="1" x14ac:dyDescent="0.25">
      <c r="A47" s="4">
        <f ca="1">DATE(YEAR(TODAY())-1,12,8)</f>
        <v>44538</v>
      </c>
      <c r="B47" s="1" t="str">
        <f t="shared" ca="1" si="0"/>
        <v>Dec</v>
      </c>
      <c r="C47" s="1" t="s">
        <v>19</v>
      </c>
      <c r="D47" s="1" t="s">
        <v>11</v>
      </c>
      <c r="E47" s="1" t="s">
        <v>23</v>
      </c>
      <c r="F47" s="1" t="s">
        <v>24</v>
      </c>
      <c r="G47" s="1" t="s">
        <v>21</v>
      </c>
      <c r="H47" s="1" t="s">
        <v>22</v>
      </c>
      <c r="I47" s="1">
        <v>41</v>
      </c>
      <c r="J47" s="6">
        <v>28132</v>
      </c>
      <c r="K47" s="1" t="str">
        <f t="shared" si="1"/>
        <v>Helena</v>
      </c>
      <c r="N47" s="6">
        <f>IF(G47=Dashboard!$C$3,Sales!J47,"")</f>
        <v>28132</v>
      </c>
      <c r="P47" s="1">
        <f>IF(C47=Dashboard!$F$3, Sales!J47,"")</f>
        <v>28132</v>
      </c>
    </row>
    <row r="48" spans="1:16" ht="19.95" customHeight="1" x14ac:dyDescent="0.25">
      <c r="A48" s="4">
        <f ca="1">DATE(YEAR(TODAY())-1,12,8)</f>
        <v>44538</v>
      </c>
      <c r="B48" s="1" t="str">
        <f t="shared" ca="1" si="0"/>
        <v>Dec</v>
      </c>
      <c r="C48" s="1" t="s">
        <v>10</v>
      </c>
      <c r="D48" s="1" t="s">
        <v>11</v>
      </c>
      <c r="E48" s="1" t="s">
        <v>23</v>
      </c>
      <c r="F48" s="1" t="s">
        <v>24</v>
      </c>
      <c r="G48" s="1" t="s">
        <v>18</v>
      </c>
      <c r="H48" s="1" t="s">
        <v>15</v>
      </c>
      <c r="I48" s="1">
        <v>54</v>
      </c>
      <c r="J48" s="6">
        <v>27252</v>
      </c>
      <c r="K48" s="1" t="str">
        <f t="shared" si="1"/>
        <v>Miguel</v>
      </c>
      <c r="N48" s="6" t="str">
        <f>IF(G48=Dashboard!$C$3,Sales!J48,"")</f>
        <v/>
      </c>
      <c r="P48" s="1" t="str">
        <f>IF(C48=Dashboard!$F$3, Sales!J48,"")</f>
        <v/>
      </c>
    </row>
    <row r="49" spans="1:16" ht="19.95" customHeight="1" x14ac:dyDescent="0.25">
      <c r="A49" s="4">
        <f ca="1">DATE(YEAR(TODAY())-1,11,23)</f>
        <v>44523</v>
      </c>
      <c r="B49" s="1" t="str">
        <f t="shared" ca="1" si="0"/>
        <v>Nov</v>
      </c>
      <c r="C49" s="1" t="s">
        <v>28</v>
      </c>
      <c r="D49" s="1" t="s">
        <v>11</v>
      </c>
      <c r="E49" s="1" t="s">
        <v>12</v>
      </c>
      <c r="F49" s="1" t="s">
        <v>26</v>
      </c>
      <c r="G49" s="1" t="s">
        <v>14</v>
      </c>
      <c r="H49" s="1" t="s">
        <v>15</v>
      </c>
      <c r="I49" s="1">
        <v>73</v>
      </c>
      <c r="J49" s="6">
        <v>26202</v>
      </c>
      <c r="K49" s="1" t="str">
        <f t="shared" si="1"/>
        <v>Nicholas</v>
      </c>
      <c r="N49" s="6" t="str">
        <f>IF(G49=Dashboard!$C$3,Sales!J49,"")</f>
        <v/>
      </c>
      <c r="P49" s="1" t="str">
        <f>IF(C49=Dashboard!$F$3, Sales!J49,"")</f>
        <v/>
      </c>
    </row>
    <row r="50" spans="1:16" ht="19.95" customHeight="1" x14ac:dyDescent="0.25">
      <c r="A50" s="4">
        <f ca="1">DATE(YEAR(TODAY())-1,11,12)</f>
        <v>44512</v>
      </c>
      <c r="B50" s="1" t="str">
        <f t="shared" ca="1" si="0"/>
        <v>Nov</v>
      </c>
      <c r="C50" s="1" t="s">
        <v>19</v>
      </c>
      <c r="D50" s="1" t="s">
        <v>11</v>
      </c>
      <c r="E50" s="1" t="s">
        <v>16</v>
      </c>
      <c r="F50" s="1" t="s">
        <v>20</v>
      </c>
      <c r="G50" s="1" t="s">
        <v>21</v>
      </c>
      <c r="H50" s="1" t="s">
        <v>22</v>
      </c>
      <c r="I50" s="1">
        <v>68</v>
      </c>
      <c r="J50" s="6">
        <v>27864</v>
      </c>
      <c r="K50" s="1" t="str">
        <f t="shared" si="1"/>
        <v>Helena</v>
      </c>
      <c r="N50" s="6">
        <f>IF(G50=Dashboard!$C$3,Sales!J50,"")</f>
        <v>27864</v>
      </c>
      <c r="P50" s="1">
        <f>IF(C50=Dashboard!$F$3, Sales!J50,"")</f>
        <v>27864</v>
      </c>
    </row>
    <row r="51" spans="1:16" ht="19.95" customHeight="1" x14ac:dyDescent="0.25">
      <c r="A51" s="4">
        <f ca="1">DATE(YEAR(TODAY())-1,6,19)</f>
        <v>44366</v>
      </c>
      <c r="B51" s="1" t="str">
        <f t="shared" ca="1" si="0"/>
        <v>Jun</v>
      </c>
      <c r="C51" s="1" t="s">
        <v>10</v>
      </c>
      <c r="D51" s="1" t="s">
        <v>11</v>
      </c>
      <c r="E51" s="1" t="s">
        <v>23</v>
      </c>
      <c r="F51" s="1" t="s">
        <v>36</v>
      </c>
      <c r="G51" s="1" t="s">
        <v>14</v>
      </c>
      <c r="H51" s="1" t="s">
        <v>22</v>
      </c>
      <c r="I51" s="1">
        <v>34</v>
      </c>
      <c r="J51" s="6">
        <v>26336</v>
      </c>
      <c r="K51" s="1" t="str">
        <f t="shared" si="1"/>
        <v>Nicholas</v>
      </c>
      <c r="N51" s="6" t="str">
        <f>IF(G51=Dashboard!$C$3,Sales!J51,"")</f>
        <v/>
      </c>
      <c r="P51" s="1" t="str">
        <f>IF(C51=Dashboard!$F$3, Sales!J51,"")</f>
        <v/>
      </c>
    </row>
    <row r="52" spans="1:16" ht="19.95" customHeight="1" x14ac:dyDescent="0.25">
      <c r="A52" s="4">
        <f ca="1">DATE(YEAR(TODAY())-1,9,9)</f>
        <v>44448</v>
      </c>
      <c r="B52" s="1" t="str">
        <f t="shared" ca="1" si="0"/>
        <v>Sep</v>
      </c>
      <c r="C52" s="1" t="s">
        <v>28</v>
      </c>
      <c r="D52" s="1" t="s">
        <v>11</v>
      </c>
      <c r="E52" s="1" t="s">
        <v>12</v>
      </c>
      <c r="F52" s="1" t="s">
        <v>13</v>
      </c>
      <c r="G52" s="1" t="s">
        <v>37</v>
      </c>
      <c r="H52" s="1" t="s">
        <v>22</v>
      </c>
      <c r="I52" s="1">
        <v>32</v>
      </c>
      <c r="J52" s="6">
        <v>24643</v>
      </c>
      <c r="K52" s="1" t="str">
        <f t="shared" si="1"/>
        <v>Jill</v>
      </c>
      <c r="N52" s="6" t="str">
        <f>IF(G52=Dashboard!$C$3,Sales!J52,"")</f>
        <v/>
      </c>
      <c r="P52" s="1" t="str">
        <f>IF(C52=Dashboard!$F$3, Sales!J52,"")</f>
        <v/>
      </c>
    </row>
    <row r="53" spans="1:16" ht="19.95" customHeight="1" x14ac:dyDescent="0.25">
      <c r="A53" s="4">
        <f ca="1">DATE(YEAR(TODAY())-1,11,5)</f>
        <v>44505</v>
      </c>
      <c r="B53" s="1" t="str">
        <f t="shared" ca="1" si="0"/>
        <v>Nov</v>
      </c>
      <c r="C53" s="1" t="s">
        <v>10</v>
      </c>
      <c r="D53" s="1" t="s">
        <v>11</v>
      </c>
      <c r="E53" s="1" t="s">
        <v>23</v>
      </c>
      <c r="F53" s="1" t="s">
        <v>24</v>
      </c>
      <c r="G53" s="1" t="s">
        <v>14</v>
      </c>
      <c r="H53" s="1" t="s">
        <v>15</v>
      </c>
      <c r="I53" s="1">
        <v>35</v>
      </c>
      <c r="J53" s="6">
        <v>31000</v>
      </c>
      <c r="K53" s="1" t="str">
        <f t="shared" si="1"/>
        <v>Nicholas</v>
      </c>
      <c r="N53" s="6" t="str">
        <f>IF(G53=Dashboard!$C$3,Sales!J53,"")</f>
        <v/>
      </c>
      <c r="P53" s="1" t="str">
        <f>IF(C53=Dashboard!$F$3, Sales!J53,"")</f>
        <v/>
      </c>
    </row>
    <row r="54" spans="1:16" ht="19.95" customHeight="1" x14ac:dyDescent="0.25">
      <c r="A54" s="4">
        <f ca="1">DATE(YEAR(TODAY())-1,10,11)</f>
        <v>44480</v>
      </c>
      <c r="B54" s="1" t="str">
        <f t="shared" ca="1" si="0"/>
        <v>Oct</v>
      </c>
      <c r="C54" s="1" t="s">
        <v>19</v>
      </c>
      <c r="D54" s="1" t="s">
        <v>11</v>
      </c>
      <c r="E54" s="1" t="s">
        <v>16</v>
      </c>
      <c r="F54" s="1" t="s">
        <v>30</v>
      </c>
      <c r="G54" s="1" t="s">
        <v>35</v>
      </c>
      <c r="H54" s="1" t="s">
        <v>22</v>
      </c>
      <c r="I54" s="1">
        <v>60</v>
      </c>
      <c r="J54" s="6">
        <v>32673</v>
      </c>
      <c r="K54" s="1" t="str">
        <f t="shared" si="1"/>
        <v>Sarah</v>
      </c>
      <c r="N54" s="6" t="str">
        <f>IF(G54=Dashboard!$C$3,Sales!J54,"")</f>
        <v/>
      </c>
      <c r="P54" s="1">
        <f>IF(C54=Dashboard!$F$3, Sales!J54,"")</f>
        <v>32673</v>
      </c>
    </row>
    <row r="55" spans="1:16" ht="19.95" customHeight="1" x14ac:dyDescent="0.25">
      <c r="A55" s="4">
        <f ca="1">DATE(YEAR(TODAY())-1,10,30)</f>
        <v>44499</v>
      </c>
      <c r="B55" s="1" t="str">
        <f t="shared" ca="1" si="0"/>
        <v>Oct</v>
      </c>
      <c r="C55" s="1" t="s">
        <v>19</v>
      </c>
      <c r="D55" s="1" t="s">
        <v>11</v>
      </c>
      <c r="E55" s="1" t="s">
        <v>12</v>
      </c>
      <c r="F55" s="1" t="s">
        <v>26</v>
      </c>
      <c r="G55" s="1" t="s">
        <v>25</v>
      </c>
      <c r="H55" s="1" t="s">
        <v>22</v>
      </c>
      <c r="I55" s="1">
        <v>57</v>
      </c>
      <c r="J55" s="6">
        <v>27186</v>
      </c>
      <c r="K55" s="1" t="str">
        <f t="shared" si="1"/>
        <v>Bill</v>
      </c>
      <c r="N55" s="6" t="str">
        <f>IF(G55=Dashboard!$C$3,Sales!J55,"")</f>
        <v/>
      </c>
      <c r="P55" s="1">
        <f>IF(C55=Dashboard!$F$3, Sales!J55,"")</f>
        <v>27186</v>
      </c>
    </row>
    <row r="56" spans="1:16" ht="19.95" customHeight="1" x14ac:dyDescent="0.25">
      <c r="A56" s="4">
        <f ca="1">DATE(YEAR(TODAY())-1,10,18)</f>
        <v>44487</v>
      </c>
      <c r="B56" s="1" t="str">
        <f t="shared" ca="1" si="0"/>
        <v>Oct</v>
      </c>
      <c r="C56" s="1" t="s">
        <v>10</v>
      </c>
      <c r="D56" s="1" t="s">
        <v>33</v>
      </c>
      <c r="E56" s="1" t="s">
        <v>23</v>
      </c>
      <c r="F56" s="1" t="s">
        <v>36</v>
      </c>
      <c r="G56" s="1" t="s">
        <v>14</v>
      </c>
      <c r="H56" s="1" t="s">
        <v>22</v>
      </c>
      <c r="I56" s="1">
        <v>58</v>
      </c>
      <c r="J56" s="6">
        <v>11145</v>
      </c>
      <c r="K56" s="1" t="str">
        <f t="shared" si="1"/>
        <v>Nicholas</v>
      </c>
      <c r="N56" s="6" t="str">
        <f>IF(G56=Dashboard!$C$3,Sales!J56,"")</f>
        <v/>
      </c>
      <c r="P56" s="1" t="str">
        <f>IF(C56=Dashboard!$F$3, Sales!J56,"")</f>
        <v/>
      </c>
    </row>
    <row r="57" spans="1:16" ht="19.95" customHeight="1" x14ac:dyDescent="0.25">
      <c r="A57" s="4">
        <f ca="1">DATE(YEAR(TODAY())-1,10,21)</f>
        <v>44490</v>
      </c>
      <c r="B57" s="1" t="str">
        <f t="shared" ca="1" si="0"/>
        <v>Oct</v>
      </c>
      <c r="C57" s="1" t="s">
        <v>10</v>
      </c>
      <c r="D57" s="1" t="s">
        <v>33</v>
      </c>
      <c r="E57" s="1" t="s">
        <v>16</v>
      </c>
      <c r="F57" s="1" t="s">
        <v>20</v>
      </c>
      <c r="G57" s="1" t="s">
        <v>31</v>
      </c>
      <c r="H57" s="1" t="s">
        <v>22</v>
      </c>
      <c r="I57" s="1">
        <v>44</v>
      </c>
      <c r="J57" s="6">
        <v>13756</v>
      </c>
      <c r="K57" s="1" t="str">
        <f t="shared" si="1"/>
        <v>Laura</v>
      </c>
      <c r="N57" s="6" t="str">
        <f>IF(G57=Dashboard!$C$3,Sales!J57,"")</f>
        <v/>
      </c>
      <c r="P57" s="1" t="str">
        <f>IF(C57=Dashboard!$F$3, Sales!J57,"")</f>
        <v/>
      </c>
    </row>
    <row r="58" spans="1:16" ht="19.95" customHeight="1" x14ac:dyDescent="0.25">
      <c r="A58" s="4">
        <f ca="1">DATE(YEAR(TODAY())-1,11,6)</f>
        <v>44506</v>
      </c>
      <c r="B58" s="1" t="str">
        <f t="shared" ca="1" si="0"/>
        <v>Nov</v>
      </c>
      <c r="C58" s="1" t="s">
        <v>19</v>
      </c>
      <c r="D58" s="1" t="s">
        <v>11</v>
      </c>
      <c r="E58" s="1" t="s">
        <v>12</v>
      </c>
      <c r="F58" s="1" t="s">
        <v>26</v>
      </c>
      <c r="G58" s="1" t="s">
        <v>38</v>
      </c>
      <c r="H58" s="1" t="s">
        <v>22</v>
      </c>
      <c r="I58" s="1">
        <v>49</v>
      </c>
      <c r="J58" s="6">
        <v>27754</v>
      </c>
      <c r="K58" s="1" t="str">
        <f t="shared" si="1"/>
        <v>Larry</v>
      </c>
      <c r="N58" s="6" t="str">
        <f>IF(G58=Dashboard!$C$3,Sales!J58,"")</f>
        <v/>
      </c>
      <c r="P58" s="1">
        <f>IF(C58=Dashboard!$F$3, Sales!J58,"")</f>
        <v>27754</v>
      </c>
    </row>
    <row r="59" spans="1:16" ht="19.95" customHeight="1" x14ac:dyDescent="0.25">
      <c r="A59" s="4">
        <f ca="1">DATE(YEAR(TODAY())-1,5,27)</f>
        <v>44343</v>
      </c>
      <c r="B59" s="1" t="str">
        <f t="shared" ca="1" si="0"/>
        <v>May</v>
      </c>
      <c r="C59" s="1" t="s">
        <v>10</v>
      </c>
      <c r="D59" s="1" t="s">
        <v>11</v>
      </c>
      <c r="E59" s="1" t="s">
        <v>16</v>
      </c>
      <c r="F59" s="1" t="s">
        <v>30</v>
      </c>
      <c r="G59" s="1" t="s">
        <v>14</v>
      </c>
      <c r="H59" s="1" t="s">
        <v>22</v>
      </c>
      <c r="I59" s="1">
        <v>72</v>
      </c>
      <c r="J59" s="6">
        <v>32846</v>
      </c>
      <c r="K59" s="1" t="str">
        <f t="shared" si="1"/>
        <v>Nicholas</v>
      </c>
      <c r="N59" s="6" t="str">
        <f>IF(G59=Dashboard!$C$3,Sales!J59,"")</f>
        <v/>
      </c>
      <c r="P59" s="1" t="str">
        <f>IF(C59=Dashboard!$F$3, Sales!J59,"")</f>
        <v/>
      </c>
    </row>
    <row r="60" spans="1:16" ht="19.95" customHeight="1" x14ac:dyDescent="0.25">
      <c r="A60" s="4">
        <f ca="1">DATE(YEAR(TODAY())-1,11,19)</f>
        <v>44519</v>
      </c>
      <c r="B60" s="1" t="str">
        <f t="shared" ca="1" si="0"/>
        <v>Nov</v>
      </c>
      <c r="C60" s="1" t="s">
        <v>19</v>
      </c>
      <c r="D60" s="1" t="s">
        <v>11</v>
      </c>
      <c r="E60" s="1" t="s">
        <v>12</v>
      </c>
      <c r="F60" s="1" t="s">
        <v>13</v>
      </c>
      <c r="G60" s="1" t="s">
        <v>32</v>
      </c>
      <c r="H60" s="1" t="s">
        <v>15</v>
      </c>
      <c r="I60" s="1">
        <v>35</v>
      </c>
      <c r="J60" s="6">
        <v>26324</v>
      </c>
      <c r="K60" s="1" t="str">
        <f t="shared" si="1"/>
        <v>Richard</v>
      </c>
      <c r="N60" s="6" t="str">
        <f>IF(G60=Dashboard!$C$3,Sales!J60,"")</f>
        <v/>
      </c>
      <c r="P60" s="1">
        <f>IF(C60=Dashboard!$F$3, Sales!J60,"")</f>
        <v>26324</v>
      </c>
    </row>
    <row r="61" spans="1:16" ht="19.95" customHeight="1" x14ac:dyDescent="0.25">
      <c r="A61" s="4">
        <f ca="1">DATE(YEAR(TODAY())-1,3,10)</f>
        <v>44265</v>
      </c>
      <c r="B61" s="1" t="str">
        <f t="shared" ca="1" si="0"/>
        <v>Mar</v>
      </c>
      <c r="C61" s="1" t="s">
        <v>10</v>
      </c>
      <c r="D61" s="1" t="s">
        <v>11</v>
      </c>
      <c r="E61" s="1" t="s">
        <v>16</v>
      </c>
      <c r="F61" s="1" t="s">
        <v>30</v>
      </c>
      <c r="G61" s="1" t="s">
        <v>34</v>
      </c>
      <c r="H61" s="1" t="s">
        <v>22</v>
      </c>
      <c r="I61" s="1">
        <v>73</v>
      </c>
      <c r="J61" s="6">
        <v>31810</v>
      </c>
      <c r="K61" s="1" t="str">
        <f t="shared" si="1"/>
        <v>Mary</v>
      </c>
      <c r="N61" s="6" t="str">
        <f>IF(G61=Dashboard!$C$3,Sales!J61,"")</f>
        <v/>
      </c>
      <c r="P61" s="1" t="str">
        <f>IF(C61=Dashboard!$F$3, Sales!J61,"")</f>
        <v/>
      </c>
    </row>
    <row r="62" spans="1:16" ht="19.95" customHeight="1" x14ac:dyDescent="0.25">
      <c r="A62" s="4">
        <f ca="1">DATE(YEAR(TODAY())-1,11,8)</f>
        <v>44508</v>
      </c>
      <c r="B62" s="1" t="str">
        <f t="shared" ca="1" si="0"/>
        <v>Nov</v>
      </c>
      <c r="C62" s="1" t="s">
        <v>19</v>
      </c>
      <c r="D62" s="1" t="s">
        <v>11</v>
      </c>
      <c r="E62" s="1" t="s">
        <v>16</v>
      </c>
      <c r="F62" s="1" t="s">
        <v>17</v>
      </c>
      <c r="G62" s="1" t="s">
        <v>25</v>
      </c>
      <c r="H62" s="1" t="s">
        <v>22</v>
      </c>
      <c r="I62" s="1">
        <v>29</v>
      </c>
      <c r="J62" s="6">
        <v>19630</v>
      </c>
      <c r="K62" s="1" t="str">
        <f t="shared" si="1"/>
        <v>Bill</v>
      </c>
      <c r="N62" s="6" t="str">
        <f>IF(G62=Dashboard!$C$3,Sales!J62,"")</f>
        <v/>
      </c>
      <c r="P62" s="1">
        <f>IF(C62=Dashboard!$F$3, Sales!J62,"")</f>
        <v>19630</v>
      </c>
    </row>
    <row r="63" spans="1:16" ht="19.95" customHeight="1" x14ac:dyDescent="0.25">
      <c r="A63" s="4">
        <f ca="1">DATE(YEAR(TODAY())-1,5,27)</f>
        <v>44343</v>
      </c>
      <c r="B63" s="1" t="str">
        <f t="shared" ca="1" si="0"/>
        <v>May</v>
      </c>
      <c r="C63" s="1" t="s">
        <v>19</v>
      </c>
      <c r="D63" s="1" t="s">
        <v>11</v>
      </c>
      <c r="E63" s="1" t="s">
        <v>16</v>
      </c>
      <c r="F63" s="1" t="s">
        <v>30</v>
      </c>
      <c r="G63" s="1" t="s">
        <v>25</v>
      </c>
      <c r="H63" s="1" t="s">
        <v>22</v>
      </c>
      <c r="I63" s="1">
        <v>41</v>
      </c>
      <c r="J63" s="6">
        <v>33761</v>
      </c>
      <c r="K63" s="1" t="str">
        <f t="shared" si="1"/>
        <v>Bill</v>
      </c>
      <c r="N63" s="6" t="str">
        <f>IF(G63=Dashboard!$C$3,Sales!J63,"")</f>
        <v/>
      </c>
      <c r="P63" s="1">
        <f>IF(C63=Dashboard!$F$3, Sales!J63,"")</f>
        <v>33761</v>
      </c>
    </row>
    <row r="64" spans="1:16" ht="19.95" customHeight="1" x14ac:dyDescent="0.25">
      <c r="A64" s="4">
        <f ca="1">DATE(YEAR(TODAY())-1,10,25)</f>
        <v>44494</v>
      </c>
      <c r="B64" s="1" t="str">
        <f t="shared" ca="1" si="0"/>
        <v>Oct</v>
      </c>
      <c r="C64" s="1" t="s">
        <v>10</v>
      </c>
      <c r="D64" s="1" t="s">
        <v>33</v>
      </c>
      <c r="E64" s="1" t="s">
        <v>23</v>
      </c>
      <c r="F64" s="1" t="s">
        <v>36</v>
      </c>
      <c r="G64" s="1" t="s">
        <v>34</v>
      </c>
      <c r="H64" s="1" t="s">
        <v>22</v>
      </c>
      <c r="I64" s="1">
        <v>36</v>
      </c>
      <c r="J64" s="6">
        <v>10189</v>
      </c>
      <c r="K64" s="1" t="str">
        <f t="shared" si="1"/>
        <v>Mary</v>
      </c>
      <c r="N64" s="6" t="str">
        <f>IF(G64=Dashboard!$C$3,Sales!J64,"")</f>
        <v/>
      </c>
      <c r="P64" s="1" t="str">
        <f>IF(C64=Dashboard!$F$3, Sales!J64,"")</f>
        <v/>
      </c>
    </row>
    <row r="65" spans="1:16" ht="19.95" customHeight="1" x14ac:dyDescent="0.25">
      <c r="A65" s="4">
        <f ca="1">DATE(YEAR(TODAY())-1,4,29)</f>
        <v>44315</v>
      </c>
      <c r="B65" s="1" t="str">
        <f t="shared" ca="1" si="0"/>
        <v>Apr</v>
      </c>
      <c r="C65" s="1" t="s">
        <v>10</v>
      </c>
      <c r="D65" s="1" t="s">
        <v>11</v>
      </c>
      <c r="E65" s="1" t="s">
        <v>12</v>
      </c>
      <c r="F65" s="1" t="s">
        <v>26</v>
      </c>
      <c r="G65" s="1" t="s">
        <v>31</v>
      </c>
      <c r="H65" s="1" t="s">
        <v>15</v>
      </c>
      <c r="I65" s="1">
        <v>55</v>
      </c>
      <c r="J65" s="6">
        <v>25933</v>
      </c>
      <c r="K65" s="1" t="str">
        <f t="shared" si="1"/>
        <v>Laura</v>
      </c>
      <c r="N65" s="6" t="str">
        <f>IF(G65=Dashboard!$C$3,Sales!J65,"")</f>
        <v/>
      </c>
      <c r="P65" s="1" t="str">
        <f>IF(C65=Dashboard!$F$3, Sales!J65,"")</f>
        <v/>
      </c>
    </row>
    <row r="66" spans="1:16" ht="19.95" customHeight="1" x14ac:dyDescent="0.25">
      <c r="A66" s="4">
        <f ca="1">DATE(YEAR(TODAY())-1,10,14)</f>
        <v>44483</v>
      </c>
      <c r="B66" s="1" t="str">
        <f t="shared" ca="1" si="0"/>
        <v>Oct</v>
      </c>
      <c r="C66" s="1" t="s">
        <v>28</v>
      </c>
      <c r="D66" s="1" t="s">
        <v>11</v>
      </c>
      <c r="E66" s="1" t="s">
        <v>23</v>
      </c>
      <c r="F66" s="1" t="s">
        <v>36</v>
      </c>
      <c r="G66" s="1" t="s">
        <v>25</v>
      </c>
      <c r="H66" s="1" t="s">
        <v>15</v>
      </c>
      <c r="I66" s="1">
        <v>42</v>
      </c>
      <c r="J66" s="6">
        <v>28430</v>
      </c>
      <c r="K66" s="1" t="str">
        <f t="shared" si="1"/>
        <v>Bill</v>
      </c>
      <c r="N66" s="6" t="str">
        <f>IF(G66=Dashboard!$C$3,Sales!J66,"")</f>
        <v/>
      </c>
      <c r="P66" s="1" t="str">
        <f>IF(C66=Dashboard!$F$3, Sales!J66,"")</f>
        <v/>
      </c>
    </row>
    <row r="67" spans="1:16" ht="19.95" customHeight="1" x14ac:dyDescent="0.25">
      <c r="A67" s="4">
        <f ca="1">DATE(YEAR(TODAY())-1,11,10)</f>
        <v>44510</v>
      </c>
      <c r="B67" s="1" t="str">
        <f t="shared" ref="B67:B130" ca="1" si="2">CHOOSE(MONTH(A67),"Jan","Feb","Mar","Apr","May","Jun","Jul","Aug","Sep","Oct","Nov","Dec")</f>
        <v>Nov</v>
      </c>
      <c r="C67" s="1" t="s">
        <v>10</v>
      </c>
      <c r="D67" s="1" t="s">
        <v>11</v>
      </c>
      <c r="E67" s="1" t="s">
        <v>16</v>
      </c>
      <c r="F67" s="1" t="s">
        <v>30</v>
      </c>
      <c r="G67" s="1" t="s">
        <v>18</v>
      </c>
      <c r="H67" s="1" t="s">
        <v>15</v>
      </c>
      <c r="I67" s="1">
        <v>59</v>
      </c>
      <c r="J67" s="6">
        <v>31279</v>
      </c>
      <c r="K67" s="1" t="str">
        <f t="shared" ref="K67:K130" si="3">IF(G67="Arthur", "Nicholas",G67)</f>
        <v>Miguel</v>
      </c>
      <c r="N67" s="6" t="str">
        <f>IF(G67=Dashboard!$C$3,Sales!J67,"")</f>
        <v/>
      </c>
      <c r="P67" s="1" t="str">
        <f>IF(C67=Dashboard!$F$3, Sales!J67,"")</f>
        <v/>
      </c>
    </row>
    <row r="68" spans="1:16" ht="19.95" customHeight="1" x14ac:dyDescent="0.25">
      <c r="A68" s="4">
        <f ca="1">DATE(YEAR(TODAY())-1,9,19)</f>
        <v>44458</v>
      </c>
      <c r="B68" s="1" t="str">
        <f t="shared" ca="1" si="2"/>
        <v>Sep</v>
      </c>
      <c r="C68" s="1" t="s">
        <v>10</v>
      </c>
      <c r="D68" s="1" t="s">
        <v>11</v>
      </c>
      <c r="E68" s="1" t="s">
        <v>12</v>
      </c>
      <c r="F68" s="1" t="s">
        <v>26</v>
      </c>
      <c r="G68" s="1" t="s">
        <v>14</v>
      </c>
      <c r="H68" s="1" t="s">
        <v>15</v>
      </c>
      <c r="I68" s="1">
        <v>50</v>
      </c>
      <c r="J68" s="6">
        <v>27760</v>
      </c>
      <c r="K68" s="1" t="str">
        <f t="shared" si="3"/>
        <v>Nicholas</v>
      </c>
      <c r="N68" s="6" t="str">
        <f>IF(G68=Dashboard!$C$3,Sales!J68,"")</f>
        <v/>
      </c>
      <c r="P68" s="1" t="str">
        <f>IF(C68=Dashboard!$F$3, Sales!J68,"")</f>
        <v/>
      </c>
    </row>
    <row r="69" spans="1:16" ht="19.95" customHeight="1" x14ac:dyDescent="0.25">
      <c r="A69" s="4">
        <f ca="1">DATE(YEAR(TODAY())-1,8,28)</f>
        <v>44436</v>
      </c>
      <c r="B69" s="1" t="str">
        <f t="shared" ca="1" si="2"/>
        <v>Aug</v>
      </c>
      <c r="C69" s="1" t="s">
        <v>19</v>
      </c>
      <c r="D69" s="1" t="s">
        <v>11</v>
      </c>
      <c r="E69" s="1" t="s">
        <v>12</v>
      </c>
      <c r="F69" s="1" t="s">
        <v>26</v>
      </c>
      <c r="G69" s="1" t="s">
        <v>21</v>
      </c>
      <c r="H69" s="1" t="s">
        <v>15</v>
      </c>
      <c r="I69" s="1">
        <v>60</v>
      </c>
      <c r="J69" s="6">
        <v>26088</v>
      </c>
      <c r="K69" s="1" t="str">
        <f t="shared" si="3"/>
        <v>Helena</v>
      </c>
      <c r="N69" s="6">
        <f>IF(G69=Dashboard!$C$3,Sales!J69,"")</f>
        <v>26088</v>
      </c>
      <c r="P69" s="1">
        <f>IF(C69=Dashboard!$F$3, Sales!J69,"")</f>
        <v>26088</v>
      </c>
    </row>
    <row r="70" spans="1:16" ht="19.95" customHeight="1" x14ac:dyDescent="0.25">
      <c r="A70" s="4">
        <f ca="1">DATE(YEAR(TODAY())-1,11,18)</f>
        <v>44518</v>
      </c>
      <c r="B70" s="1" t="str">
        <f t="shared" ca="1" si="2"/>
        <v>Nov</v>
      </c>
      <c r="C70" s="1" t="s">
        <v>19</v>
      </c>
      <c r="D70" s="1" t="s">
        <v>11</v>
      </c>
      <c r="E70" s="1" t="s">
        <v>16</v>
      </c>
      <c r="F70" s="1" t="s">
        <v>30</v>
      </c>
      <c r="G70" s="1" t="s">
        <v>21</v>
      </c>
      <c r="H70" s="1" t="s">
        <v>15</v>
      </c>
      <c r="I70" s="1">
        <v>51</v>
      </c>
      <c r="J70" s="6">
        <v>31515</v>
      </c>
      <c r="K70" s="1" t="str">
        <f t="shared" si="3"/>
        <v>Helena</v>
      </c>
      <c r="N70" s="6">
        <f>IF(G70=Dashboard!$C$3,Sales!J70,"")</f>
        <v>31515</v>
      </c>
      <c r="P70" s="1">
        <f>IF(C70=Dashboard!$F$3, Sales!J70,"")</f>
        <v>31515</v>
      </c>
    </row>
    <row r="71" spans="1:16" ht="19.95" customHeight="1" x14ac:dyDescent="0.25">
      <c r="A71" s="4">
        <f ca="1">DATE(YEAR(TODAY())-1,11,5)</f>
        <v>44505</v>
      </c>
      <c r="B71" s="1" t="str">
        <f t="shared" ca="1" si="2"/>
        <v>Nov</v>
      </c>
      <c r="C71" s="1" t="s">
        <v>19</v>
      </c>
      <c r="D71" s="1" t="s">
        <v>11</v>
      </c>
      <c r="E71" s="1" t="s">
        <v>12</v>
      </c>
      <c r="F71" s="1" t="s">
        <v>26</v>
      </c>
      <c r="G71" s="1" t="s">
        <v>32</v>
      </c>
      <c r="H71" s="1" t="s">
        <v>22</v>
      </c>
      <c r="I71" s="1">
        <v>70</v>
      </c>
      <c r="J71" s="6">
        <v>25822</v>
      </c>
      <c r="K71" s="1" t="str">
        <f t="shared" si="3"/>
        <v>Richard</v>
      </c>
      <c r="N71" s="6" t="str">
        <f>IF(G71=Dashboard!$C$3,Sales!J71,"")</f>
        <v/>
      </c>
      <c r="P71" s="1">
        <f>IF(C71=Dashboard!$F$3, Sales!J71,"")</f>
        <v>25822</v>
      </c>
    </row>
    <row r="72" spans="1:16" ht="19.95" customHeight="1" x14ac:dyDescent="0.25">
      <c r="A72" s="4">
        <f ca="1">DATE(YEAR(TODAY())-1,7,16)</f>
        <v>44393</v>
      </c>
      <c r="B72" s="1" t="str">
        <f t="shared" ca="1" si="2"/>
        <v>Jul</v>
      </c>
      <c r="C72" s="1" t="s">
        <v>28</v>
      </c>
      <c r="D72" s="1" t="s">
        <v>11</v>
      </c>
      <c r="E72" s="1" t="s">
        <v>12</v>
      </c>
      <c r="F72" s="1" t="s">
        <v>26</v>
      </c>
      <c r="G72" s="1" t="s">
        <v>39</v>
      </c>
      <c r="H72" s="1" t="s">
        <v>15</v>
      </c>
      <c r="I72" s="1">
        <v>44</v>
      </c>
      <c r="J72" s="6">
        <v>28537</v>
      </c>
      <c r="K72" s="1" t="str">
        <f t="shared" si="3"/>
        <v>Lou</v>
      </c>
      <c r="N72" s="6" t="str">
        <f>IF(G72=Dashboard!$C$3,Sales!J72,"")</f>
        <v/>
      </c>
      <c r="P72" s="1" t="str">
        <f>IF(C72=Dashboard!$F$3, Sales!J72,"")</f>
        <v/>
      </c>
    </row>
    <row r="73" spans="1:16" ht="19.95" customHeight="1" x14ac:dyDescent="0.25">
      <c r="A73" s="4">
        <f ca="1">DATE(YEAR(TODAY())-1,11,15)</f>
        <v>44515</v>
      </c>
      <c r="B73" s="1" t="str">
        <f t="shared" ca="1" si="2"/>
        <v>Nov</v>
      </c>
      <c r="C73" s="1" t="s">
        <v>19</v>
      </c>
      <c r="D73" s="1" t="s">
        <v>11</v>
      </c>
      <c r="E73" s="1" t="s">
        <v>23</v>
      </c>
      <c r="F73" s="1" t="s">
        <v>36</v>
      </c>
      <c r="G73" s="1" t="s">
        <v>25</v>
      </c>
      <c r="H73" s="1" t="s">
        <v>22</v>
      </c>
      <c r="I73" s="1">
        <v>30</v>
      </c>
      <c r="J73" s="6">
        <v>26680</v>
      </c>
      <c r="K73" s="1" t="str">
        <f t="shared" si="3"/>
        <v>Bill</v>
      </c>
      <c r="N73" s="6" t="str">
        <f>IF(G73=Dashboard!$C$3,Sales!J73,"")</f>
        <v/>
      </c>
      <c r="P73" s="1">
        <f>IF(C73=Dashboard!$F$3, Sales!J73,"")</f>
        <v>26680</v>
      </c>
    </row>
    <row r="74" spans="1:16" ht="19.95" customHeight="1" x14ac:dyDescent="0.25">
      <c r="A74" s="4">
        <f ca="1">DATE(YEAR(TODAY())-1,8,24)</f>
        <v>44432</v>
      </c>
      <c r="B74" s="1" t="str">
        <f t="shared" ca="1" si="2"/>
        <v>Aug</v>
      </c>
      <c r="C74" s="1" t="s">
        <v>19</v>
      </c>
      <c r="D74" s="1" t="s">
        <v>11</v>
      </c>
      <c r="E74" s="1" t="s">
        <v>23</v>
      </c>
      <c r="F74" s="1" t="s">
        <v>24</v>
      </c>
      <c r="G74" s="1" t="s">
        <v>25</v>
      </c>
      <c r="H74" s="1" t="s">
        <v>22</v>
      </c>
      <c r="I74" s="1">
        <v>40</v>
      </c>
      <c r="J74" s="6">
        <v>29336</v>
      </c>
      <c r="K74" s="1" t="str">
        <f t="shared" si="3"/>
        <v>Bill</v>
      </c>
      <c r="N74" s="6" t="str">
        <f>IF(G74=Dashboard!$C$3,Sales!J74,"")</f>
        <v/>
      </c>
      <c r="P74" s="1">
        <f>IF(C74=Dashboard!$F$3, Sales!J74,"")</f>
        <v>29336</v>
      </c>
    </row>
    <row r="75" spans="1:16" ht="19.95" customHeight="1" x14ac:dyDescent="0.25">
      <c r="A75" s="4">
        <f ca="1">DATE(YEAR(TODAY())-1,9,17)</f>
        <v>44456</v>
      </c>
      <c r="B75" s="1" t="str">
        <f t="shared" ca="1" si="2"/>
        <v>Sep</v>
      </c>
      <c r="C75" s="1" t="s">
        <v>19</v>
      </c>
      <c r="D75" s="1" t="s">
        <v>11</v>
      </c>
      <c r="E75" s="1" t="s">
        <v>16</v>
      </c>
      <c r="F75" s="1" t="s">
        <v>30</v>
      </c>
      <c r="G75" s="1" t="s">
        <v>35</v>
      </c>
      <c r="H75" s="1" t="s">
        <v>22</v>
      </c>
      <c r="I75" s="1">
        <v>56</v>
      </c>
      <c r="J75" s="6">
        <v>34693</v>
      </c>
      <c r="K75" s="1" t="str">
        <f t="shared" si="3"/>
        <v>Sarah</v>
      </c>
      <c r="N75" s="6" t="str">
        <f>IF(G75=Dashboard!$C$3,Sales!J75,"")</f>
        <v/>
      </c>
      <c r="P75" s="1">
        <f>IF(C75=Dashboard!$F$3, Sales!J75,"")</f>
        <v>34693</v>
      </c>
    </row>
    <row r="76" spans="1:16" ht="19.95" customHeight="1" x14ac:dyDescent="0.25">
      <c r="A76" s="4">
        <f ca="1">DATE(YEAR(TODAY())-1,11,27)</f>
        <v>44527</v>
      </c>
      <c r="B76" s="1" t="str">
        <f t="shared" ca="1" si="2"/>
        <v>Nov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22</v>
      </c>
      <c r="I76" s="1">
        <v>24</v>
      </c>
      <c r="J76" s="6">
        <v>28036</v>
      </c>
      <c r="K76" s="1" t="str">
        <f t="shared" si="3"/>
        <v>Nicholas</v>
      </c>
      <c r="N76" s="6" t="str">
        <f>IF(G76=Dashboard!$C$3,Sales!J76,"")</f>
        <v/>
      </c>
      <c r="P76" s="1" t="str">
        <f>IF(C76=Dashboard!$F$3, Sales!J76,"")</f>
        <v/>
      </c>
    </row>
    <row r="77" spans="1:16" ht="19.95" customHeight="1" x14ac:dyDescent="0.25">
      <c r="A77" s="4">
        <f ca="1">DATE(YEAR(TODAY())-1,7,15)</f>
        <v>44392</v>
      </c>
      <c r="B77" s="1" t="str">
        <f t="shared" ca="1" si="2"/>
        <v>Jul</v>
      </c>
      <c r="C77" s="1" t="s">
        <v>19</v>
      </c>
      <c r="D77" s="1" t="s">
        <v>11</v>
      </c>
      <c r="E77" s="1" t="s">
        <v>16</v>
      </c>
      <c r="F77" s="1" t="s">
        <v>17</v>
      </c>
      <c r="G77" s="1" t="s">
        <v>35</v>
      </c>
      <c r="H77" s="1" t="s">
        <v>22</v>
      </c>
      <c r="I77" s="1">
        <v>35</v>
      </c>
      <c r="J77" s="6">
        <v>20303</v>
      </c>
      <c r="K77" s="1" t="str">
        <f t="shared" si="3"/>
        <v>Sarah</v>
      </c>
      <c r="N77" s="6" t="str">
        <f>IF(G77=Dashboard!$C$3,Sales!J77,"")</f>
        <v/>
      </c>
      <c r="P77" s="1">
        <f>IF(C77=Dashboard!$F$3, Sales!J77,"")</f>
        <v>20303</v>
      </c>
    </row>
    <row r="78" spans="1:16" ht="19.95" customHeight="1" x14ac:dyDescent="0.25">
      <c r="A78" s="4">
        <f ca="1">DATE(YEAR(TODAY())-1,12,21)</f>
        <v>44551</v>
      </c>
      <c r="B78" s="1" t="str">
        <f t="shared" ca="1" si="2"/>
        <v>Dec</v>
      </c>
      <c r="C78" s="1" t="s">
        <v>19</v>
      </c>
      <c r="D78" s="1" t="s">
        <v>11</v>
      </c>
      <c r="E78" s="1" t="s">
        <v>23</v>
      </c>
      <c r="F78" s="1" t="s">
        <v>36</v>
      </c>
      <c r="G78" s="1" t="s">
        <v>21</v>
      </c>
      <c r="H78" s="1" t="s">
        <v>22</v>
      </c>
      <c r="I78" s="1">
        <v>30</v>
      </c>
      <c r="J78" s="6">
        <v>29292</v>
      </c>
      <c r="K78" s="1" t="str">
        <f t="shared" si="3"/>
        <v>Helena</v>
      </c>
      <c r="N78" s="6">
        <f>IF(G78=Dashboard!$C$3,Sales!J78,"")</f>
        <v>29292</v>
      </c>
      <c r="P78" s="1">
        <f>IF(C78=Dashboard!$F$3, Sales!J78,"")</f>
        <v>29292</v>
      </c>
    </row>
    <row r="79" spans="1:16" ht="19.95" customHeight="1" x14ac:dyDescent="0.25">
      <c r="A79" s="4">
        <f ca="1">DATE(YEAR(TODAY())-1,10,10)</f>
        <v>44479</v>
      </c>
      <c r="B79" s="1" t="str">
        <f t="shared" ca="1" si="2"/>
        <v>Oct</v>
      </c>
      <c r="C79" s="1" t="s">
        <v>28</v>
      </c>
      <c r="D79" s="1" t="s">
        <v>11</v>
      </c>
      <c r="E79" s="1" t="s">
        <v>16</v>
      </c>
      <c r="F79" s="1" t="s">
        <v>17</v>
      </c>
      <c r="G79" s="1" t="s">
        <v>29</v>
      </c>
      <c r="H79" s="1" t="s">
        <v>22</v>
      </c>
      <c r="I79" s="1">
        <v>44</v>
      </c>
      <c r="J79" s="6">
        <v>18908</v>
      </c>
      <c r="K79" s="1" t="str">
        <f t="shared" si="3"/>
        <v>Debbie</v>
      </c>
      <c r="N79" s="6" t="str">
        <f>IF(G79=Dashboard!$C$3,Sales!J79,"")</f>
        <v/>
      </c>
      <c r="P79" s="1" t="str">
        <f>IF(C79=Dashboard!$F$3, Sales!J79,"")</f>
        <v/>
      </c>
    </row>
    <row r="80" spans="1:16" ht="19.95" customHeight="1" x14ac:dyDescent="0.25">
      <c r="A80" s="4">
        <f ca="1">DATE(YEAR(TODAY())-1,4,20)</f>
        <v>44306</v>
      </c>
      <c r="B80" s="1" t="str">
        <f t="shared" ca="1" si="2"/>
        <v>Apr</v>
      </c>
      <c r="C80" s="1" t="s">
        <v>10</v>
      </c>
      <c r="D80" s="1" t="s">
        <v>33</v>
      </c>
      <c r="E80" s="1" t="s">
        <v>16</v>
      </c>
      <c r="F80" s="1" t="s">
        <v>30</v>
      </c>
      <c r="G80" s="1" t="s">
        <v>34</v>
      </c>
      <c r="H80" s="1" t="s">
        <v>22</v>
      </c>
      <c r="I80" s="1">
        <v>52</v>
      </c>
      <c r="J80" s="6">
        <v>22583</v>
      </c>
      <c r="K80" s="1" t="str">
        <f t="shared" si="3"/>
        <v>Mary</v>
      </c>
      <c r="N80" s="6" t="str">
        <f>IF(G80=Dashboard!$C$3,Sales!J80,"")</f>
        <v/>
      </c>
      <c r="P80" s="1" t="str">
        <f>IF(C80=Dashboard!$F$3, Sales!J80,"")</f>
        <v/>
      </c>
    </row>
    <row r="81" spans="1:16" ht="19.95" customHeight="1" x14ac:dyDescent="0.25">
      <c r="A81" s="4">
        <f ca="1">DATE(YEAR(TODAY())-1,5,30)</f>
        <v>44346</v>
      </c>
      <c r="B81" s="1" t="str">
        <f t="shared" ca="1" si="2"/>
        <v>May</v>
      </c>
      <c r="C81" s="1" t="s">
        <v>10</v>
      </c>
      <c r="D81" s="1" t="s">
        <v>33</v>
      </c>
      <c r="E81" s="1" t="s">
        <v>23</v>
      </c>
      <c r="F81" s="1" t="s">
        <v>24</v>
      </c>
      <c r="G81" s="1" t="s">
        <v>31</v>
      </c>
      <c r="H81" s="1" t="s">
        <v>22</v>
      </c>
      <c r="I81" s="1">
        <v>48</v>
      </c>
      <c r="J81" s="6">
        <v>18460</v>
      </c>
      <c r="K81" s="1" t="str">
        <f t="shared" si="3"/>
        <v>Laura</v>
      </c>
      <c r="N81" s="6" t="str">
        <f>IF(G81=Dashboard!$C$3,Sales!J81,"")</f>
        <v/>
      </c>
      <c r="P81" s="1" t="str">
        <f>IF(C81=Dashboard!$F$3, Sales!J81,"")</f>
        <v/>
      </c>
    </row>
    <row r="82" spans="1:16" ht="19.95" customHeight="1" x14ac:dyDescent="0.25">
      <c r="A82" s="4">
        <f ca="1">DATE(YEAR(TODAY())-1,12,26)</f>
        <v>44556</v>
      </c>
      <c r="B82" s="1" t="str">
        <f t="shared" ca="1" si="2"/>
        <v>Dec</v>
      </c>
      <c r="C82" s="1" t="s">
        <v>10</v>
      </c>
      <c r="D82" s="1" t="s">
        <v>33</v>
      </c>
      <c r="E82" s="1" t="s">
        <v>16</v>
      </c>
      <c r="F82" s="1" t="s">
        <v>17</v>
      </c>
      <c r="G82" s="1" t="s">
        <v>34</v>
      </c>
      <c r="H82" s="1" t="s">
        <v>22</v>
      </c>
      <c r="I82" s="1">
        <v>68</v>
      </c>
      <c r="J82" s="6">
        <v>15630</v>
      </c>
      <c r="K82" s="1" t="str">
        <f t="shared" si="3"/>
        <v>Mary</v>
      </c>
      <c r="N82" s="6" t="str">
        <f>IF(G82=Dashboard!$C$3,Sales!J82,"")</f>
        <v/>
      </c>
      <c r="P82" s="1" t="str">
        <f>IF(C82=Dashboard!$F$3, Sales!J82,"")</f>
        <v/>
      </c>
    </row>
    <row r="83" spans="1:16" ht="19.95" customHeight="1" x14ac:dyDescent="0.25">
      <c r="A83" s="4">
        <f ca="1">DATE(YEAR(TODAY())-1,6,11)</f>
        <v>44358</v>
      </c>
      <c r="B83" s="1" t="str">
        <f t="shared" ca="1" si="2"/>
        <v>Jun</v>
      </c>
      <c r="C83" s="1" t="s">
        <v>10</v>
      </c>
      <c r="D83" s="1" t="s">
        <v>33</v>
      </c>
      <c r="E83" s="1" t="s">
        <v>16</v>
      </c>
      <c r="F83" s="1" t="s">
        <v>20</v>
      </c>
      <c r="G83" s="1" t="s">
        <v>31</v>
      </c>
      <c r="H83" s="1" t="s">
        <v>22</v>
      </c>
      <c r="I83" s="1">
        <v>62</v>
      </c>
      <c r="J83" s="6">
        <v>13477</v>
      </c>
      <c r="K83" s="1" t="str">
        <f t="shared" si="3"/>
        <v>Laura</v>
      </c>
      <c r="N83" s="6" t="str">
        <f>IF(G83=Dashboard!$C$3,Sales!J83,"")</f>
        <v/>
      </c>
      <c r="P83" s="1" t="str">
        <f>IF(C83=Dashboard!$F$3, Sales!J83,"")</f>
        <v/>
      </c>
    </row>
    <row r="84" spans="1:16" ht="19.95" customHeight="1" x14ac:dyDescent="0.25">
      <c r="A84" s="4">
        <f ca="1">DATE(YEAR(TODAY())-1,6,11)</f>
        <v>44358</v>
      </c>
      <c r="B84" s="1" t="str">
        <f t="shared" ca="1" si="2"/>
        <v>Jun</v>
      </c>
      <c r="C84" s="1" t="s">
        <v>10</v>
      </c>
      <c r="D84" s="1" t="s">
        <v>11</v>
      </c>
      <c r="E84" s="1" t="s">
        <v>12</v>
      </c>
      <c r="F84" s="1" t="s">
        <v>13</v>
      </c>
      <c r="G84" s="1" t="s">
        <v>27</v>
      </c>
      <c r="H84" s="1" t="s">
        <v>15</v>
      </c>
      <c r="I84" s="1">
        <v>50</v>
      </c>
      <c r="J84" s="6">
        <v>29497</v>
      </c>
      <c r="K84" s="1" t="str">
        <f t="shared" si="3"/>
        <v>Harry</v>
      </c>
      <c r="N84" s="6" t="str">
        <f>IF(G84=Dashboard!$C$3,Sales!J84,"")</f>
        <v/>
      </c>
      <c r="P84" s="1" t="str">
        <f>IF(C84=Dashboard!$F$3, Sales!J84,"")</f>
        <v/>
      </c>
    </row>
    <row r="85" spans="1:16" ht="19.95" customHeight="1" x14ac:dyDescent="0.25">
      <c r="A85" s="4">
        <f ca="1">DATE(YEAR(TODAY())-1,3,12)</f>
        <v>44267</v>
      </c>
      <c r="B85" s="1" t="str">
        <f t="shared" ca="1" si="2"/>
        <v>Mar</v>
      </c>
      <c r="C85" s="1" t="s">
        <v>19</v>
      </c>
      <c r="D85" s="1" t="s">
        <v>11</v>
      </c>
      <c r="E85" s="1" t="s">
        <v>12</v>
      </c>
      <c r="F85" s="1" t="s">
        <v>13</v>
      </c>
      <c r="G85" s="1" t="s">
        <v>35</v>
      </c>
      <c r="H85" s="1" t="s">
        <v>22</v>
      </c>
      <c r="I85" s="1">
        <v>59</v>
      </c>
      <c r="J85" s="6">
        <v>26239</v>
      </c>
      <c r="K85" s="1" t="str">
        <f t="shared" si="3"/>
        <v>Sarah</v>
      </c>
      <c r="N85" s="6" t="str">
        <f>IF(G85=Dashboard!$C$3,Sales!J85,"")</f>
        <v/>
      </c>
      <c r="P85" s="1">
        <f>IF(C85=Dashboard!$F$3, Sales!J85,"")</f>
        <v>26239</v>
      </c>
    </row>
    <row r="86" spans="1:16" ht="19.95" customHeight="1" x14ac:dyDescent="0.25">
      <c r="A86" s="4">
        <f ca="1">DATE(YEAR(TODAY())-1,6,16)</f>
        <v>44363</v>
      </c>
      <c r="B86" s="1" t="str">
        <f t="shared" ca="1" si="2"/>
        <v>Jun</v>
      </c>
      <c r="C86" s="1" t="s">
        <v>10</v>
      </c>
      <c r="D86" s="1" t="s">
        <v>11</v>
      </c>
      <c r="E86" s="1" t="s">
        <v>23</v>
      </c>
      <c r="F86" s="1" t="s">
        <v>24</v>
      </c>
      <c r="G86" s="1" t="s">
        <v>14</v>
      </c>
      <c r="H86" s="1" t="s">
        <v>22</v>
      </c>
      <c r="I86" s="1">
        <v>30</v>
      </c>
      <c r="J86" s="6">
        <v>27189</v>
      </c>
      <c r="K86" s="1" t="str">
        <f t="shared" si="3"/>
        <v>Nicholas</v>
      </c>
      <c r="N86" s="6" t="str">
        <f>IF(G86=Dashboard!$C$3,Sales!J86,"")</f>
        <v/>
      </c>
      <c r="P86" s="1" t="str">
        <f>IF(C86=Dashboard!$F$3, Sales!J86,"")</f>
        <v/>
      </c>
    </row>
    <row r="87" spans="1:16" ht="19.95" customHeight="1" x14ac:dyDescent="0.25">
      <c r="A87" s="4">
        <f ca="1">DATE(YEAR(TODAY())-1,5,10)</f>
        <v>44326</v>
      </c>
      <c r="B87" s="1" t="str">
        <f t="shared" ca="1" si="2"/>
        <v>May</v>
      </c>
      <c r="C87" s="1" t="s">
        <v>10</v>
      </c>
      <c r="D87" s="1" t="s">
        <v>11</v>
      </c>
      <c r="E87" s="1" t="s">
        <v>16</v>
      </c>
      <c r="F87" s="1" t="s">
        <v>17</v>
      </c>
      <c r="G87" s="1" t="s">
        <v>14</v>
      </c>
      <c r="H87" s="1" t="s">
        <v>22</v>
      </c>
      <c r="I87" s="1">
        <v>29</v>
      </c>
      <c r="J87" s="6">
        <v>18404</v>
      </c>
      <c r="K87" s="1" t="str">
        <f t="shared" si="3"/>
        <v>Nicholas</v>
      </c>
      <c r="N87" s="6" t="str">
        <f>IF(G87=Dashboard!$C$3,Sales!J87,"")</f>
        <v/>
      </c>
      <c r="P87" s="1" t="str">
        <f>IF(C87=Dashboard!$F$3, Sales!J87,"")</f>
        <v/>
      </c>
    </row>
    <row r="88" spans="1:16" ht="19.95" customHeight="1" x14ac:dyDescent="0.25">
      <c r="A88" s="4">
        <f ca="1">DATE(YEAR(TODAY())-1,9,16)</f>
        <v>44455</v>
      </c>
      <c r="B88" s="1" t="str">
        <f t="shared" ca="1" si="2"/>
        <v>Sep</v>
      </c>
      <c r="C88" s="1" t="s">
        <v>10</v>
      </c>
      <c r="D88" s="1" t="s">
        <v>33</v>
      </c>
      <c r="E88" s="1" t="s">
        <v>16</v>
      </c>
      <c r="F88" s="1" t="s">
        <v>17</v>
      </c>
      <c r="G88" s="1" t="s">
        <v>27</v>
      </c>
      <c r="H88" s="1" t="s">
        <v>15</v>
      </c>
      <c r="I88" s="1">
        <v>59</v>
      </c>
      <c r="J88" s="6">
        <v>10683</v>
      </c>
      <c r="K88" s="1" t="str">
        <f t="shared" si="3"/>
        <v>Harry</v>
      </c>
      <c r="N88" s="6" t="str">
        <f>IF(G88=Dashboard!$C$3,Sales!J88,"")</f>
        <v/>
      </c>
      <c r="P88" s="1" t="str">
        <f>IF(C88=Dashboard!$F$3, Sales!J88,"")</f>
        <v/>
      </c>
    </row>
    <row r="89" spans="1:16" ht="19.95" customHeight="1" x14ac:dyDescent="0.25">
      <c r="A89" s="4">
        <f ca="1">DATE(YEAR(TODAY())-1,11,4)</f>
        <v>44504</v>
      </c>
      <c r="B89" s="1" t="str">
        <f t="shared" ca="1" si="2"/>
        <v>Nov</v>
      </c>
      <c r="C89" s="1" t="s">
        <v>19</v>
      </c>
      <c r="D89" s="1" t="s">
        <v>11</v>
      </c>
      <c r="E89" s="1" t="s">
        <v>23</v>
      </c>
      <c r="F89" s="1" t="s">
        <v>36</v>
      </c>
      <c r="G89" s="1" t="s">
        <v>25</v>
      </c>
      <c r="H89" s="1" t="s">
        <v>15</v>
      </c>
      <c r="I89" s="1">
        <v>29</v>
      </c>
      <c r="J89" s="6">
        <v>27909</v>
      </c>
      <c r="K89" s="1" t="str">
        <f t="shared" si="3"/>
        <v>Bill</v>
      </c>
      <c r="N89" s="6" t="str">
        <f>IF(G89=Dashboard!$C$3,Sales!J89,"")</f>
        <v/>
      </c>
      <c r="P89" s="1">
        <f>IF(C89=Dashboard!$F$3, Sales!J89,"")</f>
        <v>27909</v>
      </c>
    </row>
    <row r="90" spans="1:16" ht="19.95" customHeight="1" x14ac:dyDescent="0.25">
      <c r="A90" s="4">
        <f ca="1">DATE(YEAR(TODAY())-1,11,5)</f>
        <v>44505</v>
      </c>
      <c r="B90" s="1" t="str">
        <f t="shared" ca="1" si="2"/>
        <v>Nov</v>
      </c>
      <c r="C90" s="1" t="s">
        <v>10</v>
      </c>
      <c r="D90" s="1" t="s">
        <v>33</v>
      </c>
      <c r="E90" s="1" t="s">
        <v>16</v>
      </c>
      <c r="F90" s="1" t="s">
        <v>17</v>
      </c>
      <c r="G90" s="1" t="s">
        <v>27</v>
      </c>
      <c r="H90" s="1" t="s">
        <v>22</v>
      </c>
      <c r="I90" s="1">
        <v>57</v>
      </c>
      <c r="J90" s="6">
        <v>10690</v>
      </c>
      <c r="K90" s="1" t="str">
        <f t="shared" si="3"/>
        <v>Harry</v>
      </c>
      <c r="N90" s="6" t="str">
        <f>IF(G90=Dashboard!$C$3,Sales!J90,"")</f>
        <v/>
      </c>
      <c r="P90" s="1" t="str">
        <f>IF(C90=Dashboard!$F$3, Sales!J90,"")</f>
        <v/>
      </c>
    </row>
    <row r="91" spans="1:16" ht="19.95" customHeight="1" x14ac:dyDescent="0.25">
      <c r="A91" s="4">
        <f ca="1">DATE(YEAR(TODAY())-1,8,26)</f>
        <v>44434</v>
      </c>
      <c r="B91" s="1" t="str">
        <f t="shared" ca="1" si="2"/>
        <v>Aug</v>
      </c>
      <c r="C91" s="1" t="s">
        <v>28</v>
      </c>
      <c r="D91" s="1" t="s">
        <v>11</v>
      </c>
      <c r="E91" s="1" t="s">
        <v>23</v>
      </c>
      <c r="F91" s="1" t="s">
        <v>24</v>
      </c>
      <c r="G91" s="1" t="s">
        <v>39</v>
      </c>
      <c r="H91" s="1" t="s">
        <v>22</v>
      </c>
      <c r="I91" s="1">
        <v>30</v>
      </c>
      <c r="J91" s="6">
        <v>31578</v>
      </c>
      <c r="K91" s="1" t="str">
        <f t="shared" si="3"/>
        <v>Lou</v>
      </c>
      <c r="N91" s="6" t="str">
        <f>IF(G91=Dashboard!$C$3,Sales!J91,"")</f>
        <v/>
      </c>
      <c r="P91" s="1" t="str">
        <f>IF(C91=Dashboard!$F$3, Sales!J91,"")</f>
        <v/>
      </c>
    </row>
    <row r="92" spans="1:16" ht="19.95" customHeight="1" x14ac:dyDescent="0.25">
      <c r="A92" s="4">
        <f ca="1">DATE(YEAR(TODAY())-1,12,25)</f>
        <v>44555</v>
      </c>
      <c r="B92" s="1" t="str">
        <f t="shared" ca="1" si="2"/>
        <v>Dec</v>
      </c>
      <c r="C92" s="1" t="s">
        <v>10</v>
      </c>
      <c r="D92" s="1" t="s">
        <v>11</v>
      </c>
      <c r="E92" s="1" t="s">
        <v>16</v>
      </c>
      <c r="F92" s="1" t="s">
        <v>17</v>
      </c>
      <c r="G92" s="1" t="s">
        <v>31</v>
      </c>
      <c r="H92" s="1" t="s">
        <v>22</v>
      </c>
      <c r="I92" s="1">
        <v>38</v>
      </c>
      <c r="J92" s="6">
        <v>17327</v>
      </c>
      <c r="K92" s="1" t="str">
        <f t="shared" si="3"/>
        <v>Laura</v>
      </c>
      <c r="N92" s="6" t="str">
        <f>IF(G92=Dashboard!$C$3,Sales!J92,"")</f>
        <v/>
      </c>
      <c r="P92" s="1" t="str">
        <f>IF(C92=Dashboard!$F$3, Sales!J92,"")</f>
        <v/>
      </c>
    </row>
    <row r="93" spans="1:16" ht="19.95" customHeight="1" x14ac:dyDescent="0.25">
      <c r="A93" s="4">
        <f ca="1">DATE(YEAR(TODAY())-1,7,15)</f>
        <v>44392</v>
      </c>
      <c r="B93" s="1" t="str">
        <f t="shared" ca="1" si="2"/>
        <v>Jul</v>
      </c>
      <c r="C93" s="1" t="s">
        <v>10</v>
      </c>
      <c r="D93" s="1" t="s">
        <v>11</v>
      </c>
      <c r="E93" s="1" t="s">
        <v>12</v>
      </c>
      <c r="F93" s="1" t="s">
        <v>26</v>
      </c>
      <c r="G93" s="1" t="s">
        <v>14</v>
      </c>
      <c r="H93" s="1" t="s">
        <v>15</v>
      </c>
      <c r="I93" s="1">
        <v>53</v>
      </c>
      <c r="J93" s="6">
        <v>25580</v>
      </c>
      <c r="K93" s="1" t="str">
        <f t="shared" si="3"/>
        <v>Nicholas</v>
      </c>
      <c r="N93" s="6" t="str">
        <f>IF(G93=Dashboard!$C$3,Sales!J93,"")</f>
        <v/>
      </c>
      <c r="P93" s="1" t="str">
        <f>IF(C93=Dashboard!$F$3, Sales!J93,"")</f>
        <v/>
      </c>
    </row>
    <row r="94" spans="1:16" ht="19.95" customHeight="1" x14ac:dyDescent="0.25">
      <c r="A94" s="4">
        <f ca="1">DATE(YEAR(TODAY())-1,4,14)</f>
        <v>44300</v>
      </c>
      <c r="B94" s="1" t="str">
        <f t="shared" ca="1" si="2"/>
        <v>Apr</v>
      </c>
      <c r="C94" s="1" t="s">
        <v>19</v>
      </c>
      <c r="D94" s="1" t="s">
        <v>11</v>
      </c>
      <c r="E94" s="1" t="s">
        <v>23</v>
      </c>
      <c r="F94" s="1" t="s">
        <v>36</v>
      </c>
      <c r="G94" s="1" t="s">
        <v>21</v>
      </c>
      <c r="H94" s="1" t="s">
        <v>22</v>
      </c>
      <c r="I94" s="1">
        <v>23</v>
      </c>
      <c r="J94" s="6">
        <v>29112</v>
      </c>
      <c r="K94" s="1" t="str">
        <f t="shared" si="3"/>
        <v>Helena</v>
      </c>
      <c r="N94" s="6">
        <f>IF(G94=Dashboard!$C$3,Sales!J94,"")</f>
        <v>29112</v>
      </c>
      <c r="P94" s="1">
        <f>IF(C94=Dashboard!$F$3, Sales!J94,"")</f>
        <v>29112</v>
      </c>
    </row>
    <row r="95" spans="1:16" ht="19.95" customHeight="1" x14ac:dyDescent="0.25">
      <c r="A95" s="4">
        <f ca="1">DATE(YEAR(TODAY())-1,9,7)</f>
        <v>44446</v>
      </c>
      <c r="B95" s="1" t="str">
        <f t="shared" ca="1" si="2"/>
        <v>Sep</v>
      </c>
      <c r="C95" s="1" t="s">
        <v>19</v>
      </c>
      <c r="D95" s="1" t="s">
        <v>11</v>
      </c>
      <c r="E95" s="1" t="s">
        <v>23</v>
      </c>
      <c r="F95" s="1" t="s">
        <v>36</v>
      </c>
      <c r="G95" s="1" t="s">
        <v>32</v>
      </c>
      <c r="H95" s="1" t="s">
        <v>22</v>
      </c>
      <c r="I95" s="1">
        <v>65</v>
      </c>
      <c r="J95" s="6">
        <v>26422</v>
      </c>
      <c r="K95" s="1" t="str">
        <f t="shared" si="3"/>
        <v>Richard</v>
      </c>
      <c r="N95" s="6" t="str">
        <f>IF(G95=Dashboard!$C$3,Sales!J95,"")</f>
        <v/>
      </c>
      <c r="P95" s="1">
        <f>IF(C95=Dashboard!$F$3, Sales!J95,"")</f>
        <v>26422</v>
      </c>
    </row>
    <row r="96" spans="1:16" ht="19.95" customHeight="1" x14ac:dyDescent="0.25">
      <c r="A96" s="4">
        <f ca="1">DATE(YEAR(TODAY())-1,12,4)</f>
        <v>44534</v>
      </c>
      <c r="B96" s="1" t="str">
        <f t="shared" ca="1" si="2"/>
        <v>Dec</v>
      </c>
      <c r="C96" s="1" t="s">
        <v>10</v>
      </c>
      <c r="D96" s="1" t="s">
        <v>11</v>
      </c>
      <c r="E96" s="1" t="s">
        <v>16</v>
      </c>
      <c r="F96" s="1" t="s">
        <v>20</v>
      </c>
      <c r="G96" s="1" t="s">
        <v>14</v>
      </c>
      <c r="H96" s="1" t="s">
        <v>15</v>
      </c>
      <c r="I96" s="1">
        <v>71</v>
      </c>
      <c r="J96" s="6">
        <v>29911</v>
      </c>
      <c r="K96" s="1" t="str">
        <f t="shared" si="3"/>
        <v>Nicholas</v>
      </c>
      <c r="N96" s="6" t="str">
        <f>IF(G96=Dashboard!$C$3,Sales!J96,"")</f>
        <v/>
      </c>
      <c r="P96" s="1" t="str">
        <f>IF(C96=Dashboard!$F$3, Sales!J96,"")</f>
        <v/>
      </c>
    </row>
    <row r="97" spans="1:16" ht="19.95" customHeight="1" x14ac:dyDescent="0.25">
      <c r="A97" s="4">
        <f ca="1">DATE(YEAR(TODAY())-1,6,8)</f>
        <v>44355</v>
      </c>
      <c r="B97" s="1" t="str">
        <f t="shared" ca="1" si="2"/>
        <v>Jun</v>
      </c>
      <c r="C97" s="1" t="s">
        <v>28</v>
      </c>
      <c r="D97" s="1" t="s">
        <v>11</v>
      </c>
      <c r="E97" s="1" t="s">
        <v>16</v>
      </c>
      <c r="F97" s="1" t="s">
        <v>17</v>
      </c>
      <c r="G97" s="1" t="s">
        <v>40</v>
      </c>
      <c r="H97" s="1" t="s">
        <v>15</v>
      </c>
      <c r="I97" s="1">
        <v>44</v>
      </c>
      <c r="J97" s="6">
        <v>19643</v>
      </c>
      <c r="K97" s="1" t="str">
        <f t="shared" si="3"/>
        <v>Tina</v>
      </c>
      <c r="N97" s="6" t="str">
        <f>IF(G97=Dashboard!$C$3,Sales!J97,"")</f>
        <v/>
      </c>
      <c r="P97" s="1" t="str">
        <f>IF(C97=Dashboard!$F$3, Sales!J97,"")</f>
        <v/>
      </c>
    </row>
    <row r="98" spans="1:16" ht="19.95" customHeight="1" x14ac:dyDescent="0.25">
      <c r="A98" s="4">
        <f ca="1">DATE(YEAR(TODAY())-1,3,20)</f>
        <v>44275</v>
      </c>
      <c r="B98" s="1" t="str">
        <f t="shared" ca="1" si="2"/>
        <v>Mar</v>
      </c>
      <c r="C98" s="1" t="s">
        <v>19</v>
      </c>
      <c r="D98" s="1" t="s">
        <v>33</v>
      </c>
      <c r="E98" s="1" t="s">
        <v>16</v>
      </c>
      <c r="F98" s="1" t="s">
        <v>30</v>
      </c>
      <c r="G98" s="1" t="s">
        <v>21</v>
      </c>
      <c r="H98" s="1" t="s">
        <v>15</v>
      </c>
      <c r="I98" s="1">
        <v>72</v>
      </c>
      <c r="J98" s="6">
        <v>17880</v>
      </c>
      <c r="K98" s="1" t="str">
        <f t="shared" si="3"/>
        <v>Helena</v>
      </c>
      <c r="N98" s="6">
        <f>IF(G98=Dashboard!$C$3,Sales!J98,"")</f>
        <v>17880</v>
      </c>
      <c r="P98" s="1">
        <f>IF(C98=Dashboard!$F$3, Sales!J98,"")</f>
        <v>17880</v>
      </c>
    </row>
    <row r="99" spans="1:16" ht="19.95" customHeight="1" x14ac:dyDescent="0.25">
      <c r="A99" s="4">
        <f ca="1">DATE(YEAR(TODAY())-1,8,4)</f>
        <v>44412</v>
      </c>
      <c r="B99" s="1" t="str">
        <f t="shared" ca="1" si="2"/>
        <v>Aug</v>
      </c>
      <c r="C99" s="1" t="s">
        <v>10</v>
      </c>
      <c r="D99" s="1" t="s">
        <v>11</v>
      </c>
      <c r="E99" s="1" t="s">
        <v>12</v>
      </c>
      <c r="F99" s="1" t="s">
        <v>26</v>
      </c>
      <c r="G99" s="1" t="s">
        <v>14</v>
      </c>
      <c r="H99" s="1" t="s">
        <v>22</v>
      </c>
      <c r="I99" s="1">
        <v>59</v>
      </c>
      <c r="J99" s="6">
        <v>25769</v>
      </c>
      <c r="K99" s="1" t="str">
        <f t="shared" si="3"/>
        <v>Nicholas</v>
      </c>
      <c r="N99" s="6" t="str">
        <f>IF(G99=Dashboard!$C$3,Sales!J99,"")</f>
        <v/>
      </c>
      <c r="P99" s="1" t="str">
        <f>IF(C99=Dashboard!$F$3, Sales!J99,"")</f>
        <v/>
      </c>
    </row>
    <row r="100" spans="1:16" ht="19.95" customHeight="1" x14ac:dyDescent="0.25">
      <c r="A100" s="4">
        <f ca="1">DATE(YEAR(TODAY())-1,11,12)</f>
        <v>44512</v>
      </c>
      <c r="B100" s="1" t="str">
        <f t="shared" ca="1" si="2"/>
        <v>Nov</v>
      </c>
      <c r="C100" s="1" t="s">
        <v>10</v>
      </c>
      <c r="D100" s="1" t="s">
        <v>11</v>
      </c>
      <c r="E100" s="1" t="s">
        <v>12</v>
      </c>
      <c r="F100" s="1" t="s">
        <v>13</v>
      </c>
      <c r="G100" s="1" t="s">
        <v>27</v>
      </c>
      <c r="H100" s="1" t="s">
        <v>22</v>
      </c>
      <c r="I100" s="1">
        <v>56</v>
      </c>
      <c r="J100" s="6">
        <v>29206</v>
      </c>
      <c r="K100" s="1" t="str">
        <f t="shared" si="3"/>
        <v>Harry</v>
      </c>
      <c r="N100" s="6" t="str">
        <f>IF(G100=Dashboard!$C$3,Sales!J100,"")</f>
        <v/>
      </c>
      <c r="P100" s="1" t="str">
        <f>IF(C100=Dashboard!$F$3, Sales!J100,"")</f>
        <v/>
      </c>
    </row>
    <row r="101" spans="1:16" ht="19.95" customHeight="1" x14ac:dyDescent="0.25">
      <c r="A101" s="4">
        <f ca="1">DATE(YEAR(TODAY())-1,11,7)</f>
        <v>44507</v>
      </c>
      <c r="B101" s="1" t="str">
        <f t="shared" ca="1" si="2"/>
        <v>Nov</v>
      </c>
      <c r="C101" s="1" t="s">
        <v>10</v>
      </c>
      <c r="D101" s="1" t="s">
        <v>11</v>
      </c>
      <c r="E101" s="1" t="s">
        <v>12</v>
      </c>
      <c r="F101" s="1" t="s">
        <v>26</v>
      </c>
      <c r="G101" s="1" t="s">
        <v>27</v>
      </c>
      <c r="H101" s="1" t="s">
        <v>22</v>
      </c>
      <c r="I101" s="1">
        <v>52</v>
      </c>
      <c r="J101" s="6">
        <v>28593</v>
      </c>
      <c r="K101" s="1" t="str">
        <f t="shared" si="3"/>
        <v>Harry</v>
      </c>
      <c r="N101" s="6" t="str">
        <f>IF(G101=Dashboard!$C$3,Sales!J101,"")</f>
        <v/>
      </c>
      <c r="P101" s="1" t="str">
        <f>IF(C101=Dashboard!$F$3, Sales!J101,"")</f>
        <v/>
      </c>
    </row>
    <row r="102" spans="1:16" ht="19.95" customHeight="1" x14ac:dyDescent="0.25">
      <c r="A102" s="4">
        <f ca="1">DATE(YEAR(TODAY())-1,11,2)</f>
        <v>44502</v>
      </c>
      <c r="B102" s="1" t="str">
        <f t="shared" ca="1" si="2"/>
        <v>Nov</v>
      </c>
      <c r="C102" s="1" t="s">
        <v>19</v>
      </c>
      <c r="D102" s="1" t="s">
        <v>11</v>
      </c>
      <c r="E102" s="1" t="s">
        <v>16</v>
      </c>
      <c r="F102" s="1" t="s">
        <v>30</v>
      </c>
      <c r="G102" s="1" t="s">
        <v>32</v>
      </c>
      <c r="H102" s="1" t="s">
        <v>22</v>
      </c>
      <c r="I102" s="1">
        <v>62</v>
      </c>
      <c r="J102" s="6">
        <v>32241</v>
      </c>
      <c r="K102" s="1" t="str">
        <f t="shared" si="3"/>
        <v>Richard</v>
      </c>
      <c r="N102" s="6" t="str">
        <f>IF(G102=Dashboard!$C$3,Sales!J102,"")</f>
        <v/>
      </c>
      <c r="P102" s="1">
        <f>IF(C102=Dashboard!$F$3, Sales!J102,"")</f>
        <v>32241</v>
      </c>
    </row>
    <row r="103" spans="1:16" ht="19.95" customHeight="1" x14ac:dyDescent="0.25">
      <c r="A103" s="4">
        <f ca="1">DATE(YEAR(TODAY())-1,12,24)</f>
        <v>44554</v>
      </c>
      <c r="B103" s="1" t="str">
        <f t="shared" ca="1" si="2"/>
        <v>Dec</v>
      </c>
      <c r="C103" s="1" t="s">
        <v>10</v>
      </c>
      <c r="D103" s="1" t="s">
        <v>11</v>
      </c>
      <c r="E103" s="1" t="s">
        <v>16</v>
      </c>
      <c r="F103" s="1" t="s">
        <v>17</v>
      </c>
      <c r="G103" s="1" t="s">
        <v>31</v>
      </c>
      <c r="H103" s="1" t="s">
        <v>15</v>
      </c>
      <c r="I103" s="1">
        <v>33</v>
      </c>
      <c r="J103" s="6">
        <v>20482</v>
      </c>
      <c r="K103" s="1" t="str">
        <f t="shared" si="3"/>
        <v>Laura</v>
      </c>
      <c r="N103" s="6" t="str">
        <f>IF(G103=Dashboard!$C$3,Sales!J103,"")</f>
        <v/>
      </c>
      <c r="P103" s="1" t="str">
        <f>IF(C103=Dashboard!$F$3, Sales!J103,"")</f>
        <v/>
      </c>
    </row>
    <row r="104" spans="1:16" ht="19.95" customHeight="1" x14ac:dyDescent="0.25">
      <c r="A104" s="4">
        <f ca="1">DATE(YEAR(TODAY())-1,4,17)</f>
        <v>44303</v>
      </c>
      <c r="B104" s="1" t="str">
        <f t="shared" ca="1" si="2"/>
        <v>Apr</v>
      </c>
      <c r="C104" s="1" t="s">
        <v>19</v>
      </c>
      <c r="D104" s="1" t="s">
        <v>11</v>
      </c>
      <c r="E104" s="1" t="s">
        <v>23</v>
      </c>
      <c r="F104" s="1" t="s">
        <v>36</v>
      </c>
      <c r="G104" s="1" t="s">
        <v>21</v>
      </c>
      <c r="H104" s="1" t="s">
        <v>22</v>
      </c>
      <c r="I104" s="1">
        <v>25</v>
      </c>
      <c r="J104" s="6">
        <v>28581</v>
      </c>
      <c r="K104" s="1" t="str">
        <f t="shared" si="3"/>
        <v>Helena</v>
      </c>
      <c r="N104" s="6">
        <f>IF(G104=Dashboard!$C$3,Sales!J104,"")</f>
        <v>28581</v>
      </c>
      <c r="P104" s="1">
        <f>IF(C104=Dashboard!$F$3, Sales!J104,"")</f>
        <v>28581</v>
      </c>
    </row>
    <row r="105" spans="1:16" ht="19.95" customHeight="1" x14ac:dyDescent="0.25">
      <c r="A105" s="4">
        <f ca="1">DATE(YEAR(TODAY())-1,6,11)</f>
        <v>44358</v>
      </c>
      <c r="B105" s="1" t="str">
        <f t="shared" ca="1" si="2"/>
        <v>Jun</v>
      </c>
      <c r="C105" s="1" t="s">
        <v>10</v>
      </c>
      <c r="D105" s="1" t="s">
        <v>33</v>
      </c>
      <c r="E105" s="1" t="s">
        <v>16</v>
      </c>
      <c r="F105" s="1" t="s">
        <v>20</v>
      </c>
      <c r="G105" s="1" t="s">
        <v>27</v>
      </c>
      <c r="H105" s="1" t="s">
        <v>22</v>
      </c>
      <c r="I105" s="1">
        <v>25</v>
      </c>
      <c r="J105" s="6">
        <v>10507</v>
      </c>
      <c r="K105" s="1" t="str">
        <f t="shared" si="3"/>
        <v>Harry</v>
      </c>
      <c r="N105" s="6" t="str">
        <f>IF(G105=Dashboard!$C$3,Sales!J105,"")</f>
        <v/>
      </c>
      <c r="P105" s="1" t="str">
        <f>IF(C105=Dashboard!$F$3, Sales!J105,"")</f>
        <v/>
      </c>
    </row>
    <row r="106" spans="1:16" ht="19.95" customHeight="1" x14ac:dyDescent="0.25">
      <c r="A106" s="4">
        <f ca="1">DATE(YEAR(TODAY())-1,2,28)</f>
        <v>44255</v>
      </c>
      <c r="B106" s="1" t="str">
        <f t="shared" ca="1" si="2"/>
        <v>Feb</v>
      </c>
      <c r="C106" s="1" t="s">
        <v>19</v>
      </c>
      <c r="D106" s="1" t="s">
        <v>11</v>
      </c>
      <c r="E106" s="1" t="s">
        <v>23</v>
      </c>
      <c r="F106" s="1" t="s">
        <v>24</v>
      </c>
      <c r="G106" s="1" t="s">
        <v>32</v>
      </c>
      <c r="H106" s="1" t="s">
        <v>22</v>
      </c>
      <c r="I106" s="1">
        <v>67</v>
      </c>
      <c r="J106" s="6">
        <v>29436</v>
      </c>
      <c r="K106" s="1" t="str">
        <f t="shared" si="3"/>
        <v>Richard</v>
      </c>
      <c r="N106" s="6" t="str">
        <f>IF(G106=Dashboard!$C$3,Sales!J106,"")</f>
        <v/>
      </c>
      <c r="P106" s="1">
        <f>IF(C106=Dashboard!$F$3, Sales!J106,"")</f>
        <v>29436</v>
      </c>
    </row>
    <row r="107" spans="1:16" ht="19.95" customHeight="1" x14ac:dyDescent="0.25">
      <c r="A107" s="4">
        <f ca="1">DATE(YEAR(TODAY())-1,3,1)</f>
        <v>44256</v>
      </c>
      <c r="B107" s="1" t="str">
        <f t="shared" ca="1" si="2"/>
        <v>Mar</v>
      </c>
      <c r="C107" s="1" t="s">
        <v>10</v>
      </c>
      <c r="D107" s="1" t="s">
        <v>33</v>
      </c>
      <c r="E107" s="1" t="s">
        <v>16</v>
      </c>
      <c r="F107" s="1" t="s">
        <v>20</v>
      </c>
      <c r="G107" s="1" t="s">
        <v>34</v>
      </c>
      <c r="H107" s="1" t="s">
        <v>22</v>
      </c>
      <c r="I107" s="1">
        <v>57</v>
      </c>
      <c r="J107" s="6">
        <v>10413</v>
      </c>
      <c r="K107" s="1" t="str">
        <f t="shared" si="3"/>
        <v>Mary</v>
      </c>
      <c r="N107" s="6" t="str">
        <f>IF(G107=Dashboard!$C$3,Sales!J107,"")</f>
        <v/>
      </c>
      <c r="P107" s="1" t="str">
        <f>IF(C107=Dashboard!$F$3, Sales!J107,"")</f>
        <v/>
      </c>
    </row>
    <row r="108" spans="1:16" ht="19.95" customHeight="1" x14ac:dyDescent="0.25">
      <c r="A108" s="4">
        <f ca="1">DATE(YEAR(TODAY())-1,12,4)</f>
        <v>44534</v>
      </c>
      <c r="B108" s="1" t="str">
        <f t="shared" ca="1" si="2"/>
        <v>Dec</v>
      </c>
      <c r="C108" s="1" t="s">
        <v>28</v>
      </c>
      <c r="D108" s="1" t="s">
        <v>11</v>
      </c>
      <c r="E108" s="1" t="s">
        <v>23</v>
      </c>
      <c r="F108" s="1" t="s">
        <v>24</v>
      </c>
      <c r="G108" s="1" t="s">
        <v>29</v>
      </c>
      <c r="H108" s="1" t="s">
        <v>22</v>
      </c>
      <c r="I108" s="1">
        <v>40</v>
      </c>
      <c r="J108" s="6">
        <v>29844</v>
      </c>
      <c r="K108" s="1" t="str">
        <f t="shared" si="3"/>
        <v>Debbie</v>
      </c>
      <c r="N108" s="6" t="str">
        <f>IF(G108=Dashboard!$C$3,Sales!J108,"")</f>
        <v/>
      </c>
      <c r="P108" s="1" t="str">
        <f>IF(C108=Dashboard!$F$3, Sales!J108,"")</f>
        <v/>
      </c>
    </row>
    <row r="109" spans="1:16" ht="19.95" customHeight="1" x14ac:dyDescent="0.25">
      <c r="A109" s="4">
        <f ca="1">DATE(YEAR(TODAY())-1,2,1)</f>
        <v>44228</v>
      </c>
      <c r="B109" s="1" t="str">
        <f t="shared" ca="1" si="2"/>
        <v>Feb</v>
      </c>
      <c r="C109" s="1" t="s">
        <v>19</v>
      </c>
      <c r="D109" s="1" t="s">
        <v>33</v>
      </c>
      <c r="E109" s="1" t="s">
        <v>16</v>
      </c>
      <c r="F109" s="1" t="s">
        <v>17</v>
      </c>
      <c r="G109" s="1" t="s">
        <v>38</v>
      </c>
      <c r="H109" s="1" t="s">
        <v>22</v>
      </c>
      <c r="I109" s="1">
        <v>54</v>
      </c>
      <c r="J109" s="6">
        <v>15633</v>
      </c>
      <c r="K109" s="1" t="str">
        <f t="shared" si="3"/>
        <v>Larry</v>
      </c>
      <c r="N109" s="6" t="str">
        <f>IF(G109=Dashboard!$C$3,Sales!J109,"")</f>
        <v/>
      </c>
      <c r="P109" s="1">
        <f>IF(C109=Dashboard!$F$3, Sales!J109,"")</f>
        <v>15633</v>
      </c>
    </row>
    <row r="110" spans="1:16" ht="19.95" customHeight="1" x14ac:dyDescent="0.25">
      <c r="A110" s="4">
        <f ca="1">DATE(YEAR(TODAY())-1,10,11)</f>
        <v>44480</v>
      </c>
      <c r="B110" s="1" t="str">
        <f t="shared" ca="1" si="2"/>
        <v>Oct</v>
      </c>
      <c r="C110" s="1" t="s">
        <v>19</v>
      </c>
      <c r="D110" s="1" t="s">
        <v>11</v>
      </c>
      <c r="E110" s="1" t="s">
        <v>12</v>
      </c>
      <c r="F110" s="1" t="s">
        <v>26</v>
      </c>
      <c r="G110" s="1" t="s">
        <v>32</v>
      </c>
      <c r="H110" s="1" t="s">
        <v>15</v>
      </c>
      <c r="I110" s="1">
        <v>41</v>
      </c>
      <c r="J110" s="6">
        <v>24377</v>
      </c>
      <c r="K110" s="1" t="str">
        <f t="shared" si="3"/>
        <v>Richard</v>
      </c>
      <c r="N110" s="6" t="str">
        <f>IF(G110=Dashboard!$C$3,Sales!J110,"")</f>
        <v/>
      </c>
      <c r="P110" s="1">
        <f>IF(C110=Dashboard!$F$3, Sales!J110,"")</f>
        <v>24377</v>
      </c>
    </row>
    <row r="111" spans="1:16" ht="19.95" customHeight="1" x14ac:dyDescent="0.25">
      <c r="A111" s="4">
        <f ca="1">DATE(YEAR(TODAY())-1,9,5)</f>
        <v>44444</v>
      </c>
      <c r="B111" s="1" t="str">
        <f t="shared" ca="1" si="2"/>
        <v>Sep</v>
      </c>
      <c r="C111" s="1" t="s">
        <v>28</v>
      </c>
      <c r="D111" s="1" t="s">
        <v>11</v>
      </c>
      <c r="E111" s="1" t="s">
        <v>12</v>
      </c>
      <c r="F111" s="1" t="s">
        <v>13</v>
      </c>
      <c r="G111" s="1" t="s">
        <v>21</v>
      </c>
      <c r="H111" s="1" t="s">
        <v>22</v>
      </c>
      <c r="I111" s="1">
        <v>22</v>
      </c>
      <c r="J111" s="6">
        <v>27668</v>
      </c>
      <c r="K111" s="1" t="str">
        <f t="shared" si="3"/>
        <v>Helena</v>
      </c>
      <c r="N111" s="6">
        <f>IF(G111=Dashboard!$C$3,Sales!J111,"")</f>
        <v>27668</v>
      </c>
      <c r="P111" s="1" t="str">
        <f>IF(C111=Dashboard!$F$3, Sales!J111,"")</f>
        <v/>
      </c>
    </row>
    <row r="112" spans="1:16" ht="19.95" customHeight="1" x14ac:dyDescent="0.25">
      <c r="A112" s="4">
        <f ca="1">DATE(YEAR(TODAY())-1,9,24)</f>
        <v>44463</v>
      </c>
      <c r="B112" s="1" t="str">
        <f t="shared" ca="1" si="2"/>
        <v>Sep</v>
      </c>
      <c r="C112" s="1" t="s">
        <v>28</v>
      </c>
      <c r="D112" s="1" t="s">
        <v>11</v>
      </c>
      <c r="E112" s="1" t="s">
        <v>23</v>
      </c>
      <c r="F112" s="1" t="s">
        <v>36</v>
      </c>
      <c r="G112" s="1" t="s">
        <v>14</v>
      </c>
      <c r="H112" s="1" t="s">
        <v>22</v>
      </c>
      <c r="I112" s="1">
        <v>47</v>
      </c>
      <c r="J112" s="6">
        <v>28206</v>
      </c>
      <c r="K112" s="1" t="str">
        <f t="shared" si="3"/>
        <v>Nicholas</v>
      </c>
      <c r="N112" s="6" t="str">
        <f>IF(G112=Dashboard!$C$3,Sales!J112,"")</f>
        <v/>
      </c>
      <c r="P112" s="1" t="str">
        <f>IF(C112=Dashboard!$F$3, Sales!J112,"")</f>
        <v/>
      </c>
    </row>
    <row r="113" spans="1:16" ht="19.95" customHeight="1" x14ac:dyDescent="0.25">
      <c r="A113" s="4">
        <f ca="1">DATE(YEAR(TODAY())-1,1,15)</f>
        <v>44211</v>
      </c>
      <c r="B113" s="1" t="str">
        <f t="shared" ca="1" si="2"/>
        <v>Jan</v>
      </c>
      <c r="C113" s="1" t="s">
        <v>19</v>
      </c>
      <c r="D113" s="1" t="s">
        <v>33</v>
      </c>
      <c r="E113" s="1" t="s">
        <v>23</v>
      </c>
      <c r="F113" s="1" t="s">
        <v>24</v>
      </c>
      <c r="G113" s="1" t="s">
        <v>35</v>
      </c>
      <c r="H113" s="1" t="s">
        <v>22</v>
      </c>
      <c r="I113" s="1">
        <v>72</v>
      </c>
      <c r="J113" s="6">
        <v>18425</v>
      </c>
      <c r="K113" s="1" t="str">
        <f t="shared" si="3"/>
        <v>Sarah</v>
      </c>
      <c r="N113" s="6" t="str">
        <f>IF(G113=Dashboard!$C$3,Sales!J113,"")</f>
        <v/>
      </c>
      <c r="P113" s="1">
        <f>IF(C113=Dashboard!$F$3, Sales!J113,"")</f>
        <v>18425</v>
      </c>
    </row>
    <row r="114" spans="1:16" ht="19.95" customHeight="1" x14ac:dyDescent="0.25">
      <c r="A114" s="4">
        <f ca="1">DATE(YEAR(TODAY())-1,12,27)</f>
        <v>44557</v>
      </c>
      <c r="B114" s="1" t="str">
        <f t="shared" ca="1" si="2"/>
        <v>Dec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14</v>
      </c>
      <c r="H114" s="1" t="s">
        <v>22</v>
      </c>
      <c r="I114" s="1">
        <v>64</v>
      </c>
      <c r="J114" s="6">
        <v>27120</v>
      </c>
      <c r="K114" s="1" t="str">
        <f t="shared" si="3"/>
        <v>Nicholas</v>
      </c>
      <c r="N114" s="6" t="str">
        <f>IF(G114=Dashboard!$C$3,Sales!J114,"")</f>
        <v/>
      </c>
      <c r="P114" s="1" t="str">
        <f>IF(C114=Dashboard!$F$3, Sales!J114,"")</f>
        <v/>
      </c>
    </row>
    <row r="115" spans="1:16" ht="19.95" customHeight="1" x14ac:dyDescent="0.25">
      <c r="A115" s="4">
        <f ca="1">DATE(YEAR(TODAY())-1,9,18)</f>
        <v>44457</v>
      </c>
      <c r="B115" s="1" t="str">
        <f t="shared" ca="1" si="2"/>
        <v>Sep</v>
      </c>
      <c r="C115" s="1" t="s">
        <v>19</v>
      </c>
      <c r="D115" s="1" t="s">
        <v>11</v>
      </c>
      <c r="E115" s="1" t="s">
        <v>12</v>
      </c>
      <c r="F115" s="1" t="s">
        <v>13</v>
      </c>
      <c r="G115" s="1" t="s">
        <v>21</v>
      </c>
      <c r="H115" s="1" t="s">
        <v>22</v>
      </c>
      <c r="I115" s="1">
        <v>59</v>
      </c>
      <c r="J115" s="6">
        <v>26649</v>
      </c>
      <c r="K115" s="1" t="str">
        <f t="shared" si="3"/>
        <v>Helena</v>
      </c>
      <c r="N115" s="6">
        <f>IF(G115=Dashboard!$C$3,Sales!J115,"")</f>
        <v>26649</v>
      </c>
      <c r="P115" s="1">
        <f>IF(C115=Dashboard!$F$3, Sales!J115,"")</f>
        <v>26649</v>
      </c>
    </row>
    <row r="116" spans="1:16" ht="19.95" customHeight="1" x14ac:dyDescent="0.25">
      <c r="A116" s="4">
        <f ca="1">DATE(YEAR(TODAY())-1,8,25)</f>
        <v>44433</v>
      </c>
      <c r="B116" s="1" t="str">
        <f t="shared" ca="1" si="2"/>
        <v>Aug</v>
      </c>
      <c r="C116" s="1" t="s">
        <v>19</v>
      </c>
      <c r="D116" s="1" t="s">
        <v>11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67</v>
      </c>
      <c r="J116" s="6">
        <v>18267</v>
      </c>
      <c r="K116" s="1" t="str">
        <f t="shared" si="3"/>
        <v>Helena</v>
      </c>
      <c r="N116" s="6">
        <f>IF(G116=Dashboard!$C$3,Sales!J116,"")</f>
        <v>18267</v>
      </c>
      <c r="P116" s="1">
        <f>IF(C116=Dashboard!$F$3, Sales!J116,"")</f>
        <v>18267</v>
      </c>
    </row>
    <row r="117" spans="1:16" ht="19.95" customHeight="1" x14ac:dyDescent="0.25">
      <c r="A117" s="4">
        <f ca="1">DATE(YEAR(TODAY())-1,4,4)</f>
        <v>44290</v>
      </c>
      <c r="B117" s="1" t="str">
        <f t="shared" ca="1" si="2"/>
        <v>Apr</v>
      </c>
      <c r="C117" s="1" t="s">
        <v>10</v>
      </c>
      <c r="D117" s="1" t="s">
        <v>11</v>
      </c>
      <c r="E117" s="1" t="s">
        <v>12</v>
      </c>
      <c r="F117" s="1" t="s">
        <v>13</v>
      </c>
      <c r="G117" s="1" t="s">
        <v>18</v>
      </c>
      <c r="H117" s="1" t="s">
        <v>22</v>
      </c>
      <c r="I117" s="1">
        <v>25</v>
      </c>
      <c r="J117" s="6">
        <v>29802</v>
      </c>
      <c r="K117" s="1" t="str">
        <f t="shared" si="3"/>
        <v>Miguel</v>
      </c>
      <c r="N117" s="6" t="str">
        <f>IF(G117=Dashboard!$C$3,Sales!J117,"")</f>
        <v/>
      </c>
      <c r="P117" s="1" t="str">
        <f>IF(C117=Dashboard!$F$3, Sales!J117,"")</f>
        <v/>
      </c>
    </row>
    <row r="118" spans="1:16" ht="19.95" customHeight="1" x14ac:dyDescent="0.25">
      <c r="A118" s="4">
        <f ca="1">DATE(YEAR(TODAY())-1,11,30)</f>
        <v>44530</v>
      </c>
      <c r="B118" s="1" t="str">
        <f t="shared" ca="1" si="2"/>
        <v>Nov</v>
      </c>
      <c r="C118" s="1" t="s">
        <v>10</v>
      </c>
      <c r="D118" s="1" t="s">
        <v>11</v>
      </c>
      <c r="E118" s="1" t="s">
        <v>16</v>
      </c>
      <c r="F118" s="1" t="s">
        <v>17</v>
      </c>
      <c r="G118" s="1" t="s">
        <v>14</v>
      </c>
      <c r="H118" s="1" t="s">
        <v>15</v>
      </c>
      <c r="I118" s="1">
        <v>35</v>
      </c>
      <c r="J118" s="6">
        <v>17428</v>
      </c>
      <c r="K118" s="1" t="str">
        <f t="shared" si="3"/>
        <v>Nicholas</v>
      </c>
      <c r="N118" s="6" t="str">
        <f>IF(G118=Dashboard!$C$3,Sales!J118,"")</f>
        <v/>
      </c>
      <c r="P118" s="1" t="str">
        <f>IF(C118=Dashboard!$F$3, Sales!J118,"")</f>
        <v/>
      </c>
    </row>
    <row r="119" spans="1:16" ht="19.95" customHeight="1" x14ac:dyDescent="0.25">
      <c r="A119" s="4">
        <f ca="1">DATE(YEAR(TODAY())-1,12,7)</f>
        <v>44537</v>
      </c>
      <c r="B119" s="1" t="str">
        <f t="shared" ca="1" si="2"/>
        <v>Dec</v>
      </c>
      <c r="C119" s="1" t="s">
        <v>19</v>
      </c>
      <c r="D119" s="1" t="s">
        <v>11</v>
      </c>
      <c r="E119" s="1" t="s">
        <v>12</v>
      </c>
      <c r="F119" s="1" t="s">
        <v>26</v>
      </c>
      <c r="G119" s="1" t="s">
        <v>25</v>
      </c>
      <c r="H119" s="1" t="s">
        <v>15</v>
      </c>
      <c r="I119" s="1">
        <v>29</v>
      </c>
      <c r="J119" s="6">
        <v>28574</v>
      </c>
      <c r="K119" s="1" t="str">
        <f t="shared" si="3"/>
        <v>Bill</v>
      </c>
      <c r="N119" s="6" t="str">
        <f>IF(G119=Dashboard!$C$3,Sales!J119,"")</f>
        <v/>
      </c>
      <c r="P119" s="1">
        <f>IF(C119=Dashboard!$F$3, Sales!J119,"")</f>
        <v>28574</v>
      </c>
    </row>
    <row r="120" spans="1:16" ht="19.95" customHeight="1" x14ac:dyDescent="0.25">
      <c r="A120" s="4">
        <f ca="1">DATE(YEAR(TODAY())-1,4,4)</f>
        <v>44290</v>
      </c>
      <c r="B120" s="1" t="str">
        <f t="shared" ca="1" si="2"/>
        <v>Apr</v>
      </c>
      <c r="C120" s="1" t="s">
        <v>19</v>
      </c>
      <c r="D120" s="1" t="s">
        <v>33</v>
      </c>
      <c r="E120" s="1" t="s">
        <v>16</v>
      </c>
      <c r="F120" s="1" t="s">
        <v>30</v>
      </c>
      <c r="G120" s="1" t="s">
        <v>35</v>
      </c>
      <c r="H120" s="1" t="s">
        <v>15</v>
      </c>
      <c r="I120" s="1">
        <v>34</v>
      </c>
      <c r="J120" s="6">
        <v>16443</v>
      </c>
      <c r="K120" s="1" t="str">
        <f t="shared" si="3"/>
        <v>Sarah</v>
      </c>
      <c r="N120" s="6" t="str">
        <f>IF(G120=Dashboard!$C$3,Sales!J120,"")</f>
        <v/>
      </c>
      <c r="P120" s="1">
        <f>IF(C120=Dashboard!$F$3, Sales!J120,"")</f>
        <v>16443</v>
      </c>
    </row>
    <row r="121" spans="1:16" ht="19.95" customHeight="1" x14ac:dyDescent="0.25">
      <c r="A121" s="4">
        <f ca="1">DATE(YEAR(TODAY())-1,11,21)</f>
        <v>44521</v>
      </c>
      <c r="B121" s="1" t="str">
        <f t="shared" ca="1" si="2"/>
        <v>Nov</v>
      </c>
      <c r="C121" s="1" t="s">
        <v>28</v>
      </c>
      <c r="D121" s="1" t="s">
        <v>11</v>
      </c>
      <c r="E121" s="1" t="s">
        <v>16</v>
      </c>
      <c r="F121" s="1" t="s">
        <v>17</v>
      </c>
      <c r="G121" s="1" t="s">
        <v>37</v>
      </c>
      <c r="H121" s="1" t="s">
        <v>22</v>
      </c>
      <c r="I121" s="1">
        <v>37</v>
      </c>
      <c r="J121" s="6">
        <v>19859</v>
      </c>
      <c r="K121" s="1" t="str">
        <f t="shared" si="3"/>
        <v>Jill</v>
      </c>
      <c r="N121" s="6" t="str">
        <f>IF(G121=Dashboard!$C$3,Sales!J121,"")</f>
        <v/>
      </c>
      <c r="P121" s="1" t="str">
        <f>IF(C121=Dashboard!$F$3, Sales!J121,"")</f>
        <v/>
      </c>
    </row>
    <row r="122" spans="1:16" ht="19.95" customHeight="1" x14ac:dyDescent="0.25">
      <c r="A122" s="4">
        <f ca="1">DATE(YEAR(TODAY())-1,9,6)</f>
        <v>44445</v>
      </c>
      <c r="B122" s="1" t="str">
        <f t="shared" ca="1" si="2"/>
        <v>Sep</v>
      </c>
      <c r="C122" s="1" t="s">
        <v>19</v>
      </c>
      <c r="D122" s="1" t="s">
        <v>33</v>
      </c>
      <c r="E122" s="1" t="s">
        <v>16</v>
      </c>
      <c r="F122" s="1" t="s">
        <v>20</v>
      </c>
      <c r="G122" s="1" t="s">
        <v>21</v>
      </c>
      <c r="H122" s="1" t="s">
        <v>22</v>
      </c>
      <c r="I122" s="1">
        <v>72</v>
      </c>
      <c r="J122" s="6">
        <v>12111</v>
      </c>
      <c r="K122" s="1" t="str">
        <f t="shared" si="3"/>
        <v>Helena</v>
      </c>
      <c r="N122" s="6">
        <f>IF(G122=Dashboard!$C$3,Sales!J122,"")</f>
        <v>12111</v>
      </c>
      <c r="P122" s="1">
        <f>IF(C122=Dashboard!$F$3, Sales!J122,"")</f>
        <v>12111</v>
      </c>
    </row>
    <row r="123" spans="1:16" ht="19.95" customHeight="1" x14ac:dyDescent="0.25">
      <c r="A123" s="4">
        <f ca="1">DATE(YEAR(TODAY())-1,9,17)</f>
        <v>44456</v>
      </c>
      <c r="B123" s="1" t="str">
        <f t="shared" ca="1" si="2"/>
        <v>Sep</v>
      </c>
      <c r="C123" s="1" t="s">
        <v>10</v>
      </c>
      <c r="D123" s="1" t="s">
        <v>11</v>
      </c>
      <c r="E123" s="1" t="s">
        <v>12</v>
      </c>
      <c r="F123" s="1" t="s">
        <v>26</v>
      </c>
      <c r="G123" s="1" t="s">
        <v>31</v>
      </c>
      <c r="H123" s="1" t="s">
        <v>15</v>
      </c>
      <c r="I123" s="1">
        <v>26</v>
      </c>
      <c r="J123" s="6">
        <v>26832</v>
      </c>
      <c r="K123" s="1" t="str">
        <f t="shared" si="3"/>
        <v>Laura</v>
      </c>
      <c r="N123" s="6" t="str">
        <f>IF(G123=Dashboard!$C$3,Sales!J123,"")</f>
        <v/>
      </c>
      <c r="P123" s="1" t="str">
        <f>IF(C123=Dashboard!$F$3, Sales!J123,"")</f>
        <v/>
      </c>
    </row>
    <row r="124" spans="1:16" ht="19.95" customHeight="1" x14ac:dyDescent="0.25">
      <c r="A124" s="4">
        <f ca="1">DATE(YEAR(TODAY())-1,12,4)</f>
        <v>44534</v>
      </c>
      <c r="B124" s="1" t="str">
        <f t="shared" ca="1" si="2"/>
        <v>Dec</v>
      </c>
      <c r="C124" s="1" t="s">
        <v>19</v>
      </c>
      <c r="D124" s="1" t="s">
        <v>11</v>
      </c>
      <c r="E124" s="1" t="s">
        <v>16</v>
      </c>
      <c r="F124" s="1" t="s">
        <v>17</v>
      </c>
      <c r="G124" s="1" t="s">
        <v>38</v>
      </c>
      <c r="H124" s="1" t="s">
        <v>15</v>
      </c>
      <c r="I124" s="1">
        <v>60</v>
      </c>
      <c r="J124" s="6">
        <v>19240</v>
      </c>
      <c r="K124" s="1" t="str">
        <f t="shared" si="3"/>
        <v>Larry</v>
      </c>
      <c r="N124" s="6" t="str">
        <f>IF(G124=Dashboard!$C$3,Sales!J124,"")</f>
        <v/>
      </c>
      <c r="P124" s="1">
        <f>IF(C124=Dashboard!$F$3, Sales!J124,"")</f>
        <v>19240</v>
      </c>
    </row>
    <row r="125" spans="1:16" ht="19.95" customHeight="1" x14ac:dyDescent="0.25">
      <c r="A125" s="4">
        <f ca="1">DATE(YEAR(TODAY())-1,11,22)</f>
        <v>44522</v>
      </c>
      <c r="B125" s="1" t="str">
        <f t="shared" ca="1" si="2"/>
        <v>Nov</v>
      </c>
      <c r="C125" s="1" t="s">
        <v>10</v>
      </c>
      <c r="D125" s="1" t="s">
        <v>11</v>
      </c>
      <c r="E125" s="1" t="s">
        <v>12</v>
      </c>
      <c r="F125" s="1" t="s">
        <v>26</v>
      </c>
      <c r="G125" s="1" t="s">
        <v>27</v>
      </c>
      <c r="H125" s="1" t="s">
        <v>22</v>
      </c>
      <c r="I125" s="1">
        <v>73</v>
      </c>
      <c r="J125" s="6">
        <v>29165</v>
      </c>
      <c r="K125" s="1" t="str">
        <f t="shared" si="3"/>
        <v>Harry</v>
      </c>
      <c r="N125" s="6" t="str">
        <f>IF(G125=Dashboard!$C$3,Sales!J125,"")</f>
        <v/>
      </c>
      <c r="P125" s="1" t="str">
        <f>IF(C125=Dashboard!$F$3, Sales!J125,"")</f>
        <v/>
      </c>
    </row>
    <row r="126" spans="1:16" ht="19.95" customHeight="1" x14ac:dyDescent="0.25">
      <c r="A126" s="4">
        <f ca="1">DATE(YEAR(TODAY())-1,12,10)</f>
        <v>44540</v>
      </c>
      <c r="B126" s="1" t="str">
        <f t="shared" ca="1" si="2"/>
        <v>Dec</v>
      </c>
      <c r="C126" s="1" t="s">
        <v>19</v>
      </c>
      <c r="D126" s="1" t="s">
        <v>11</v>
      </c>
      <c r="E126" s="1" t="s">
        <v>16</v>
      </c>
      <c r="F126" s="1" t="s">
        <v>30</v>
      </c>
      <c r="G126" s="1" t="s">
        <v>21</v>
      </c>
      <c r="H126" s="1" t="s">
        <v>15</v>
      </c>
      <c r="I126" s="1">
        <v>36</v>
      </c>
      <c r="J126" s="6">
        <v>34022</v>
      </c>
      <c r="K126" s="1" t="str">
        <f t="shared" si="3"/>
        <v>Helena</v>
      </c>
      <c r="N126" s="6">
        <f>IF(G126=Dashboard!$C$3,Sales!J126,"")</f>
        <v>34022</v>
      </c>
      <c r="P126" s="1">
        <f>IF(C126=Dashboard!$F$3, Sales!J126,"")</f>
        <v>34022</v>
      </c>
    </row>
    <row r="127" spans="1:16" ht="19.95" customHeight="1" x14ac:dyDescent="0.25">
      <c r="A127" s="4">
        <f ca="1">DATE(YEAR(TODAY())-1,9,13)</f>
        <v>44452</v>
      </c>
      <c r="B127" s="1" t="str">
        <f t="shared" ca="1" si="2"/>
        <v>Sep</v>
      </c>
      <c r="C127" s="1" t="s">
        <v>10</v>
      </c>
      <c r="D127" s="1" t="s">
        <v>11</v>
      </c>
      <c r="E127" s="1" t="s">
        <v>12</v>
      </c>
      <c r="F127" s="1" t="s">
        <v>26</v>
      </c>
      <c r="G127" s="1" t="s">
        <v>27</v>
      </c>
      <c r="H127" s="1" t="s">
        <v>22</v>
      </c>
      <c r="I127" s="1">
        <v>45</v>
      </c>
      <c r="J127" s="6">
        <v>29906</v>
      </c>
      <c r="K127" s="1" t="str">
        <f t="shared" si="3"/>
        <v>Harry</v>
      </c>
      <c r="N127" s="6" t="str">
        <f>IF(G127=Dashboard!$C$3,Sales!J127,"")</f>
        <v/>
      </c>
      <c r="P127" s="1" t="str">
        <f>IF(C127=Dashboard!$F$3, Sales!J127,"")</f>
        <v/>
      </c>
    </row>
    <row r="128" spans="1:16" ht="19.95" customHeight="1" x14ac:dyDescent="0.25">
      <c r="A128" s="4">
        <f ca="1">DATE(YEAR(TODAY())-1,12,14)</f>
        <v>44544</v>
      </c>
      <c r="B128" s="1" t="str">
        <f t="shared" ca="1" si="2"/>
        <v>Dec</v>
      </c>
      <c r="C128" s="1" t="s">
        <v>19</v>
      </c>
      <c r="D128" s="1" t="s">
        <v>11</v>
      </c>
      <c r="E128" s="1" t="s">
        <v>12</v>
      </c>
      <c r="F128" s="1" t="s">
        <v>13</v>
      </c>
      <c r="G128" s="1" t="s">
        <v>21</v>
      </c>
      <c r="H128" s="1" t="s">
        <v>15</v>
      </c>
      <c r="I128" s="1">
        <v>24</v>
      </c>
      <c r="J128" s="6">
        <v>26422</v>
      </c>
      <c r="K128" s="1" t="str">
        <f t="shared" si="3"/>
        <v>Helena</v>
      </c>
      <c r="N128" s="6">
        <f>IF(G128=Dashboard!$C$3,Sales!J128,"")</f>
        <v>26422</v>
      </c>
      <c r="P128" s="1">
        <f>IF(C128=Dashboard!$F$3, Sales!J128,"")</f>
        <v>26422</v>
      </c>
    </row>
    <row r="129" spans="1:16" ht="19.95" customHeight="1" x14ac:dyDescent="0.25">
      <c r="A129" s="4">
        <f ca="1">DATE(YEAR(TODAY())-1,9,16)</f>
        <v>44455</v>
      </c>
      <c r="B129" s="1" t="str">
        <f t="shared" ca="1" si="2"/>
        <v>Sep</v>
      </c>
      <c r="C129" s="1" t="s">
        <v>10</v>
      </c>
      <c r="D129" s="1" t="s">
        <v>11</v>
      </c>
      <c r="E129" s="1" t="s">
        <v>16</v>
      </c>
      <c r="F129" s="1" t="s">
        <v>30</v>
      </c>
      <c r="G129" s="1" t="s">
        <v>18</v>
      </c>
      <c r="H129" s="1" t="s">
        <v>15</v>
      </c>
      <c r="I129" s="1">
        <v>65</v>
      </c>
      <c r="J129" s="6">
        <v>34662</v>
      </c>
      <c r="K129" s="1" t="str">
        <f t="shared" si="3"/>
        <v>Miguel</v>
      </c>
      <c r="N129" s="6" t="str">
        <f>IF(G129=Dashboard!$C$3,Sales!J129,"")</f>
        <v/>
      </c>
      <c r="P129" s="1" t="str">
        <f>IF(C129=Dashboard!$F$3, Sales!J129,"")</f>
        <v/>
      </c>
    </row>
    <row r="130" spans="1:16" ht="19.95" customHeight="1" x14ac:dyDescent="0.25">
      <c r="A130" s="4">
        <f ca="1">DATE(YEAR(TODAY())-1,4,25)</f>
        <v>44311</v>
      </c>
      <c r="B130" s="1" t="str">
        <f t="shared" ca="1" si="2"/>
        <v>Apr</v>
      </c>
      <c r="C130" s="1" t="s">
        <v>28</v>
      </c>
      <c r="D130" s="1" t="s">
        <v>11</v>
      </c>
      <c r="E130" s="1" t="s">
        <v>16</v>
      </c>
      <c r="F130" s="1" t="s">
        <v>30</v>
      </c>
      <c r="G130" s="1" t="s">
        <v>29</v>
      </c>
      <c r="H130" s="1" t="s">
        <v>22</v>
      </c>
      <c r="I130" s="1">
        <v>68</v>
      </c>
      <c r="J130" s="6">
        <v>34739</v>
      </c>
      <c r="K130" s="1" t="str">
        <f t="shared" si="3"/>
        <v>Debbie</v>
      </c>
      <c r="N130" s="6" t="str">
        <f>IF(G130=Dashboard!$C$3,Sales!J130,"")</f>
        <v/>
      </c>
      <c r="P130" s="1" t="str">
        <f>IF(C130=Dashboard!$F$3, Sales!J130,"")</f>
        <v/>
      </c>
    </row>
    <row r="131" spans="1:16" ht="19.95" customHeight="1" x14ac:dyDescent="0.25">
      <c r="A131" s="4">
        <f ca="1">DATE(YEAR(TODAY())-1,9,4)</f>
        <v>44443</v>
      </c>
      <c r="B131" s="1" t="str">
        <f t="shared" ref="B131:B194" ca="1" si="4">CHOOSE(MONTH(A131),"Jan","Feb","Mar","Apr","May","Jun","Jul","Aug","Sep","Oct","Nov","Dec")</f>
        <v>Sep</v>
      </c>
      <c r="C131" s="1" t="s">
        <v>10</v>
      </c>
      <c r="D131" s="1" t="s">
        <v>11</v>
      </c>
      <c r="E131" s="1" t="s">
        <v>12</v>
      </c>
      <c r="F131" s="1" t="s">
        <v>13</v>
      </c>
      <c r="G131" s="1" t="s">
        <v>34</v>
      </c>
      <c r="H131" s="1" t="s">
        <v>22</v>
      </c>
      <c r="I131" s="1">
        <v>54</v>
      </c>
      <c r="J131" s="6">
        <v>25523</v>
      </c>
      <c r="K131" s="1" t="str">
        <f t="shared" ref="K131:K194" si="5">IF(G131="Arthur", "Nicholas",G131)</f>
        <v>Mary</v>
      </c>
      <c r="N131" s="6" t="str">
        <f>IF(G131=Dashboard!$C$3,Sales!J131,"")</f>
        <v/>
      </c>
      <c r="P131" s="1" t="str">
        <f>IF(C131=Dashboard!$F$3, Sales!J131,"")</f>
        <v/>
      </c>
    </row>
    <row r="132" spans="1:16" ht="19.95" customHeight="1" x14ac:dyDescent="0.25">
      <c r="A132" s="4">
        <f ca="1">DATE(YEAR(TODAY())-1,9,2)</f>
        <v>44441</v>
      </c>
      <c r="B132" s="1" t="str">
        <f t="shared" ca="1" si="4"/>
        <v>Sep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27</v>
      </c>
      <c r="H132" s="1" t="s">
        <v>22</v>
      </c>
      <c r="I132" s="1">
        <v>68</v>
      </c>
      <c r="J132" s="6">
        <v>28917</v>
      </c>
      <c r="K132" s="1" t="str">
        <f t="shared" si="5"/>
        <v>Harry</v>
      </c>
      <c r="N132" s="6" t="str">
        <f>IF(G132=Dashboard!$C$3,Sales!J132,"")</f>
        <v/>
      </c>
      <c r="P132" s="1" t="str">
        <f>IF(C132=Dashboard!$F$3, Sales!J132,"")</f>
        <v/>
      </c>
    </row>
    <row r="133" spans="1:16" ht="19.95" customHeight="1" x14ac:dyDescent="0.25">
      <c r="A133" s="4">
        <f ca="1">DATE(YEAR(TODAY())-1,12,4)</f>
        <v>44534</v>
      </c>
      <c r="B133" s="1" t="str">
        <f t="shared" ca="1" si="4"/>
        <v>Dec</v>
      </c>
      <c r="C133" s="1" t="s">
        <v>19</v>
      </c>
      <c r="D133" s="1" t="s">
        <v>11</v>
      </c>
      <c r="E133" s="1" t="s">
        <v>23</v>
      </c>
      <c r="F133" s="1" t="s">
        <v>24</v>
      </c>
      <c r="G133" s="1" t="s">
        <v>21</v>
      </c>
      <c r="H133" s="1" t="s">
        <v>22</v>
      </c>
      <c r="I133" s="1">
        <v>25</v>
      </c>
      <c r="J133" s="6">
        <v>29830</v>
      </c>
      <c r="K133" s="1" t="str">
        <f t="shared" si="5"/>
        <v>Helena</v>
      </c>
      <c r="N133" s="6">
        <f>IF(G133=Dashboard!$C$3,Sales!J133,"")</f>
        <v>29830</v>
      </c>
      <c r="P133" s="1">
        <f>IF(C133=Dashboard!$F$3, Sales!J133,"")</f>
        <v>29830</v>
      </c>
    </row>
    <row r="134" spans="1:16" ht="19.95" customHeight="1" x14ac:dyDescent="0.25">
      <c r="A134" s="4">
        <f ca="1">DATE(YEAR(TODAY())-1,6,3)</f>
        <v>44350</v>
      </c>
      <c r="B134" s="1" t="str">
        <f t="shared" ca="1" si="4"/>
        <v>Jun</v>
      </c>
      <c r="C134" s="1" t="s">
        <v>10</v>
      </c>
      <c r="D134" s="1" t="s">
        <v>11</v>
      </c>
      <c r="E134" s="1" t="s">
        <v>16</v>
      </c>
      <c r="F134" s="1" t="s">
        <v>17</v>
      </c>
      <c r="G134" s="1" t="s">
        <v>14</v>
      </c>
      <c r="H134" s="1" t="s">
        <v>22</v>
      </c>
      <c r="I134" s="1">
        <v>57</v>
      </c>
      <c r="J134" s="6">
        <v>17448</v>
      </c>
      <c r="K134" s="1" t="str">
        <f t="shared" si="5"/>
        <v>Nicholas</v>
      </c>
      <c r="N134" s="6" t="str">
        <f>IF(G134=Dashboard!$C$3,Sales!J134,"")</f>
        <v/>
      </c>
      <c r="P134" s="1" t="str">
        <f>IF(C134=Dashboard!$F$3, Sales!J134,"")</f>
        <v/>
      </c>
    </row>
    <row r="135" spans="1:16" ht="19.95" customHeight="1" x14ac:dyDescent="0.25">
      <c r="A135" s="4">
        <f ca="1">DATE(YEAR(TODAY())-1,1,30)</f>
        <v>44226</v>
      </c>
      <c r="B135" s="1" t="str">
        <f t="shared" ca="1" si="4"/>
        <v>Jan</v>
      </c>
      <c r="C135" s="1" t="s">
        <v>10</v>
      </c>
      <c r="D135" s="1" t="s">
        <v>11</v>
      </c>
      <c r="E135" s="1" t="s">
        <v>16</v>
      </c>
      <c r="F135" s="1" t="s">
        <v>17</v>
      </c>
      <c r="G135" s="1" t="s">
        <v>27</v>
      </c>
      <c r="H135" s="1" t="s">
        <v>22</v>
      </c>
      <c r="I135" s="1">
        <v>56</v>
      </c>
      <c r="J135" s="6">
        <v>21106</v>
      </c>
      <c r="K135" s="1" t="str">
        <f t="shared" si="5"/>
        <v>Harry</v>
      </c>
      <c r="N135" s="6" t="str">
        <f>IF(G135=Dashboard!$C$3,Sales!J135,"")</f>
        <v/>
      </c>
      <c r="P135" s="1" t="str">
        <f>IF(C135=Dashboard!$F$3, Sales!J135,"")</f>
        <v/>
      </c>
    </row>
    <row r="136" spans="1:16" ht="19.95" customHeight="1" x14ac:dyDescent="0.25">
      <c r="A136" s="4">
        <f ca="1">DATE(YEAR(TODAY())-1,6,16)</f>
        <v>44363</v>
      </c>
      <c r="B136" s="1" t="str">
        <f t="shared" ca="1" si="4"/>
        <v>Jun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34</v>
      </c>
      <c r="H136" s="1" t="s">
        <v>15</v>
      </c>
      <c r="I136" s="1">
        <v>28</v>
      </c>
      <c r="J136" s="6">
        <v>24462</v>
      </c>
      <c r="K136" s="1" t="str">
        <f t="shared" si="5"/>
        <v>Mary</v>
      </c>
      <c r="N136" s="6" t="str">
        <f>IF(G136=Dashboard!$C$3,Sales!J136,"")</f>
        <v/>
      </c>
      <c r="P136" s="1" t="str">
        <f>IF(C136=Dashboard!$F$3, Sales!J136,"")</f>
        <v/>
      </c>
    </row>
    <row r="137" spans="1:16" ht="19.95" customHeight="1" x14ac:dyDescent="0.25">
      <c r="A137" s="4">
        <f ca="1">DATE(YEAR(TODAY())-1,12,8)</f>
        <v>44538</v>
      </c>
      <c r="B137" s="1" t="str">
        <f t="shared" ca="1" si="4"/>
        <v>Dec</v>
      </c>
      <c r="C137" s="1" t="s">
        <v>19</v>
      </c>
      <c r="D137" s="1" t="s">
        <v>11</v>
      </c>
      <c r="E137" s="1" t="s">
        <v>12</v>
      </c>
      <c r="F137" s="1" t="s">
        <v>13</v>
      </c>
      <c r="G137" s="1" t="s">
        <v>21</v>
      </c>
      <c r="H137" s="1" t="s">
        <v>15</v>
      </c>
      <c r="I137" s="1">
        <v>35</v>
      </c>
      <c r="J137" s="6">
        <v>27535</v>
      </c>
      <c r="K137" s="1" t="str">
        <f t="shared" si="5"/>
        <v>Helena</v>
      </c>
      <c r="N137" s="6">
        <f>IF(G137=Dashboard!$C$3,Sales!J137,"")</f>
        <v>27535</v>
      </c>
      <c r="P137" s="1">
        <f>IF(C137=Dashboard!$F$3, Sales!J137,"")</f>
        <v>27535</v>
      </c>
    </row>
    <row r="138" spans="1:16" ht="19.95" customHeight="1" x14ac:dyDescent="0.25">
      <c r="A138" s="4">
        <f ca="1">DATE(YEAR(TODAY())-1,12,8)</f>
        <v>44538</v>
      </c>
      <c r="B138" s="1" t="str">
        <f t="shared" ca="1" si="4"/>
        <v>Dec</v>
      </c>
      <c r="C138" s="1" t="s">
        <v>10</v>
      </c>
      <c r="D138" s="1" t="s">
        <v>11</v>
      </c>
      <c r="E138" s="1" t="s">
        <v>12</v>
      </c>
      <c r="F138" s="1" t="s">
        <v>13</v>
      </c>
      <c r="G138" s="1" t="s">
        <v>31</v>
      </c>
      <c r="H138" s="1" t="s">
        <v>22</v>
      </c>
      <c r="I138" s="1">
        <v>60</v>
      </c>
      <c r="J138" s="6">
        <v>25967</v>
      </c>
      <c r="K138" s="1" t="str">
        <f t="shared" si="5"/>
        <v>Laura</v>
      </c>
      <c r="N138" s="6" t="str">
        <f>IF(G138=Dashboard!$C$3,Sales!J138,"")</f>
        <v/>
      </c>
      <c r="P138" s="1" t="str">
        <f>IF(C138=Dashboard!$F$3, Sales!J138,"")</f>
        <v/>
      </c>
    </row>
    <row r="139" spans="1:16" ht="19.95" customHeight="1" x14ac:dyDescent="0.25">
      <c r="A139" s="4">
        <f ca="1">DATE(YEAR(TODAY())-1,11,23)</f>
        <v>44523</v>
      </c>
      <c r="B139" s="1" t="str">
        <f t="shared" ca="1" si="4"/>
        <v>Nov</v>
      </c>
      <c r="C139" s="1" t="s">
        <v>10</v>
      </c>
      <c r="D139" s="1" t="s">
        <v>11</v>
      </c>
      <c r="E139" s="1" t="s">
        <v>12</v>
      </c>
      <c r="F139" s="1" t="s">
        <v>26</v>
      </c>
      <c r="G139" s="1" t="s">
        <v>31</v>
      </c>
      <c r="H139" s="1" t="s">
        <v>22</v>
      </c>
      <c r="I139" s="1">
        <v>43</v>
      </c>
      <c r="J139" s="6">
        <v>29691</v>
      </c>
      <c r="K139" s="1" t="str">
        <f t="shared" si="5"/>
        <v>Laura</v>
      </c>
      <c r="N139" s="6" t="str">
        <f>IF(G139=Dashboard!$C$3,Sales!J139,"")</f>
        <v/>
      </c>
      <c r="P139" s="1" t="str">
        <f>IF(C139=Dashboard!$F$3, Sales!J139,"")</f>
        <v/>
      </c>
    </row>
    <row r="140" spans="1:16" ht="19.95" customHeight="1" x14ac:dyDescent="0.25">
      <c r="A140" s="4">
        <f ca="1">DATE(YEAR(TODAY())-1,11,12)</f>
        <v>44512</v>
      </c>
      <c r="B140" s="1" t="str">
        <f t="shared" ca="1" si="4"/>
        <v>Nov</v>
      </c>
      <c r="C140" s="1" t="s">
        <v>10</v>
      </c>
      <c r="D140" s="1" t="s">
        <v>33</v>
      </c>
      <c r="E140" s="1" t="s">
        <v>16</v>
      </c>
      <c r="F140" s="1" t="s">
        <v>30</v>
      </c>
      <c r="G140" s="1" t="s">
        <v>18</v>
      </c>
      <c r="H140" s="1" t="s">
        <v>15</v>
      </c>
      <c r="I140" s="1">
        <v>49</v>
      </c>
      <c r="J140" s="6">
        <v>24873</v>
      </c>
      <c r="K140" s="1" t="str">
        <f t="shared" si="5"/>
        <v>Miguel</v>
      </c>
      <c r="N140" s="6" t="str">
        <f>IF(G140=Dashboard!$C$3,Sales!J140,"")</f>
        <v/>
      </c>
      <c r="P140" s="1" t="str">
        <f>IF(C140=Dashboard!$F$3, Sales!J140,"")</f>
        <v/>
      </c>
    </row>
    <row r="141" spans="1:16" ht="19.95" customHeight="1" x14ac:dyDescent="0.25">
      <c r="A141" s="4">
        <f ca="1">DATE(YEAR(TODAY())-1,6,19)</f>
        <v>44366</v>
      </c>
      <c r="B141" s="1" t="str">
        <f t="shared" ca="1" si="4"/>
        <v>Jun</v>
      </c>
      <c r="C141" s="1" t="s">
        <v>10</v>
      </c>
      <c r="D141" s="1" t="s">
        <v>11</v>
      </c>
      <c r="E141" s="1" t="s">
        <v>12</v>
      </c>
      <c r="F141" s="1" t="s">
        <v>13</v>
      </c>
      <c r="G141" s="1" t="s">
        <v>27</v>
      </c>
      <c r="H141" s="1" t="s">
        <v>22</v>
      </c>
      <c r="I141" s="1">
        <v>62</v>
      </c>
      <c r="J141" s="6">
        <v>29845</v>
      </c>
      <c r="K141" s="1" t="str">
        <f t="shared" si="5"/>
        <v>Harry</v>
      </c>
      <c r="N141" s="6" t="str">
        <f>IF(G141=Dashboard!$C$3,Sales!J141,"")</f>
        <v/>
      </c>
      <c r="P141" s="1" t="str">
        <f>IF(C141=Dashboard!$F$3, Sales!J141,"")</f>
        <v/>
      </c>
    </row>
    <row r="142" spans="1:16" ht="19.95" customHeight="1" x14ac:dyDescent="0.25">
      <c r="A142" s="4">
        <f ca="1">DATE(YEAR(TODAY())-1,9,9)</f>
        <v>44448</v>
      </c>
      <c r="B142" s="1" t="str">
        <f t="shared" ca="1" si="4"/>
        <v>Sep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31</v>
      </c>
      <c r="H142" s="1" t="s">
        <v>22</v>
      </c>
      <c r="I142" s="1">
        <v>53</v>
      </c>
      <c r="J142" s="6">
        <v>24540</v>
      </c>
      <c r="K142" s="1" t="str">
        <f t="shared" si="5"/>
        <v>Laura</v>
      </c>
      <c r="N142" s="6" t="str">
        <f>IF(G142=Dashboard!$C$3,Sales!J142,"")</f>
        <v/>
      </c>
      <c r="P142" s="1" t="str">
        <f>IF(C142=Dashboard!$F$3, Sales!J142,"")</f>
        <v/>
      </c>
    </row>
    <row r="143" spans="1:16" ht="19.95" customHeight="1" x14ac:dyDescent="0.25">
      <c r="A143" s="4">
        <f ca="1">DATE(YEAR(TODAY())-1,11,5)</f>
        <v>44505</v>
      </c>
      <c r="B143" s="1" t="str">
        <f t="shared" ca="1" si="4"/>
        <v>Nov</v>
      </c>
      <c r="C143" s="1" t="s">
        <v>10</v>
      </c>
      <c r="D143" s="1" t="s">
        <v>11</v>
      </c>
      <c r="E143" s="1" t="s">
        <v>12</v>
      </c>
      <c r="F143" s="1" t="s">
        <v>13</v>
      </c>
      <c r="G143" s="1" t="s">
        <v>34</v>
      </c>
      <c r="H143" s="1" t="s">
        <v>22</v>
      </c>
      <c r="I143" s="1">
        <v>60</v>
      </c>
      <c r="J143" s="6">
        <v>25660</v>
      </c>
      <c r="K143" s="1" t="str">
        <f t="shared" si="5"/>
        <v>Mary</v>
      </c>
      <c r="N143" s="6" t="str">
        <f>IF(G143=Dashboard!$C$3,Sales!J143,"")</f>
        <v/>
      </c>
      <c r="P143" s="1" t="str">
        <f>IF(C143=Dashboard!$F$3, Sales!J143,"")</f>
        <v/>
      </c>
    </row>
    <row r="144" spans="1:16" ht="19.95" customHeight="1" x14ac:dyDescent="0.25">
      <c r="A144" s="4">
        <f ca="1">DATE(YEAR(TODAY())-1,10,11)</f>
        <v>44480</v>
      </c>
      <c r="B144" s="1" t="str">
        <f t="shared" ca="1" si="4"/>
        <v>Oct</v>
      </c>
      <c r="C144" s="1" t="s">
        <v>19</v>
      </c>
      <c r="D144" s="1" t="s">
        <v>11</v>
      </c>
      <c r="E144" s="1" t="s">
        <v>16</v>
      </c>
      <c r="F144" s="1" t="s">
        <v>17</v>
      </c>
      <c r="G144" s="1" t="s">
        <v>21</v>
      </c>
      <c r="H144" s="1" t="s">
        <v>15</v>
      </c>
      <c r="I144" s="1">
        <v>64</v>
      </c>
      <c r="J144" s="6">
        <v>20231</v>
      </c>
      <c r="K144" s="1" t="str">
        <f t="shared" si="5"/>
        <v>Helena</v>
      </c>
      <c r="N144" s="6">
        <f>IF(G144=Dashboard!$C$3,Sales!J144,"")</f>
        <v>20231</v>
      </c>
      <c r="P144" s="1">
        <f>IF(C144=Dashboard!$F$3, Sales!J144,"")</f>
        <v>20231</v>
      </c>
    </row>
    <row r="145" spans="1:16" ht="19.95" customHeight="1" x14ac:dyDescent="0.25">
      <c r="A145" s="4">
        <f ca="1">DATE(YEAR(TODAY())-1,10,30)</f>
        <v>44499</v>
      </c>
      <c r="B145" s="1" t="str">
        <f t="shared" ca="1" si="4"/>
        <v>Oct</v>
      </c>
      <c r="C145" s="1" t="s">
        <v>10</v>
      </c>
      <c r="D145" s="1" t="s">
        <v>33</v>
      </c>
      <c r="E145" s="1" t="s">
        <v>16</v>
      </c>
      <c r="F145" s="1" t="s">
        <v>30</v>
      </c>
      <c r="G145" s="1" t="s">
        <v>31</v>
      </c>
      <c r="H145" s="1" t="s">
        <v>22</v>
      </c>
      <c r="I145" s="1">
        <v>28</v>
      </c>
      <c r="J145" s="6">
        <v>17948</v>
      </c>
      <c r="K145" s="1" t="str">
        <f t="shared" si="5"/>
        <v>Laura</v>
      </c>
      <c r="N145" s="6" t="str">
        <f>IF(G145=Dashboard!$C$3,Sales!J145,"")</f>
        <v/>
      </c>
      <c r="P145" s="1" t="str">
        <f>IF(C145=Dashboard!$F$3, Sales!J145,"")</f>
        <v/>
      </c>
    </row>
    <row r="146" spans="1:16" ht="19.95" customHeight="1" x14ac:dyDescent="0.25">
      <c r="A146" s="4">
        <f ca="1">DATE(YEAR(TODAY())-1,10,18)</f>
        <v>44487</v>
      </c>
      <c r="B146" s="1" t="str">
        <f t="shared" ca="1" si="4"/>
        <v>Oct</v>
      </c>
      <c r="C146" s="1" t="s">
        <v>10</v>
      </c>
      <c r="D146" s="1" t="s">
        <v>11</v>
      </c>
      <c r="E146" s="1" t="s">
        <v>12</v>
      </c>
      <c r="F146" s="1" t="s">
        <v>13</v>
      </c>
      <c r="G146" s="1" t="s">
        <v>18</v>
      </c>
      <c r="H146" s="1" t="s">
        <v>22</v>
      </c>
      <c r="I146" s="1">
        <v>59</v>
      </c>
      <c r="J146" s="6">
        <v>29486</v>
      </c>
      <c r="K146" s="1" t="str">
        <f t="shared" si="5"/>
        <v>Miguel</v>
      </c>
      <c r="N146" s="6" t="str">
        <f>IF(G146=Dashboard!$C$3,Sales!J146,"")</f>
        <v/>
      </c>
      <c r="P146" s="1" t="str">
        <f>IF(C146=Dashboard!$F$3, Sales!J146,"")</f>
        <v/>
      </c>
    </row>
    <row r="147" spans="1:16" ht="19.95" customHeight="1" x14ac:dyDescent="0.25">
      <c r="A147" s="4">
        <f ca="1">DATE(YEAR(TODAY())-1,10,21)</f>
        <v>44490</v>
      </c>
      <c r="B147" s="1" t="str">
        <f t="shared" ca="1" si="4"/>
        <v>Oct</v>
      </c>
      <c r="C147" s="1" t="s">
        <v>10</v>
      </c>
      <c r="D147" s="1" t="s">
        <v>11</v>
      </c>
      <c r="E147" s="1" t="s">
        <v>23</v>
      </c>
      <c r="F147" s="1" t="s">
        <v>36</v>
      </c>
      <c r="G147" s="1" t="s">
        <v>31</v>
      </c>
      <c r="H147" s="1" t="s">
        <v>15</v>
      </c>
      <c r="I147" s="1">
        <v>37</v>
      </c>
      <c r="J147" s="6">
        <v>25938</v>
      </c>
      <c r="K147" s="1" t="str">
        <f t="shared" si="5"/>
        <v>Laura</v>
      </c>
      <c r="N147" s="6" t="str">
        <f>IF(G147=Dashboard!$C$3,Sales!J147,"")</f>
        <v/>
      </c>
      <c r="P147" s="1" t="str">
        <f>IF(C147=Dashboard!$F$3, Sales!J147,"")</f>
        <v/>
      </c>
    </row>
    <row r="148" spans="1:16" ht="19.95" customHeight="1" x14ac:dyDescent="0.25">
      <c r="A148" s="4">
        <f ca="1">DATE(YEAR(TODAY())-1,11,6)</f>
        <v>44506</v>
      </c>
      <c r="B148" s="1" t="str">
        <f t="shared" ca="1" si="4"/>
        <v>Nov</v>
      </c>
      <c r="C148" s="1" t="s">
        <v>10</v>
      </c>
      <c r="D148" s="1" t="s">
        <v>11</v>
      </c>
      <c r="E148" s="1" t="s">
        <v>16</v>
      </c>
      <c r="F148" s="1" t="s">
        <v>20</v>
      </c>
      <c r="G148" s="1" t="s">
        <v>18</v>
      </c>
      <c r="H148" s="1" t="s">
        <v>15</v>
      </c>
      <c r="I148" s="1">
        <v>40</v>
      </c>
      <c r="J148" s="6">
        <v>25629</v>
      </c>
      <c r="K148" s="1" t="str">
        <f t="shared" si="5"/>
        <v>Miguel</v>
      </c>
      <c r="N148" s="6" t="str">
        <f>IF(G148=Dashboard!$C$3,Sales!J148,"")</f>
        <v/>
      </c>
      <c r="P148" s="1" t="str">
        <f>IF(C148=Dashboard!$F$3, Sales!J148,"")</f>
        <v/>
      </c>
    </row>
    <row r="149" spans="1:16" ht="19.95" customHeight="1" x14ac:dyDescent="0.25">
      <c r="A149" s="4">
        <f ca="1">DATE(YEAR(TODAY())-1,5,27)</f>
        <v>44343</v>
      </c>
      <c r="B149" s="1" t="str">
        <f t="shared" ca="1" si="4"/>
        <v>May</v>
      </c>
      <c r="C149" s="1" t="s">
        <v>10</v>
      </c>
      <c r="D149" s="1" t="s">
        <v>33</v>
      </c>
      <c r="E149" s="1" t="s">
        <v>12</v>
      </c>
      <c r="F149" s="1" t="s">
        <v>26</v>
      </c>
      <c r="G149" s="1" t="s">
        <v>18</v>
      </c>
      <c r="H149" s="1" t="s">
        <v>22</v>
      </c>
      <c r="I149" s="1">
        <v>75</v>
      </c>
      <c r="J149" s="6">
        <v>13412</v>
      </c>
      <c r="K149" s="1" t="str">
        <f t="shared" si="5"/>
        <v>Miguel</v>
      </c>
      <c r="N149" s="6" t="str">
        <f>IF(G149=Dashboard!$C$3,Sales!J149,"")</f>
        <v/>
      </c>
      <c r="P149" s="1" t="str">
        <f>IF(C149=Dashboard!$F$3, Sales!J149,"")</f>
        <v/>
      </c>
    </row>
    <row r="150" spans="1:16" ht="19.95" customHeight="1" x14ac:dyDescent="0.25">
      <c r="A150" s="4">
        <f ca="1">DATE(YEAR(TODAY())-1,11,19)</f>
        <v>44519</v>
      </c>
      <c r="B150" s="1" t="str">
        <f t="shared" ca="1" si="4"/>
        <v>Nov</v>
      </c>
      <c r="C150" s="1" t="s">
        <v>19</v>
      </c>
      <c r="D150" s="1" t="s">
        <v>33</v>
      </c>
      <c r="E150" s="1" t="s">
        <v>16</v>
      </c>
      <c r="F150" s="1" t="s">
        <v>30</v>
      </c>
      <c r="G150" s="1" t="s">
        <v>21</v>
      </c>
      <c r="H150" s="1" t="s">
        <v>15</v>
      </c>
      <c r="I150" s="1">
        <v>23</v>
      </c>
      <c r="J150" s="6">
        <v>19114</v>
      </c>
      <c r="K150" s="1" t="str">
        <f t="shared" si="5"/>
        <v>Helena</v>
      </c>
      <c r="N150" s="6">
        <f>IF(G150=Dashboard!$C$3,Sales!J150,"")</f>
        <v>19114</v>
      </c>
      <c r="P150" s="1">
        <f>IF(C150=Dashboard!$F$3, Sales!J150,"")</f>
        <v>19114</v>
      </c>
    </row>
    <row r="151" spans="1:16" ht="19.95" customHeight="1" x14ac:dyDescent="0.25">
      <c r="A151" s="4">
        <f ca="1">DATE(YEAR(TODAY())-1,3,10)</f>
        <v>44265</v>
      </c>
      <c r="B151" s="1" t="str">
        <f t="shared" ca="1" si="4"/>
        <v>Mar</v>
      </c>
      <c r="C151" s="1" t="s">
        <v>10</v>
      </c>
      <c r="D151" s="1" t="s">
        <v>11</v>
      </c>
      <c r="E151" s="1" t="s">
        <v>23</v>
      </c>
      <c r="F151" s="1" t="s">
        <v>36</v>
      </c>
      <c r="G151" s="1" t="s">
        <v>34</v>
      </c>
      <c r="H151" s="1" t="s">
        <v>22</v>
      </c>
      <c r="I151" s="1">
        <v>54</v>
      </c>
      <c r="J151" s="6">
        <v>25962</v>
      </c>
      <c r="K151" s="1" t="str">
        <f t="shared" si="5"/>
        <v>Mary</v>
      </c>
      <c r="N151" s="6" t="str">
        <f>IF(G151=Dashboard!$C$3,Sales!J151,"")</f>
        <v/>
      </c>
      <c r="P151" s="1" t="str">
        <f>IF(C151=Dashboard!$F$3, Sales!J151,"")</f>
        <v/>
      </c>
    </row>
    <row r="152" spans="1:16" ht="19.95" customHeight="1" x14ac:dyDescent="0.25">
      <c r="A152" s="4">
        <f ca="1">DATE(YEAR(TODAY())-1,11,8)</f>
        <v>44508</v>
      </c>
      <c r="B152" s="1" t="str">
        <f t="shared" ca="1" si="4"/>
        <v>Nov</v>
      </c>
      <c r="C152" s="1" t="s">
        <v>28</v>
      </c>
      <c r="D152" s="1" t="s">
        <v>11</v>
      </c>
      <c r="E152" s="1" t="s">
        <v>16</v>
      </c>
      <c r="F152" s="1" t="s">
        <v>30</v>
      </c>
      <c r="G152" s="1" t="s">
        <v>29</v>
      </c>
      <c r="H152" s="1" t="s">
        <v>22</v>
      </c>
      <c r="I152" s="1">
        <v>43</v>
      </c>
      <c r="J152" s="6">
        <v>30638</v>
      </c>
      <c r="K152" s="1" t="str">
        <f t="shared" si="5"/>
        <v>Debbie</v>
      </c>
      <c r="N152" s="6" t="str">
        <f>IF(G152=Dashboard!$C$3,Sales!J152,"")</f>
        <v/>
      </c>
      <c r="P152" s="1" t="str">
        <f>IF(C152=Dashboard!$F$3, Sales!J152,"")</f>
        <v/>
      </c>
    </row>
    <row r="153" spans="1:16" ht="19.95" customHeight="1" x14ac:dyDescent="0.25">
      <c r="A153" s="4">
        <f ca="1">DATE(YEAR(TODAY())-1,5,27)</f>
        <v>44343</v>
      </c>
      <c r="B153" s="1" t="str">
        <f t="shared" ca="1" si="4"/>
        <v>May</v>
      </c>
      <c r="C153" s="1" t="s">
        <v>19</v>
      </c>
      <c r="D153" s="1" t="s">
        <v>11</v>
      </c>
      <c r="E153" s="1" t="s">
        <v>16</v>
      </c>
      <c r="F153" s="1" t="s">
        <v>17</v>
      </c>
      <c r="G153" s="1" t="s">
        <v>21</v>
      </c>
      <c r="H153" s="1" t="s">
        <v>15</v>
      </c>
      <c r="I153" s="1">
        <v>51</v>
      </c>
      <c r="J153" s="6">
        <v>18954</v>
      </c>
      <c r="K153" s="1" t="str">
        <f t="shared" si="5"/>
        <v>Helena</v>
      </c>
      <c r="N153" s="6">
        <f>IF(G153=Dashboard!$C$3,Sales!J153,"")</f>
        <v>18954</v>
      </c>
      <c r="P153" s="1">
        <f>IF(C153=Dashboard!$F$3, Sales!J153,"")</f>
        <v>18954</v>
      </c>
    </row>
    <row r="154" spans="1:16" ht="19.95" customHeight="1" x14ac:dyDescent="0.25">
      <c r="A154" s="4">
        <f ca="1">DATE(YEAR(TODAY())-1,10,25)</f>
        <v>44494</v>
      </c>
      <c r="B154" s="1" t="str">
        <f t="shared" ca="1" si="4"/>
        <v>Oct</v>
      </c>
      <c r="C154" s="1" t="s">
        <v>10</v>
      </c>
      <c r="D154" s="1" t="s">
        <v>11</v>
      </c>
      <c r="E154" s="1" t="s">
        <v>16</v>
      </c>
      <c r="F154" s="1" t="s">
        <v>20</v>
      </c>
      <c r="G154" s="1" t="s">
        <v>31</v>
      </c>
      <c r="H154" s="1" t="s">
        <v>22</v>
      </c>
      <c r="I154" s="1">
        <v>74</v>
      </c>
      <c r="J154" s="6">
        <v>29173</v>
      </c>
      <c r="K154" s="1" t="str">
        <f t="shared" si="5"/>
        <v>Laura</v>
      </c>
      <c r="N154" s="6" t="str">
        <f>IF(G154=Dashboard!$C$3,Sales!J154,"")</f>
        <v/>
      </c>
      <c r="P154" s="1" t="str">
        <f>IF(C154=Dashboard!$F$3, Sales!J154,"")</f>
        <v/>
      </c>
    </row>
    <row r="155" spans="1:16" ht="19.95" customHeight="1" x14ac:dyDescent="0.25">
      <c r="A155" s="4">
        <f ca="1">DATE(YEAR(TODAY())-1,4,29)</f>
        <v>44315</v>
      </c>
      <c r="B155" s="1" t="str">
        <f t="shared" ca="1" si="4"/>
        <v>Apr</v>
      </c>
      <c r="C155" s="1" t="s">
        <v>19</v>
      </c>
      <c r="D155" s="1" t="s">
        <v>33</v>
      </c>
      <c r="E155" s="1" t="s">
        <v>23</v>
      </c>
      <c r="F155" s="1" t="s">
        <v>24</v>
      </c>
      <c r="G155" s="1" t="s">
        <v>21</v>
      </c>
      <c r="H155" s="1" t="s">
        <v>22</v>
      </c>
      <c r="I155" s="1">
        <v>54</v>
      </c>
      <c r="J155" s="6">
        <v>11154</v>
      </c>
      <c r="K155" s="1" t="str">
        <f t="shared" si="5"/>
        <v>Helena</v>
      </c>
      <c r="N155" s="6">
        <f>IF(G155=Dashboard!$C$3,Sales!J155,"")</f>
        <v>11154</v>
      </c>
      <c r="P155" s="1">
        <f>IF(C155=Dashboard!$F$3, Sales!J155,"")</f>
        <v>11154</v>
      </c>
    </row>
    <row r="156" spans="1:16" ht="19.95" customHeight="1" x14ac:dyDescent="0.25">
      <c r="A156" s="4">
        <f ca="1">DATE(YEAR(TODAY())-1,10,14)</f>
        <v>44483</v>
      </c>
      <c r="B156" s="1" t="str">
        <f t="shared" ca="1" si="4"/>
        <v>Oct</v>
      </c>
      <c r="C156" s="1" t="s">
        <v>10</v>
      </c>
      <c r="D156" s="1" t="s">
        <v>11</v>
      </c>
      <c r="E156" s="1" t="s">
        <v>16</v>
      </c>
      <c r="F156" s="1" t="s">
        <v>17</v>
      </c>
      <c r="G156" s="1" t="s">
        <v>14</v>
      </c>
      <c r="H156" s="1" t="s">
        <v>22</v>
      </c>
      <c r="I156" s="1">
        <v>25</v>
      </c>
      <c r="J156" s="6">
        <v>19799</v>
      </c>
      <c r="K156" s="1" t="str">
        <f t="shared" si="5"/>
        <v>Nicholas</v>
      </c>
      <c r="N156" s="6" t="str">
        <f>IF(G156=Dashboard!$C$3,Sales!J156,"")</f>
        <v/>
      </c>
      <c r="P156" s="1" t="str">
        <f>IF(C156=Dashboard!$F$3, Sales!J156,"")</f>
        <v/>
      </c>
    </row>
    <row r="157" spans="1:16" ht="19.95" customHeight="1" x14ac:dyDescent="0.25">
      <c r="A157" s="4">
        <f ca="1">DATE(YEAR(TODAY())-1,11,10)</f>
        <v>44510</v>
      </c>
      <c r="B157" s="1" t="str">
        <f t="shared" ca="1" si="4"/>
        <v>Nov</v>
      </c>
      <c r="C157" s="1" t="s">
        <v>19</v>
      </c>
      <c r="D157" s="1" t="s">
        <v>11</v>
      </c>
      <c r="E157" s="1" t="s">
        <v>12</v>
      </c>
      <c r="F157" s="1" t="s">
        <v>13</v>
      </c>
      <c r="G157" s="1" t="s">
        <v>25</v>
      </c>
      <c r="H157" s="1" t="s">
        <v>15</v>
      </c>
      <c r="I157" s="1">
        <v>62</v>
      </c>
      <c r="J157" s="6">
        <v>25136</v>
      </c>
      <c r="K157" s="1" t="str">
        <f t="shared" si="5"/>
        <v>Bill</v>
      </c>
      <c r="N157" s="6" t="str">
        <f>IF(G157=Dashboard!$C$3,Sales!J157,"")</f>
        <v/>
      </c>
      <c r="P157" s="1">
        <f>IF(C157=Dashboard!$F$3, Sales!J157,"")</f>
        <v>25136</v>
      </c>
    </row>
    <row r="158" spans="1:16" ht="19.95" customHeight="1" x14ac:dyDescent="0.25">
      <c r="A158" s="4">
        <f ca="1">DATE(YEAR(TODAY())-1,9,19)</f>
        <v>44458</v>
      </c>
      <c r="B158" s="1" t="str">
        <f t="shared" ca="1" si="4"/>
        <v>Sep</v>
      </c>
      <c r="C158" s="1" t="s">
        <v>10</v>
      </c>
      <c r="D158" s="1" t="s">
        <v>33</v>
      </c>
      <c r="E158" s="1" t="s">
        <v>16</v>
      </c>
      <c r="F158" s="1" t="s">
        <v>20</v>
      </c>
      <c r="G158" s="1" t="s">
        <v>31</v>
      </c>
      <c r="H158" s="1" t="s">
        <v>15</v>
      </c>
      <c r="I158" s="1">
        <v>28</v>
      </c>
      <c r="J158" s="6">
        <v>19125</v>
      </c>
      <c r="K158" s="1" t="str">
        <f t="shared" si="5"/>
        <v>Laura</v>
      </c>
      <c r="N158" s="6" t="str">
        <f>IF(G158=Dashboard!$C$3,Sales!J158,"")</f>
        <v/>
      </c>
      <c r="P158" s="1" t="str">
        <f>IF(C158=Dashboard!$F$3, Sales!J158,"")</f>
        <v/>
      </c>
    </row>
    <row r="159" spans="1:16" ht="19.95" customHeight="1" x14ac:dyDescent="0.25">
      <c r="A159" s="4">
        <f ca="1">DATE(YEAR(TODAY())-1,8,28)</f>
        <v>44436</v>
      </c>
      <c r="B159" s="1" t="str">
        <f t="shared" ca="1" si="4"/>
        <v>Aug</v>
      </c>
      <c r="C159" s="1" t="s">
        <v>10</v>
      </c>
      <c r="D159" s="1" t="s">
        <v>11</v>
      </c>
      <c r="E159" s="1" t="s">
        <v>16</v>
      </c>
      <c r="F159" s="1" t="s">
        <v>20</v>
      </c>
      <c r="G159" s="1" t="s">
        <v>18</v>
      </c>
      <c r="H159" s="1" t="s">
        <v>22</v>
      </c>
      <c r="I159" s="1">
        <v>62</v>
      </c>
      <c r="J159" s="6">
        <v>29962</v>
      </c>
      <c r="K159" s="1" t="str">
        <f t="shared" si="5"/>
        <v>Miguel</v>
      </c>
      <c r="N159" s="6" t="str">
        <f>IF(G159=Dashboard!$C$3,Sales!J159,"")</f>
        <v/>
      </c>
      <c r="P159" s="1" t="str">
        <f>IF(C159=Dashboard!$F$3, Sales!J159,"")</f>
        <v/>
      </c>
    </row>
    <row r="160" spans="1:16" ht="19.95" customHeight="1" x14ac:dyDescent="0.25">
      <c r="A160" s="4">
        <f ca="1">DATE(YEAR(TODAY())-1,11,18)</f>
        <v>44518</v>
      </c>
      <c r="B160" s="1" t="str">
        <f t="shared" ca="1" si="4"/>
        <v>Nov</v>
      </c>
      <c r="C160" s="1" t="s">
        <v>28</v>
      </c>
      <c r="D160" s="1" t="s">
        <v>11</v>
      </c>
      <c r="E160" s="1" t="s">
        <v>12</v>
      </c>
      <c r="F160" s="1" t="s">
        <v>26</v>
      </c>
      <c r="G160" s="1" t="s">
        <v>37</v>
      </c>
      <c r="H160" s="1" t="s">
        <v>15</v>
      </c>
      <c r="I160" s="1">
        <v>53</v>
      </c>
      <c r="J160" s="6">
        <v>29199</v>
      </c>
      <c r="K160" s="1" t="str">
        <f t="shared" si="5"/>
        <v>Jill</v>
      </c>
      <c r="N160" s="6" t="str">
        <f>IF(G160=Dashboard!$C$3,Sales!J160,"")</f>
        <v/>
      </c>
      <c r="P160" s="1" t="str">
        <f>IF(C160=Dashboard!$F$3, Sales!J160,"")</f>
        <v/>
      </c>
    </row>
    <row r="161" spans="1:16" ht="19.95" customHeight="1" x14ac:dyDescent="0.25">
      <c r="A161" s="4">
        <f ca="1">DATE(YEAR(TODAY())-1,11,5)</f>
        <v>44505</v>
      </c>
      <c r="B161" s="1" t="str">
        <f t="shared" ca="1" si="4"/>
        <v>Nov</v>
      </c>
      <c r="C161" s="1" t="s">
        <v>19</v>
      </c>
      <c r="D161" s="1" t="s">
        <v>11</v>
      </c>
      <c r="E161" s="1" t="s">
        <v>16</v>
      </c>
      <c r="F161" s="1" t="s">
        <v>17</v>
      </c>
      <c r="G161" s="1" t="s">
        <v>32</v>
      </c>
      <c r="H161" s="1" t="s">
        <v>22</v>
      </c>
      <c r="I161" s="1">
        <v>54</v>
      </c>
      <c r="J161" s="6">
        <v>17703</v>
      </c>
      <c r="K161" s="1" t="str">
        <f t="shared" si="5"/>
        <v>Richard</v>
      </c>
      <c r="N161" s="6" t="str">
        <f>IF(G161=Dashboard!$C$3,Sales!J161,"")</f>
        <v/>
      </c>
      <c r="P161" s="1">
        <f>IF(C161=Dashboard!$F$3, Sales!J161,"")</f>
        <v>17703</v>
      </c>
    </row>
    <row r="162" spans="1:16" ht="19.95" customHeight="1" x14ac:dyDescent="0.25">
      <c r="A162" s="4">
        <f ca="1">DATE(YEAR(TODAY())-1,7,16)</f>
        <v>44393</v>
      </c>
      <c r="B162" s="1" t="str">
        <f t="shared" ca="1" si="4"/>
        <v>Jul</v>
      </c>
      <c r="C162" s="1" t="s">
        <v>10</v>
      </c>
      <c r="D162" s="1" t="s">
        <v>11</v>
      </c>
      <c r="E162" s="1" t="s">
        <v>16</v>
      </c>
      <c r="F162" s="1" t="s">
        <v>17</v>
      </c>
      <c r="G162" s="1" t="s">
        <v>31</v>
      </c>
      <c r="H162" s="1" t="s">
        <v>22</v>
      </c>
      <c r="I162" s="1">
        <v>52</v>
      </c>
      <c r="J162" s="6">
        <v>20856</v>
      </c>
      <c r="K162" s="1" t="str">
        <f t="shared" si="5"/>
        <v>Laura</v>
      </c>
      <c r="N162" s="6" t="str">
        <f>IF(G162=Dashboard!$C$3,Sales!J162,"")</f>
        <v/>
      </c>
      <c r="P162" s="1" t="str">
        <f>IF(C162=Dashboard!$F$3, Sales!J162,"")</f>
        <v/>
      </c>
    </row>
    <row r="163" spans="1:16" ht="19.95" customHeight="1" x14ac:dyDescent="0.25">
      <c r="A163" s="4">
        <f ca="1">DATE(YEAR(TODAY())-1,11,15)</f>
        <v>44515</v>
      </c>
      <c r="B163" s="1" t="str">
        <f t="shared" ca="1" si="4"/>
        <v>Nov</v>
      </c>
      <c r="C163" s="1" t="s">
        <v>10</v>
      </c>
      <c r="D163" s="1" t="s">
        <v>33</v>
      </c>
      <c r="E163" s="1" t="s">
        <v>16</v>
      </c>
      <c r="F163" s="1" t="s">
        <v>30</v>
      </c>
      <c r="G163" s="1" t="s">
        <v>31</v>
      </c>
      <c r="H163" s="1" t="s">
        <v>15</v>
      </c>
      <c r="I163" s="1">
        <v>57</v>
      </c>
      <c r="J163" s="6">
        <v>15752</v>
      </c>
      <c r="K163" s="1" t="str">
        <f t="shared" si="5"/>
        <v>Laura</v>
      </c>
      <c r="N163" s="6" t="str">
        <f>IF(G163=Dashboard!$C$3,Sales!J163,"")</f>
        <v/>
      </c>
      <c r="P163" s="1" t="str">
        <f>IF(C163=Dashboard!$F$3, Sales!J163,"")</f>
        <v/>
      </c>
    </row>
    <row r="164" spans="1:16" ht="19.95" customHeight="1" x14ac:dyDescent="0.25">
      <c r="A164" s="4">
        <f ca="1">DATE(YEAR(TODAY())-1,8,24)</f>
        <v>44432</v>
      </c>
      <c r="B164" s="1" t="str">
        <f t="shared" ca="1" si="4"/>
        <v>Aug</v>
      </c>
      <c r="C164" s="1" t="s">
        <v>19</v>
      </c>
      <c r="D164" s="1" t="s">
        <v>11</v>
      </c>
      <c r="E164" s="1" t="s">
        <v>16</v>
      </c>
      <c r="F164" s="1" t="s">
        <v>17</v>
      </c>
      <c r="G164" s="1" t="s">
        <v>21</v>
      </c>
      <c r="H164" s="1" t="s">
        <v>15</v>
      </c>
      <c r="I164" s="1">
        <v>68</v>
      </c>
      <c r="J164" s="6">
        <v>19003</v>
      </c>
      <c r="K164" s="1" t="str">
        <f t="shared" si="5"/>
        <v>Helena</v>
      </c>
      <c r="N164" s="6">
        <f>IF(G164=Dashboard!$C$3,Sales!J164,"")</f>
        <v>19003</v>
      </c>
      <c r="P164" s="1">
        <f>IF(C164=Dashboard!$F$3, Sales!J164,"")</f>
        <v>19003</v>
      </c>
    </row>
    <row r="165" spans="1:16" ht="19.95" customHeight="1" x14ac:dyDescent="0.25">
      <c r="A165" s="4">
        <f ca="1">DATE(YEAR(TODAY())-1,9,17)</f>
        <v>44456</v>
      </c>
      <c r="B165" s="1" t="str">
        <f t="shared" ca="1" si="4"/>
        <v>Sep</v>
      </c>
      <c r="C165" s="1" t="s">
        <v>10</v>
      </c>
      <c r="D165" s="1" t="s">
        <v>11</v>
      </c>
      <c r="E165" s="1" t="s">
        <v>23</v>
      </c>
      <c r="F165" s="1" t="s">
        <v>36</v>
      </c>
      <c r="G165" s="1" t="s">
        <v>18</v>
      </c>
      <c r="H165" s="1" t="s">
        <v>22</v>
      </c>
      <c r="I165" s="1">
        <v>32</v>
      </c>
      <c r="J165" s="6">
        <v>27543</v>
      </c>
      <c r="K165" s="1" t="str">
        <f t="shared" si="5"/>
        <v>Miguel</v>
      </c>
      <c r="N165" s="6" t="str">
        <f>IF(G165=Dashboard!$C$3,Sales!J165,"")</f>
        <v/>
      </c>
      <c r="P165" s="1" t="str">
        <f>IF(C165=Dashboard!$F$3, Sales!J165,"")</f>
        <v/>
      </c>
    </row>
    <row r="166" spans="1:16" ht="19.95" customHeight="1" x14ac:dyDescent="0.25">
      <c r="A166" s="4">
        <f ca="1">DATE(YEAR(TODAY())-1,11,27)</f>
        <v>44527</v>
      </c>
      <c r="B166" s="1" t="str">
        <f t="shared" ca="1" si="4"/>
        <v>Nov</v>
      </c>
      <c r="C166" s="1" t="s">
        <v>19</v>
      </c>
      <c r="D166" s="1" t="s">
        <v>11</v>
      </c>
      <c r="E166" s="1" t="s">
        <v>12</v>
      </c>
      <c r="F166" s="1" t="s">
        <v>26</v>
      </c>
      <c r="G166" s="1" t="s">
        <v>21</v>
      </c>
      <c r="H166" s="1" t="s">
        <v>22</v>
      </c>
      <c r="I166" s="1">
        <v>27</v>
      </c>
      <c r="J166" s="6">
        <v>29375</v>
      </c>
      <c r="K166" s="1" t="str">
        <f t="shared" si="5"/>
        <v>Helena</v>
      </c>
      <c r="N166" s="6">
        <f>IF(G166=Dashboard!$C$3,Sales!J166,"")</f>
        <v>29375</v>
      </c>
      <c r="P166" s="1">
        <f>IF(C166=Dashboard!$F$3, Sales!J166,"")</f>
        <v>29375</v>
      </c>
    </row>
    <row r="167" spans="1:16" ht="19.95" customHeight="1" x14ac:dyDescent="0.25">
      <c r="A167" s="4">
        <f ca="1">DATE(YEAR(TODAY())-1,7,15)</f>
        <v>44392</v>
      </c>
      <c r="B167" s="1" t="str">
        <f t="shared" ca="1" si="4"/>
        <v>Jul</v>
      </c>
      <c r="C167" s="1" t="s">
        <v>19</v>
      </c>
      <c r="D167" s="1" t="s">
        <v>11</v>
      </c>
      <c r="E167" s="1" t="s">
        <v>12</v>
      </c>
      <c r="F167" s="1" t="s">
        <v>26</v>
      </c>
      <c r="G167" s="1" t="s">
        <v>35</v>
      </c>
      <c r="H167" s="1" t="s">
        <v>15</v>
      </c>
      <c r="I167" s="1">
        <v>50</v>
      </c>
      <c r="J167" s="6">
        <v>28614</v>
      </c>
      <c r="K167" s="1" t="str">
        <f t="shared" si="5"/>
        <v>Sarah</v>
      </c>
      <c r="N167" s="6" t="str">
        <f>IF(G167=Dashboard!$C$3,Sales!J167,"")</f>
        <v/>
      </c>
      <c r="P167" s="1">
        <f>IF(C167=Dashboard!$F$3, Sales!J167,"")</f>
        <v>28614</v>
      </c>
    </row>
    <row r="168" spans="1:16" ht="19.95" customHeight="1" x14ac:dyDescent="0.25">
      <c r="A168" s="4">
        <f ca="1">DATE(YEAR(TODAY())-1,12,21)</f>
        <v>44551</v>
      </c>
      <c r="B168" s="1" t="str">
        <f t="shared" ca="1" si="4"/>
        <v>Dec</v>
      </c>
      <c r="C168" s="1" t="s">
        <v>19</v>
      </c>
      <c r="D168" s="1" t="s">
        <v>11</v>
      </c>
      <c r="E168" s="1" t="s">
        <v>12</v>
      </c>
      <c r="F168" s="1" t="s">
        <v>13</v>
      </c>
      <c r="G168" s="1" t="s">
        <v>35</v>
      </c>
      <c r="H168" s="1" t="s">
        <v>15</v>
      </c>
      <c r="I168" s="1">
        <v>56</v>
      </c>
      <c r="J168" s="6">
        <v>27470</v>
      </c>
      <c r="K168" s="1" t="str">
        <f t="shared" si="5"/>
        <v>Sarah</v>
      </c>
      <c r="N168" s="6" t="str">
        <f>IF(G168=Dashboard!$C$3,Sales!J168,"")</f>
        <v/>
      </c>
      <c r="P168" s="1">
        <f>IF(C168=Dashboard!$F$3, Sales!J168,"")</f>
        <v>27470</v>
      </c>
    </row>
    <row r="169" spans="1:16" ht="19.95" customHeight="1" x14ac:dyDescent="0.25">
      <c r="A169" s="4">
        <f ca="1">DATE(YEAR(TODAY())-1,10,10)</f>
        <v>44479</v>
      </c>
      <c r="B169" s="1" t="str">
        <f t="shared" ca="1" si="4"/>
        <v>Oct</v>
      </c>
      <c r="C169" s="1" t="s">
        <v>19</v>
      </c>
      <c r="D169" s="1" t="s">
        <v>11</v>
      </c>
      <c r="E169" s="1" t="s">
        <v>16</v>
      </c>
      <c r="F169" s="1" t="s">
        <v>20</v>
      </c>
      <c r="G169" s="1" t="s">
        <v>21</v>
      </c>
      <c r="H169" s="1" t="s">
        <v>22</v>
      </c>
      <c r="I169" s="1">
        <v>25</v>
      </c>
      <c r="J169" s="6">
        <v>28874</v>
      </c>
      <c r="K169" s="1" t="str">
        <f t="shared" si="5"/>
        <v>Helena</v>
      </c>
      <c r="N169" s="6">
        <f>IF(G169=Dashboard!$C$3,Sales!J169,"")</f>
        <v>28874</v>
      </c>
      <c r="P169" s="1">
        <f>IF(C169=Dashboard!$F$3, Sales!J169,"")</f>
        <v>28874</v>
      </c>
    </row>
    <row r="170" spans="1:16" ht="19.95" customHeight="1" x14ac:dyDescent="0.25">
      <c r="A170" s="4">
        <f ca="1">DATE(YEAR(TODAY())-1,4,20)</f>
        <v>44306</v>
      </c>
      <c r="B170" s="1" t="str">
        <f t="shared" ca="1" si="4"/>
        <v>Apr</v>
      </c>
      <c r="C170" s="1" t="s">
        <v>28</v>
      </c>
      <c r="D170" s="1" t="s">
        <v>11</v>
      </c>
      <c r="E170" s="1" t="s">
        <v>16</v>
      </c>
      <c r="F170" s="1" t="s">
        <v>30</v>
      </c>
      <c r="G170" s="1" t="s">
        <v>37</v>
      </c>
      <c r="H170" s="1" t="s">
        <v>22</v>
      </c>
      <c r="I170" s="1">
        <v>51</v>
      </c>
      <c r="J170" s="6">
        <v>30472</v>
      </c>
      <c r="K170" s="1" t="str">
        <f t="shared" si="5"/>
        <v>Jill</v>
      </c>
      <c r="N170" s="6" t="str">
        <f>IF(G170=Dashboard!$C$3,Sales!J170,"")</f>
        <v/>
      </c>
      <c r="P170" s="1" t="str">
        <f>IF(C170=Dashboard!$F$3, Sales!J170,"")</f>
        <v/>
      </c>
    </row>
    <row r="171" spans="1:16" ht="19.95" customHeight="1" x14ac:dyDescent="0.25">
      <c r="A171" s="4">
        <f ca="1">DATE(YEAR(TODAY())-1,5,30)</f>
        <v>44346</v>
      </c>
      <c r="B171" s="1" t="str">
        <f t="shared" ca="1" si="4"/>
        <v>May</v>
      </c>
      <c r="C171" s="1" t="s">
        <v>28</v>
      </c>
      <c r="D171" s="1" t="s">
        <v>33</v>
      </c>
      <c r="E171" s="1" t="s">
        <v>23</v>
      </c>
      <c r="F171" s="1" t="s">
        <v>36</v>
      </c>
      <c r="G171" s="1" t="s">
        <v>39</v>
      </c>
      <c r="H171" s="1" t="s">
        <v>15</v>
      </c>
      <c r="I171" s="1">
        <v>49</v>
      </c>
      <c r="J171" s="6">
        <v>18760</v>
      </c>
      <c r="K171" s="1" t="str">
        <f t="shared" si="5"/>
        <v>Lou</v>
      </c>
      <c r="N171" s="6" t="str">
        <f>IF(G171=Dashboard!$C$3,Sales!J171,"")</f>
        <v/>
      </c>
      <c r="P171" s="1" t="str">
        <f>IF(C171=Dashboard!$F$3, Sales!J171,"")</f>
        <v/>
      </c>
    </row>
    <row r="172" spans="1:16" ht="19.95" customHeight="1" x14ac:dyDescent="0.25">
      <c r="A172" s="4">
        <f ca="1">DATE(YEAR(TODAY())-1,12,26)</f>
        <v>44556</v>
      </c>
      <c r="B172" s="1" t="str">
        <f t="shared" ca="1" si="4"/>
        <v>Dec</v>
      </c>
      <c r="C172" s="1" t="s">
        <v>10</v>
      </c>
      <c r="D172" s="1" t="s">
        <v>11</v>
      </c>
      <c r="E172" s="1" t="s">
        <v>12</v>
      </c>
      <c r="F172" s="1" t="s">
        <v>13</v>
      </c>
      <c r="G172" s="1" t="s">
        <v>27</v>
      </c>
      <c r="H172" s="1" t="s">
        <v>15</v>
      </c>
      <c r="I172" s="1">
        <v>58</v>
      </c>
      <c r="J172" s="6">
        <v>29072</v>
      </c>
      <c r="K172" s="1" t="str">
        <f t="shared" si="5"/>
        <v>Harry</v>
      </c>
      <c r="N172" s="6" t="str">
        <f>IF(G172=Dashboard!$C$3,Sales!J172,"")</f>
        <v/>
      </c>
      <c r="P172" s="1" t="str">
        <f>IF(C172=Dashboard!$F$3, Sales!J172,"")</f>
        <v/>
      </c>
    </row>
    <row r="173" spans="1:16" ht="19.95" customHeight="1" x14ac:dyDescent="0.25">
      <c r="A173" s="4">
        <f ca="1">DATE(YEAR(TODAY())-1,6,11)</f>
        <v>44358</v>
      </c>
      <c r="B173" s="1" t="str">
        <f t="shared" ca="1" si="4"/>
        <v>Jun</v>
      </c>
      <c r="C173" s="1" t="s">
        <v>28</v>
      </c>
      <c r="D173" s="1" t="s">
        <v>11</v>
      </c>
      <c r="E173" s="1" t="s">
        <v>12</v>
      </c>
      <c r="F173" s="1" t="s">
        <v>26</v>
      </c>
      <c r="G173" s="1" t="s">
        <v>21</v>
      </c>
      <c r="H173" s="1" t="s">
        <v>15</v>
      </c>
      <c r="I173" s="1">
        <v>55</v>
      </c>
      <c r="J173" s="6">
        <v>27909</v>
      </c>
      <c r="K173" s="1" t="str">
        <f t="shared" si="5"/>
        <v>Helena</v>
      </c>
      <c r="N173" s="6">
        <f>IF(G173=Dashboard!$C$3,Sales!J173,"")</f>
        <v>27909</v>
      </c>
      <c r="P173" s="1" t="str">
        <f>IF(C173=Dashboard!$F$3, Sales!J173,"")</f>
        <v/>
      </c>
    </row>
    <row r="174" spans="1:16" ht="19.95" customHeight="1" x14ac:dyDescent="0.25">
      <c r="A174" s="4">
        <f ca="1">DATE(YEAR(TODAY())-1,6,11)</f>
        <v>44358</v>
      </c>
      <c r="B174" s="1" t="str">
        <f t="shared" ca="1" si="4"/>
        <v>Jun</v>
      </c>
      <c r="C174" s="1" t="s">
        <v>19</v>
      </c>
      <c r="D174" s="1" t="s">
        <v>11</v>
      </c>
      <c r="E174" s="1" t="s">
        <v>16</v>
      </c>
      <c r="F174" s="1" t="s">
        <v>20</v>
      </c>
      <c r="G174" s="1" t="s">
        <v>32</v>
      </c>
      <c r="H174" s="1" t="s">
        <v>22</v>
      </c>
      <c r="I174" s="1">
        <v>29</v>
      </c>
      <c r="J174" s="6">
        <v>26556</v>
      </c>
      <c r="K174" s="1" t="str">
        <f t="shared" si="5"/>
        <v>Richard</v>
      </c>
      <c r="N174" s="6" t="str">
        <f>IF(G174=Dashboard!$C$3,Sales!J174,"")</f>
        <v/>
      </c>
      <c r="P174" s="1">
        <f>IF(C174=Dashboard!$F$3, Sales!J174,"")</f>
        <v>26556</v>
      </c>
    </row>
    <row r="175" spans="1:16" ht="19.95" customHeight="1" x14ac:dyDescent="0.25">
      <c r="A175" s="4">
        <f ca="1">DATE(YEAR(TODAY())-1,3,12)</f>
        <v>44267</v>
      </c>
      <c r="B175" s="1" t="str">
        <f t="shared" ca="1" si="4"/>
        <v>Mar</v>
      </c>
      <c r="C175" s="1" t="s">
        <v>19</v>
      </c>
      <c r="D175" s="1" t="s">
        <v>11</v>
      </c>
      <c r="E175" s="1" t="s">
        <v>12</v>
      </c>
      <c r="F175" s="1" t="s">
        <v>13</v>
      </c>
      <c r="G175" s="1" t="s">
        <v>21</v>
      </c>
      <c r="H175" s="1" t="s">
        <v>22</v>
      </c>
      <c r="I175" s="1">
        <v>23</v>
      </c>
      <c r="J175" s="6">
        <v>25018</v>
      </c>
      <c r="K175" s="1" t="str">
        <f t="shared" si="5"/>
        <v>Helena</v>
      </c>
      <c r="N175" s="6">
        <f>IF(G175=Dashboard!$C$3,Sales!J175,"")</f>
        <v>25018</v>
      </c>
      <c r="P175" s="1">
        <f>IF(C175=Dashboard!$F$3, Sales!J175,"")</f>
        <v>25018</v>
      </c>
    </row>
    <row r="176" spans="1:16" ht="19.95" customHeight="1" x14ac:dyDescent="0.25">
      <c r="A176" s="4">
        <f ca="1">DATE(YEAR(TODAY())-1,6,16)</f>
        <v>44363</v>
      </c>
      <c r="B176" s="1" t="str">
        <f t="shared" ca="1" si="4"/>
        <v>Jun</v>
      </c>
      <c r="C176" s="1" t="s">
        <v>19</v>
      </c>
      <c r="D176" s="1" t="s">
        <v>11</v>
      </c>
      <c r="E176" s="1" t="s">
        <v>12</v>
      </c>
      <c r="F176" s="1" t="s">
        <v>26</v>
      </c>
      <c r="G176" s="1" t="s">
        <v>21</v>
      </c>
      <c r="H176" s="1" t="s">
        <v>22</v>
      </c>
      <c r="I176" s="1">
        <v>54</v>
      </c>
      <c r="J176" s="6">
        <v>29900</v>
      </c>
      <c r="K176" s="1" t="str">
        <f t="shared" si="5"/>
        <v>Helena</v>
      </c>
      <c r="N176" s="6">
        <f>IF(G176=Dashboard!$C$3,Sales!J176,"")</f>
        <v>29900</v>
      </c>
      <c r="P176" s="1">
        <f>IF(C176=Dashboard!$F$3, Sales!J176,"")</f>
        <v>29900</v>
      </c>
    </row>
    <row r="177" spans="1:16" ht="19.95" customHeight="1" x14ac:dyDescent="0.25">
      <c r="A177" s="4">
        <f ca="1">DATE(YEAR(TODAY())-1,5,10)</f>
        <v>44326</v>
      </c>
      <c r="B177" s="1" t="str">
        <f t="shared" ca="1" si="4"/>
        <v>May</v>
      </c>
      <c r="C177" s="1" t="s">
        <v>10</v>
      </c>
      <c r="D177" s="1" t="s">
        <v>11</v>
      </c>
      <c r="E177" s="1" t="s">
        <v>16</v>
      </c>
      <c r="F177" s="1" t="s">
        <v>17</v>
      </c>
      <c r="G177" s="1" t="s">
        <v>14</v>
      </c>
      <c r="H177" s="1" t="s">
        <v>15</v>
      </c>
      <c r="I177" s="1">
        <v>49</v>
      </c>
      <c r="J177" s="6">
        <v>18127</v>
      </c>
      <c r="K177" s="1" t="str">
        <f t="shared" si="5"/>
        <v>Nicholas</v>
      </c>
      <c r="N177" s="6" t="str">
        <f>IF(G177=Dashboard!$C$3,Sales!J177,"")</f>
        <v/>
      </c>
      <c r="P177" s="1" t="str">
        <f>IF(C177=Dashboard!$F$3, Sales!J177,"")</f>
        <v/>
      </c>
    </row>
    <row r="178" spans="1:16" ht="19.95" customHeight="1" x14ac:dyDescent="0.25">
      <c r="A178" s="4">
        <f ca="1">DATE(YEAR(TODAY())-1,9,16)</f>
        <v>44455</v>
      </c>
      <c r="B178" s="1" t="str">
        <f t="shared" ca="1" si="4"/>
        <v>Sep</v>
      </c>
      <c r="C178" s="1" t="s">
        <v>10</v>
      </c>
      <c r="D178" s="1" t="s">
        <v>11</v>
      </c>
      <c r="E178" s="1" t="s">
        <v>16</v>
      </c>
      <c r="F178" s="1" t="s">
        <v>17</v>
      </c>
      <c r="G178" s="1" t="s">
        <v>14</v>
      </c>
      <c r="H178" s="1" t="s">
        <v>22</v>
      </c>
      <c r="I178" s="1">
        <v>31</v>
      </c>
      <c r="J178" s="6">
        <v>18862</v>
      </c>
      <c r="K178" s="1" t="str">
        <f t="shared" si="5"/>
        <v>Nicholas</v>
      </c>
      <c r="N178" s="6" t="str">
        <f>IF(G178=Dashboard!$C$3,Sales!J178,"")</f>
        <v/>
      </c>
      <c r="P178" s="1" t="str">
        <f>IF(C178=Dashboard!$F$3, Sales!J178,"")</f>
        <v/>
      </c>
    </row>
    <row r="179" spans="1:16" ht="19.95" customHeight="1" x14ac:dyDescent="0.25">
      <c r="A179" s="4">
        <f ca="1">DATE(YEAR(TODAY())-1,11,4)</f>
        <v>44504</v>
      </c>
      <c r="B179" s="1" t="str">
        <f t="shared" ca="1" si="4"/>
        <v>Nov</v>
      </c>
      <c r="C179" s="1" t="s">
        <v>28</v>
      </c>
      <c r="D179" s="1" t="s">
        <v>11</v>
      </c>
      <c r="E179" s="1" t="s">
        <v>12</v>
      </c>
      <c r="F179" s="1" t="s">
        <v>26</v>
      </c>
      <c r="G179" s="1" t="s">
        <v>39</v>
      </c>
      <c r="H179" s="1" t="s">
        <v>22</v>
      </c>
      <c r="I179" s="1">
        <v>22</v>
      </c>
      <c r="J179" s="6">
        <v>25940</v>
      </c>
      <c r="K179" s="1" t="str">
        <f t="shared" si="5"/>
        <v>Lou</v>
      </c>
      <c r="N179" s="6" t="str">
        <f>IF(G179=Dashboard!$C$3,Sales!J179,"")</f>
        <v/>
      </c>
      <c r="P179" s="1" t="str">
        <f>IF(C179=Dashboard!$F$3, Sales!J179,"")</f>
        <v/>
      </c>
    </row>
    <row r="180" spans="1:16" ht="19.95" customHeight="1" x14ac:dyDescent="0.25">
      <c r="A180" s="4">
        <f ca="1">DATE(YEAR(TODAY())-1,11,5)</f>
        <v>44505</v>
      </c>
      <c r="B180" s="1" t="str">
        <f t="shared" ca="1" si="4"/>
        <v>Nov</v>
      </c>
      <c r="C180" s="1" t="s">
        <v>10</v>
      </c>
      <c r="D180" s="1" t="s">
        <v>33</v>
      </c>
      <c r="E180" s="1" t="s">
        <v>23</v>
      </c>
      <c r="F180" s="1" t="s">
        <v>24</v>
      </c>
      <c r="G180" s="1" t="s">
        <v>14</v>
      </c>
      <c r="H180" s="1" t="s">
        <v>22</v>
      </c>
      <c r="I180" s="1">
        <v>68</v>
      </c>
      <c r="J180" s="6">
        <v>16701</v>
      </c>
      <c r="K180" s="1" t="str">
        <f t="shared" si="5"/>
        <v>Nicholas</v>
      </c>
      <c r="N180" s="6" t="str">
        <f>IF(G180=Dashboard!$C$3,Sales!J180,"")</f>
        <v/>
      </c>
      <c r="P180" s="1" t="str">
        <f>IF(C180=Dashboard!$F$3, Sales!J180,"")</f>
        <v/>
      </c>
    </row>
    <row r="181" spans="1:16" ht="19.95" customHeight="1" x14ac:dyDescent="0.25">
      <c r="A181" s="4">
        <f ca="1">DATE(YEAR(TODAY())-1,8,26)</f>
        <v>44434</v>
      </c>
      <c r="B181" s="1" t="str">
        <f t="shared" ca="1" si="4"/>
        <v>Aug</v>
      </c>
      <c r="C181" s="1" t="s">
        <v>10</v>
      </c>
      <c r="D181" s="1" t="s">
        <v>11</v>
      </c>
      <c r="E181" s="1" t="s">
        <v>12</v>
      </c>
      <c r="F181" s="1" t="s">
        <v>13</v>
      </c>
      <c r="G181" s="1" t="s">
        <v>14</v>
      </c>
      <c r="H181" s="1" t="s">
        <v>22</v>
      </c>
      <c r="I181" s="1">
        <v>24</v>
      </c>
      <c r="J181" s="6">
        <v>24215</v>
      </c>
      <c r="K181" s="1" t="str">
        <f t="shared" si="5"/>
        <v>Nicholas</v>
      </c>
      <c r="N181" s="6" t="str">
        <f>IF(G181=Dashboard!$C$3,Sales!J181,"")</f>
        <v/>
      </c>
      <c r="P181" s="1" t="str">
        <f>IF(C181=Dashboard!$F$3, Sales!J181,"")</f>
        <v/>
      </c>
    </row>
    <row r="182" spans="1:16" ht="19.95" customHeight="1" x14ac:dyDescent="0.25">
      <c r="A182" s="4">
        <f ca="1">DATE(YEAR(TODAY())-1,12,25)</f>
        <v>44555</v>
      </c>
      <c r="B182" s="1" t="str">
        <f t="shared" ca="1" si="4"/>
        <v>Dec</v>
      </c>
      <c r="C182" s="1" t="s">
        <v>28</v>
      </c>
      <c r="D182" s="1" t="s">
        <v>33</v>
      </c>
      <c r="E182" s="1" t="s">
        <v>16</v>
      </c>
      <c r="F182" s="1" t="s">
        <v>30</v>
      </c>
      <c r="G182" s="1" t="s">
        <v>29</v>
      </c>
      <c r="H182" s="1" t="s">
        <v>15</v>
      </c>
      <c r="I182" s="1">
        <v>23</v>
      </c>
      <c r="J182" s="6">
        <v>20861</v>
      </c>
      <c r="K182" s="1" t="str">
        <f t="shared" si="5"/>
        <v>Debbie</v>
      </c>
      <c r="N182" s="6" t="str">
        <f>IF(G182=Dashboard!$C$3,Sales!J182,"")</f>
        <v/>
      </c>
      <c r="P182" s="1" t="str">
        <f>IF(C182=Dashboard!$F$3, Sales!J182,"")</f>
        <v/>
      </c>
    </row>
    <row r="183" spans="1:16" ht="19.95" customHeight="1" x14ac:dyDescent="0.25">
      <c r="A183" s="4">
        <f ca="1">DATE(YEAR(TODAY())-1,7,15)</f>
        <v>44392</v>
      </c>
      <c r="B183" s="1" t="str">
        <f t="shared" ca="1" si="4"/>
        <v>Jul</v>
      </c>
      <c r="C183" s="1" t="s">
        <v>10</v>
      </c>
      <c r="D183" s="1" t="s">
        <v>11</v>
      </c>
      <c r="E183" s="1" t="s">
        <v>12</v>
      </c>
      <c r="F183" s="1" t="s">
        <v>13</v>
      </c>
      <c r="G183" s="1" t="s">
        <v>27</v>
      </c>
      <c r="H183" s="1" t="s">
        <v>22</v>
      </c>
      <c r="I183" s="1">
        <v>54</v>
      </c>
      <c r="J183" s="6">
        <v>25885</v>
      </c>
      <c r="K183" s="1" t="str">
        <f t="shared" si="5"/>
        <v>Harry</v>
      </c>
      <c r="N183" s="6" t="str">
        <f>IF(G183=Dashboard!$C$3,Sales!J183,"")</f>
        <v/>
      </c>
      <c r="P183" s="1" t="str">
        <f>IF(C183=Dashboard!$F$3, Sales!J183,"")</f>
        <v/>
      </c>
    </row>
    <row r="184" spans="1:16" ht="19.95" customHeight="1" x14ac:dyDescent="0.25">
      <c r="A184" s="4">
        <f ca="1">DATE(YEAR(TODAY())-1,4,14)</f>
        <v>44300</v>
      </c>
      <c r="B184" s="1" t="str">
        <f t="shared" ca="1" si="4"/>
        <v>Apr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27</v>
      </c>
      <c r="H184" s="1" t="s">
        <v>22</v>
      </c>
      <c r="I184" s="1">
        <v>61</v>
      </c>
      <c r="J184" s="6">
        <v>25629</v>
      </c>
      <c r="K184" s="1" t="str">
        <f t="shared" si="5"/>
        <v>Harry</v>
      </c>
      <c r="N184" s="6" t="str">
        <f>IF(G184=Dashboard!$C$3,Sales!J184,"")</f>
        <v/>
      </c>
      <c r="P184" s="1" t="str">
        <f>IF(C184=Dashboard!$F$3, Sales!J184,"")</f>
        <v/>
      </c>
    </row>
    <row r="185" spans="1:16" ht="19.95" customHeight="1" x14ac:dyDescent="0.25">
      <c r="A185" s="4">
        <f ca="1">DATE(YEAR(TODAY())-1,9,7)</f>
        <v>44446</v>
      </c>
      <c r="B185" s="1" t="str">
        <f t="shared" ca="1" si="4"/>
        <v>Sep</v>
      </c>
      <c r="C185" s="1" t="s">
        <v>10</v>
      </c>
      <c r="D185" s="1" t="s">
        <v>11</v>
      </c>
      <c r="E185" s="1" t="s">
        <v>16</v>
      </c>
      <c r="F185" s="1" t="s">
        <v>30</v>
      </c>
      <c r="G185" s="1" t="s">
        <v>14</v>
      </c>
      <c r="H185" s="1" t="s">
        <v>22</v>
      </c>
      <c r="I185" s="1">
        <v>37</v>
      </c>
      <c r="J185" s="6">
        <v>32557</v>
      </c>
      <c r="K185" s="1" t="str">
        <f t="shared" si="5"/>
        <v>Nicholas</v>
      </c>
      <c r="N185" s="6" t="str">
        <f>IF(G185=Dashboard!$C$3,Sales!J185,"")</f>
        <v/>
      </c>
      <c r="P185" s="1" t="str">
        <f>IF(C185=Dashboard!$F$3, Sales!J185,"")</f>
        <v/>
      </c>
    </row>
    <row r="186" spans="1:16" ht="19.95" customHeight="1" x14ac:dyDescent="0.25">
      <c r="A186" s="4">
        <f ca="1">DATE(YEAR(TODAY())-1,12,4)</f>
        <v>44534</v>
      </c>
      <c r="B186" s="1" t="str">
        <f t="shared" ca="1" si="4"/>
        <v>Dec</v>
      </c>
      <c r="C186" s="1" t="s">
        <v>10</v>
      </c>
      <c r="D186" s="1" t="s">
        <v>33</v>
      </c>
      <c r="E186" s="1" t="s">
        <v>16</v>
      </c>
      <c r="F186" s="1" t="s">
        <v>30</v>
      </c>
      <c r="G186" s="1" t="s">
        <v>27</v>
      </c>
      <c r="H186" s="1" t="s">
        <v>22</v>
      </c>
      <c r="I186" s="1">
        <v>45</v>
      </c>
      <c r="J186" s="6">
        <v>20082</v>
      </c>
      <c r="K186" s="1" t="str">
        <f t="shared" si="5"/>
        <v>Harry</v>
      </c>
      <c r="N186" s="6" t="str">
        <f>IF(G186=Dashboard!$C$3,Sales!J186,"")</f>
        <v/>
      </c>
      <c r="P186" s="1" t="str">
        <f>IF(C186=Dashboard!$F$3, Sales!J186,"")</f>
        <v/>
      </c>
    </row>
    <row r="187" spans="1:16" ht="19.95" customHeight="1" x14ac:dyDescent="0.25">
      <c r="A187" s="4">
        <f ca="1">DATE(YEAR(TODAY())-1,6,8)</f>
        <v>44355</v>
      </c>
      <c r="B187" s="1" t="str">
        <f t="shared" ca="1" si="4"/>
        <v>Jun</v>
      </c>
      <c r="C187" s="1" t="s">
        <v>19</v>
      </c>
      <c r="D187" s="1" t="s">
        <v>11</v>
      </c>
      <c r="E187" s="1" t="s">
        <v>12</v>
      </c>
      <c r="F187" s="1" t="s">
        <v>26</v>
      </c>
      <c r="G187" s="1" t="s">
        <v>25</v>
      </c>
      <c r="H187" s="1" t="s">
        <v>15</v>
      </c>
      <c r="I187" s="1">
        <v>56</v>
      </c>
      <c r="J187" s="6">
        <v>28403</v>
      </c>
      <c r="K187" s="1" t="str">
        <f t="shared" si="5"/>
        <v>Bill</v>
      </c>
      <c r="N187" s="6" t="str">
        <f>IF(G187=Dashboard!$C$3,Sales!J187,"")</f>
        <v/>
      </c>
      <c r="P187" s="1">
        <f>IF(C187=Dashboard!$F$3, Sales!J187,"")</f>
        <v>28403</v>
      </c>
    </row>
    <row r="188" spans="1:16" ht="19.95" customHeight="1" x14ac:dyDescent="0.25">
      <c r="A188" s="4">
        <f ca="1">DATE(YEAR(TODAY())-1,3,20)</f>
        <v>44275</v>
      </c>
      <c r="B188" s="1" t="str">
        <f t="shared" ca="1" si="4"/>
        <v>Mar</v>
      </c>
      <c r="C188" s="1" t="s">
        <v>10</v>
      </c>
      <c r="D188" s="1" t="s">
        <v>11</v>
      </c>
      <c r="E188" s="1" t="s">
        <v>12</v>
      </c>
      <c r="F188" s="1" t="s">
        <v>13</v>
      </c>
      <c r="G188" s="1" t="s">
        <v>31</v>
      </c>
      <c r="H188" s="1" t="s">
        <v>15</v>
      </c>
      <c r="I188" s="1">
        <v>54</v>
      </c>
      <c r="J188" s="6">
        <v>29156</v>
      </c>
      <c r="K188" s="1" t="str">
        <f t="shared" si="5"/>
        <v>Laura</v>
      </c>
      <c r="N188" s="6" t="str">
        <f>IF(G188=Dashboard!$C$3,Sales!J188,"")</f>
        <v/>
      </c>
      <c r="P188" s="1" t="str">
        <f>IF(C188=Dashboard!$F$3, Sales!J188,"")</f>
        <v/>
      </c>
    </row>
    <row r="189" spans="1:16" ht="19.95" customHeight="1" x14ac:dyDescent="0.25">
      <c r="A189" s="4">
        <f ca="1">DATE(YEAR(TODAY())-1,8,4)</f>
        <v>44412</v>
      </c>
      <c r="B189" s="1" t="str">
        <f t="shared" ca="1" si="4"/>
        <v>Aug</v>
      </c>
      <c r="C189" s="1" t="s">
        <v>19</v>
      </c>
      <c r="D189" s="1" t="s">
        <v>11</v>
      </c>
      <c r="E189" s="1" t="s">
        <v>23</v>
      </c>
      <c r="F189" s="1" t="s">
        <v>36</v>
      </c>
      <c r="G189" s="1" t="s">
        <v>21</v>
      </c>
      <c r="H189" s="1" t="s">
        <v>22</v>
      </c>
      <c r="I189" s="1">
        <v>24</v>
      </c>
      <c r="J189" s="6">
        <v>26009</v>
      </c>
      <c r="K189" s="1" t="str">
        <f t="shared" si="5"/>
        <v>Helena</v>
      </c>
      <c r="N189" s="6">
        <f>IF(G189=Dashboard!$C$3,Sales!J189,"")</f>
        <v>26009</v>
      </c>
      <c r="P189" s="1">
        <f>IF(C189=Dashboard!$F$3, Sales!J189,"")</f>
        <v>26009</v>
      </c>
    </row>
    <row r="190" spans="1:16" ht="19.95" customHeight="1" x14ac:dyDescent="0.25">
      <c r="A190" s="4">
        <f ca="1">DATE(YEAR(TODAY())-1,11,12)</f>
        <v>44512</v>
      </c>
      <c r="B190" s="1" t="str">
        <f t="shared" ca="1" si="4"/>
        <v>Nov</v>
      </c>
      <c r="C190" s="1" t="s">
        <v>10</v>
      </c>
      <c r="D190" s="1" t="s">
        <v>11</v>
      </c>
      <c r="E190" s="1" t="s">
        <v>16</v>
      </c>
      <c r="F190" s="1" t="s">
        <v>30</v>
      </c>
      <c r="G190" s="1" t="s">
        <v>14</v>
      </c>
      <c r="H190" s="1" t="s">
        <v>15</v>
      </c>
      <c r="I190" s="1">
        <v>29</v>
      </c>
      <c r="J190" s="6">
        <v>30816</v>
      </c>
      <c r="K190" s="1" t="str">
        <f t="shared" si="5"/>
        <v>Nicholas</v>
      </c>
      <c r="N190" s="6" t="str">
        <f>IF(G190=Dashboard!$C$3,Sales!J190,"")</f>
        <v/>
      </c>
      <c r="P190" s="1" t="str">
        <f>IF(C190=Dashboard!$F$3, Sales!J190,"")</f>
        <v/>
      </c>
    </row>
    <row r="191" spans="1:16" ht="19.95" customHeight="1" x14ac:dyDescent="0.25">
      <c r="A191" s="4">
        <f ca="1">DATE(YEAR(TODAY())-1,11,7)</f>
        <v>44507</v>
      </c>
      <c r="B191" s="1" t="str">
        <f t="shared" ca="1" si="4"/>
        <v>Nov</v>
      </c>
      <c r="C191" s="1" t="s">
        <v>19</v>
      </c>
      <c r="D191" s="1" t="s">
        <v>11</v>
      </c>
      <c r="E191" s="1" t="s">
        <v>12</v>
      </c>
      <c r="F191" s="1" t="s">
        <v>13</v>
      </c>
      <c r="G191" s="1" t="s">
        <v>32</v>
      </c>
      <c r="H191" s="1" t="s">
        <v>22</v>
      </c>
      <c r="I191" s="1">
        <v>63</v>
      </c>
      <c r="J191" s="6">
        <v>25227</v>
      </c>
      <c r="K191" s="1" t="str">
        <f t="shared" si="5"/>
        <v>Richard</v>
      </c>
      <c r="N191" s="6" t="str">
        <f>IF(G191=Dashboard!$C$3,Sales!J191,"")</f>
        <v/>
      </c>
      <c r="P191" s="1">
        <f>IF(C191=Dashboard!$F$3, Sales!J191,"")</f>
        <v>25227</v>
      </c>
    </row>
    <row r="192" spans="1:16" ht="19.95" customHeight="1" x14ac:dyDescent="0.25">
      <c r="A192" s="4">
        <f ca="1">DATE(YEAR(TODAY())-1,11,2)</f>
        <v>44502</v>
      </c>
      <c r="B192" s="1" t="str">
        <f t="shared" ca="1" si="4"/>
        <v>Nov</v>
      </c>
      <c r="C192" s="1" t="s">
        <v>10</v>
      </c>
      <c r="D192" s="1" t="s">
        <v>33</v>
      </c>
      <c r="E192" s="1" t="s">
        <v>16</v>
      </c>
      <c r="F192" s="1" t="s">
        <v>30</v>
      </c>
      <c r="G192" s="1" t="s">
        <v>14</v>
      </c>
      <c r="H192" s="1" t="s">
        <v>15</v>
      </c>
      <c r="I192" s="1">
        <v>55</v>
      </c>
      <c r="J192" s="6">
        <v>17321</v>
      </c>
      <c r="K192" s="1" t="str">
        <f t="shared" si="5"/>
        <v>Nicholas</v>
      </c>
      <c r="N192" s="6" t="str">
        <f>IF(G192=Dashboard!$C$3,Sales!J192,"")</f>
        <v/>
      </c>
      <c r="P192" s="1" t="str">
        <f>IF(C192=Dashboard!$F$3, Sales!J192,"")</f>
        <v/>
      </c>
    </row>
    <row r="193" spans="1:16" ht="19.95" customHeight="1" x14ac:dyDescent="0.25">
      <c r="A193" s="4">
        <f ca="1">DATE(YEAR(TODAY())-1,12,24)</f>
        <v>44554</v>
      </c>
      <c r="B193" s="1" t="str">
        <f t="shared" ca="1" si="4"/>
        <v>Dec</v>
      </c>
      <c r="C193" s="1" t="s">
        <v>28</v>
      </c>
      <c r="D193" s="1" t="s">
        <v>11</v>
      </c>
      <c r="E193" s="1" t="s">
        <v>12</v>
      </c>
      <c r="F193" s="1" t="s">
        <v>13</v>
      </c>
      <c r="G193" s="1" t="s">
        <v>29</v>
      </c>
      <c r="H193" s="1" t="s">
        <v>15</v>
      </c>
      <c r="I193" s="1">
        <v>58</v>
      </c>
      <c r="J193" s="6">
        <v>24462</v>
      </c>
      <c r="K193" s="1" t="str">
        <f t="shared" si="5"/>
        <v>Debbie</v>
      </c>
      <c r="N193" s="6" t="str">
        <f>IF(G193=Dashboard!$C$3,Sales!J193,"")</f>
        <v/>
      </c>
      <c r="P193" s="1" t="str">
        <f>IF(C193=Dashboard!$F$3, Sales!J193,"")</f>
        <v/>
      </c>
    </row>
    <row r="194" spans="1:16" ht="19.95" customHeight="1" x14ac:dyDescent="0.25">
      <c r="A194" s="4">
        <f ca="1">DATE(YEAR(TODAY())-1,4,17)</f>
        <v>44303</v>
      </c>
      <c r="B194" s="1" t="str">
        <f t="shared" ca="1" si="4"/>
        <v>Apr</v>
      </c>
      <c r="C194" s="1" t="s">
        <v>19</v>
      </c>
      <c r="D194" s="1" t="s">
        <v>33</v>
      </c>
      <c r="E194" s="1" t="s">
        <v>16</v>
      </c>
      <c r="F194" s="1" t="s">
        <v>17</v>
      </c>
      <c r="G194" s="1" t="s">
        <v>21</v>
      </c>
      <c r="H194" s="1" t="s">
        <v>22</v>
      </c>
      <c r="I194" s="1">
        <v>41</v>
      </c>
      <c r="J194" s="6">
        <v>18614</v>
      </c>
      <c r="K194" s="1" t="str">
        <f t="shared" si="5"/>
        <v>Helena</v>
      </c>
      <c r="N194" s="6">
        <f>IF(G194=Dashboard!$C$3,Sales!J194,"")</f>
        <v>18614</v>
      </c>
      <c r="P194" s="1">
        <f>IF(C194=Dashboard!$F$3, Sales!J194,"")</f>
        <v>18614</v>
      </c>
    </row>
    <row r="195" spans="1:16" ht="19.95" customHeight="1" x14ac:dyDescent="0.25">
      <c r="A195" s="4">
        <f ca="1">DATE(YEAR(TODAY())-1,6,11)</f>
        <v>44358</v>
      </c>
      <c r="B195" s="1" t="str">
        <f t="shared" ref="B195:B258" ca="1" si="6">CHOOSE(MONTH(A195),"Jan","Feb","Mar","Apr","May","Jun","Jul","Aug","Sep","Oct","Nov","Dec")</f>
        <v>Jun</v>
      </c>
      <c r="C195" s="1" t="s">
        <v>19</v>
      </c>
      <c r="D195" s="1" t="s">
        <v>11</v>
      </c>
      <c r="E195" s="1" t="s">
        <v>12</v>
      </c>
      <c r="F195" s="1" t="s">
        <v>26</v>
      </c>
      <c r="G195" s="1" t="s">
        <v>25</v>
      </c>
      <c r="H195" s="1" t="s">
        <v>15</v>
      </c>
      <c r="I195" s="1">
        <v>24</v>
      </c>
      <c r="J195" s="6">
        <v>27175</v>
      </c>
      <c r="K195" s="1" t="str">
        <f t="shared" ref="K195:K258" si="7">IF(G195="Arthur", "Nicholas",G195)</f>
        <v>Bill</v>
      </c>
      <c r="N195" s="6" t="str">
        <f>IF(G195=Dashboard!$C$3,Sales!J195,"")</f>
        <v/>
      </c>
      <c r="P195" s="1">
        <f>IF(C195=Dashboard!$F$3, Sales!J195,"")</f>
        <v>27175</v>
      </c>
    </row>
    <row r="196" spans="1:16" ht="19.95" customHeight="1" x14ac:dyDescent="0.25">
      <c r="A196" s="4">
        <f ca="1">DATE(YEAR(TODAY())-1,2,28)</f>
        <v>44255</v>
      </c>
      <c r="B196" s="1" t="str">
        <f t="shared" ca="1" si="6"/>
        <v>Feb</v>
      </c>
      <c r="C196" s="1" t="s">
        <v>10</v>
      </c>
      <c r="D196" s="1" t="s">
        <v>11</v>
      </c>
      <c r="E196" s="1" t="s">
        <v>16</v>
      </c>
      <c r="F196" s="1" t="s">
        <v>20</v>
      </c>
      <c r="G196" s="1" t="s">
        <v>31</v>
      </c>
      <c r="H196" s="1" t="s">
        <v>22</v>
      </c>
      <c r="I196" s="1">
        <v>64</v>
      </c>
      <c r="J196" s="6">
        <v>26848</v>
      </c>
      <c r="K196" s="1" t="str">
        <f t="shared" si="7"/>
        <v>Laura</v>
      </c>
      <c r="N196" s="6" t="str">
        <f>IF(G196=Dashboard!$C$3,Sales!J196,"")</f>
        <v/>
      </c>
      <c r="P196" s="1" t="str">
        <f>IF(C196=Dashboard!$F$3, Sales!J196,"")</f>
        <v/>
      </c>
    </row>
    <row r="197" spans="1:16" ht="19.95" customHeight="1" x14ac:dyDescent="0.25">
      <c r="A197" s="4">
        <f ca="1">DATE(YEAR(TODAY())-1,3,1)</f>
        <v>44256</v>
      </c>
      <c r="B197" s="1" t="str">
        <f t="shared" ca="1" si="6"/>
        <v>Mar</v>
      </c>
      <c r="C197" s="1" t="s">
        <v>19</v>
      </c>
      <c r="D197" s="1" t="s">
        <v>11</v>
      </c>
      <c r="E197" s="1" t="s">
        <v>16</v>
      </c>
      <c r="F197" s="1" t="s">
        <v>20</v>
      </c>
      <c r="G197" s="1" t="s">
        <v>21</v>
      </c>
      <c r="H197" s="1" t="s">
        <v>15</v>
      </c>
      <c r="I197" s="1">
        <v>46</v>
      </c>
      <c r="J197" s="6">
        <v>29305</v>
      </c>
      <c r="K197" s="1" t="str">
        <f t="shared" si="7"/>
        <v>Helena</v>
      </c>
      <c r="N197" s="6">
        <f>IF(G197=Dashboard!$C$3,Sales!J197,"")</f>
        <v>29305</v>
      </c>
      <c r="P197" s="1">
        <f>IF(C197=Dashboard!$F$3, Sales!J197,"")</f>
        <v>29305</v>
      </c>
    </row>
    <row r="198" spans="1:16" ht="19.95" customHeight="1" x14ac:dyDescent="0.25">
      <c r="A198" s="4">
        <f ca="1">DATE(YEAR(TODAY())-1,12,4)</f>
        <v>44534</v>
      </c>
      <c r="B198" s="1" t="str">
        <f t="shared" ca="1" si="6"/>
        <v>Dec</v>
      </c>
      <c r="C198" s="1" t="s">
        <v>10</v>
      </c>
      <c r="D198" s="1" t="s">
        <v>11</v>
      </c>
      <c r="E198" s="1" t="s">
        <v>16</v>
      </c>
      <c r="F198" s="1" t="s">
        <v>20</v>
      </c>
      <c r="G198" s="1" t="s">
        <v>14</v>
      </c>
      <c r="H198" s="1" t="s">
        <v>15</v>
      </c>
      <c r="I198" s="1">
        <v>66</v>
      </c>
      <c r="J198" s="6">
        <v>25397</v>
      </c>
      <c r="K198" s="1" t="str">
        <f t="shared" si="7"/>
        <v>Nicholas</v>
      </c>
      <c r="N198" s="6" t="str">
        <f>IF(G198=Dashboard!$C$3,Sales!J198,"")</f>
        <v/>
      </c>
      <c r="P198" s="1" t="str">
        <f>IF(C198=Dashboard!$F$3, Sales!J198,"")</f>
        <v/>
      </c>
    </row>
    <row r="199" spans="1:16" ht="19.95" customHeight="1" x14ac:dyDescent="0.25">
      <c r="A199" s="4">
        <f ca="1">DATE(YEAR(TODAY())-1,2,1)</f>
        <v>44228</v>
      </c>
      <c r="B199" s="1" t="str">
        <f t="shared" ca="1" si="6"/>
        <v>Feb</v>
      </c>
      <c r="C199" s="1" t="s">
        <v>10</v>
      </c>
      <c r="D199" s="1" t="s">
        <v>11</v>
      </c>
      <c r="E199" s="1" t="s">
        <v>12</v>
      </c>
      <c r="F199" s="1" t="s">
        <v>13</v>
      </c>
      <c r="G199" s="1" t="s">
        <v>27</v>
      </c>
      <c r="H199" s="1" t="s">
        <v>22</v>
      </c>
      <c r="I199" s="1">
        <v>55</v>
      </c>
      <c r="J199" s="6">
        <v>25796</v>
      </c>
      <c r="K199" s="1" t="str">
        <f t="shared" si="7"/>
        <v>Harry</v>
      </c>
      <c r="N199" s="6" t="str">
        <f>IF(G199=Dashboard!$C$3,Sales!J199,"")</f>
        <v/>
      </c>
      <c r="P199" s="1" t="str">
        <f>IF(C199=Dashboard!$F$3, Sales!J199,"")</f>
        <v/>
      </c>
    </row>
    <row r="200" spans="1:16" ht="19.95" customHeight="1" x14ac:dyDescent="0.25">
      <c r="A200" s="4">
        <f ca="1">DATE(YEAR(TODAY())-1,10,11)</f>
        <v>44480</v>
      </c>
      <c r="B200" s="1" t="str">
        <f t="shared" ca="1" si="6"/>
        <v>Oct</v>
      </c>
      <c r="C200" s="1" t="s">
        <v>10</v>
      </c>
      <c r="D200" s="1" t="s">
        <v>11</v>
      </c>
      <c r="E200" s="1" t="s">
        <v>12</v>
      </c>
      <c r="F200" s="1" t="s">
        <v>13</v>
      </c>
      <c r="G200" s="1" t="s">
        <v>31</v>
      </c>
      <c r="H200" s="1" t="s">
        <v>15</v>
      </c>
      <c r="I200" s="1">
        <v>67</v>
      </c>
      <c r="J200" s="6">
        <v>26472</v>
      </c>
      <c r="K200" s="1" t="str">
        <f t="shared" si="7"/>
        <v>Laura</v>
      </c>
      <c r="N200" s="6" t="str">
        <f>IF(G200=Dashboard!$C$3,Sales!J200,"")</f>
        <v/>
      </c>
      <c r="P200" s="1" t="str">
        <f>IF(C200=Dashboard!$F$3, Sales!J200,"")</f>
        <v/>
      </c>
    </row>
    <row r="201" spans="1:16" ht="19.95" customHeight="1" x14ac:dyDescent="0.25">
      <c r="A201" s="4">
        <f ca="1">DATE(YEAR(TODAY())-1,9,5)</f>
        <v>44444</v>
      </c>
      <c r="B201" s="1" t="str">
        <f t="shared" ca="1" si="6"/>
        <v>Sep</v>
      </c>
      <c r="C201" s="1" t="s">
        <v>10</v>
      </c>
      <c r="D201" s="1" t="s">
        <v>33</v>
      </c>
      <c r="E201" s="1" t="s">
        <v>16</v>
      </c>
      <c r="F201" s="1" t="s">
        <v>17</v>
      </c>
      <c r="G201" s="1" t="s">
        <v>27</v>
      </c>
      <c r="H201" s="1" t="s">
        <v>22</v>
      </c>
      <c r="I201" s="1">
        <v>42</v>
      </c>
      <c r="J201" s="6">
        <v>10717</v>
      </c>
      <c r="K201" s="1" t="str">
        <f t="shared" si="7"/>
        <v>Harry</v>
      </c>
      <c r="N201" s="6" t="str">
        <f>IF(G201=Dashboard!$C$3,Sales!J201,"")</f>
        <v/>
      </c>
      <c r="P201" s="1" t="str">
        <f>IF(C201=Dashboard!$F$3, Sales!J201,"")</f>
        <v/>
      </c>
    </row>
    <row r="202" spans="1:16" ht="19.95" customHeight="1" x14ac:dyDescent="0.25">
      <c r="A202" s="4">
        <f ca="1">DATE(YEAR(TODAY())-1,9,24)</f>
        <v>44463</v>
      </c>
      <c r="B202" s="1" t="str">
        <f t="shared" ca="1" si="6"/>
        <v>Sep</v>
      </c>
      <c r="C202" s="1" t="s">
        <v>19</v>
      </c>
      <c r="D202" s="1" t="s">
        <v>11</v>
      </c>
      <c r="E202" s="1" t="s">
        <v>16</v>
      </c>
      <c r="F202" s="1" t="s">
        <v>20</v>
      </c>
      <c r="G202" s="1" t="s">
        <v>25</v>
      </c>
      <c r="H202" s="1" t="s">
        <v>15</v>
      </c>
      <c r="I202" s="1">
        <v>44</v>
      </c>
      <c r="J202" s="6">
        <v>25465</v>
      </c>
      <c r="K202" s="1" t="str">
        <f t="shared" si="7"/>
        <v>Bill</v>
      </c>
      <c r="N202" s="6" t="str">
        <f>IF(G202=Dashboard!$C$3,Sales!J202,"")</f>
        <v/>
      </c>
      <c r="P202" s="1">
        <f>IF(C202=Dashboard!$F$3, Sales!J202,"")</f>
        <v>25465</v>
      </c>
    </row>
    <row r="203" spans="1:16" ht="19.95" customHeight="1" x14ac:dyDescent="0.25">
      <c r="A203" s="4">
        <f ca="1">DATE(YEAR(TODAY())-1,1,15)</f>
        <v>44211</v>
      </c>
      <c r="B203" s="1" t="str">
        <f t="shared" ca="1" si="6"/>
        <v>Jan</v>
      </c>
      <c r="C203" s="1" t="s">
        <v>19</v>
      </c>
      <c r="D203" s="1" t="s">
        <v>11</v>
      </c>
      <c r="E203" s="1" t="s">
        <v>12</v>
      </c>
      <c r="F203" s="1" t="s">
        <v>26</v>
      </c>
      <c r="G203" s="1" t="s">
        <v>38</v>
      </c>
      <c r="H203" s="1" t="s">
        <v>15</v>
      </c>
      <c r="I203" s="1">
        <v>47</v>
      </c>
      <c r="J203" s="6">
        <v>26350</v>
      </c>
      <c r="K203" s="1" t="str">
        <f t="shared" si="7"/>
        <v>Larry</v>
      </c>
      <c r="N203" s="6" t="str">
        <f>IF(G203=Dashboard!$C$3,Sales!J203,"")</f>
        <v/>
      </c>
      <c r="P203" s="1">
        <f>IF(C203=Dashboard!$F$3, Sales!J203,"")</f>
        <v>26350</v>
      </c>
    </row>
    <row r="204" spans="1:16" ht="19.95" customHeight="1" x14ac:dyDescent="0.25">
      <c r="A204" s="4">
        <f ca="1">DATE(YEAR(TODAY())-1,12,27)</f>
        <v>44557</v>
      </c>
      <c r="B204" s="1" t="str">
        <f t="shared" ca="1" si="6"/>
        <v>Dec</v>
      </c>
      <c r="C204" s="1" t="s">
        <v>28</v>
      </c>
      <c r="D204" s="1" t="s">
        <v>33</v>
      </c>
      <c r="E204" s="1" t="s">
        <v>23</v>
      </c>
      <c r="F204" s="1" t="s">
        <v>36</v>
      </c>
      <c r="G204" s="1" t="s">
        <v>39</v>
      </c>
      <c r="H204" s="1" t="s">
        <v>15</v>
      </c>
      <c r="I204" s="1">
        <v>57</v>
      </c>
      <c r="J204" s="6">
        <v>17713</v>
      </c>
      <c r="K204" s="1" t="str">
        <f t="shared" si="7"/>
        <v>Lou</v>
      </c>
      <c r="N204" s="6" t="str">
        <f>IF(G204=Dashboard!$C$3,Sales!J204,"")</f>
        <v/>
      </c>
      <c r="P204" s="1" t="str">
        <f>IF(C204=Dashboard!$F$3, Sales!J204,"")</f>
        <v/>
      </c>
    </row>
    <row r="205" spans="1:16" ht="19.95" customHeight="1" x14ac:dyDescent="0.25">
      <c r="A205" s="4">
        <f ca="1">DATE(YEAR(TODAY())-1,9,18)</f>
        <v>44457</v>
      </c>
      <c r="B205" s="1" t="str">
        <f t="shared" ca="1" si="6"/>
        <v>Sep</v>
      </c>
      <c r="C205" s="1" t="s">
        <v>28</v>
      </c>
      <c r="D205" s="1" t="s">
        <v>11</v>
      </c>
      <c r="E205" s="1" t="s">
        <v>12</v>
      </c>
      <c r="F205" s="1" t="s">
        <v>13</v>
      </c>
      <c r="G205" s="1" t="s">
        <v>37</v>
      </c>
      <c r="H205" s="1" t="s">
        <v>22</v>
      </c>
      <c r="I205" s="1">
        <v>32</v>
      </c>
      <c r="J205" s="6">
        <v>28105</v>
      </c>
      <c r="K205" s="1" t="str">
        <f t="shared" si="7"/>
        <v>Jill</v>
      </c>
      <c r="N205" s="6" t="str">
        <f>IF(G205=Dashboard!$C$3,Sales!J205,"")</f>
        <v/>
      </c>
      <c r="P205" s="1" t="str">
        <f>IF(C205=Dashboard!$F$3, Sales!J205,"")</f>
        <v/>
      </c>
    </row>
    <row r="206" spans="1:16" ht="19.95" customHeight="1" x14ac:dyDescent="0.25">
      <c r="A206" s="4">
        <f ca="1">DATE(YEAR(TODAY())-1,8,25)</f>
        <v>44433</v>
      </c>
      <c r="B206" s="1" t="str">
        <f t="shared" ca="1" si="6"/>
        <v>Aug</v>
      </c>
      <c r="C206" s="1" t="s">
        <v>28</v>
      </c>
      <c r="D206" s="1" t="s">
        <v>11</v>
      </c>
      <c r="E206" s="1" t="s">
        <v>16</v>
      </c>
      <c r="F206" s="1" t="s">
        <v>17</v>
      </c>
      <c r="G206" s="1" t="s">
        <v>14</v>
      </c>
      <c r="H206" s="1" t="s">
        <v>15</v>
      </c>
      <c r="I206" s="1">
        <v>68</v>
      </c>
      <c r="J206" s="6">
        <v>21835</v>
      </c>
      <c r="K206" s="1" t="str">
        <f t="shared" si="7"/>
        <v>Nicholas</v>
      </c>
      <c r="N206" s="6" t="str">
        <f>IF(G206=Dashboard!$C$3,Sales!J206,"")</f>
        <v/>
      </c>
      <c r="P206" s="1" t="str">
        <f>IF(C206=Dashboard!$F$3, Sales!J206,"")</f>
        <v/>
      </c>
    </row>
    <row r="207" spans="1:16" ht="19.95" customHeight="1" x14ac:dyDescent="0.25">
      <c r="A207" s="4">
        <f ca="1">DATE(YEAR(TODAY())-1,4,4)</f>
        <v>44290</v>
      </c>
      <c r="B207" s="1" t="str">
        <f t="shared" ca="1" si="6"/>
        <v>Apr</v>
      </c>
      <c r="C207" s="1" t="s">
        <v>10</v>
      </c>
      <c r="D207" s="1" t="s">
        <v>33</v>
      </c>
      <c r="E207" s="1" t="s">
        <v>23</v>
      </c>
      <c r="F207" s="1" t="s">
        <v>36</v>
      </c>
      <c r="G207" s="1" t="s">
        <v>27</v>
      </c>
      <c r="H207" s="1" t="s">
        <v>15</v>
      </c>
      <c r="I207" s="1">
        <v>55</v>
      </c>
      <c r="J207" s="6">
        <v>12442</v>
      </c>
      <c r="K207" s="1" t="str">
        <f t="shared" si="7"/>
        <v>Harry</v>
      </c>
      <c r="N207" s="6" t="str">
        <f>IF(G207=Dashboard!$C$3,Sales!J207,"")</f>
        <v/>
      </c>
      <c r="P207" s="1" t="str">
        <f>IF(C207=Dashboard!$F$3, Sales!J207,"")</f>
        <v/>
      </c>
    </row>
    <row r="208" spans="1:16" ht="19.95" customHeight="1" x14ac:dyDescent="0.25">
      <c r="A208" s="4">
        <f ca="1">DATE(YEAR(TODAY())-1,11,30)</f>
        <v>44530</v>
      </c>
      <c r="B208" s="1" t="str">
        <f t="shared" ca="1" si="6"/>
        <v>Nov</v>
      </c>
      <c r="C208" s="1" t="s">
        <v>19</v>
      </c>
      <c r="D208" s="1" t="s">
        <v>11</v>
      </c>
      <c r="E208" s="1" t="s">
        <v>12</v>
      </c>
      <c r="F208" s="1" t="s">
        <v>26</v>
      </c>
      <c r="G208" s="1" t="s">
        <v>21</v>
      </c>
      <c r="H208" s="1" t="s">
        <v>22</v>
      </c>
      <c r="I208" s="1">
        <v>25</v>
      </c>
      <c r="J208" s="6">
        <v>28350</v>
      </c>
      <c r="K208" s="1" t="str">
        <f t="shared" si="7"/>
        <v>Helena</v>
      </c>
      <c r="N208" s="6">
        <f>IF(G208=Dashboard!$C$3,Sales!J208,"")</f>
        <v>28350</v>
      </c>
      <c r="P208" s="1">
        <f>IF(C208=Dashboard!$F$3, Sales!J208,"")</f>
        <v>28350</v>
      </c>
    </row>
    <row r="209" spans="1:16" ht="19.95" customHeight="1" x14ac:dyDescent="0.25">
      <c r="A209" s="4">
        <f ca="1">DATE(YEAR(TODAY())-1,12,7)</f>
        <v>44537</v>
      </c>
      <c r="B209" s="1" t="str">
        <f t="shared" ca="1" si="6"/>
        <v>Dec</v>
      </c>
      <c r="C209" s="1" t="s">
        <v>28</v>
      </c>
      <c r="D209" s="1" t="s">
        <v>11</v>
      </c>
      <c r="E209" s="1" t="s">
        <v>12</v>
      </c>
      <c r="F209" s="1" t="s">
        <v>26</v>
      </c>
      <c r="G209" s="1" t="s">
        <v>37</v>
      </c>
      <c r="H209" s="1" t="s">
        <v>22</v>
      </c>
      <c r="I209" s="1">
        <v>71</v>
      </c>
      <c r="J209" s="6">
        <v>25823</v>
      </c>
      <c r="K209" s="1" t="str">
        <f t="shared" si="7"/>
        <v>Jill</v>
      </c>
      <c r="N209" s="6" t="str">
        <f>IF(G209=Dashboard!$C$3,Sales!J209,"")</f>
        <v/>
      </c>
      <c r="P209" s="1" t="str">
        <f>IF(C209=Dashboard!$F$3, Sales!J209,"")</f>
        <v/>
      </c>
    </row>
    <row r="210" spans="1:16" ht="19.95" customHeight="1" x14ac:dyDescent="0.25">
      <c r="A210" s="4">
        <f ca="1">DATE(YEAR(TODAY())-1,4,4)</f>
        <v>44290</v>
      </c>
      <c r="B210" s="1" t="str">
        <f t="shared" ca="1" si="6"/>
        <v>Apr</v>
      </c>
      <c r="C210" s="1" t="s">
        <v>10</v>
      </c>
      <c r="D210" s="1" t="s">
        <v>33</v>
      </c>
      <c r="E210" s="1" t="s">
        <v>16</v>
      </c>
      <c r="F210" s="1" t="s">
        <v>20</v>
      </c>
      <c r="G210" s="1" t="s">
        <v>14</v>
      </c>
      <c r="H210" s="1" t="s">
        <v>22</v>
      </c>
      <c r="I210" s="1">
        <v>32</v>
      </c>
      <c r="J210" s="6">
        <v>12170</v>
      </c>
      <c r="K210" s="1" t="str">
        <f t="shared" si="7"/>
        <v>Nicholas</v>
      </c>
      <c r="N210" s="6" t="str">
        <f>IF(G210=Dashboard!$C$3,Sales!J210,"")</f>
        <v/>
      </c>
      <c r="P210" s="1" t="str">
        <f>IF(C210=Dashboard!$F$3, Sales!J210,"")</f>
        <v/>
      </c>
    </row>
    <row r="211" spans="1:16" ht="19.95" customHeight="1" x14ac:dyDescent="0.25">
      <c r="A211" s="4">
        <f ca="1">DATE(YEAR(TODAY())-1,11,21)</f>
        <v>44521</v>
      </c>
      <c r="B211" s="1" t="str">
        <f t="shared" ca="1" si="6"/>
        <v>Nov</v>
      </c>
      <c r="C211" s="1" t="s">
        <v>10</v>
      </c>
      <c r="D211" s="1" t="s">
        <v>11</v>
      </c>
      <c r="E211" s="1" t="s">
        <v>23</v>
      </c>
      <c r="F211" s="1" t="s">
        <v>24</v>
      </c>
      <c r="G211" s="1" t="s">
        <v>31</v>
      </c>
      <c r="H211" s="1" t="s">
        <v>22</v>
      </c>
      <c r="I211" s="1">
        <v>32</v>
      </c>
      <c r="J211" s="6">
        <v>31635</v>
      </c>
      <c r="K211" s="1" t="str">
        <f t="shared" si="7"/>
        <v>Laura</v>
      </c>
      <c r="N211" s="6" t="str">
        <f>IF(G211=Dashboard!$C$3,Sales!J211,"")</f>
        <v/>
      </c>
      <c r="P211" s="1" t="str">
        <f>IF(C211=Dashboard!$F$3, Sales!J211,"")</f>
        <v/>
      </c>
    </row>
    <row r="212" spans="1:16" ht="19.95" customHeight="1" x14ac:dyDescent="0.25">
      <c r="A212" s="4">
        <f ca="1">DATE(YEAR(TODAY())-1,9,6)</f>
        <v>44445</v>
      </c>
      <c r="B212" s="1" t="str">
        <f t="shared" ca="1" si="6"/>
        <v>Sep</v>
      </c>
      <c r="C212" s="1" t="s">
        <v>19</v>
      </c>
      <c r="D212" s="1" t="s">
        <v>11</v>
      </c>
      <c r="E212" s="1" t="s">
        <v>23</v>
      </c>
      <c r="F212" s="1" t="s">
        <v>36</v>
      </c>
      <c r="G212" s="1" t="s">
        <v>32</v>
      </c>
      <c r="H212" s="1" t="s">
        <v>22</v>
      </c>
      <c r="I212" s="1">
        <v>62</v>
      </c>
      <c r="J212" s="6">
        <v>25457</v>
      </c>
      <c r="K212" s="1" t="str">
        <f t="shared" si="7"/>
        <v>Richard</v>
      </c>
      <c r="N212" s="6" t="str">
        <f>IF(G212=Dashboard!$C$3,Sales!J212,"")</f>
        <v/>
      </c>
      <c r="P212" s="1">
        <f>IF(C212=Dashboard!$F$3, Sales!J212,"")</f>
        <v>25457</v>
      </c>
    </row>
    <row r="213" spans="1:16" ht="19.95" customHeight="1" x14ac:dyDescent="0.25">
      <c r="A213" s="4">
        <f ca="1">DATE(YEAR(TODAY())-1,9,17)</f>
        <v>44456</v>
      </c>
      <c r="B213" s="1" t="str">
        <f t="shared" ca="1" si="6"/>
        <v>Sep</v>
      </c>
      <c r="C213" s="1" t="s">
        <v>10</v>
      </c>
      <c r="D213" s="1" t="s">
        <v>11</v>
      </c>
      <c r="E213" s="1" t="s">
        <v>23</v>
      </c>
      <c r="F213" s="1" t="s">
        <v>36</v>
      </c>
      <c r="G213" s="1" t="s">
        <v>31</v>
      </c>
      <c r="H213" s="1" t="s">
        <v>22</v>
      </c>
      <c r="I213" s="1">
        <v>49</v>
      </c>
      <c r="J213" s="6">
        <v>26343</v>
      </c>
      <c r="K213" s="1" t="str">
        <f t="shared" si="7"/>
        <v>Laura</v>
      </c>
      <c r="N213" s="6" t="str">
        <f>IF(G213=Dashboard!$C$3,Sales!J213,"")</f>
        <v/>
      </c>
      <c r="P213" s="1" t="str">
        <f>IF(C213=Dashboard!$F$3, Sales!J213,"")</f>
        <v/>
      </c>
    </row>
    <row r="214" spans="1:16" ht="19.95" customHeight="1" x14ac:dyDescent="0.25">
      <c r="A214" s="4">
        <f ca="1">DATE(YEAR(TODAY())-1,12,4)</f>
        <v>44534</v>
      </c>
      <c r="B214" s="1" t="str">
        <f t="shared" ca="1" si="6"/>
        <v>Dec</v>
      </c>
      <c r="C214" s="1" t="s">
        <v>10</v>
      </c>
      <c r="D214" s="1" t="s">
        <v>11</v>
      </c>
      <c r="E214" s="1" t="s">
        <v>16</v>
      </c>
      <c r="F214" s="1" t="s">
        <v>17</v>
      </c>
      <c r="G214" s="1" t="s">
        <v>31</v>
      </c>
      <c r="H214" s="1" t="s">
        <v>22</v>
      </c>
      <c r="I214" s="1">
        <v>50</v>
      </c>
      <c r="J214" s="6">
        <v>17085</v>
      </c>
      <c r="K214" s="1" t="str">
        <f t="shared" si="7"/>
        <v>Laura</v>
      </c>
      <c r="N214" s="6" t="str">
        <f>IF(G214=Dashboard!$C$3,Sales!J214,"")</f>
        <v/>
      </c>
      <c r="P214" s="1" t="str">
        <f>IF(C214=Dashboard!$F$3, Sales!J214,"")</f>
        <v/>
      </c>
    </row>
    <row r="215" spans="1:16" ht="19.95" customHeight="1" x14ac:dyDescent="0.25">
      <c r="A215" s="4">
        <f ca="1">DATE(YEAR(TODAY())-1,11,22)</f>
        <v>44522</v>
      </c>
      <c r="B215" s="1" t="str">
        <f t="shared" ca="1" si="6"/>
        <v>Nov</v>
      </c>
      <c r="C215" s="1" t="s">
        <v>19</v>
      </c>
      <c r="D215" s="1" t="s">
        <v>11</v>
      </c>
      <c r="E215" s="1" t="s">
        <v>23</v>
      </c>
      <c r="F215" s="1" t="s">
        <v>24</v>
      </c>
      <c r="G215" s="1" t="s">
        <v>35</v>
      </c>
      <c r="H215" s="1" t="s">
        <v>15</v>
      </c>
      <c r="I215" s="1">
        <v>66</v>
      </c>
      <c r="J215" s="6">
        <v>27965</v>
      </c>
      <c r="K215" s="1" t="str">
        <f t="shared" si="7"/>
        <v>Sarah</v>
      </c>
      <c r="N215" s="6" t="str">
        <f>IF(G215=Dashboard!$C$3,Sales!J215,"")</f>
        <v/>
      </c>
      <c r="P215" s="1">
        <f>IF(C215=Dashboard!$F$3, Sales!J215,"")</f>
        <v>27965</v>
      </c>
    </row>
    <row r="216" spans="1:16" ht="19.95" customHeight="1" x14ac:dyDescent="0.25">
      <c r="A216" s="4">
        <f ca="1">DATE(YEAR(TODAY())-1,12,10)</f>
        <v>44540</v>
      </c>
      <c r="B216" s="1" t="str">
        <f t="shared" ca="1" si="6"/>
        <v>Dec</v>
      </c>
      <c r="C216" s="1" t="s">
        <v>10</v>
      </c>
      <c r="D216" s="1" t="s">
        <v>11</v>
      </c>
      <c r="E216" s="1" t="s">
        <v>12</v>
      </c>
      <c r="F216" s="1" t="s">
        <v>13</v>
      </c>
      <c r="G216" s="1" t="s">
        <v>18</v>
      </c>
      <c r="H216" s="1" t="s">
        <v>22</v>
      </c>
      <c r="I216" s="1">
        <v>67</v>
      </c>
      <c r="J216" s="6">
        <v>24350</v>
      </c>
      <c r="K216" s="1" t="str">
        <f t="shared" si="7"/>
        <v>Miguel</v>
      </c>
      <c r="N216" s="6" t="str">
        <f>IF(G216=Dashboard!$C$3,Sales!J216,"")</f>
        <v/>
      </c>
      <c r="P216" s="1" t="str">
        <f>IF(C216=Dashboard!$F$3, Sales!J216,"")</f>
        <v/>
      </c>
    </row>
    <row r="217" spans="1:16" ht="19.95" customHeight="1" x14ac:dyDescent="0.25">
      <c r="A217" s="4">
        <f ca="1">DATE(YEAR(TODAY())-1,9,13)</f>
        <v>44452</v>
      </c>
      <c r="B217" s="1" t="str">
        <f t="shared" ca="1" si="6"/>
        <v>Sep</v>
      </c>
      <c r="C217" s="1" t="s">
        <v>19</v>
      </c>
      <c r="D217" s="1" t="s">
        <v>11</v>
      </c>
      <c r="E217" s="1" t="s">
        <v>12</v>
      </c>
      <c r="F217" s="1" t="s">
        <v>13</v>
      </c>
      <c r="G217" s="1" t="s">
        <v>21</v>
      </c>
      <c r="H217" s="1" t="s">
        <v>15</v>
      </c>
      <c r="I217" s="1">
        <v>54</v>
      </c>
      <c r="J217" s="6">
        <v>24635</v>
      </c>
      <c r="K217" s="1" t="str">
        <f t="shared" si="7"/>
        <v>Helena</v>
      </c>
      <c r="N217" s="6">
        <f>IF(G217=Dashboard!$C$3,Sales!J217,"")</f>
        <v>24635</v>
      </c>
      <c r="P217" s="1">
        <f>IF(C217=Dashboard!$F$3, Sales!J217,"")</f>
        <v>24635</v>
      </c>
    </row>
    <row r="218" spans="1:16" ht="19.95" customHeight="1" x14ac:dyDescent="0.25">
      <c r="A218" s="4">
        <f ca="1">DATE(YEAR(TODAY())-1,12,14)</f>
        <v>44544</v>
      </c>
      <c r="B218" s="1" t="str">
        <f t="shared" ca="1" si="6"/>
        <v>Dec</v>
      </c>
      <c r="C218" s="1" t="s">
        <v>19</v>
      </c>
      <c r="D218" s="1" t="s">
        <v>11</v>
      </c>
      <c r="E218" s="1" t="s">
        <v>23</v>
      </c>
      <c r="F218" s="1" t="s">
        <v>36</v>
      </c>
      <c r="G218" s="1" t="s">
        <v>32</v>
      </c>
      <c r="H218" s="1" t="s">
        <v>15</v>
      </c>
      <c r="I218" s="1">
        <v>58</v>
      </c>
      <c r="J218" s="6">
        <v>26319</v>
      </c>
      <c r="K218" s="1" t="str">
        <f t="shared" si="7"/>
        <v>Richard</v>
      </c>
      <c r="N218" s="6" t="str">
        <f>IF(G218=Dashboard!$C$3,Sales!J218,"")</f>
        <v/>
      </c>
      <c r="P218" s="1">
        <f>IF(C218=Dashboard!$F$3, Sales!J218,"")</f>
        <v>26319</v>
      </c>
    </row>
    <row r="219" spans="1:16" ht="19.95" customHeight="1" x14ac:dyDescent="0.25">
      <c r="A219" s="4">
        <f ca="1">DATE(YEAR(TODAY())-1,9,16)</f>
        <v>44455</v>
      </c>
      <c r="B219" s="1" t="str">
        <f t="shared" ca="1" si="6"/>
        <v>Sep</v>
      </c>
      <c r="C219" s="1" t="s">
        <v>10</v>
      </c>
      <c r="D219" s="1" t="s">
        <v>11</v>
      </c>
      <c r="E219" s="1" t="s">
        <v>23</v>
      </c>
      <c r="F219" s="1" t="s">
        <v>24</v>
      </c>
      <c r="G219" s="1" t="s">
        <v>27</v>
      </c>
      <c r="H219" s="1" t="s">
        <v>22</v>
      </c>
      <c r="I219" s="1">
        <v>40</v>
      </c>
      <c r="J219" s="6">
        <v>31917</v>
      </c>
      <c r="K219" s="1" t="str">
        <f t="shared" si="7"/>
        <v>Harry</v>
      </c>
      <c r="N219" s="6" t="str">
        <f>IF(G219=Dashboard!$C$3,Sales!J219,"")</f>
        <v/>
      </c>
      <c r="P219" s="1" t="str">
        <f>IF(C219=Dashboard!$F$3, Sales!J219,"")</f>
        <v/>
      </c>
    </row>
    <row r="220" spans="1:16" ht="19.95" customHeight="1" x14ac:dyDescent="0.25">
      <c r="A220" s="4">
        <f ca="1">DATE(YEAR(TODAY())-1,4,25)</f>
        <v>44311</v>
      </c>
      <c r="B220" s="1" t="str">
        <f t="shared" ca="1" si="6"/>
        <v>Apr</v>
      </c>
      <c r="C220" s="1" t="s">
        <v>28</v>
      </c>
      <c r="D220" s="1" t="s">
        <v>11</v>
      </c>
      <c r="E220" s="1" t="s">
        <v>12</v>
      </c>
      <c r="F220" s="1" t="s">
        <v>13</v>
      </c>
      <c r="G220" s="1" t="s">
        <v>37</v>
      </c>
      <c r="H220" s="1" t="s">
        <v>22</v>
      </c>
      <c r="I220" s="1">
        <v>27</v>
      </c>
      <c r="J220" s="6">
        <v>24063</v>
      </c>
      <c r="K220" s="1" t="str">
        <f t="shared" si="7"/>
        <v>Jill</v>
      </c>
      <c r="N220" s="6" t="str">
        <f>IF(G220=Dashboard!$C$3,Sales!J220,"")</f>
        <v/>
      </c>
      <c r="P220" s="1" t="str">
        <f>IF(C220=Dashboard!$F$3, Sales!J220,"")</f>
        <v/>
      </c>
    </row>
    <row r="221" spans="1:16" ht="19.95" customHeight="1" x14ac:dyDescent="0.25">
      <c r="A221" s="4">
        <f ca="1">DATE(YEAR(TODAY())-1,9,4)</f>
        <v>44443</v>
      </c>
      <c r="B221" s="1" t="str">
        <f t="shared" ca="1" si="6"/>
        <v>Sep</v>
      </c>
      <c r="C221" s="1" t="s">
        <v>10</v>
      </c>
      <c r="D221" s="1" t="s">
        <v>33</v>
      </c>
      <c r="E221" s="1" t="s">
        <v>23</v>
      </c>
      <c r="F221" s="1" t="s">
        <v>36</v>
      </c>
      <c r="G221" s="1" t="s">
        <v>18</v>
      </c>
      <c r="H221" s="1" t="s">
        <v>22</v>
      </c>
      <c r="I221" s="1">
        <v>28</v>
      </c>
      <c r="J221" s="6">
        <v>11553</v>
      </c>
      <c r="K221" s="1" t="str">
        <f t="shared" si="7"/>
        <v>Miguel</v>
      </c>
      <c r="N221" s="6" t="str">
        <f>IF(G221=Dashboard!$C$3,Sales!J221,"")</f>
        <v/>
      </c>
      <c r="P221" s="1" t="str">
        <f>IF(C221=Dashboard!$F$3, Sales!J221,"")</f>
        <v/>
      </c>
    </row>
    <row r="222" spans="1:16" ht="19.95" customHeight="1" x14ac:dyDescent="0.25">
      <c r="A222" s="4">
        <f ca="1">DATE(YEAR(TODAY())-1,9,2)</f>
        <v>44441</v>
      </c>
      <c r="B222" s="1" t="str">
        <f t="shared" ca="1" si="6"/>
        <v>Sep</v>
      </c>
      <c r="C222" s="1" t="s">
        <v>19</v>
      </c>
      <c r="D222" s="1" t="s">
        <v>11</v>
      </c>
      <c r="E222" s="1" t="s">
        <v>16</v>
      </c>
      <c r="F222" s="1" t="s">
        <v>30</v>
      </c>
      <c r="G222" s="1" t="s">
        <v>32</v>
      </c>
      <c r="H222" s="1" t="s">
        <v>15</v>
      </c>
      <c r="I222" s="1">
        <v>74</v>
      </c>
      <c r="J222" s="6">
        <v>33146</v>
      </c>
      <c r="K222" s="1" t="str">
        <f t="shared" si="7"/>
        <v>Richard</v>
      </c>
      <c r="N222" s="6" t="str">
        <f>IF(G222=Dashboard!$C$3,Sales!J222,"")</f>
        <v/>
      </c>
      <c r="P222" s="1">
        <f>IF(C222=Dashboard!$F$3, Sales!J222,"")</f>
        <v>33146</v>
      </c>
    </row>
    <row r="223" spans="1:16" ht="19.95" customHeight="1" x14ac:dyDescent="0.25">
      <c r="A223" s="4">
        <f ca="1">DATE(YEAR(TODAY())-1,12,4)</f>
        <v>44534</v>
      </c>
      <c r="B223" s="1" t="str">
        <f t="shared" ca="1" si="6"/>
        <v>Dec</v>
      </c>
      <c r="C223" s="1" t="s">
        <v>19</v>
      </c>
      <c r="D223" s="1" t="s">
        <v>11</v>
      </c>
      <c r="E223" s="1" t="s">
        <v>12</v>
      </c>
      <c r="F223" s="1" t="s">
        <v>26</v>
      </c>
      <c r="G223" s="1" t="s">
        <v>21</v>
      </c>
      <c r="H223" s="1" t="s">
        <v>22</v>
      </c>
      <c r="I223" s="1">
        <v>62</v>
      </c>
      <c r="J223" s="6">
        <v>24841</v>
      </c>
      <c r="K223" s="1" t="str">
        <f t="shared" si="7"/>
        <v>Helena</v>
      </c>
      <c r="N223" s="6">
        <f>IF(G223=Dashboard!$C$3,Sales!J223,"")</f>
        <v>24841</v>
      </c>
      <c r="P223" s="1">
        <f>IF(C223=Dashboard!$F$3, Sales!J223,"")</f>
        <v>24841</v>
      </c>
    </row>
    <row r="224" spans="1:16" ht="19.95" customHeight="1" x14ac:dyDescent="0.25">
      <c r="A224" s="4">
        <f ca="1">DATE(YEAR(TODAY())-1,6,3)</f>
        <v>44350</v>
      </c>
      <c r="B224" s="1" t="str">
        <f t="shared" ca="1" si="6"/>
        <v>Jun</v>
      </c>
      <c r="C224" s="1" t="s">
        <v>19</v>
      </c>
      <c r="D224" s="1" t="s">
        <v>33</v>
      </c>
      <c r="E224" s="1" t="s">
        <v>16</v>
      </c>
      <c r="F224" s="1" t="s">
        <v>17</v>
      </c>
      <c r="G224" s="1" t="s">
        <v>35</v>
      </c>
      <c r="H224" s="1" t="s">
        <v>22</v>
      </c>
      <c r="I224" s="1">
        <v>49</v>
      </c>
      <c r="J224" s="6">
        <v>16642</v>
      </c>
      <c r="K224" s="1" t="str">
        <f t="shared" si="7"/>
        <v>Sarah</v>
      </c>
      <c r="N224" s="6" t="str">
        <f>IF(G224=Dashboard!$C$3,Sales!J224,"")</f>
        <v/>
      </c>
      <c r="P224" s="1">
        <f>IF(C224=Dashboard!$F$3, Sales!J224,"")</f>
        <v>16642</v>
      </c>
    </row>
    <row r="225" spans="1:16" ht="19.95" customHeight="1" x14ac:dyDescent="0.25">
      <c r="A225" s="4">
        <f ca="1">DATE(YEAR(TODAY())-1,1,30)</f>
        <v>44226</v>
      </c>
      <c r="B225" s="1" t="str">
        <f t="shared" ca="1" si="6"/>
        <v>Jan</v>
      </c>
      <c r="C225" s="1" t="s">
        <v>19</v>
      </c>
      <c r="D225" s="1" t="s">
        <v>11</v>
      </c>
      <c r="E225" s="1" t="s">
        <v>12</v>
      </c>
      <c r="F225" s="1" t="s">
        <v>13</v>
      </c>
      <c r="G225" s="1" t="s">
        <v>21</v>
      </c>
      <c r="H225" s="1" t="s">
        <v>22</v>
      </c>
      <c r="I225" s="1">
        <v>49</v>
      </c>
      <c r="J225" s="6">
        <v>25978</v>
      </c>
      <c r="K225" s="1" t="str">
        <f t="shared" si="7"/>
        <v>Helena</v>
      </c>
      <c r="N225" s="6">
        <f>IF(G225=Dashboard!$C$3,Sales!J225,"")</f>
        <v>25978</v>
      </c>
      <c r="P225" s="1">
        <f>IF(C225=Dashboard!$F$3, Sales!J225,"")</f>
        <v>25978</v>
      </c>
    </row>
    <row r="226" spans="1:16" ht="19.95" customHeight="1" x14ac:dyDescent="0.25">
      <c r="A226" s="4">
        <f ca="1">DATE(YEAR(TODAY())-1,6,16)</f>
        <v>44363</v>
      </c>
      <c r="B226" s="1" t="str">
        <f t="shared" ca="1" si="6"/>
        <v>Jun</v>
      </c>
      <c r="C226" s="1" t="s">
        <v>19</v>
      </c>
      <c r="D226" s="1" t="s">
        <v>33</v>
      </c>
      <c r="E226" s="1" t="s">
        <v>16</v>
      </c>
      <c r="F226" s="1" t="s">
        <v>17</v>
      </c>
      <c r="G226" s="1" t="s">
        <v>21</v>
      </c>
      <c r="H226" s="1" t="s">
        <v>22</v>
      </c>
      <c r="I226" s="1">
        <v>30</v>
      </c>
      <c r="J226" s="6">
        <v>15940</v>
      </c>
      <c r="K226" s="1" t="str">
        <f t="shared" si="7"/>
        <v>Helena</v>
      </c>
      <c r="N226" s="6">
        <f>IF(G226=Dashboard!$C$3,Sales!J226,"")</f>
        <v>15940</v>
      </c>
      <c r="P226" s="1">
        <f>IF(C226=Dashboard!$F$3, Sales!J226,"")</f>
        <v>15940</v>
      </c>
    </row>
    <row r="227" spans="1:16" ht="19.95" customHeight="1" x14ac:dyDescent="0.25">
      <c r="A227" s="4">
        <f ca="1">DATE(YEAR(TODAY())-1,12,8)</f>
        <v>44538</v>
      </c>
      <c r="B227" s="1" t="str">
        <f t="shared" ca="1" si="6"/>
        <v>Dec</v>
      </c>
      <c r="C227" s="1" t="s">
        <v>28</v>
      </c>
      <c r="D227" s="1" t="s">
        <v>11</v>
      </c>
      <c r="E227" s="1" t="s">
        <v>16</v>
      </c>
      <c r="F227" s="1" t="s">
        <v>30</v>
      </c>
      <c r="G227" s="1" t="s">
        <v>40</v>
      </c>
      <c r="H227" s="1" t="s">
        <v>22</v>
      </c>
      <c r="I227" s="1">
        <v>30</v>
      </c>
      <c r="J227" s="6">
        <v>33336</v>
      </c>
      <c r="K227" s="1" t="str">
        <f t="shared" si="7"/>
        <v>Tina</v>
      </c>
      <c r="N227" s="6" t="str">
        <f>IF(G227=Dashboard!$C$3,Sales!J227,"")</f>
        <v/>
      </c>
      <c r="P227" s="1" t="str">
        <f>IF(C227=Dashboard!$F$3, Sales!J227,"")</f>
        <v/>
      </c>
    </row>
    <row r="228" spans="1:16" ht="19.95" customHeight="1" x14ac:dyDescent="0.25">
      <c r="A228" s="4">
        <f ca="1">DATE(YEAR(TODAY())-1,12,8)</f>
        <v>44538</v>
      </c>
      <c r="B228" s="1" t="str">
        <f t="shared" ca="1" si="6"/>
        <v>Dec</v>
      </c>
      <c r="C228" s="1" t="s">
        <v>10</v>
      </c>
      <c r="D228" s="1" t="s">
        <v>33</v>
      </c>
      <c r="E228" s="1" t="s">
        <v>16</v>
      </c>
      <c r="F228" s="1" t="s">
        <v>17</v>
      </c>
      <c r="G228" s="1" t="s">
        <v>27</v>
      </c>
      <c r="H228" s="1" t="s">
        <v>22</v>
      </c>
      <c r="I228" s="1">
        <v>75</v>
      </c>
      <c r="J228" s="6">
        <v>13552</v>
      </c>
      <c r="K228" s="1" t="str">
        <f t="shared" si="7"/>
        <v>Harry</v>
      </c>
      <c r="N228" s="6" t="str">
        <f>IF(G228=Dashboard!$C$3,Sales!J228,"")</f>
        <v/>
      </c>
      <c r="P228" s="1" t="str">
        <f>IF(C228=Dashboard!$F$3, Sales!J228,"")</f>
        <v/>
      </c>
    </row>
    <row r="229" spans="1:16" ht="19.95" customHeight="1" x14ac:dyDescent="0.25">
      <c r="A229" s="4">
        <f ca="1">DATE(YEAR(TODAY())-1,11,23)</f>
        <v>44523</v>
      </c>
      <c r="B229" s="1" t="str">
        <f t="shared" ca="1" si="6"/>
        <v>Nov</v>
      </c>
      <c r="C229" s="1" t="s">
        <v>10</v>
      </c>
      <c r="D229" s="1" t="s">
        <v>11</v>
      </c>
      <c r="E229" s="1" t="s">
        <v>16</v>
      </c>
      <c r="F229" s="1" t="s">
        <v>20</v>
      </c>
      <c r="G229" s="1" t="s">
        <v>14</v>
      </c>
      <c r="H229" s="1" t="s">
        <v>22</v>
      </c>
      <c r="I229" s="1">
        <v>34</v>
      </c>
      <c r="J229" s="6">
        <v>26900</v>
      </c>
      <c r="K229" s="1" t="str">
        <f t="shared" si="7"/>
        <v>Nicholas</v>
      </c>
      <c r="N229" s="6" t="str">
        <f>IF(G229=Dashboard!$C$3,Sales!J229,"")</f>
        <v/>
      </c>
      <c r="P229" s="1" t="str">
        <f>IF(C229=Dashboard!$F$3, Sales!J229,"")</f>
        <v/>
      </c>
    </row>
    <row r="230" spans="1:16" ht="19.95" customHeight="1" x14ac:dyDescent="0.25">
      <c r="A230" s="4">
        <f ca="1">DATE(YEAR(TODAY())-1,11,12)</f>
        <v>44512</v>
      </c>
      <c r="B230" s="1" t="str">
        <f t="shared" ca="1" si="6"/>
        <v>Nov</v>
      </c>
      <c r="C230" s="1" t="s">
        <v>10</v>
      </c>
      <c r="D230" s="1" t="s">
        <v>33</v>
      </c>
      <c r="E230" s="1" t="s">
        <v>16</v>
      </c>
      <c r="F230" s="1" t="s">
        <v>30</v>
      </c>
      <c r="G230" s="1" t="s">
        <v>31</v>
      </c>
      <c r="H230" s="1" t="s">
        <v>22</v>
      </c>
      <c r="I230" s="1">
        <v>59</v>
      </c>
      <c r="J230" s="6">
        <v>18861</v>
      </c>
      <c r="K230" s="1" t="str">
        <f t="shared" si="7"/>
        <v>Laura</v>
      </c>
      <c r="N230" s="6" t="str">
        <f>IF(G230=Dashboard!$C$3,Sales!J230,"")</f>
        <v/>
      </c>
      <c r="P230" s="1" t="str">
        <f>IF(C230=Dashboard!$F$3, Sales!J230,"")</f>
        <v/>
      </c>
    </row>
    <row r="231" spans="1:16" ht="19.95" customHeight="1" x14ac:dyDescent="0.25">
      <c r="A231" s="4">
        <f ca="1">DATE(YEAR(TODAY())-1,6,19)</f>
        <v>44366</v>
      </c>
      <c r="B231" s="1" t="str">
        <f t="shared" ca="1" si="6"/>
        <v>Jun</v>
      </c>
      <c r="C231" s="1" t="s">
        <v>19</v>
      </c>
      <c r="D231" s="1" t="s">
        <v>11</v>
      </c>
      <c r="E231" s="1" t="s">
        <v>12</v>
      </c>
      <c r="F231" s="1" t="s">
        <v>13</v>
      </c>
      <c r="G231" s="1" t="s">
        <v>32</v>
      </c>
      <c r="H231" s="1" t="s">
        <v>22</v>
      </c>
      <c r="I231" s="1">
        <v>23</v>
      </c>
      <c r="J231" s="6">
        <v>29630</v>
      </c>
      <c r="K231" s="1" t="str">
        <f t="shared" si="7"/>
        <v>Richard</v>
      </c>
      <c r="N231" s="6" t="str">
        <f>IF(G231=Dashboard!$C$3,Sales!J231,"")</f>
        <v/>
      </c>
      <c r="P231" s="1">
        <f>IF(C231=Dashboard!$F$3, Sales!J231,"")</f>
        <v>29630</v>
      </c>
    </row>
    <row r="232" spans="1:16" ht="19.95" customHeight="1" x14ac:dyDescent="0.25">
      <c r="A232" s="4">
        <f ca="1">DATE(YEAR(TODAY())-1,9,9)</f>
        <v>44448</v>
      </c>
      <c r="B232" s="1" t="str">
        <f t="shared" ca="1" si="6"/>
        <v>Sep</v>
      </c>
      <c r="C232" s="1" t="s">
        <v>10</v>
      </c>
      <c r="D232" s="1" t="s">
        <v>11</v>
      </c>
      <c r="E232" s="1" t="s">
        <v>16</v>
      </c>
      <c r="F232" s="1" t="s">
        <v>20</v>
      </c>
      <c r="G232" s="1" t="s">
        <v>14</v>
      </c>
      <c r="H232" s="1" t="s">
        <v>15</v>
      </c>
      <c r="I232" s="1">
        <v>58</v>
      </c>
      <c r="J232" s="6">
        <v>29239</v>
      </c>
      <c r="K232" s="1" t="str">
        <f t="shared" si="7"/>
        <v>Nicholas</v>
      </c>
      <c r="N232" s="6" t="str">
        <f>IF(G232=Dashboard!$C$3,Sales!J232,"")</f>
        <v/>
      </c>
      <c r="P232" s="1" t="str">
        <f>IF(C232=Dashboard!$F$3, Sales!J232,"")</f>
        <v/>
      </c>
    </row>
    <row r="233" spans="1:16" ht="19.95" customHeight="1" x14ac:dyDescent="0.25">
      <c r="A233" s="4">
        <f ca="1">DATE(YEAR(TODAY())-1,11,5)</f>
        <v>44505</v>
      </c>
      <c r="B233" s="1" t="str">
        <f t="shared" ca="1" si="6"/>
        <v>Nov</v>
      </c>
      <c r="C233" s="1" t="s">
        <v>19</v>
      </c>
      <c r="D233" s="1" t="s">
        <v>33</v>
      </c>
      <c r="E233" s="1" t="s">
        <v>23</v>
      </c>
      <c r="F233" s="1" t="s">
        <v>36</v>
      </c>
      <c r="G233" s="1" t="s">
        <v>38</v>
      </c>
      <c r="H233" s="1" t="s">
        <v>22</v>
      </c>
      <c r="I233" s="1">
        <v>43</v>
      </c>
      <c r="J233" s="6">
        <v>16932</v>
      </c>
      <c r="K233" s="1" t="str">
        <f t="shared" si="7"/>
        <v>Larry</v>
      </c>
      <c r="N233" s="6" t="str">
        <f>IF(G233=Dashboard!$C$3,Sales!J233,"")</f>
        <v/>
      </c>
      <c r="P233" s="1">
        <f>IF(C233=Dashboard!$F$3, Sales!J233,"")</f>
        <v>16932</v>
      </c>
    </row>
    <row r="234" spans="1:16" ht="19.95" customHeight="1" x14ac:dyDescent="0.25">
      <c r="A234" s="4">
        <f ca="1">DATE(YEAR(TODAY())-1,10,11)</f>
        <v>44480</v>
      </c>
      <c r="B234" s="1" t="str">
        <f t="shared" ca="1" si="6"/>
        <v>Oct</v>
      </c>
      <c r="C234" s="1" t="s">
        <v>10</v>
      </c>
      <c r="D234" s="1" t="s">
        <v>11</v>
      </c>
      <c r="E234" s="1" t="s">
        <v>23</v>
      </c>
      <c r="F234" s="1" t="s">
        <v>24</v>
      </c>
      <c r="G234" s="1" t="s">
        <v>27</v>
      </c>
      <c r="H234" s="1" t="s">
        <v>22</v>
      </c>
      <c r="I234" s="1">
        <v>53</v>
      </c>
      <c r="J234" s="6">
        <v>29589</v>
      </c>
      <c r="K234" s="1" t="str">
        <f t="shared" si="7"/>
        <v>Harry</v>
      </c>
      <c r="N234" s="6" t="str">
        <f>IF(G234=Dashboard!$C$3,Sales!J234,"")</f>
        <v/>
      </c>
      <c r="P234" s="1" t="str">
        <f>IF(C234=Dashboard!$F$3, Sales!J234,"")</f>
        <v/>
      </c>
    </row>
    <row r="235" spans="1:16" ht="19.95" customHeight="1" x14ac:dyDescent="0.25">
      <c r="A235" s="4">
        <f ca="1">DATE(YEAR(TODAY())-1,10,30)</f>
        <v>44499</v>
      </c>
      <c r="B235" s="1" t="str">
        <f t="shared" ca="1" si="6"/>
        <v>Oct</v>
      </c>
      <c r="C235" s="1" t="s">
        <v>10</v>
      </c>
      <c r="D235" s="1" t="s">
        <v>11</v>
      </c>
      <c r="E235" s="1" t="s">
        <v>16</v>
      </c>
      <c r="F235" s="1" t="s">
        <v>20</v>
      </c>
      <c r="G235" s="1" t="s">
        <v>31</v>
      </c>
      <c r="H235" s="1" t="s">
        <v>22</v>
      </c>
      <c r="I235" s="1">
        <v>75</v>
      </c>
      <c r="J235" s="6">
        <v>27545</v>
      </c>
      <c r="K235" s="1" t="str">
        <f t="shared" si="7"/>
        <v>Laura</v>
      </c>
      <c r="N235" s="6" t="str">
        <f>IF(G235=Dashboard!$C$3,Sales!J235,"")</f>
        <v/>
      </c>
      <c r="P235" s="1" t="str">
        <f>IF(C235=Dashboard!$F$3, Sales!J235,"")</f>
        <v/>
      </c>
    </row>
    <row r="236" spans="1:16" ht="19.95" customHeight="1" x14ac:dyDescent="0.25">
      <c r="A236" s="4">
        <f ca="1">DATE(YEAR(TODAY())-1,10,18)</f>
        <v>44487</v>
      </c>
      <c r="B236" s="1" t="str">
        <f t="shared" ca="1" si="6"/>
        <v>Oct</v>
      </c>
      <c r="C236" s="1" t="s">
        <v>10</v>
      </c>
      <c r="D236" s="1" t="s">
        <v>11</v>
      </c>
      <c r="E236" s="1" t="s">
        <v>12</v>
      </c>
      <c r="F236" s="1" t="s">
        <v>26</v>
      </c>
      <c r="G236" s="1" t="s">
        <v>27</v>
      </c>
      <c r="H236" s="1" t="s">
        <v>15</v>
      </c>
      <c r="I236" s="1">
        <v>53</v>
      </c>
      <c r="J236" s="6">
        <v>26210</v>
      </c>
      <c r="K236" s="1" t="str">
        <f t="shared" si="7"/>
        <v>Harry</v>
      </c>
      <c r="N236" s="6" t="str">
        <f>IF(G236=Dashboard!$C$3,Sales!J236,"")</f>
        <v/>
      </c>
      <c r="P236" s="1" t="str">
        <f>IF(C236=Dashboard!$F$3, Sales!J236,"")</f>
        <v/>
      </c>
    </row>
    <row r="237" spans="1:16" ht="19.95" customHeight="1" x14ac:dyDescent="0.25">
      <c r="A237" s="4">
        <f ca="1">DATE(YEAR(TODAY())-1,10,21)</f>
        <v>44490</v>
      </c>
      <c r="B237" s="1" t="str">
        <f t="shared" ca="1" si="6"/>
        <v>Oct</v>
      </c>
      <c r="C237" s="1" t="s">
        <v>10</v>
      </c>
      <c r="D237" s="1" t="s">
        <v>11</v>
      </c>
      <c r="E237" s="1" t="s">
        <v>16</v>
      </c>
      <c r="F237" s="1" t="s">
        <v>17</v>
      </c>
      <c r="G237" s="1" t="s">
        <v>14</v>
      </c>
      <c r="H237" s="1" t="s">
        <v>22</v>
      </c>
      <c r="I237" s="1">
        <v>52</v>
      </c>
      <c r="J237" s="6">
        <v>21407</v>
      </c>
      <c r="K237" s="1" t="str">
        <f t="shared" si="7"/>
        <v>Nicholas</v>
      </c>
      <c r="N237" s="6" t="str">
        <f>IF(G237=Dashboard!$C$3,Sales!J237,"")</f>
        <v/>
      </c>
      <c r="P237" s="1" t="str">
        <f>IF(C237=Dashboard!$F$3, Sales!J237,"")</f>
        <v/>
      </c>
    </row>
    <row r="238" spans="1:16" ht="19.95" customHeight="1" x14ac:dyDescent="0.25">
      <c r="A238" s="4">
        <f ca="1">DATE(YEAR(TODAY())-1,11,6)</f>
        <v>44506</v>
      </c>
      <c r="B238" s="1" t="str">
        <f t="shared" ca="1" si="6"/>
        <v>Nov</v>
      </c>
      <c r="C238" s="1" t="s">
        <v>19</v>
      </c>
      <c r="D238" s="1" t="s">
        <v>11</v>
      </c>
      <c r="E238" s="1" t="s">
        <v>16</v>
      </c>
      <c r="F238" s="1" t="s">
        <v>20</v>
      </c>
      <c r="G238" s="1" t="s">
        <v>38</v>
      </c>
      <c r="H238" s="1" t="s">
        <v>22</v>
      </c>
      <c r="I238" s="1">
        <v>52</v>
      </c>
      <c r="J238" s="6">
        <v>29716</v>
      </c>
      <c r="K238" s="1" t="str">
        <f t="shared" si="7"/>
        <v>Larry</v>
      </c>
      <c r="N238" s="6" t="str">
        <f>IF(G238=Dashboard!$C$3,Sales!J238,"")</f>
        <v/>
      </c>
      <c r="P238" s="1">
        <f>IF(C238=Dashboard!$F$3, Sales!J238,"")</f>
        <v>29716</v>
      </c>
    </row>
    <row r="239" spans="1:16" ht="19.95" customHeight="1" x14ac:dyDescent="0.25">
      <c r="A239" s="4">
        <f ca="1">DATE(YEAR(TODAY())-1,5,27)</f>
        <v>44343</v>
      </c>
      <c r="B239" s="1" t="str">
        <f t="shared" ca="1" si="6"/>
        <v>May</v>
      </c>
      <c r="C239" s="1" t="s">
        <v>28</v>
      </c>
      <c r="D239" s="1" t="s">
        <v>33</v>
      </c>
      <c r="E239" s="1" t="s">
        <v>16</v>
      </c>
      <c r="F239" s="1" t="s">
        <v>17</v>
      </c>
      <c r="G239" s="1" t="s">
        <v>40</v>
      </c>
      <c r="H239" s="1" t="s">
        <v>15</v>
      </c>
      <c r="I239" s="1">
        <v>26</v>
      </c>
      <c r="J239" s="6">
        <v>17584</v>
      </c>
      <c r="K239" s="1" t="str">
        <f t="shared" si="7"/>
        <v>Tina</v>
      </c>
      <c r="N239" s="6" t="str">
        <f>IF(G239=Dashboard!$C$3,Sales!J239,"")</f>
        <v/>
      </c>
      <c r="P239" s="1" t="str">
        <f>IF(C239=Dashboard!$F$3, Sales!J239,"")</f>
        <v/>
      </c>
    </row>
    <row r="240" spans="1:16" ht="19.95" customHeight="1" x14ac:dyDescent="0.25">
      <c r="A240" s="4">
        <f ca="1">DATE(YEAR(TODAY())-1,11,19)</f>
        <v>44519</v>
      </c>
      <c r="B240" s="1" t="str">
        <f t="shared" ca="1" si="6"/>
        <v>Nov</v>
      </c>
      <c r="C240" s="1" t="s">
        <v>28</v>
      </c>
      <c r="D240" s="1" t="s">
        <v>11</v>
      </c>
      <c r="E240" s="1" t="s">
        <v>16</v>
      </c>
      <c r="F240" s="1" t="s">
        <v>20</v>
      </c>
      <c r="G240" s="1" t="s">
        <v>39</v>
      </c>
      <c r="H240" s="1" t="s">
        <v>15</v>
      </c>
      <c r="I240" s="1">
        <v>54</v>
      </c>
      <c r="J240" s="6">
        <v>29662</v>
      </c>
      <c r="K240" s="1" t="str">
        <f t="shared" si="7"/>
        <v>Lou</v>
      </c>
      <c r="N240" s="6" t="str">
        <f>IF(G240=Dashboard!$C$3,Sales!J240,"")</f>
        <v/>
      </c>
      <c r="P240" s="1" t="str">
        <f>IF(C240=Dashboard!$F$3, Sales!J240,"")</f>
        <v/>
      </c>
    </row>
    <row r="241" spans="1:16" ht="19.95" customHeight="1" x14ac:dyDescent="0.25">
      <c r="A241" s="4">
        <f ca="1">DATE(YEAR(TODAY())-1,3,10)</f>
        <v>44265</v>
      </c>
      <c r="B241" s="1" t="str">
        <f t="shared" ca="1" si="6"/>
        <v>Mar</v>
      </c>
      <c r="C241" s="1" t="s">
        <v>10</v>
      </c>
      <c r="D241" s="1" t="s">
        <v>11</v>
      </c>
      <c r="E241" s="1" t="s">
        <v>23</v>
      </c>
      <c r="F241" s="1" t="s">
        <v>24</v>
      </c>
      <c r="G241" s="1" t="s">
        <v>31</v>
      </c>
      <c r="H241" s="1" t="s">
        <v>15</v>
      </c>
      <c r="I241" s="1">
        <v>29</v>
      </c>
      <c r="J241" s="6">
        <v>31779</v>
      </c>
      <c r="K241" s="1" t="str">
        <f t="shared" si="7"/>
        <v>Laura</v>
      </c>
      <c r="N241" s="6" t="str">
        <f>IF(G241=Dashboard!$C$3,Sales!J241,"")</f>
        <v/>
      </c>
      <c r="P241" s="1" t="str">
        <f>IF(C241=Dashboard!$F$3, Sales!J241,"")</f>
        <v/>
      </c>
    </row>
    <row r="242" spans="1:16" ht="19.95" customHeight="1" x14ac:dyDescent="0.25">
      <c r="A242" s="4">
        <f ca="1">DATE(YEAR(TODAY())-1,11,8)</f>
        <v>44508</v>
      </c>
      <c r="B242" s="1" t="str">
        <f t="shared" ca="1" si="6"/>
        <v>Nov</v>
      </c>
      <c r="C242" s="1" t="s">
        <v>10</v>
      </c>
      <c r="D242" s="1" t="s">
        <v>11</v>
      </c>
      <c r="E242" s="1" t="s">
        <v>12</v>
      </c>
      <c r="F242" s="1" t="s">
        <v>13</v>
      </c>
      <c r="G242" s="1" t="s">
        <v>27</v>
      </c>
      <c r="H242" s="1" t="s">
        <v>15</v>
      </c>
      <c r="I242" s="1">
        <v>39</v>
      </c>
      <c r="J242" s="6">
        <v>29103</v>
      </c>
      <c r="K242" s="1" t="str">
        <f t="shared" si="7"/>
        <v>Harry</v>
      </c>
      <c r="N242" s="6" t="str">
        <f>IF(G242=Dashboard!$C$3,Sales!J242,"")</f>
        <v/>
      </c>
      <c r="P242" s="1" t="str">
        <f>IF(C242=Dashboard!$F$3, Sales!J242,"")</f>
        <v/>
      </c>
    </row>
    <row r="243" spans="1:16" ht="19.95" customHeight="1" x14ac:dyDescent="0.25">
      <c r="A243" s="4">
        <f ca="1">DATE(YEAR(TODAY())-1,5,27)</f>
        <v>44343</v>
      </c>
      <c r="B243" s="1" t="str">
        <f t="shared" ca="1" si="6"/>
        <v>May</v>
      </c>
      <c r="C243" s="1" t="s">
        <v>19</v>
      </c>
      <c r="D243" s="1" t="s">
        <v>11</v>
      </c>
      <c r="E243" s="1" t="s">
        <v>16</v>
      </c>
      <c r="F243" s="1" t="s">
        <v>30</v>
      </c>
      <c r="G243" s="1" t="s">
        <v>32</v>
      </c>
      <c r="H243" s="1" t="s">
        <v>22</v>
      </c>
      <c r="I243" s="1">
        <v>57</v>
      </c>
      <c r="J243" s="6">
        <v>34699</v>
      </c>
      <c r="K243" s="1" t="str">
        <f t="shared" si="7"/>
        <v>Richard</v>
      </c>
      <c r="N243" s="6" t="str">
        <f>IF(G243=Dashboard!$C$3,Sales!J243,"")</f>
        <v/>
      </c>
      <c r="P243" s="1">
        <f>IF(C243=Dashboard!$F$3, Sales!J243,"")</f>
        <v>34699</v>
      </c>
    </row>
    <row r="244" spans="1:16" ht="19.95" customHeight="1" x14ac:dyDescent="0.25">
      <c r="A244" s="4">
        <f ca="1">DATE(YEAR(TODAY())-1,10,25)</f>
        <v>44494</v>
      </c>
      <c r="B244" s="1" t="str">
        <f t="shared" ca="1" si="6"/>
        <v>Oct</v>
      </c>
      <c r="C244" s="1" t="s">
        <v>19</v>
      </c>
      <c r="D244" s="1" t="s">
        <v>11</v>
      </c>
      <c r="E244" s="1" t="s">
        <v>16</v>
      </c>
      <c r="F244" s="1" t="s">
        <v>20</v>
      </c>
      <c r="G244" s="1" t="s">
        <v>25</v>
      </c>
      <c r="H244" s="1" t="s">
        <v>22</v>
      </c>
      <c r="I244" s="1">
        <v>71</v>
      </c>
      <c r="J244" s="6">
        <v>29343</v>
      </c>
      <c r="K244" s="1" t="str">
        <f t="shared" si="7"/>
        <v>Bill</v>
      </c>
      <c r="N244" s="6" t="str">
        <f>IF(G244=Dashboard!$C$3,Sales!J244,"")</f>
        <v/>
      </c>
      <c r="P244" s="1">
        <f>IF(C244=Dashboard!$F$3, Sales!J244,"")</f>
        <v>29343</v>
      </c>
    </row>
    <row r="245" spans="1:16" ht="19.95" customHeight="1" x14ac:dyDescent="0.25">
      <c r="A245" s="4">
        <f ca="1">DATE(YEAR(TODAY())-1,4,29)</f>
        <v>44315</v>
      </c>
      <c r="B245" s="1" t="str">
        <f t="shared" ca="1" si="6"/>
        <v>Apr</v>
      </c>
      <c r="C245" s="1" t="s">
        <v>19</v>
      </c>
      <c r="D245" s="1" t="s">
        <v>11</v>
      </c>
      <c r="E245" s="1" t="s">
        <v>23</v>
      </c>
      <c r="F245" s="1" t="s">
        <v>24</v>
      </c>
      <c r="G245" s="1" t="s">
        <v>35</v>
      </c>
      <c r="H245" s="1" t="s">
        <v>22</v>
      </c>
      <c r="I245" s="1">
        <v>46</v>
      </c>
      <c r="J245" s="6">
        <v>31181</v>
      </c>
      <c r="K245" s="1" t="str">
        <f t="shared" si="7"/>
        <v>Sarah</v>
      </c>
      <c r="N245" s="6" t="str">
        <f>IF(G245=Dashboard!$C$3,Sales!J245,"")</f>
        <v/>
      </c>
      <c r="P245" s="1">
        <f>IF(C245=Dashboard!$F$3, Sales!J245,"")</f>
        <v>31181</v>
      </c>
    </row>
    <row r="246" spans="1:16" ht="19.95" customHeight="1" x14ac:dyDescent="0.25">
      <c r="A246" s="4">
        <f ca="1">DATE(YEAR(TODAY())-1,10,14)</f>
        <v>44483</v>
      </c>
      <c r="B246" s="1" t="str">
        <f t="shared" ca="1" si="6"/>
        <v>Oct</v>
      </c>
      <c r="C246" s="1" t="s">
        <v>19</v>
      </c>
      <c r="D246" s="1" t="s">
        <v>11</v>
      </c>
      <c r="E246" s="1" t="s">
        <v>12</v>
      </c>
      <c r="F246" s="1" t="s">
        <v>26</v>
      </c>
      <c r="G246" s="1" t="s">
        <v>32</v>
      </c>
      <c r="H246" s="1" t="s">
        <v>22</v>
      </c>
      <c r="I246" s="1">
        <v>40</v>
      </c>
      <c r="J246" s="6">
        <v>24750</v>
      </c>
      <c r="K246" s="1" t="str">
        <f t="shared" si="7"/>
        <v>Richard</v>
      </c>
      <c r="N246" s="6" t="str">
        <f>IF(G246=Dashboard!$C$3,Sales!J246,"")</f>
        <v/>
      </c>
      <c r="P246" s="1">
        <f>IF(C246=Dashboard!$F$3, Sales!J246,"")</f>
        <v>24750</v>
      </c>
    </row>
    <row r="247" spans="1:16" ht="19.95" customHeight="1" x14ac:dyDescent="0.25">
      <c r="A247" s="4">
        <f ca="1">DATE(YEAR(TODAY())-1,11,10)</f>
        <v>44510</v>
      </c>
      <c r="B247" s="1" t="str">
        <f t="shared" ca="1" si="6"/>
        <v>Nov</v>
      </c>
      <c r="C247" s="1" t="s">
        <v>10</v>
      </c>
      <c r="D247" s="1" t="s">
        <v>11</v>
      </c>
      <c r="E247" s="1" t="s">
        <v>12</v>
      </c>
      <c r="F247" s="1" t="s">
        <v>13</v>
      </c>
      <c r="G247" s="1" t="s">
        <v>31</v>
      </c>
      <c r="H247" s="1" t="s">
        <v>15</v>
      </c>
      <c r="I247" s="1">
        <v>52</v>
      </c>
      <c r="J247" s="6">
        <v>25626</v>
      </c>
      <c r="K247" s="1" t="str">
        <f t="shared" si="7"/>
        <v>Laura</v>
      </c>
      <c r="N247" s="6" t="str">
        <f>IF(G247=Dashboard!$C$3,Sales!J247,"")</f>
        <v/>
      </c>
      <c r="P247" s="1" t="str">
        <f>IF(C247=Dashboard!$F$3, Sales!J247,"")</f>
        <v/>
      </c>
    </row>
    <row r="248" spans="1:16" ht="19.95" customHeight="1" x14ac:dyDescent="0.25">
      <c r="A248" s="4">
        <f ca="1">DATE(YEAR(TODAY())-1,9,19)</f>
        <v>44458</v>
      </c>
      <c r="B248" s="1" t="str">
        <f t="shared" ca="1" si="6"/>
        <v>Sep</v>
      </c>
      <c r="C248" s="1" t="s">
        <v>19</v>
      </c>
      <c r="D248" s="1" t="s">
        <v>11</v>
      </c>
      <c r="E248" s="1" t="s">
        <v>23</v>
      </c>
      <c r="F248" s="1" t="s">
        <v>36</v>
      </c>
      <c r="G248" s="1" t="s">
        <v>21</v>
      </c>
      <c r="H248" s="1" t="s">
        <v>22</v>
      </c>
      <c r="I248" s="1">
        <v>30</v>
      </c>
      <c r="J248" s="6">
        <v>25299</v>
      </c>
      <c r="K248" s="1" t="str">
        <f t="shared" si="7"/>
        <v>Helena</v>
      </c>
      <c r="N248" s="6">
        <f>IF(G248=Dashboard!$C$3,Sales!J248,"")</f>
        <v>25299</v>
      </c>
      <c r="P248" s="1">
        <f>IF(C248=Dashboard!$F$3, Sales!J248,"")</f>
        <v>25299</v>
      </c>
    </row>
    <row r="249" spans="1:16" ht="19.95" customHeight="1" x14ac:dyDescent="0.25">
      <c r="A249" s="4">
        <f ca="1">DATE(YEAR(TODAY())-1,8,28)</f>
        <v>44436</v>
      </c>
      <c r="B249" s="1" t="str">
        <f t="shared" ca="1" si="6"/>
        <v>Aug</v>
      </c>
      <c r="C249" s="1" t="s">
        <v>28</v>
      </c>
      <c r="D249" s="1" t="s">
        <v>11</v>
      </c>
      <c r="E249" s="1" t="s">
        <v>16</v>
      </c>
      <c r="F249" s="1" t="s">
        <v>17</v>
      </c>
      <c r="G249" s="1" t="s">
        <v>40</v>
      </c>
      <c r="H249" s="1" t="s">
        <v>22</v>
      </c>
      <c r="I249" s="1">
        <v>56</v>
      </c>
      <c r="J249" s="6">
        <v>19904</v>
      </c>
      <c r="K249" s="1" t="str">
        <f t="shared" si="7"/>
        <v>Tina</v>
      </c>
      <c r="N249" s="6" t="str">
        <f>IF(G249=Dashboard!$C$3,Sales!J249,"")</f>
        <v/>
      </c>
      <c r="P249" s="1" t="str">
        <f>IF(C249=Dashboard!$F$3, Sales!J249,"")</f>
        <v/>
      </c>
    </row>
    <row r="250" spans="1:16" ht="19.95" customHeight="1" x14ac:dyDescent="0.25">
      <c r="A250" s="4">
        <f ca="1">DATE(YEAR(TODAY())-1,11,18)</f>
        <v>44518</v>
      </c>
      <c r="B250" s="1" t="str">
        <f t="shared" ca="1" si="6"/>
        <v>Nov</v>
      </c>
      <c r="C250" s="1" t="s">
        <v>19</v>
      </c>
      <c r="D250" s="1" t="s">
        <v>11</v>
      </c>
      <c r="E250" s="1" t="s">
        <v>16</v>
      </c>
      <c r="F250" s="1" t="s">
        <v>17</v>
      </c>
      <c r="G250" s="1" t="s">
        <v>32</v>
      </c>
      <c r="H250" s="1" t="s">
        <v>22</v>
      </c>
      <c r="I250" s="1">
        <v>38</v>
      </c>
      <c r="J250" s="6">
        <v>21892</v>
      </c>
      <c r="K250" s="1" t="str">
        <f t="shared" si="7"/>
        <v>Richard</v>
      </c>
      <c r="N250" s="6" t="str">
        <f>IF(G250=Dashboard!$C$3,Sales!J250,"")</f>
        <v/>
      </c>
      <c r="P250" s="1">
        <f>IF(C250=Dashboard!$F$3, Sales!J250,"")</f>
        <v>21892</v>
      </c>
    </row>
    <row r="251" spans="1:16" ht="19.95" customHeight="1" x14ac:dyDescent="0.25">
      <c r="A251" s="4">
        <f ca="1">DATE(YEAR(TODAY())-1,11,5)</f>
        <v>44505</v>
      </c>
      <c r="B251" s="1" t="str">
        <f t="shared" ca="1" si="6"/>
        <v>Nov</v>
      </c>
      <c r="C251" s="1" t="s">
        <v>19</v>
      </c>
      <c r="D251" s="1" t="s">
        <v>11</v>
      </c>
      <c r="E251" s="1" t="s">
        <v>16</v>
      </c>
      <c r="F251" s="1" t="s">
        <v>20</v>
      </c>
      <c r="G251" s="1" t="s">
        <v>21</v>
      </c>
      <c r="H251" s="1" t="s">
        <v>15</v>
      </c>
      <c r="I251" s="1">
        <v>31</v>
      </c>
      <c r="J251" s="6">
        <v>29523</v>
      </c>
      <c r="K251" s="1" t="str">
        <f t="shared" si="7"/>
        <v>Helena</v>
      </c>
      <c r="N251" s="6">
        <f>IF(G251=Dashboard!$C$3,Sales!J251,"")</f>
        <v>29523</v>
      </c>
      <c r="P251" s="1">
        <f>IF(C251=Dashboard!$F$3, Sales!J251,"")</f>
        <v>29523</v>
      </c>
    </row>
    <row r="252" spans="1:16" ht="19.95" customHeight="1" x14ac:dyDescent="0.25">
      <c r="A252" s="4">
        <f ca="1">DATE(YEAR(TODAY())-1,7,16)</f>
        <v>44393</v>
      </c>
      <c r="B252" s="1" t="str">
        <f t="shared" ca="1" si="6"/>
        <v>Jul</v>
      </c>
      <c r="C252" s="1" t="s">
        <v>19</v>
      </c>
      <c r="D252" s="1" t="s">
        <v>11</v>
      </c>
      <c r="E252" s="1" t="s">
        <v>16</v>
      </c>
      <c r="F252" s="1" t="s">
        <v>20</v>
      </c>
      <c r="G252" s="1" t="s">
        <v>25</v>
      </c>
      <c r="H252" s="1" t="s">
        <v>22</v>
      </c>
      <c r="I252" s="1">
        <v>73</v>
      </c>
      <c r="J252" s="6">
        <v>27064</v>
      </c>
      <c r="K252" s="1" t="str">
        <f t="shared" si="7"/>
        <v>Bill</v>
      </c>
      <c r="N252" s="6" t="str">
        <f>IF(G252=Dashboard!$C$3,Sales!J252,"")</f>
        <v/>
      </c>
      <c r="P252" s="1">
        <f>IF(C252=Dashboard!$F$3, Sales!J252,"")</f>
        <v>27064</v>
      </c>
    </row>
    <row r="253" spans="1:16" ht="19.95" customHeight="1" x14ac:dyDescent="0.25">
      <c r="A253" s="4">
        <f ca="1">DATE(YEAR(TODAY())-1,11,15)</f>
        <v>44515</v>
      </c>
      <c r="B253" s="1" t="str">
        <f t="shared" ca="1" si="6"/>
        <v>Nov</v>
      </c>
      <c r="C253" s="1" t="s">
        <v>10</v>
      </c>
      <c r="D253" s="1" t="s">
        <v>11</v>
      </c>
      <c r="E253" s="1" t="s">
        <v>12</v>
      </c>
      <c r="F253" s="1" t="s">
        <v>26</v>
      </c>
      <c r="G253" s="1" t="s">
        <v>31</v>
      </c>
      <c r="H253" s="1" t="s">
        <v>15</v>
      </c>
      <c r="I253" s="1">
        <v>31</v>
      </c>
      <c r="J253" s="6">
        <v>27894</v>
      </c>
      <c r="K253" s="1" t="str">
        <f t="shared" si="7"/>
        <v>Laura</v>
      </c>
      <c r="N253" s="6" t="str">
        <f>IF(G253=Dashboard!$C$3,Sales!J253,"")</f>
        <v/>
      </c>
      <c r="P253" s="1" t="str">
        <f>IF(C253=Dashboard!$F$3, Sales!J253,"")</f>
        <v/>
      </c>
    </row>
    <row r="254" spans="1:16" ht="19.95" customHeight="1" x14ac:dyDescent="0.25">
      <c r="A254" s="4">
        <f ca="1">DATE(YEAR(TODAY())-1,8,24)</f>
        <v>44432</v>
      </c>
      <c r="B254" s="1" t="str">
        <f t="shared" ca="1" si="6"/>
        <v>Aug</v>
      </c>
      <c r="C254" s="1" t="s">
        <v>28</v>
      </c>
      <c r="D254" s="1" t="s">
        <v>11</v>
      </c>
      <c r="E254" s="1" t="s">
        <v>16</v>
      </c>
      <c r="F254" s="1" t="s">
        <v>20</v>
      </c>
      <c r="G254" s="1" t="s">
        <v>39</v>
      </c>
      <c r="H254" s="1" t="s">
        <v>22</v>
      </c>
      <c r="I254" s="1">
        <v>71</v>
      </c>
      <c r="J254" s="6">
        <v>25028</v>
      </c>
      <c r="K254" s="1" t="str">
        <f t="shared" si="7"/>
        <v>Lou</v>
      </c>
      <c r="N254" s="6" t="str">
        <f>IF(G254=Dashboard!$C$3,Sales!J254,"")</f>
        <v/>
      </c>
      <c r="P254" s="1" t="str">
        <f>IF(C254=Dashboard!$F$3, Sales!J254,"")</f>
        <v/>
      </c>
    </row>
    <row r="255" spans="1:16" ht="19.95" customHeight="1" x14ac:dyDescent="0.25">
      <c r="A255" s="4">
        <f ca="1">DATE(YEAR(TODAY())-1,9,17)</f>
        <v>44456</v>
      </c>
      <c r="B255" s="1" t="str">
        <f t="shared" ca="1" si="6"/>
        <v>Sep</v>
      </c>
      <c r="C255" s="1" t="s">
        <v>10</v>
      </c>
      <c r="D255" s="1" t="s">
        <v>11</v>
      </c>
      <c r="E255" s="1" t="s">
        <v>16</v>
      </c>
      <c r="F255" s="1" t="s">
        <v>17</v>
      </c>
      <c r="G255" s="1" t="s">
        <v>31</v>
      </c>
      <c r="H255" s="1" t="s">
        <v>15</v>
      </c>
      <c r="I255" s="1">
        <v>61</v>
      </c>
      <c r="J255" s="6">
        <v>18126</v>
      </c>
      <c r="K255" s="1" t="str">
        <f t="shared" si="7"/>
        <v>Laura</v>
      </c>
      <c r="N255" s="6" t="str">
        <f>IF(G255=Dashboard!$C$3,Sales!J255,"")</f>
        <v/>
      </c>
      <c r="P255" s="1" t="str">
        <f>IF(C255=Dashboard!$F$3, Sales!J255,"")</f>
        <v/>
      </c>
    </row>
    <row r="256" spans="1:16" ht="19.95" customHeight="1" x14ac:dyDescent="0.25">
      <c r="A256" s="4">
        <f ca="1">DATE(YEAR(TODAY())-1,11,27)</f>
        <v>44527</v>
      </c>
      <c r="B256" s="1" t="str">
        <f t="shared" ca="1" si="6"/>
        <v>Nov</v>
      </c>
      <c r="C256" s="1" t="s">
        <v>19</v>
      </c>
      <c r="D256" s="1" t="s">
        <v>33</v>
      </c>
      <c r="E256" s="1" t="s">
        <v>16</v>
      </c>
      <c r="F256" s="1" t="s">
        <v>20</v>
      </c>
      <c r="G256" s="1" t="s">
        <v>25</v>
      </c>
      <c r="H256" s="1" t="s">
        <v>15</v>
      </c>
      <c r="I256" s="1">
        <v>54</v>
      </c>
      <c r="J256" s="6">
        <v>10370</v>
      </c>
      <c r="K256" s="1" t="str">
        <f t="shared" si="7"/>
        <v>Bill</v>
      </c>
      <c r="N256" s="6" t="str">
        <f>IF(G256=Dashboard!$C$3,Sales!J256,"")</f>
        <v/>
      </c>
      <c r="P256" s="1">
        <f>IF(C256=Dashboard!$F$3, Sales!J256,"")</f>
        <v>10370</v>
      </c>
    </row>
    <row r="257" spans="1:16" ht="19.95" customHeight="1" x14ac:dyDescent="0.25">
      <c r="A257" s="4">
        <f ca="1">DATE(YEAR(TODAY())-1,7,15)</f>
        <v>44392</v>
      </c>
      <c r="B257" s="1" t="str">
        <f t="shared" ca="1" si="6"/>
        <v>Jul</v>
      </c>
      <c r="C257" s="1" t="s">
        <v>10</v>
      </c>
      <c r="D257" s="1" t="s">
        <v>33</v>
      </c>
      <c r="E257" s="1" t="s">
        <v>16</v>
      </c>
      <c r="F257" s="1" t="s">
        <v>20</v>
      </c>
      <c r="G257" s="1" t="s">
        <v>34</v>
      </c>
      <c r="H257" s="1" t="s">
        <v>22</v>
      </c>
      <c r="I257" s="1">
        <v>23</v>
      </c>
      <c r="J257" s="6">
        <v>15682</v>
      </c>
      <c r="K257" s="1" t="str">
        <f t="shared" si="7"/>
        <v>Mary</v>
      </c>
      <c r="N257" s="6" t="str">
        <f>IF(G257=Dashboard!$C$3,Sales!J257,"")</f>
        <v/>
      </c>
      <c r="P257" s="1" t="str">
        <f>IF(C257=Dashboard!$F$3, Sales!J257,"")</f>
        <v/>
      </c>
    </row>
    <row r="258" spans="1:16" ht="19.95" customHeight="1" x14ac:dyDescent="0.25">
      <c r="A258" s="4">
        <f ca="1">DATE(YEAR(TODAY())-1,12,21)</f>
        <v>44551</v>
      </c>
      <c r="B258" s="1" t="str">
        <f t="shared" ca="1" si="6"/>
        <v>Dec</v>
      </c>
      <c r="C258" s="1" t="s">
        <v>19</v>
      </c>
      <c r="D258" s="1" t="s">
        <v>11</v>
      </c>
      <c r="E258" s="1" t="s">
        <v>12</v>
      </c>
      <c r="F258" s="1" t="s">
        <v>26</v>
      </c>
      <c r="G258" s="1" t="s">
        <v>32</v>
      </c>
      <c r="H258" s="1" t="s">
        <v>22</v>
      </c>
      <c r="I258" s="1">
        <v>42</v>
      </c>
      <c r="J258" s="6">
        <v>27727</v>
      </c>
      <c r="K258" s="1" t="str">
        <f t="shared" si="7"/>
        <v>Richard</v>
      </c>
      <c r="N258" s="6" t="str">
        <f>IF(G258=Dashboard!$C$3,Sales!J258,"")</f>
        <v/>
      </c>
      <c r="P258" s="1">
        <f>IF(C258=Dashboard!$F$3, Sales!J258,"")</f>
        <v>27727</v>
      </c>
    </row>
    <row r="259" spans="1:16" ht="19.95" customHeight="1" x14ac:dyDescent="0.25">
      <c r="A259" s="4">
        <f ca="1">DATE(YEAR(TODAY())-1,10,10)</f>
        <v>44479</v>
      </c>
      <c r="B259" s="1" t="str">
        <f t="shared" ref="B259:B322" ca="1" si="8">CHOOSE(MONTH(A259),"Jan","Feb","Mar","Apr","May","Jun","Jul","Aug","Sep","Oct","Nov","Dec")</f>
        <v>Oct</v>
      </c>
      <c r="C259" s="1" t="s">
        <v>19</v>
      </c>
      <c r="D259" s="1" t="s">
        <v>11</v>
      </c>
      <c r="E259" s="1" t="s">
        <v>12</v>
      </c>
      <c r="F259" s="1" t="s">
        <v>13</v>
      </c>
      <c r="G259" s="1" t="s">
        <v>21</v>
      </c>
      <c r="H259" s="1" t="s">
        <v>22</v>
      </c>
      <c r="I259" s="1">
        <v>68</v>
      </c>
      <c r="J259" s="6">
        <v>24318</v>
      </c>
      <c r="K259" s="1" t="str">
        <f t="shared" ref="K259:K322" si="9">IF(G259="Arthur", "Nicholas",G259)</f>
        <v>Helena</v>
      </c>
      <c r="N259" s="6">
        <f>IF(G259=Dashboard!$C$3,Sales!J259,"")</f>
        <v>24318</v>
      </c>
      <c r="P259" s="1">
        <f>IF(C259=Dashboard!$F$3, Sales!J259,"")</f>
        <v>24318</v>
      </c>
    </row>
    <row r="260" spans="1:16" ht="19.95" customHeight="1" x14ac:dyDescent="0.25">
      <c r="A260" s="4">
        <f ca="1">DATE(YEAR(TODAY())-1,4,20)</f>
        <v>44306</v>
      </c>
      <c r="B260" s="1" t="str">
        <f t="shared" ca="1" si="8"/>
        <v>Apr</v>
      </c>
      <c r="C260" s="1" t="s">
        <v>19</v>
      </c>
      <c r="D260" s="1" t="s">
        <v>11</v>
      </c>
      <c r="E260" s="1" t="s">
        <v>12</v>
      </c>
      <c r="F260" s="1" t="s">
        <v>13</v>
      </c>
      <c r="G260" s="1" t="s">
        <v>21</v>
      </c>
      <c r="H260" s="1" t="s">
        <v>15</v>
      </c>
      <c r="I260" s="1">
        <v>63</v>
      </c>
      <c r="J260" s="6">
        <v>25819</v>
      </c>
      <c r="K260" s="1" t="str">
        <f t="shared" si="9"/>
        <v>Helena</v>
      </c>
      <c r="N260" s="6">
        <f>IF(G260=Dashboard!$C$3,Sales!J260,"")</f>
        <v>25819</v>
      </c>
      <c r="P260" s="1">
        <f>IF(C260=Dashboard!$F$3, Sales!J260,"")</f>
        <v>25819</v>
      </c>
    </row>
    <row r="261" spans="1:16" ht="19.95" customHeight="1" x14ac:dyDescent="0.25">
      <c r="A261" s="4">
        <f ca="1">DATE(YEAR(TODAY())-1,5,30)</f>
        <v>44346</v>
      </c>
      <c r="B261" s="1" t="str">
        <f t="shared" ca="1" si="8"/>
        <v>May</v>
      </c>
      <c r="C261" s="1" t="s">
        <v>10</v>
      </c>
      <c r="D261" s="1" t="s">
        <v>11</v>
      </c>
      <c r="E261" s="1" t="s">
        <v>16</v>
      </c>
      <c r="F261" s="1" t="s">
        <v>20</v>
      </c>
      <c r="G261" s="1" t="s">
        <v>31</v>
      </c>
      <c r="H261" s="1" t="s">
        <v>22</v>
      </c>
      <c r="I261" s="1">
        <v>55</v>
      </c>
      <c r="J261" s="6">
        <v>28326</v>
      </c>
      <c r="K261" s="1" t="str">
        <f t="shared" si="9"/>
        <v>Laura</v>
      </c>
      <c r="N261" s="6" t="str">
        <f>IF(G261=Dashboard!$C$3,Sales!J261,"")</f>
        <v/>
      </c>
      <c r="P261" s="1" t="str">
        <f>IF(C261=Dashboard!$F$3, Sales!J261,"")</f>
        <v/>
      </c>
    </row>
    <row r="262" spans="1:16" ht="19.95" customHeight="1" x14ac:dyDescent="0.25">
      <c r="A262" s="4">
        <f ca="1">DATE(YEAR(TODAY())-1,12,26)</f>
        <v>44556</v>
      </c>
      <c r="B262" s="1" t="str">
        <f t="shared" ca="1" si="8"/>
        <v>Dec</v>
      </c>
      <c r="C262" s="1" t="s">
        <v>28</v>
      </c>
      <c r="D262" s="1" t="s">
        <v>11</v>
      </c>
      <c r="E262" s="1" t="s">
        <v>16</v>
      </c>
      <c r="F262" s="1" t="s">
        <v>17</v>
      </c>
      <c r="G262" s="1" t="s">
        <v>37</v>
      </c>
      <c r="H262" s="1" t="s">
        <v>15</v>
      </c>
      <c r="I262" s="1">
        <v>59</v>
      </c>
      <c r="J262" s="6">
        <v>20267</v>
      </c>
      <c r="K262" s="1" t="str">
        <f t="shared" si="9"/>
        <v>Jill</v>
      </c>
      <c r="N262" s="6" t="str">
        <f>IF(G262=Dashboard!$C$3,Sales!J262,"")</f>
        <v/>
      </c>
      <c r="P262" s="1" t="str">
        <f>IF(C262=Dashboard!$F$3, Sales!J262,"")</f>
        <v/>
      </c>
    </row>
    <row r="263" spans="1:16" ht="19.95" customHeight="1" x14ac:dyDescent="0.25">
      <c r="A263" s="4">
        <f ca="1">DATE(YEAR(TODAY())-1,6,11)</f>
        <v>44358</v>
      </c>
      <c r="B263" s="1" t="str">
        <f t="shared" ca="1" si="8"/>
        <v>Jun</v>
      </c>
      <c r="C263" s="1" t="s">
        <v>10</v>
      </c>
      <c r="D263" s="1" t="s">
        <v>11</v>
      </c>
      <c r="E263" s="1" t="s">
        <v>23</v>
      </c>
      <c r="F263" s="1" t="s">
        <v>36</v>
      </c>
      <c r="G263" s="1" t="s">
        <v>31</v>
      </c>
      <c r="H263" s="1" t="s">
        <v>22</v>
      </c>
      <c r="I263" s="1">
        <v>35</v>
      </c>
      <c r="J263" s="6">
        <v>27034</v>
      </c>
      <c r="K263" s="1" t="str">
        <f t="shared" si="9"/>
        <v>Laura</v>
      </c>
      <c r="N263" s="6" t="str">
        <f>IF(G263=Dashboard!$C$3,Sales!J263,"")</f>
        <v/>
      </c>
      <c r="P263" s="1" t="str">
        <f>IF(C263=Dashboard!$F$3, Sales!J263,"")</f>
        <v/>
      </c>
    </row>
    <row r="264" spans="1:16" ht="19.95" customHeight="1" x14ac:dyDescent="0.25">
      <c r="A264" s="4">
        <f ca="1">DATE(YEAR(TODAY())-1,6,11)</f>
        <v>44358</v>
      </c>
      <c r="B264" s="1" t="str">
        <f t="shared" ca="1" si="8"/>
        <v>Jun</v>
      </c>
      <c r="C264" s="1" t="s">
        <v>19</v>
      </c>
      <c r="D264" s="1" t="s">
        <v>11</v>
      </c>
      <c r="E264" s="1" t="s">
        <v>23</v>
      </c>
      <c r="F264" s="1" t="s">
        <v>36</v>
      </c>
      <c r="G264" s="1" t="s">
        <v>38</v>
      </c>
      <c r="H264" s="1" t="s">
        <v>22</v>
      </c>
      <c r="I264" s="1">
        <v>42</v>
      </c>
      <c r="J264" s="6">
        <v>28030</v>
      </c>
      <c r="K264" s="1" t="str">
        <f t="shared" si="9"/>
        <v>Larry</v>
      </c>
      <c r="N264" s="6" t="str">
        <f>IF(G264=Dashboard!$C$3,Sales!J264,"")</f>
        <v/>
      </c>
      <c r="P264" s="1">
        <f>IF(C264=Dashboard!$F$3, Sales!J264,"")</f>
        <v>28030</v>
      </c>
    </row>
    <row r="265" spans="1:16" ht="19.95" customHeight="1" x14ac:dyDescent="0.25">
      <c r="A265" s="4">
        <f ca="1">DATE(YEAR(TODAY())-1,3,12)</f>
        <v>44267</v>
      </c>
      <c r="B265" s="1" t="str">
        <f t="shared" ca="1" si="8"/>
        <v>Mar</v>
      </c>
      <c r="C265" s="1" t="s">
        <v>19</v>
      </c>
      <c r="D265" s="1" t="s">
        <v>11</v>
      </c>
      <c r="E265" s="1" t="s">
        <v>16</v>
      </c>
      <c r="F265" s="1" t="s">
        <v>20</v>
      </c>
      <c r="G265" s="1" t="s">
        <v>21</v>
      </c>
      <c r="H265" s="1" t="s">
        <v>22</v>
      </c>
      <c r="I265" s="1">
        <v>42</v>
      </c>
      <c r="J265" s="6">
        <v>26016</v>
      </c>
      <c r="K265" s="1" t="str">
        <f t="shared" si="9"/>
        <v>Helena</v>
      </c>
      <c r="N265" s="6">
        <f>IF(G265=Dashboard!$C$3,Sales!J265,"")</f>
        <v>26016</v>
      </c>
      <c r="P265" s="1">
        <f>IF(C265=Dashboard!$F$3, Sales!J265,"")</f>
        <v>26016</v>
      </c>
    </row>
    <row r="266" spans="1:16" ht="19.95" customHeight="1" x14ac:dyDescent="0.25">
      <c r="A266" s="4">
        <f ca="1">DATE(YEAR(TODAY())-1,6,16)</f>
        <v>44363</v>
      </c>
      <c r="B266" s="1" t="str">
        <f t="shared" ca="1" si="8"/>
        <v>Jun</v>
      </c>
      <c r="C266" s="1" t="s">
        <v>19</v>
      </c>
      <c r="D266" s="1" t="s">
        <v>33</v>
      </c>
      <c r="E266" s="1" t="s">
        <v>16</v>
      </c>
      <c r="F266" s="1" t="s">
        <v>30</v>
      </c>
      <c r="G266" s="1" t="s">
        <v>25</v>
      </c>
      <c r="H266" s="1" t="s">
        <v>22</v>
      </c>
      <c r="I266" s="1">
        <v>45</v>
      </c>
      <c r="J266" s="6">
        <v>23172</v>
      </c>
      <c r="K266" s="1" t="str">
        <f t="shared" si="9"/>
        <v>Bill</v>
      </c>
      <c r="N266" s="6" t="str">
        <f>IF(G266=Dashboard!$C$3,Sales!J266,"")</f>
        <v/>
      </c>
      <c r="P266" s="1">
        <f>IF(C266=Dashboard!$F$3, Sales!J266,"")</f>
        <v>23172</v>
      </c>
    </row>
    <row r="267" spans="1:16" ht="19.95" customHeight="1" x14ac:dyDescent="0.25">
      <c r="A267" s="4">
        <f ca="1">DATE(YEAR(TODAY())-1,5,10)</f>
        <v>44326</v>
      </c>
      <c r="B267" s="1" t="str">
        <f t="shared" ca="1" si="8"/>
        <v>May</v>
      </c>
      <c r="C267" s="1" t="s">
        <v>28</v>
      </c>
      <c r="D267" s="1" t="s">
        <v>11</v>
      </c>
      <c r="E267" s="1" t="s">
        <v>16</v>
      </c>
      <c r="F267" s="1" t="s">
        <v>30</v>
      </c>
      <c r="G267" s="1" t="s">
        <v>21</v>
      </c>
      <c r="H267" s="1" t="s">
        <v>22</v>
      </c>
      <c r="I267" s="1">
        <v>45</v>
      </c>
      <c r="J267" s="6">
        <v>32137</v>
      </c>
      <c r="K267" s="1" t="str">
        <f t="shared" si="9"/>
        <v>Helena</v>
      </c>
      <c r="N267" s="6">
        <f>IF(G267=Dashboard!$C$3,Sales!J267,"")</f>
        <v>32137</v>
      </c>
      <c r="P267" s="1" t="str">
        <f>IF(C267=Dashboard!$F$3, Sales!J267,"")</f>
        <v/>
      </c>
    </row>
    <row r="268" spans="1:16" ht="19.95" customHeight="1" x14ac:dyDescent="0.25">
      <c r="A268" s="4">
        <f ca="1">DATE(YEAR(TODAY())-1,9,16)</f>
        <v>44455</v>
      </c>
      <c r="B268" s="1" t="str">
        <f t="shared" ca="1" si="8"/>
        <v>Sep</v>
      </c>
      <c r="C268" s="1" t="s">
        <v>28</v>
      </c>
      <c r="D268" s="1" t="s">
        <v>33</v>
      </c>
      <c r="E268" s="1" t="s">
        <v>16</v>
      </c>
      <c r="F268" s="1" t="s">
        <v>30</v>
      </c>
      <c r="G268" s="1" t="s">
        <v>39</v>
      </c>
      <c r="H268" s="1" t="s">
        <v>22</v>
      </c>
      <c r="I268" s="1">
        <v>73</v>
      </c>
      <c r="J268" s="6">
        <v>15156</v>
      </c>
      <c r="K268" s="1" t="str">
        <f t="shared" si="9"/>
        <v>Lou</v>
      </c>
      <c r="N268" s="6" t="str">
        <f>IF(G268=Dashboard!$C$3,Sales!J268,"")</f>
        <v/>
      </c>
      <c r="P268" s="1" t="str">
        <f>IF(C268=Dashboard!$F$3, Sales!J268,"")</f>
        <v/>
      </c>
    </row>
    <row r="269" spans="1:16" ht="19.95" customHeight="1" x14ac:dyDescent="0.25">
      <c r="A269" s="4">
        <f ca="1">DATE(YEAR(TODAY())-1,11,4)</f>
        <v>44504</v>
      </c>
      <c r="B269" s="1" t="str">
        <f t="shared" ca="1" si="8"/>
        <v>Nov</v>
      </c>
      <c r="C269" s="1" t="s">
        <v>10</v>
      </c>
      <c r="D269" s="1" t="s">
        <v>11</v>
      </c>
      <c r="E269" s="1" t="s">
        <v>16</v>
      </c>
      <c r="F269" s="1" t="s">
        <v>17</v>
      </c>
      <c r="G269" s="1" t="s">
        <v>31</v>
      </c>
      <c r="H269" s="1" t="s">
        <v>22</v>
      </c>
      <c r="I269" s="1">
        <v>65</v>
      </c>
      <c r="J269" s="6">
        <v>18798</v>
      </c>
      <c r="K269" s="1" t="str">
        <f t="shared" si="9"/>
        <v>Laura</v>
      </c>
      <c r="N269" s="6" t="str">
        <f>IF(G269=Dashboard!$C$3,Sales!J269,"")</f>
        <v/>
      </c>
      <c r="P269" s="1" t="str">
        <f>IF(C269=Dashboard!$F$3, Sales!J269,"")</f>
        <v/>
      </c>
    </row>
    <row r="270" spans="1:16" ht="19.95" customHeight="1" x14ac:dyDescent="0.25">
      <c r="A270" s="4">
        <f ca="1">DATE(YEAR(TODAY())-1,11,5)</f>
        <v>44505</v>
      </c>
      <c r="B270" s="1" t="str">
        <f t="shared" ca="1" si="8"/>
        <v>Nov</v>
      </c>
      <c r="C270" s="1" t="s">
        <v>19</v>
      </c>
      <c r="D270" s="1" t="s">
        <v>11</v>
      </c>
      <c r="E270" s="1" t="s">
        <v>12</v>
      </c>
      <c r="F270" s="1" t="s">
        <v>26</v>
      </c>
      <c r="G270" s="1" t="s">
        <v>35</v>
      </c>
      <c r="H270" s="1" t="s">
        <v>15</v>
      </c>
      <c r="I270" s="1">
        <v>39</v>
      </c>
      <c r="J270" s="6">
        <v>24597</v>
      </c>
      <c r="K270" s="1" t="str">
        <f t="shared" si="9"/>
        <v>Sarah</v>
      </c>
      <c r="N270" s="6" t="str">
        <f>IF(G270=Dashboard!$C$3,Sales!J270,"")</f>
        <v/>
      </c>
      <c r="P270" s="1">
        <f>IF(C270=Dashboard!$F$3, Sales!J270,"")</f>
        <v>24597</v>
      </c>
    </row>
    <row r="271" spans="1:16" ht="19.95" customHeight="1" x14ac:dyDescent="0.25">
      <c r="A271" s="4">
        <f ca="1">DATE(YEAR(TODAY())-1,8,26)</f>
        <v>44434</v>
      </c>
      <c r="B271" s="1" t="str">
        <f t="shared" ca="1" si="8"/>
        <v>Aug</v>
      </c>
      <c r="C271" s="1" t="s">
        <v>10</v>
      </c>
      <c r="D271" s="1" t="s">
        <v>33</v>
      </c>
      <c r="E271" s="1" t="s">
        <v>16</v>
      </c>
      <c r="F271" s="1" t="s">
        <v>30</v>
      </c>
      <c r="G271" s="1" t="s">
        <v>18</v>
      </c>
      <c r="H271" s="1" t="s">
        <v>22</v>
      </c>
      <c r="I271" s="1">
        <v>57</v>
      </c>
      <c r="J271" s="6">
        <v>15582</v>
      </c>
      <c r="K271" s="1" t="str">
        <f t="shared" si="9"/>
        <v>Miguel</v>
      </c>
      <c r="N271" s="6" t="str">
        <f>IF(G271=Dashboard!$C$3,Sales!J271,"")</f>
        <v/>
      </c>
      <c r="P271" s="1" t="str">
        <f>IF(C271=Dashboard!$F$3, Sales!J271,"")</f>
        <v/>
      </c>
    </row>
    <row r="272" spans="1:16" ht="19.95" customHeight="1" x14ac:dyDescent="0.25">
      <c r="A272" s="4">
        <f ca="1">DATE(YEAR(TODAY())-2,12,30)</f>
        <v>44195</v>
      </c>
      <c r="B272" s="1" t="str">
        <f t="shared" ca="1" si="8"/>
        <v>Dec</v>
      </c>
      <c r="C272" s="1" t="s">
        <v>19</v>
      </c>
      <c r="D272" s="1" t="s">
        <v>11</v>
      </c>
      <c r="E272" s="1" t="s">
        <v>16</v>
      </c>
      <c r="F272" s="1" t="s">
        <v>30</v>
      </c>
      <c r="G272" s="1" t="s">
        <v>25</v>
      </c>
      <c r="H272" s="1" t="s">
        <v>15</v>
      </c>
      <c r="I272" s="1">
        <v>72</v>
      </c>
      <c r="J272" s="6">
        <v>30269</v>
      </c>
      <c r="K272" s="1" t="str">
        <f t="shared" si="9"/>
        <v>Bill</v>
      </c>
      <c r="N272" s="6" t="str">
        <f>IF(G272=Dashboard!$C$3,Sales!J272,"")</f>
        <v/>
      </c>
      <c r="P272" s="1">
        <f>IF(C272=Dashboard!$F$3, Sales!J272,"")</f>
        <v>30269</v>
      </c>
    </row>
    <row r="273" spans="1:16" ht="19.95" customHeight="1" x14ac:dyDescent="0.25">
      <c r="A273" s="4">
        <f ca="1">DATE(YEAR(TODAY())-1,12,25)</f>
        <v>44555</v>
      </c>
      <c r="B273" s="1" t="str">
        <f t="shared" ca="1" si="8"/>
        <v>Dec</v>
      </c>
      <c r="C273" s="1" t="s">
        <v>19</v>
      </c>
      <c r="D273" s="1" t="s">
        <v>11</v>
      </c>
      <c r="E273" s="1" t="s">
        <v>12</v>
      </c>
      <c r="F273" s="1" t="s">
        <v>13</v>
      </c>
      <c r="G273" s="1" t="s">
        <v>25</v>
      </c>
      <c r="H273" s="1" t="s">
        <v>15</v>
      </c>
      <c r="I273" s="1">
        <v>43</v>
      </c>
      <c r="J273" s="6">
        <v>28170</v>
      </c>
      <c r="K273" s="1" t="str">
        <f t="shared" si="9"/>
        <v>Bill</v>
      </c>
      <c r="N273" s="6" t="str">
        <f>IF(G273=Dashboard!$C$3,Sales!J273,"")</f>
        <v/>
      </c>
      <c r="P273" s="1">
        <f>IF(C273=Dashboard!$F$3, Sales!J273,"")</f>
        <v>28170</v>
      </c>
    </row>
    <row r="274" spans="1:16" ht="19.95" customHeight="1" x14ac:dyDescent="0.25">
      <c r="A274" s="4">
        <f ca="1">DATE(YEAR(TODAY())-1,7,15)</f>
        <v>44392</v>
      </c>
      <c r="B274" s="1" t="str">
        <f t="shared" ca="1" si="8"/>
        <v>Jul</v>
      </c>
      <c r="C274" s="1" t="s">
        <v>19</v>
      </c>
      <c r="D274" s="1" t="s">
        <v>11</v>
      </c>
      <c r="E274" s="1" t="s">
        <v>23</v>
      </c>
      <c r="F274" s="1" t="s">
        <v>36</v>
      </c>
      <c r="G274" s="1" t="s">
        <v>38</v>
      </c>
      <c r="H274" s="1" t="s">
        <v>22</v>
      </c>
      <c r="I274" s="1">
        <v>75</v>
      </c>
      <c r="J274" s="6">
        <v>27705</v>
      </c>
      <c r="K274" s="1" t="str">
        <f t="shared" si="9"/>
        <v>Larry</v>
      </c>
      <c r="N274" s="6" t="str">
        <f>IF(G274=Dashboard!$C$3,Sales!J274,"")</f>
        <v/>
      </c>
      <c r="P274" s="1">
        <f>IF(C274=Dashboard!$F$3, Sales!J274,"")</f>
        <v>27705</v>
      </c>
    </row>
    <row r="275" spans="1:16" ht="19.95" customHeight="1" x14ac:dyDescent="0.25">
      <c r="A275" s="4">
        <f ca="1">DATE(YEAR(TODAY())-1,4,14)</f>
        <v>44300</v>
      </c>
      <c r="B275" s="1" t="str">
        <f t="shared" ca="1" si="8"/>
        <v>Apr</v>
      </c>
      <c r="C275" s="1" t="s">
        <v>10</v>
      </c>
      <c r="D275" s="1" t="s">
        <v>11</v>
      </c>
      <c r="E275" s="1" t="s">
        <v>23</v>
      </c>
      <c r="F275" s="1" t="s">
        <v>24</v>
      </c>
      <c r="G275" s="1" t="s">
        <v>27</v>
      </c>
      <c r="H275" s="1" t="s">
        <v>22</v>
      </c>
      <c r="I275" s="1">
        <v>71</v>
      </c>
      <c r="J275" s="6">
        <v>29476</v>
      </c>
      <c r="K275" s="1" t="str">
        <f t="shared" si="9"/>
        <v>Harry</v>
      </c>
      <c r="N275" s="6" t="str">
        <f>IF(G275=Dashboard!$C$3,Sales!J275,"")</f>
        <v/>
      </c>
      <c r="P275" s="1" t="str">
        <f>IF(C275=Dashboard!$F$3, Sales!J275,"")</f>
        <v/>
      </c>
    </row>
    <row r="276" spans="1:16" ht="19.95" customHeight="1" x14ac:dyDescent="0.25">
      <c r="A276" s="4">
        <f ca="1">DATE(YEAR(TODAY())-1,9,7)</f>
        <v>44446</v>
      </c>
      <c r="B276" s="1" t="str">
        <f t="shared" ca="1" si="8"/>
        <v>Sep</v>
      </c>
      <c r="C276" s="1" t="s">
        <v>10</v>
      </c>
      <c r="D276" s="1" t="s">
        <v>11</v>
      </c>
      <c r="E276" s="1" t="s">
        <v>12</v>
      </c>
      <c r="F276" s="1" t="s">
        <v>26</v>
      </c>
      <c r="G276" s="1" t="s">
        <v>18</v>
      </c>
      <c r="H276" s="1" t="s">
        <v>22</v>
      </c>
      <c r="I276" s="1">
        <v>67</v>
      </c>
      <c r="J276" s="6">
        <v>26464</v>
      </c>
      <c r="K276" s="1" t="str">
        <f t="shared" si="9"/>
        <v>Miguel</v>
      </c>
      <c r="N276" s="6" t="str">
        <f>IF(G276=Dashboard!$C$3,Sales!J276,"")</f>
        <v/>
      </c>
      <c r="P276" s="1" t="str">
        <f>IF(C276=Dashboard!$F$3, Sales!J276,"")</f>
        <v/>
      </c>
    </row>
    <row r="277" spans="1:16" ht="19.95" customHeight="1" x14ac:dyDescent="0.25">
      <c r="A277" s="4">
        <f ca="1">DATE(YEAR(TODAY())-1,12,4)</f>
        <v>44534</v>
      </c>
      <c r="B277" s="1" t="str">
        <f t="shared" ca="1" si="8"/>
        <v>Dec</v>
      </c>
      <c r="C277" s="1" t="s">
        <v>10</v>
      </c>
      <c r="D277" s="1" t="s">
        <v>11</v>
      </c>
      <c r="E277" s="1" t="s">
        <v>23</v>
      </c>
      <c r="F277" s="1" t="s">
        <v>36</v>
      </c>
      <c r="G277" s="1" t="s">
        <v>18</v>
      </c>
      <c r="H277" s="1" t="s">
        <v>15</v>
      </c>
      <c r="I277" s="1">
        <v>22</v>
      </c>
      <c r="J277" s="6">
        <v>27660</v>
      </c>
      <c r="K277" s="1" t="str">
        <f t="shared" si="9"/>
        <v>Miguel</v>
      </c>
      <c r="N277" s="6" t="str">
        <f>IF(G277=Dashboard!$C$3,Sales!J277,"")</f>
        <v/>
      </c>
      <c r="P277" s="1" t="str">
        <f>IF(C277=Dashboard!$F$3, Sales!J277,"")</f>
        <v/>
      </c>
    </row>
    <row r="278" spans="1:16" ht="19.95" customHeight="1" x14ac:dyDescent="0.25">
      <c r="A278" s="4">
        <f ca="1">DATE(YEAR(TODAY())-1,6,8)</f>
        <v>44355</v>
      </c>
      <c r="B278" s="1" t="str">
        <f t="shared" ca="1" si="8"/>
        <v>Jun</v>
      </c>
      <c r="C278" s="1" t="s">
        <v>28</v>
      </c>
      <c r="D278" s="1" t="s">
        <v>11</v>
      </c>
      <c r="E278" s="1" t="s">
        <v>12</v>
      </c>
      <c r="F278" s="1" t="s">
        <v>26</v>
      </c>
      <c r="G278" s="1" t="s">
        <v>14</v>
      </c>
      <c r="H278" s="1" t="s">
        <v>15</v>
      </c>
      <c r="I278" s="1">
        <v>73</v>
      </c>
      <c r="J278" s="6">
        <v>25130</v>
      </c>
      <c r="K278" s="1" t="str">
        <f t="shared" si="9"/>
        <v>Nicholas</v>
      </c>
      <c r="N278" s="6" t="str">
        <f>IF(G278=Dashboard!$C$3,Sales!J278,"")</f>
        <v/>
      </c>
      <c r="P278" s="1" t="str">
        <f>IF(C278=Dashboard!$F$3, Sales!J278,"")</f>
        <v/>
      </c>
    </row>
    <row r="279" spans="1:16" ht="19.95" customHeight="1" x14ac:dyDescent="0.25">
      <c r="A279" s="4">
        <f ca="1">DATE(YEAR(TODAY())-1,3,20)</f>
        <v>44275</v>
      </c>
      <c r="B279" s="1" t="str">
        <f t="shared" ca="1" si="8"/>
        <v>Mar</v>
      </c>
      <c r="C279" s="1" t="s">
        <v>10</v>
      </c>
      <c r="D279" s="1" t="s">
        <v>11</v>
      </c>
      <c r="E279" s="1" t="s">
        <v>23</v>
      </c>
      <c r="F279" s="1" t="s">
        <v>24</v>
      </c>
      <c r="G279" s="1" t="s">
        <v>31</v>
      </c>
      <c r="H279" s="1" t="s">
        <v>15</v>
      </c>
      <c r="I279" s="1">
        <v>62</v>
      </c>
      <c r="J279" s="6">
        <v>27949</v>
      </c>
      <c r="K279" s="1" t="str">
        <f t="shared" si="9"/>
        <v>Laura</v>
      </c>
      <c r="N279" s="6" t="str">
        <f>IF(G279=Dashboard!$C$3,Sales!J279,"")</f>
        <v/>
      </c>
      <c r="P279" s="1" t="str">
        <f>IF(C279=Dashboard!$F$3, Sales!J279,"")</f>
        <v/>
      </c>
    </row>
    <row r="280" spans="1:16" ht="19.95" customHeight="1" x14ac:dyDescent="0.25">
      <c r="A280" s="4">
        <f ca="1">DATE(YEAR(TODAY())-1,8,4)</f>
        <v>44412</v>
      </c>
      <c r="B280" s="1" t="str">
        <f t="shared" ca="1" si="8"/>
        <v>Aug</v>
      </c>
      <c r="C280" s="1" t="s">
        <v>10</v>
      </c>
      <c r="D280" s="1" t="s">
        <v>11</v>
      </c>
      <c r="E280" s="1" t="s">
        <v>16</v>
      </c>
      <c r="F280" s="1" t="s">
        <v>20</v>
      </c>
      <c r="G280" s="1" t="s">
        <v>31</v>
      </c>
      <c r="H280" s="1" t="s">
        <v>22</v>
      </c>
      <c r="I280" s="1">
        <v>70</v>
      </c>
      <c r="J280" s="6">
        <v>26273</v>
      </c>
      <c r="K280" s="1" t="str">
        <f t="shared" si="9"/>
        <v>Laura</v>
      </c>
      <c r="N280" s="6" t="str">
        <f>IF(G280=Dashboard!$C$3,Sales!J280,"")</f>
        <v/>
      </c>
      <c r="P280" s="1" t="str">
        <f>IF(C280=Dashboard!$F$3, Sales!J280,"")</f>
        <v/>
      </c>
    </row>
    <row r="281" spans="1:16" ht="19.95" customHeight="1" x14ac:dyDescent="0.25">
      <c r="A281" s="4">
        <f ca="1">DATE(YEAR(TODAY())-1,11,12)</f>
        <v>44512</v>
      </c>
      <c r="B281" s="1" t="str">
        <f t="shared" ca="1" si="8"/>
        <v>Nov</v>
      </c>
      <c r="C281" s="1" t="s">
        <v>19</v>
      </c>
      <c r="D281" s="1" t="s">
        <v>11</v>
      </c>
      <c r="E281" s="1" t="s">
        <v>23</v>
      </c>
      <c r="F281" s="1" t="s">
        <v>24</v>
      </c>
      <c r="G281" s="1" t="s">
        <v>32</v>
      </c>
      <c r="H281" s="1" t="s">
        <v>22</v>
      </c>
      <c r="I281" s="1">
        <v>35</v>
      </c>
      <c r="J281" s="6">
        <v>28225</v>
      </c>
      <c r="K281" s="1" t="str">
        <f t="shared" si="9"/>
        <v>Richard</v>
      </c>
      <c r="N281" s="6" t="str">
        <f>IF(G281=Dashboard!$C$3,Sales!J281,"")</f>
        <v/>
      </c>
      <c r="P281" s="1">
        <f>IF(C281=Dashboard!$F$3, Sales!J281,"")</f>
        <v>28225</v>
      </c>
    </row>
    <row r="282" spans="1:16" ht="19.95" customHeight="1" x14ac:dyDescent="0.25">
      <c r="A282" s="4">
        <f ca="1">DATE(YEAR(TODAY())-1,11,7)</f>
        <v>44507</v>
      </c>
      <c r="B282" s="1" t="str">
        <f t="shared" ca="1" si="8"/>
        <v>Nov</v>
      </c>
      <c r="C282" s="1" t="s">
        <v>19</v>
      </c>
      <c r="D282" s="1" t="s">
        <v>33</v>
      </c>
      <c r="E282" s="1" t="s">
        <v>16</v>
      </c>
      <c r="F282" s="1" t="s">
        <v>30</v>
      </c>
      <c r="G282" s="1" t="s">
        <v>35</v>
      </c>
      <c r="H282" s="1" t="s">
        <v>15</v>
      </c>
      <c r="I282" s="1">
        <v>43</v>
      </c>
      <c r="J282" s="6">
        <v>22252</v>
      </c>
      <c r="K282" s="1" t="str">
        <f t="shared" si="9"/>
        <v>Sarah</v>
      </c>
      <c r="N282" s="6" t="str">
        <f>IF(G282=Dashboard!$C$3,Sales!J282,"")</f>
        <v/>
      </c>
      <c r="P282" s="1">
        <f>IF(C282=Dashboard!$F$3, Sales!J282,"")</f>
        <v>22252</v>
      </c>
    </row>
    <row r="283" spans="1:16" ht="19.95" customHeight="1" x14ac:dyDescent="0.25">
      <c r="A283" s="4">
        <f ca="1">DATE(YEAR(TODAY())-1,11,2)</f>
        <v>44502</v>
      </c>
      <c r="B283" s="1" t="str">
        <f t="shared" ca="1" si="8"/>
        <v>Nov</v>
      </c>
      <c r="C283" s="1" t="s">
        <v>10</v>
      </c>
      <c r="D283" s="1" t="s">
        <v>11</v>
      </c>
      <c r="E283" s="1" t="s">
        <v>23</v>
      </c>
      <c r="F283" s="1" t="s">
        <v>24</v>
      </c>
      <c r="G283" s="1" t="s">
        <v>14</v>
      </c>
      <c r="H283" s="1" t="s">
        <v>22</v>
      </c>
      <c r="I283" s="1">
        <v>38</v>
      </c>
      <c r="J283" s="6">
        <v>30472</v>
      </c>
      <c r="K283" s="1" t="str">
        <f t="shared" si="9"/>
        <v>Nicholas</v>
      </c>
      <c r="N283" s="6" t="str">
        <f>IF(G283=Dashboard!$C$3,Sales!J283,"")</f>
        <v/>
      </c>
      <c r="P283" s="1" t="str">
        <f>IF(C283=Dashboard!$F$3, Sales!J283,"")</f>
        <v/>
      </c>
    </row>
    <row r="284" spans="1:16" ht="19.95" customHeight="1" x14ac:dyDescent="0.25">
      <c r="A284" s="4">
        <f ca="1">DATE(YEAR(TODAY())-1,12,24)</f>
        <v>44554</v>
      </c>
      <c r="B284" s="1" t="str">
        <f t="shared" ca="1" si="8"/>
        <v>Dec</v>
      </c>
      <c r="C284" s="1" t="s">
        <v>28</v>
      </c>
      <c r="D284" s="1" t="s">
        <v>11</v>
      </c>
      <c r="E284" s="1" t="s">
        <v>12</v>
      </c>
      <c r="F284" s="1" t="s">
        <v>13</v>
      </c>
      <c r="G284" s="1" t="s">
        <v>40</v>
      </c>
      <c r="H284" s="1" t="s">
        <v>15</v>
      </c>
      <c r="I284" s="1">
        <v>74</v>
      </c>
      <c r="J284" s="6">
        <v>28111</v>
      </c>
      <c r="K284" s="1" t="str">
        <f t="shared" si="9"/>
        <v>Tina</v>
      </c>
      <c r="N284" s="6" t="str">
        <f>IF(G284=Dashboard!$C$3,Sales!J284,"")</f>
        <v/>
      </c>
      <c r="P284" s="1" t="str">
        <f>IF(C284=Dashboard!$F$3, Sales!J284,"")</f>
        <v/>
      </c>
    </row>
    <row r="285" spans="1:16" ht="19.95" customHeight="1" x14ac:dyDescent="0.25">
      <c r="A285" s="4">
        <f ca="1">DATE(YEAR(TODAY())-1,4,17)</f>
        <v>44303</v>
      </c>
      <c r="B285" s="1" t="str">
        <f t="shared" ca="1" si="8"/>
        <v>Apr</v>
      </c>
      <c r="C285" s="1" t="s">
        <v>10</v>
      </c>
      <c r="D285" s="1" t="s">
        <v>33</v>
      </c>
      <c r="E285" s="1" t="s">
        <v>16</v>
      </c>
      <c r="F285" s="1" t="s">
        <v>30</v>
      </c>
      <c r="G285" s="1" t="s">
        <v>34</v>
      </c>
      <c r="H285" s="1" t="s">
        <v>22</v>
      </c>
      <c r="I285" s="1">
        <v>28</v>
      </c>
      <c r="J285" s="6">
        <v>18193</v>
      </c>
      <c r="K285" s="1" t="str">
        <f t="shared" si="9"/>
        <v>Mary</v>
      </c>
      <c r="N285" s="6" t="str">
        <f>IF(G285=Dashboard!$C$3,Sales!J285,"")</f>
        <v/>
      </c>
      <c r="P285" s="1" t="str">
        <f>IF(C285=Dashboard!$F$3, Sales!J285,"")</f>
        <v/>
      </c>
    </row>
    <row r="286" spans="1:16" ht="19.95" customHeight="1" x14ac:dyDescent="0.25">
      <c r="A286" s="4">
        <f ca="1">DATE(YEAR(TODAY())-1,6,11)</f>
        <v>44358</v>
      </c>
      <c r="B286" s="1" t="str">
        <f t="shared" ca="1" si="8"/>
        <v>Jun</v>
      </c>
      <c r="C286" s="1" t="s">
        <v>19</v>
      </c>
      <c r="D286" s="1" t="s">
        <v>11</v>
      </c>
      <c r="E286" s="1" t="s">
        <v>23</v>
      </c>
      <c r="F286" s="1" t="s">
        <v>24</v>
      </c>
      <c r="G286" s="1" t="s">
        <v>35</v>
      </c>
      <c r="H286" s="1" t="s">
        <v>15</v>
      </c>
      <c r="I286" s="1">
        <v>22</v>
      </c>
      <c r="J286" s="6">
        <v>30634</v>
      </c>
      <c r="K286" s="1" t="str">
        <f t="shared" si="9"/>
        <v>Sarah</v>
      </c>
      <c r="N286" s="6" t="str">
        <f>IF(G286=Dashboard!$C$3,Sales!J286,"")</f>
        <v/>
      </c>
      <c r="P286" s="1">
        <f>IF(C286=Dashboard!$F$3, Sales!J286,"")</f>
        <v>30634</v>
      </c>
    </row>
    <row r="287" spans="1:16" ht="19.95" customHeight="1" x14ac:dyDescent="0.25">
      <c r="A287" s="4">
        <f ca="1">DATE(YEAR(TODAY())-1,2,28)</f>
        <v>44255</v>
      </c>
      <c r="B287" s="1" t="str">
        <f t="shared" ca="1" si="8"/>
        <v>Feb</v>
      </c>
      <c r="C287" s="1" t="s">
        <v>19</v>
      </c>
      <c r="D287" s="1" t="s">
        <v>11</v>
      </c>
      <c r="E287" s="1" t="s">
        <v>12</v>
      </c>
      <c r="F287" s="1" t="s">
        <v>13</v>
      </c>
      <c r="G287" s="1" t="s">
        <v>21</v>
      </c>
      <c r="H287" s="1" t="s">
        <v>22</v>
      </c>
      <c r="I287" s="1">
        <v>37</v>
      </c>
      <c r="J287" s="6">
        <v>25001</v>
      </c>
      <c r="K287" s="1" t="str">
        <f t="shared" si="9"/>
        <v>Helena</v>
      </c>
      <c r="N287" s="6">
        <f>IF(G287=Dashboard!$C$3,Sales!J287,"")</f>
        <v>25001</v>
      </c>
      <c r="P287" s="1">
        <f>IF(C287=Dashboard!$F$3, Sales!J287,"")</f>
        <v>25001</v>
      </c>
    </row>
    <row r="288" spans="1:16" ht="19.95" customHeight="1" x14ac:dyDescent="0.25">
      <c r="A288" s="4">
        <f ca="1">DATE(YEAR(TODAY())-1,3,1)</f>
        <v>44256</v>
      </c>
      <c r="B288" s="1" t="str">
        <f t="shared" ca="1" si="8"/>
        <v>Mar</v>
      </c>
      <c r="C288" s="1" t="s">
        <v>28</v>
      </c>
      <c r="D288" s="1" t="s">
        <v>11</v>
      </c>
      <c r="E288" s="1" t="s">
        <v>16</v>
      </c>
      <c r="F288" s="1" t="s">
        <v>20</v>
      </c>
      <c r="G288" s="1" t="s">
        <v>14</v>
      </c>
      <c r="H288" s="1" t="s">
        <v>22</v>
      </c>
      <c r="I288" s="1">
        <v>38</v>
      </c>
      <c r="J288" s="6">
        <v>26867</v>
      </c>
      <c r="K288" s="1" t="str">
        <f t="shared" si="9"/>
        <v>Nicholas</v>
      </c>
      <c r="N288" s="6" t="str">
        <f>IF(G288=Dashboard!$C$3,Sales!J288,"")</f>
        <v/>
      </c>
      <c r="P288" s="1" t="str">
        <f>IF(C288=Dashboard!$F$3, Sales!J288,"")</f>
        <v/>
      </c>
    </row>
    <row r="289" spans="1:16" ht="19.95" customHeight="1" x14ac:dyDescent="0.25">
      <c r="A289" s="4">
        <f ca="1">DATE(YEAR(TODAY())-1,12,4)</f>
        <v>44534</v>
      </c>
      <c r="B289" s="1" t="str">
        <f t="shared" ca="1" si="8"/>
        <v>Dec</v>
      </c>
      <c r="C289" s="1" t="s">
        <v>10</v>
      </c>
      <c r="D289" s="1" t="s">
        <v>11</v>
      </c>
      <c r="E289" s="1" t="s">
        <v>12</v>
      </c>
      <c r="F289" s="1" t="s">
        <v>13</v>
      </c>
      <c r="G289" s="1" t="s">
        <v>34</v>
      </c>
      <c r="H289" s="1" t="s">
        <v>22</v>
      </c>
      <c r="I289" s="1">
        <v>50</v>
      </c>
      <c r="J289" s="6">
        <v>28671</v>
      </c>
      <c r="K289" s="1" t="str">
        <f t="shared" si="9"/>
        <v>Mary</v>
      </c>
      <c r="N289" s="6" t="str">
        <f>IF(G289=Dashboard!$C$3,Sales!J289,"")</f>
        <v/>
      </c>
      <c r="P289" s="1" t="str">
        <f>IF(C289=Dashboard!$F$3, Sales!J289,"")</f>
        <v/>
      </c>
    </row>
    <row r="290" spans="1:16" ht="19.95" customHeight="1" x14ac:dyDescent="0.25">
      <c r="A290" s="4">
        <f ca="1">DATE(YEAR(TODAY())-1,2,1)</f>
        <v>44228</v>
      </c>
      <c r="B290" s="1" t="str">
        <f t="shared" ca="1" si="8"/>
        <v>Feb</v>
      </c>
      <c r="C290" s="1" t="s">
        <v>10</v>
      </c>
      <c r="D290" s="1" t="s">
        <v>11</v>
      </c>
      <c r="E290" s="1" t="s">
        <v>23</v>
      </c>
      <c r="F290" s="1" t="s">
        <v>24</v>
      </c>
      <c r="G290" s="1" t="s">
        <v>27</v>
      </c>
      <c r="H290" s="1" t="s">
        <v>15</v>
      </c>
      <c r="I290" s="1">
        <v>60</v>
      </c>
      <c r="J290" s="6">
        <v>30238</v>
      </c>
      <c r="K290" s="1" t="str">
        <f t="shared" si="9"/>
        <v>Harry</v>
      </c>
      <c r="N290" s="6" t="str">
        <f>IF(G290=Dashboard!$C$3,Sales!J290,"")</f>
        <v/>
      </c>
      <c r="P290" s="1" t="str">
        <f>IF(C290=Dashboard!$F$3, Sales!J290,"")</f>
        <v/>
      </c>
    </row>
    <row r="291" spans="1:16" ht="19.95" customHeight="1" x14ac:dyDescent="0.25">
      <c r="A291" s="4">
        <f ca="1">DATE(YEAR(TODAY())-1,10,11)</f>
        <v>44480</v>
      </c>
      <c r="B291" s="1" t="str">
        <f t="shared" ca="1" si="8"/>
        <v>Oct</v>
      </c>
      <c r="C291" s="1" t="s">
        <v>10</v>
      </c>
      <c r="D291" s="1" t="s">
        <v>11</v>
      </c>
      <c r="E291" s="1" t="s">
        <v>16</v>
      </c>
      <c r="F291" s="1" t="s">
        <v>20</v>
      </c>
      <c r="G291" s="1" t="s">
        <v>14</v>
      </c>
      <c r="H291" s="1" t="s">
        <v>22</v>
      </c>
      <c r="I291" s="1">
        <v>39</v>
      </c>
      <c r="J291" s="6">
        <v>25668</v>
      </c>
      <c r="K291" s="1" t="str">
        <f t="shared" si="9"/>
        <v>Nicholas</v>
      </c>
      <c r="N291" s="6" t="str">
        <f>IF(G291=Dashboard!$C$3,Sales!J291,"")</f>
        <v/>
      </c>
      <c r="P291" s="1" t="str">
        <f>IF(C291=Dashboard!$F$3, Sales!J291,"")</f>
        <v/>
      </c>
    </row>
    <row r="292" spans="1:16" ht="19.95" customHeight="1" x14ac:dyDescent="0.25">
      <c r="A292" s="4">
        <f ca="1">DATE(YEAR(TODAY())-1,9,5)</f>
        <v>44444</v>
      </c>
      <c r="B292" s="1" t="str">
        <f t="shared" ca="1" si="8"/>
        <v>Sep</v>
      </c>
      <c r="C292" s="1" t="s">
        <v>28</v>
      </c>
      <c r="D292" s="1" t="s">
        <v>11</v>
      </c>
      <c r="E292" s="1" t="s">
        <v>16</v>
      </c>
      <c r="F292" s="1" t="s">
        <v>17</v>
      </c>
      <c r="G292" s="1" t="s">
        <v>14</v>
      </c>
      <c r="H292" s="1" t="s">
        <v>15</v>
      </c>
      <c r="I292" s="1">
        <v>26</v>
      </c>
      <c r="J292" s="6">
        <v>18373</v>
      </c>
      <c r="K292" s="1" t="str">
        <f t="shared" si="9"/>
        <v>Nicholas</v>
      </c>
      <c r="N292" s="6" t="str">
        <f>IF(G292=Dashboard!$C$3,Sales!J292,"")</f>
        <v/>
      </c>
      <c r="P292" s="1" t="str">
        <f>IF(C292=Dashboard!$F$3, Sales!J292,"")</f>
        <v/>
      </c>
    </row>
    <row r="293" spans="1:16" ht="19.95" customHeight="1" x14ac:dyDescent="0.25">
      <c r="A293" s="4">
        <f ca="1">DATE(YEAR(TODAY())-1,9,24)</f>
        <v>44463</v>
      </c>
      <c r="B293" s="1" t="str">
        <f t="shared" ca="1" si="8"/>
        <v>Sep</v>
      </c>
      <c r="C293" s="1" t="s">
        <v>10</v>
      </c>
      <c r="D293" s="1" t="s">
        <v>11</v>
      </c>
      <c r="E293" s="1" t="s">
        <v>16</v>
      </c>
      <c r="F293" s="1" t="s">
        <v>30</v>
      </c>
      <c r="G293" s="1" t="s">
        <v>18</v>
      </c>
      <c r="H293" s="1" t="s">
        <v>22</v>
      </c>
      <c r="I293" s="1">
        <v>54</v>
      </c>
      <c r="J293" s="6">
        <v>30552</v>
      </c>
      <c r="K293" s="1" t="str">
        <f t="shared" si="9"/>
        <v>Miguel</v>
      </c>
      <c r="N293" s="6" t="str">
        <f>IF(G293=Dashboard!$C$3,Sales!J293,"")</f>
        <v/>
      </c>
      <c r="P293" s="1" t="str">
        <f>IF(C293=Dashboard!$F$3, Sales!J293,"")</f>
        <v/>
      </c>
    </row>
    <row r="294" spans="1:16" ht="19.95" customHeight="1" x14ac:dyDescent="0.25">
      <c r="A294" s="4">
        <f ca="1">DATE(YEAR(TODAY())-1,1,15)</f>
        <v>44211</v>
      </c>
      <c r="B294" s="1" t="str">
        <f t="shared" ca="1" si="8"/>
        <v>Jan</v>
      </c>
      <c r="C294" s="1" t="s">
        <v>10</v>
      </c>
      <c r="D294" s="1" t="s">
        <v>33</v>
      </c>
      <c r="E294" s="1" t="s">
        <v>16</v>
      </c>
      <c r="F294" s="1" t="s">
        <v>20</v>
      </c>
      <c r="G294" s="1" t="s">
        <v>31</v>
      </c>
      <c r="H294" s="1" t="s">
        <v>22</v>
      </c>
      <c r="I294" s="1">
        <v>37</v>
      </c>
      <c r="J294" s="6">
        <v>12800</v>
      </c>
      <c r="K294" s="1" t="str">
        <f t="shared" si="9"/>
        <v>Laura</v>
      </c>
      <c r="N294" s="6" t="str">
        <f>IF(G294=Dashboard!$C$3,Sales!J294,"")</f>
        <v/>
      </c>
      <c r="P294" s="1" t="str">
        <f>IF(C294=Dashboard!$F$3, Sales!J294,"")</f>
        <v/>
      </c>
    </row>
    <row r="295" spans="1:16" ht="19.95" customHeight="1" x14ac:dyDescent="0.25">
      <c r="A295" s="4">
        <f ca="1">DATE(YEAR(TODAY())-1,12,27)</f>
        <v>44557</v>
      </c>
      <c r="B295" s="1" t="str">
        <f t="shared" ca="1" si="8"/>
        <v>Dec</v>
      </c>
      <c r="C295" s="1" t="s">
        <v>10</v>
      </c>
      <c r="D295" s="1" t="s">
        <v>11</v>
      </c>
      <c r="E295" s="1" t="s">
        <v>16</v>
      </c>
      <c r="F295" s="1" t="s">
        <v>30</v>
      </c>
      <c r="G295" s="1" t="s">
        <v>14</v>
      </c>
      <c r="H295" s="1" t="s">
        <v>22</v>
      </c>
      <c r="I295" s="1">
        <v>25</v>
      </c>
      <c r="J295" s="6">
        <v>32094</v>
      </c>
      <c r="K295" s="1" t="str">
        <f t="shared" si="9"/>
        <v>Nicholas</v>
      </c>
      <c r="N295" s="6" t="str">
        <f>IF(G295=Dashboard!$C$3,Sales!J295,"")</f>
        <v/>
      </c>
      <c r="P295" s="1" t="str">
        <f>IF(C295=Dashboard!$F$3, Sales!J295,"")</f>
        <v/>
      </c>
    </row>
    <row r="296" spans="1:16" ht="19.95" customHeight="1" x14ac:dyDescent="0.25">
      <c r="A296" s="4">
        <f ca="1">DATE(YEAR(TODAY())-1,9,18)</f>
        <v>44457</v>
      </c>
      <c r="B296" s="1" t="str">
        <f t="shared" ca="1" si="8"/>
        <v>Sep</v>
      </c>
      <c r="C296" s="1" t="s">
        <v>10</v>
      </c>
      <c r="D296" s="1" t="s">
        <v>11</v>
      </c>
      <c r="E296" s="1" t="s">
        <v>12</v>
      </c>
      <c r="F296" s="1" t="s">
        <v>26</v>
      </c>
      <c r="G296" s="1" t="s">
        <v>31</v>
      </c>
      <c r="H296" s="1" t="s">
        <v>22</v>
      </c>
      <c r="I296" s="1">
        <v>55</v>
      </c>
      <c r="J296" s="6">
        <v>27013</v>
      </c>
      <c r="K296" s="1" t="str">
        <f t="shared" si="9"/>
        <v>Laura</v>
      </c>
      <c r="N296" s="6" t="str">
        <f>IF(G296=Dashboard!$C$3,Sales!J296,"")</f>
        <v/>
      </c>
      <c r="P296" s="1" t="str">
        <f>IF(C296=Dashboard!$F$3, Sales!J296,"")</f>
        <v/>
      </c>
    </row>
    <row r="297" spans="1:16" ht="19.95" customHeight="1" x14ac:dyDescent="0.25">
      <c r="A297" s="4">
        <f ca="1">DATE(YEAR(TODAY())-1,8,25)</f>
        <v>44433</v>
      </c>
      <c r="B297" s="1" t="str">
        <f t="shared" ca="1" si="8"/>
        <v>Aug</v>
      </c>
      <c r="C297" s="1" t="s">
        <v>28</v>
      </c>
      <c r="D297" s="1" t="s">
        <v>33</v>
      </c>
      <c r="E297" s="1" t="s">
        <v>16</v>
      </c>
      <c r="F297" s="1" t="s">
        <v>17</v>
      </c>
      <c r="G297" s="1" t="s">
        <v>21</v>
      </c>
      <c r="H297" s="1" t="s">
        <v>15</v>
      </c>
      <c r="I297" s="1">
        <v>25</v>
      </c>
      <c r="J297" s="6">
        <v>18504</v>
      </c>
      <c r="K297" s="1" t="str">
        <f t="shared" si="9"/>
        <v>Helena</v>
      </c>
      <c r="N297" s="6">
        <f>IF(G297=Dashboard!$C$3,Sales!J297,"")</f>
        <v>18504</v>
      </c>
      <c r="P297" s="1" t="str">
        <f>IF(C297=Dashboard!$F$3, Sales!J297,"")</f>
        <v/>
      </c>
    </row>
    <row r="298" spans="1:16" ht="19.95" customHeight="1" x14ac:dyDescent="0.25">
      <c r="A298" s="4">
        <f ca="1">DATE(YEAR(TODAY())-1,4,4)</f>
        <v>44290</v>
      </c>
      <c r="B298" s="1" t="str">
        <f t="shared" ca="1" si="8"/>
        <v>Apr</v>
      </c>
      <c r="C298" s="1" t="s">
        <v>10</v>
      </c>
      <c r="D298" s="1" t="s">
        <v>11</v>
      </c>
      <c r="E298" s="1" t="s">
        <v>12</v>
      </c>
      <c r="F298" s="1" t="s">
        <v>13</v>
      </c>
      <c r="G298" s="1" t="s">
        <v>27</v>
      </c>
      <c r="H298" s="1" t="s">
        <v>15</v>
      </c>
      <c r="I298" s="1">
        <v>35</v>
      </c>
      <c r="J298" s="6">
        <v>24897</v>
      </c>
      <c r="K298" s="1" t="str">
        <f t="shared" si="9"/>
        <v>Harry</v>
      </c>
      <c r="N298" s="6" t="str">
        <f>IF(G298=Dashboard!$C$3,Sales!J298,"")</f>
        <v/>
      </c>
      <c r="P298" s="1" t="str">
        <f>IF(C298=Dashboard!$F$3, Sales!J298,"")</f>
        <v/>
      </c>
    </row>
    <row r="299" spans="1:16" ht="19.95" customHeight="1" x14ac:dyDescent="0.25">
      <c r="A299" s="4">
        <f ca="1">DATE(YEAR(TODAY())-1,11,30)</f>
        <v>44530</v>
      </c>
      <c r="B299" s="1" t="str">
        <f t="shared" ca="1" si="8"/>
        <v>Nov</v>
      </c>
      <c r="C299" s="1" t="s">
        <v>10</v>
      </c>
      <c r="D299" s="1" t="s">
        <v>11</v>
      </c>
      <c r="E299" s="1" t="s">
        <v>16</v>
      </c>
      <c r="F299" s="1" t="s">
        <v>17</v>
      </c>
      <c r="G299" s="1" t="s">
        <v>27</v>
      </c>
      <c r="H299" s="1" t="s">
        <v>22</v>
      </c>
      <c r="I299" s="1">
        <v>54</v>
      </c>
      <c r="J299" s="6">
        <v>21786</v>
      </c>
      <c r="K299" s="1" t="str">
        <f t="shared" si="9"/>
        <v>Harry</v>
      </c>
      <c r="N299" s="6" t="str">
        <f>IF(G299=Dashboard!$C$3,Sales!J299,"")</f>
        <v/>
      </c>
      <c r="P299" s="1" t="str">
        <f>IF(C299=Dashboard!$F$3, Sales!J299,"")</f>
        <v/>
      </c>
    </row>
    <row r="300" spans="1:16" ht="19.95" customHeight="1" x14ac:dyDescent="0.25">
      <c r="A300" s="4">
        <f ca="1">DATE(YEAR(TODAY())-1,12,7)</f>
        <v>44537</v>
      </c>
      <c r="B300" s="1" t="str">
        <f t="shared" ca="1" si="8"/>
        <v>Dec</v>
      </c>
      <c r="C300" s="1" t="s">
        <v>19</v>
      </c>
      <c r="D300" s="1" t="s">
        <v>33</v>
      </c>
      <c r="E300" s="1" t="s">
        <v>16</v>
      </c>
      <c r="F300" s="1" t="s">
        <v>17</v>
      </c>
      <c r="G300" s="1" t="s">
        <v>21</v>
      </c>
      <c r="H300" s="1" t="s">
        <v>15</v>
      </c>
      <c r="I300" s="1">
        <v>46</v>
      </c>
      <c r="J300" s="6">
        <v>11381</v>
      </c>
      <c r="K300" s="1" t="str">
        <f t="shared" si="9"/>
        <v>Helena</v>
      </c>
      <c r="N300" s="6">
        <f>IF(G300=Dashboard!$C$3,Sales!J300,"")</f>
        <v>11381</v>
      </c>
      <c r="P300" s="1">
        <f>IF(C300=Dashboard!$F$3, Sales!J300,"")</f>
        <v>11381</v>
      </c>
    </row>
    <row r="301" spans="1:16" ht="19.95" customHeight="1" x14ac:dyDescent="0.25">
      <c r="A301" s="4">
        <f ca="1">DATE(YEAR(TODAY())-1,4,4)</f>
        <v>44290</v>
      </c>
      <c r="B301" s="1" t="str">
        <f t="shared" ca="1" si="8"/>
        <v>Apr</v>
      </c>
      <c r="C301" s="1" t="s">
        <v>10</v>
      </c>
      <c r="D301" s="1" t="s">
        <v>11</v>
      </c>
      <c r="E301" s="1" t="s">
        <v>23</v>
      </c>
      <c r="F301" s="1" t="s">
        <v>24</v>
      </c>
      <c r="G301" s="1" t="s">
        <v>27</v>
      </c>
      <c r="H301" s="1" t="s">
        <v>22</v>
      </c>
      <c r="I301" s="1">
        <v>61</v>
      </c>
      <c r="J301" s="6">
        <v>31710</v>
      </c>
      <c r="K301" s="1" t="str">
        <f t="shared" si="9"/>
        <v>Harry</v>
      </c>
      <c r="N301" s="6" t="str">
        <f>IF(G301=Dashboard!$C$3,Sales!J301,"")</f>
        <v/>
      </c>
      <c r="P301" s="1" t="str">
        <f>IF(C301=Dashboard!$F$3, Sales!J301,"")</f>
        <v/>
      </c>
    </row>
    <row r="302" spans="1:16" ht="19.95" customHeight="1" x14ac:dyDescent="0.25">
      <c r="A302" s="4">
        <f ca="1">DATE(YEAR(TODAY())-1,11,21)</f>
        <v>44521</v>
      </c>
      <c r="B302" s="1" t="str">
        <f t="shared" ca="1" si="8"/>
        <v>Nov</v>
      </c>
      <c r="C302" s="1" t="s">
        <v>19</v>
      </c>
      <c r="D302" s="1" t="s">
        <v>11</v>
      </c>
      <c r="E302" s="1" t="s">
        <v>12</v>
      </c>
      <c r="F302" s="1" t="s">
        <v>26</v>
      </c>
      <c r="G302" s="1" t="s">
        <v>25</v>
      </c>
      <c r="H302" s="1" t="s">
        <v>22</v>
      </c>
      <c r="I302" s="1">
        <v>38</v>
      </c>
      <c r="J302" s="6">
        <v>25077</v>
      </c>
      <c r="K302" s="1" t="str">
        <f t="shared" si="9"/>
        <v>Bill</v>
      </c>
      <c r="N302" s="6" t="str">
        <f>IF(G302=Dashboard!$C$3,Sales!J302,"")</f>
        <v/>
      </c>
      <c r="P302" s="1">
        <f>IF(C302=Dashboard!$F$3, Sales!J302,"")</f>
        <v>25077</v>
      </c>
    </row>
    <row r="303" spans="1:16" ht="19.95" customHeight="1" x14ac:dyDescent="0.25">
      <c r="A303" s="4">
        <f ca="1">DATE(YEAR(TODAY())-1,9,6)</f>
        <v>44445</v>
      </c>
      <c r="B303" s="1" t="str">
        <f t="shared" ca="1" si="8"/>
        <v>Sep</v>
      </c>
      <c r="C303" s="1" t="s">
        <v>28</v>
      </c>
      <c r="D303" s="1" t="s">
        <v>11</v>
      </c>
      <c r="E303" s="1" t="s">
        <v>12</v>
      </c>
      <c r="F303" s="1" t="s">
        <v>13</v>
      </c>
      <c r="G303" s="1" t="s">
        <v>29</v>
      </c>
      <c r="H303" s="1" t="s">
        <v>22</v>
      </c>
      <c r="I303" s="1">
        <v>63</v>
      </c>
      <c r="J303" s="6">
        <v>26224</v>
      </c>
      <c r="K303" s="1" t="str">
        <f t="shared" si="9"/>
        <v>Debbie</v>
      </c>
      <c r="N303" s="6" t="str">
        <f>IF(G303=Dashboard!$C$3,Sales!J303,"")</f>
        <v/>
      </c>
      <c r="P303" s="1" t="str">
        <f>IF(C303=Dashboard!$F$3, Sales!J303,"")</f>
        <v/>
      </c>
    </row>
    <row r="304" spans="1:16" ht="19.95" customHeight="1" x14ac:dyDescent="0.25">
      <c r="A304" s="4">
        <f ca="1">DATE(YEAR(TODAY())-1,9,17)</f>
        <v>44456</v>
      </c>
      <c r="B304" s="1" t="str">
        <f t="shared" ca="1" si="8"/>
        <v>Sep</v>
      </c>
      <c r="C304" s="1" t="s">
        <v>10</v>
      </c>
      <c r="D304" s="1" t="s">
        <v>33</v>
      </c>
      <c r="E304" s="1" t="s">
        <v>23</v>
      </c>
      <c r="F304" s="1" t="s">
        <v>24</v>
      </c>
      <c r="G304" s="1" t="s">
        <v>34</v>
      </c>
      <c r="H304" s="1" t="s">
        <v>15</v>
      </c>
      <c r="I304" s="1">
        <v>35</v>
      </c>
      <c r="J304" s="6">
        <v>13084</v>
      </c>
      <c r="K304" s="1" t="str">
        <f t="shared" si="9"/>
        <v>Mary</v>
      </c>
      <c r="N304" s="6" t="str">
        <f>IF(G304=Dashboard!$C$3,Sales!J304,"")</f>
        <v/>
      </c>
      <c r="P304" s="1" t="str">
        <f>IF(C304=Dashboard!$F$3, Sales!J304,"")</f>
        <v/>
      </c>
    </row>
    <row r="305" spans="1:16" ht="19.95" customHeight="1" x14ac:dyDescent="0.25">
      <c r="A305" s="4">
        <f ca="1">DATE(YEAR(TODAY())-1,12,4)</f>
        <v>44534</v>
      </c>
      <c r="B305" s="1" t="str">
        <f t="shared" ca="1" si="8"/>
        <v>Dec</v>
      </c>
      <c r="C305" s="1" t="s">
        <v>19</v>
      </c>
      <c r="D305" s="1" t="s">
        <v>11</v>
      </c>
      <c r="E305" s="1" t="s">
        <v>12</v>
      </c>
      <c r="F305" s="1" t="s">
        <v>13</v>
      </c>
      <c r="G305" s="1" t="s">
        <v>21</v>
      </c>
      <c r="H305" s="1" t="s">
        <v>22</v>
      </c>
      <c r="I305" s="1">
        <v>75</v>
      </c>
      <c r="J305" s="6">
        <v>26702</v>
      </c>
      <c r="K305" s="1" t="str">
        <f t="shared" si="9"/>
        <v>Helena</v>
      </c>
      <c r="N305" s="6">
        <f>IF(G305=Dashboard!$C$3,Sales!J305,"")</f>
        <v>26702</v>
      </c>
      <c r="P305" s="1">
        <f>IF(C305=Dashboard!$F$3, Sales!J305,"")</f>
        <v>26702</v>
      </c>
    </row>
    <row r="306" spans="1:16" ht="19.95" customHeight="1" x14ac:dyDescent="0.25">
      <c r="A306" s="4">
        <f ca="1">DATE(YEAR(TODAY())-1,11,22)</f>
        <v>44522</v>
      </c>
      <c r="B306" s="1" t="str">
        <f t="shared" ca="1" si="8"/>
        <v>Nov</v>
      </c>
      <c r="C306" s="1" t="s">
        <v>10</v>
      </c>
      <c r="D306" s="1" t="s">
        <v>11</v>
      </c>
      <c r="E306" s="1" t="s">
        <v>16</v>
      </c>
      <c r="F306" s="1" t="s">
        <v>30</v>
      </c>
      <c r="G306" s="1" t="s">
        <v>27</v>
      </c>
      <c r="H306" s="1" t="s">
        <v>22</v>
      </c>
      <c r="I306" s="1">
        <v>28</v>
      </c>
      <c r="J306" s="6">
        <v>30740</v>
      </c>
      <c r="K306" s="1" t="str">
        <f t="shared" si="9"/>
        <v>Harry</v>
      </c>
      <c r="N306" s="6" t="str">
        <f>IF(G306=Dashboard!$C$3,Sales!J306,"")</f>
        <v/>
      </c>
      <c r="P306" s="1" t="str">
        <f>IF(C306=Dashboard!$F$3, Sales!J306,"")</f>
        <v/>
      </c>
    </row>
    <row r="307" spans="1:16" ht="19.95" customHeight="1" x14ac:dyDescent="0.25">
      <c r="A307" s="4">
        <f ca="1">DATE(YEAR(TODAY())-1,12,10)</f>
        <v>44540</v>
      </c>
      <c r="B307" s="1" t="str">
        <f t="shared" ca="1" si="8"/>
        <v>Dec</v>
      </c>
      <c r="C307" s="1" t="s">
        <v>10</v>
      </c>
      <c r="D307" s="1" t="s">
        <v>11</v>
      </c>
      <c r="E307" s="1" t="s">
        <v>16</v>
      </c>
      <c r="F307" s="1" t="s">
        <v>30</v>
      </c>
      <c r="G307" s="1" t="s">
        <v>31</v>
      </c>
      <c r="H307" s="1" t="s">
        <v>15</v>
      </c>
      <c r="I307" s="1">
        <v>47</v>
      </c>
      <c r="J307" s="6">
        <v>30335</v>
      </c>
      <c r="K307" s="1" t="str">
        <f t="shared" si="9"/>
        <v>Laura</v>
      </c>
      <c r="N307" s="6" t="str">
        <f>IF(G307=Dashboard!$C$3,Sales!J307,"")</f>
        <v/>
      </c>
      <c r="P307" s="1" t="str">
        <f>IF(C307=Dashboard!$F$3, Sales!J307,"")</f>
        <v/>
      </c>
    </row>
    <row r="308" spans="1:16" ht="19.95" customHeight="1" x14ac:dyDescent="0.25">
      <c r="A308" s="4">
        <f ca="1">DATE(YEAR(TODAY())-1,9,13)</f>
        <v>44452</v>
      </c>
      <c r="B308" s="1" t="str">
        <f t="shared" ca="1" si="8"/>
        <v>Sep</v>
      </c>
      <c r="C308" s="1" t="s">
        <v>28</v>
      </c>
      <c r="D308" s="1" t="s">
        <v>11</v>
      </c>
      <c r="E308" s="1" t="s">
        <v>23</v>
      </c>
      <c r="F308" s="1" t="s">
        <v>24</v>
      </c>
      <c r="G308" s="1" t="s">
        <v>39</v>
      </c>
      <c r="H308" s="1" t="s">
        <v>22</v>
      </c>
      <c r="I308" s="1">
        <v>36</v>
      </c>
      <c r="J308" s="6">
        <v>29368</v>
      </c>
      <c r="K308" s="1" t="str">
        <f t="shared" si="9"/>
        <v>Lou</v>
      </c>
      <c r="N308" s="6" t="str">
        <f>IF(G308=Dashboard!$C$3,Sales!J308,"")</f>
        <v/>
      </c>
      <c r="P308" s="1" t="str">
        <f>IF(C308=Dashboard!$F$3, Sales!J308,"")</f>
        <v/>
      </c>
    </row>
    <row r="309" spans="1:16" ht="19.95" customHeight="1" x14ac:dyDescent="0.25">
      <c r="A309" s="4">
        <f ca="1">DATE(YEAR(TODAY())-1,12,14)</f>
        <v>44544</v>
      </c>
      <c r="B309" s="1" t="str">
        <f t="shared" ca="1" si="8"/>
        <v>Dec</v>
      </c>
      <c r="C309" s="1" t="s">
        <v>10</v>
      </c>
      <c r="D309" s="1" t="s">
        <v>33</v>
      </c>
      <c r="E309" s="1" t="s">
        <v>16</v>
      </c>
      <c r="F309" s="1" t="s">
        <v>17</v>
      </c>
      <c r="G309" s="1" t="s">
        <v>14</v>
      </c>
      <c r="H309" s="1" t="s">
        <v>22</v>
      </c>
      <c r="I309" s="1">
        <v>55</v>
      </c>
      <c r="J309" s="6">
        <v>18684</v>
      </c>
      <c r="K309" s="1" t="str">
        <f t="shared" si="9"/>
        <v>Nicholas</v>
      </c>
      <c r="N309" s="6" t="str">
        <f>IF(G309=Dashboard!$C$3,Sales!J309,"")</f>
        <v/>
      </c>
      <c r="P309" s="1" t="str">
        <f>IF(C309=Dashboard!$F$3, Sales!J309,"")</f>
        <v/>
      </c>
    </row>
    <row r="310" spans="1:16" ht="19.95" customHeight="1" x14ac:dyDescent="0.25">
      <c r="A310" s="4">
        <f ca="1">DATE(YEAR(TODAY())-1,9,16)</f>
        <v>44455</v>
      </c>
      <c r="B310" s="1" t="str">
        <f t="shared" ca="1" si="8"/>
        <v>Sep</v>
      </c>
      <c r="C310" s="1" t="s">
        <v>28</v>
      </c>
      <c r="D310" s="1" t="s">
        <v>11</v>
      </c>
      <c r="E310" s="1" t="s">
        <v>16</v>
      </c>
      <c r="F310" s="1" t="s">
        <v>30</v>
      </c>
      <c r="G310" s="1" t="s">
        <v>14</v>
      </c>
      <c r="H310" s="1" t="s">
        <v>15</v>
      </c>
      <c r="I310" s="1">
        <v>27</v>
      </c>
      <c r="J310" s="6">
        <v>31969</v>
      </c>
      <c r="K310" s="1" t="str">
        <f t="shared" si="9"/>
        <v>Nicholas</v>
      </c>
      <c r="N310" s="6" t="str">
        <f>IF(G310=Dashboard!$C$3,Sales!J310,"")</f>
        <v/>
      </c>
      <c r="P310" s="1" t="str">
        <f>IF(C310=Dashboard!$F$3, Sales!J310,"")</f>
        <v/>
      </c>
    </row>
    <row r="311" spans="1:16" ht="19.95" customHeight="1" x14ac:dyDescent="0.25">
      <c r="A311" s="4">
        <f ca="1">DATE(YEAR(TODAY())-1,4,25)</f>
        <v>44311</v>
      </c>
      <c r="B311" s="1" t="str">
        <f t="shared" ca="1" si="8"/>
        <v>Apr</v>
      </c>
      <c r="C311" s="1" t="s">
        <v>19</v>
      </c>
      <c r="D311" s="1" t="s">
        <v>33</v>
      </c>
      <c r="E311" s="1" t="s">
        <v>23</v>
      </c>
      <c r="F311" s="1" t="s">
        <v>24</v>
      </c>
      <c r="G311" s="1" t="s">
        <v>25</v>
      </c>
      <c r="H311" s="1" t="s">
        <v>22</v>
      </c>
      <c r="I311" s="1">
        <v>64</v>
      </c>
      <c r="J311" s="6">
        <v>18222</v>
      </c>
      <c r="K311" s="1" t="str">
        <f t="shared" si="9"/>
        <v>Bill</v>
      </c>
      <c r="N311" s="6" t="str">
        <f>IF(G311=Dashboard!$C$3,Sales!J311,"")</f>
        <v/>
      </c>
      <c r="P311" s="1">
        <f>IF(C311=Dashboard!$F$3, Sales!J311,"")</f>
        <v>18222</v>
      </c>
    </row>
    <row r="312" spans="1:16" ht="19.95" customHeight="1" x14ac:dyDescent="0.25">
      <c r="A312" s="4">
        <f ca="1">DATE(YEAR(TODAY())-1,9,4)</f>
        <v>44443</v>
      </c>
      <c r="B312" s="1" t="str">
        <f t="shared" ca="1" si="8"/>
        <v>Sep</v>
      </c>
      <c r="C312" s="1" t="s">
        <v>19</v>
      </c>
      <c r="D312" s="1" t="s">
        <v>11</v>
      </c>
      <c r="E312" s="1" t="s">
        <v>16</v>
      </c>
      <c r="F312" s="1" t="s">
        <v>30</v>
      </c>
      <c r="G312" s="1" t="s">
        <v>38</v>
      </c>
      <c r="H312" s="1" t="s">
        <v>15</v>
      </c>
      <c r="I312" s="1">
        <v>68</v>
      </c>
      <c r="J312" s="6">
        <v>34910</v>
      </c>
      <c r="K312" s="1" t="str">
        <f t="shared" si="9"/>
        <v>Larry</v>
      </c>
      <c r="N312" s="6" t="str">
        <f>IF(G312=Dashboard!$C$3,Sales!J312,"")</f>
        <v/>
      </c>
      <c r="P312" s="1">
        <f>IF(C312=Dashboard!$F$3, Sales!J312,"")</f>
        <v>34910</v>
      </c>
    </row>
    <row r="313" spans="1:16" ht="19.95" customHeight="1" x14ac:dyDescent="0.25">
      <c r="A313" s="4">
        <f ca="1">DATE(YEAR(TODAY())-1,9,2)</f>
        <v>44441</v>
      </c>
      <c r="B313" s="1" t="str">
        <f t="shared" ca="1" si="8"/>
        <v>Sep</v>
      </c>
      <c r="C313" s="1" t="s">
        <v>10</v>
      </c>
      <c r="D313" s="1" t="s">
        <v>11</v>
      </c>
      <c r="E313" s="1" t="s">
        <v>12</v>
      </c>
      <c r="F313" s="1" t="s">
        <v>26</v>
      </c>
      <c r="G313" s="1" t="s">
        <v>27</v>
      </c>
      <c r="H313" s="1" t="s">
        <v>22</v>
      </c>
      <c r="I313" s="1">
        <v>68</v>
      </c>
      <c r="J313" s="6">
        <v>29686</v>
      </c>
      <c r="K313" s="1" t="str">
        <f t="shared" si="9"/>
        <v>Harry</v>
      </c>
      <c r="N313" s="6" t="str">
        <f>IF(G313=Dashboard!$C$3,Sales!J313,"")</f>
        <v/>
      </c>
      <c r="P313" s="1" t="str">
        <f>IF(C313=Dashboard!$F$3, Sales!J313,"")</f>
        <v/>
      </c>
    </row>
    <row r="314" spans="1:16" ht="19.95" customHeight="1" x14ac:dyDescent="0.25">
      <c r="A314" s="4">
        <f ca="1">DATE(YEAR(TODAY())-1,12,4)</f>
        <v>44534</v>
      </c>
      <c r="B314" s="1" t="str">
        <f t="shared" ca="1" si="8"/>
        <v>Dec</v>
      </c>
      <c r="C314" s="1" t="s">
        <v>10</v>
      </c>
      <c r="D314" s="1" t="s">
        <v>33</v>
      </c>
      <c r="E314" s="1" t="s">
        <v>16</v>
      </c>
      <c r="F314" s="1" t="s">
        <v>30</v>
      </c>
      <c r="G314" s="1" t="s">
        <v>31</v>
      </c>
      <c r="H314" s="1" t="s">
        <v>22</v>
      </c>
      <c r="I314" s="1">
        <v>34</v>
      </c>
      <c r="J314" s="6">
        <v>15302</v>
      </c>
      <c r="K314" s="1" t="str">
        <f t="shared" si="9"/>
        <v>Laura</v>
      </c>
      <c r="N314" s="6" t="str">
        <f>IF(G314=Dashboard!$C$3,Sales!J314,"")</f>
        <v/>
      </c>
      <c r="P314" s="1" t="str">
        <f>IF(C314=Dashboard!$F$3, Sales!J314,"")</f>
        <v/>
      </c>
    </row>
    <row r="315" spans="1:16" ht="19.95" customHeight="1" x14ac:dyDescent="0.25">
      <c r="A315" s="4">
        <f ca="1">DATE(YEAR(TODAY())-1,6,3)</f>
        <v>44350</v>
      </c>
      <c r="B315" s="1" t="str">
        <f t="shared" ca="1" si="8"/>
        <v>Jun</v>
      </c>
      <c r="C315" s="1" t="s">
        <v>19</v>
      </c>
      <c r="D315" s="1" t="s">
        <v>11</v>
      </c>
      <c r="E315" s="1" t="s">
        <v>12</v>
      </c>
      <c r="F315" s="1" t="s">
        <v>26</v>
      </c>
      <c r="G315" s="1" t="s">
        <v>21</v>
      </c>
      <c r="H315" s="1" t="s">
        <v>15</v>
      </c>
      <c r="I315" s="1">
        <v>33</v>
      </c>
      <c r="J315" s="6">
        <v>24051</v>
      </c>
      <c r="K315" s="1" t="str">
        <f t="shared" si="9"/>
        <v>Helena</v>
      </c>
      <c r="N315" s="6">
        <f>IF(G315=Dashboard!$C$3,Sales!J315,"")</f>
        <v>24051</v>
      </c>
      <c r="P315" s="1">
        <f>IF(C315=Dashboard!$F$3, Sales!J315,"")</f>
        <v>24051</v>
      </c>
    </row>
    <row r="316" spans="1:16" ht="19.95" customHeight="1" x14ac:dyDescent="0.25">
      <c r="A316" s="4">
        <f ca="1">DATE(YEAR(TODAY())-1,1,30)</f>
        <v>44226</v>
      </c>
      <c r="B316" s="1" t="str">
        <f t="shared" ca="1" si="8"/>
        <v>Jan</v>
      </c>
      <c r="C316" s="1" t="s">
        <v>19</v>
      </c>
      <c r="D316" s="1" t="s">
        <v>33</v>
      </c>
      <c r="E316" s="1" t="s">
        <v>16</v>
      </c>
      <c r="F316" s="1" t="s">
        <v>30</v>
      </c>
      <c r="G316" s="1" t="s">
        <v>38</v>
      </c>
      <c r="H316" s="1" t="s">
        <v>22</v>
      </c>
      <c r="I316" s="1">
        <v>28</v>
      </c>
      <c r="J316" s="6">
        <v>19468</v>
      </c>
      <c r="K316" s="1" t="str">
        <f t="shared" si="9"/>
        <v>Larry</v>
      </c>
      <c r="N316" s="6" t="str">
        <f>IF(G316=Dashboard!$C$3,Sales!J316,"")</f>
        <v/>
      </c>
      <c r="P316" s="1">
        <f>IF(C316=Dashboard!$F$3, Sales!J316,"")</f>
        <v>19468</v>
      </c>
    </row>
    <row r="317" spans="1:16" ht="19.95" customHeight="1" x14ac:dyDescent="0.25">
      <c r="A317" s="4">
        <f ca="1">DATE(YEAR(TODAY())-1,6,16)</f>
        <v>44363</v>
      </c>
      <c r="B317" s="1" t="str">
        <f t="shared" ca="1" si="8"/>
        <v>Jun</v>
      </c>
      <c r="C317" s="1" t="s">
        <v>19</v>
      </c>
      <c r="D317" s="1" t="s">
        <v>11</v>
      </c>
      <c r="E317" s="1" t="s">
        <v>23</v>
      </c>
      <c r="F317" s="1" t="s">
        <v>36</v>
      </c>
      <c r="G317" s="1" t="s">
        <v>21</v>
      </c>
      <c r="H317" s="1" t="s">
        <v>15</v>
      </c>
      <c r="I317" s="1">
        <v>29</v>
      </c>
      <c r="J317" s="6">
        <v>25021</v>
      </c>
      <c r="K317" s="1" t="str">
        <f t="shared" si="9"/>
        <v>Helena</v>
      </c>
      <c r="N317" s="6">
        <f>IF(G317=Dashboard!$C$3,Sales!J317,"")</f>
        <v>25021</v>
      </c>
      <c r="P317" s="1">
        <f>IF(C317=Dashboard!$F$3, Sales!J317,"")</f>
        <v>25021</v>
      </c>
    </row>
    <row r="318" spans="1:16" ht="19.95" customHeight="1" x14ac:dyDescent="0.25">
      <c r="A318" s="4">
        <f ca="1">DATE(YEAR(TODAY())-1,12,8)</f>
        <v>44538</v>
      </c>
      <c r="B318" s="1" t="str">
        <f t="shared" ca="1" si="8"/>
        <v>Dec</v>
      </c>
      <c r="C318" s="1" t="s">
        <v>28</v>
      </c>
      <c r="D318" s="1" t="s">
        <v>11</v>
      </c>
      <c r="E318" s="1" t="s">
        <v>12</v>
      </c>
      <c r="F318" s="1" t="s">
        <v>26</v>
      </c>
      <c r="G318" s="1" t="s">
        <v>37</v>
      </c>
      <c r="H318" s="1" t="s">
        <v>22</v>
      </c>
      <c r="I318" s="1">
        <v>56</v>
      </c>
      <c r="J318" s="6">
        <v>29720</v>
      </c>
      <c r="K318" s="1" t="str">
        <f t="shared" si="9"/>
        <v>Jill</v>
      </c>
      <c r="N318" s="6" t="str">
        <f>IF(G318=Dashboard!$C$3,Sales!J318,"")</f>
        <v/>
      </c>
      <c r="P318" s="1" t="str">
        <f>IF(C318=Dashboard!$F$3, Sales!J318,"")</f>
        <v/>
      </c>
    </row>
    <row r="319" spans="1:16" ht="19.95" customHeight="1" x14ac:dyDescent="0.25">
      <c r="A319" s="4">
        <f ca="1">DATE(YEAR(TODAY())-1,12,8)</f>
        <v>44538</v>
      </c>
      <c r="B319" s="1" t="str">
        <f t="shared" ca="1" si="8"/>
        <v>Dec</v>
      </c>
      <c r="C319" s="1" t="s">
        <v>19</v>
      </c>
      <c r="D319" s="1" t="s">
        <v>11</v>
      </c>
      <c r="E319" s="1" t="s">
        <v>23</v>
      </c>
      <c r="F319" s="1" t="s">
        <v>24</v>
      </c>
      <c r="G319" s="1" t="s">
        <v>21</v>
      </c>
      <c r="H319" s="1" t="s">
        <v>22</v>
      </c>
      <c r="I319" s="1">
        <v>30</v>
      </c>
      <c r="J319" s="6">
        <v>29781</v>
      </c>
      <c r="K319" s="1" t="str">
        <f t="shared" si="9"/>
        <v>Helena</v>
      </c>
      <c r="N319" s="6">
        <f>IF(G319=Dashboard!$C$3,Sales!J319,"")</f>
        <v>29781</v>
      </c>
      <c r="P319" s="1">
        <f>IF(C319=Dashboard!$F$3, Sales!J319,"")</f>
        <v>29781</v>
      </c>
    </row>
    <row r="320" spans="1:16" ht="19.95" customHeight="1" x14ac:dyDescent="0.25">
      <c r="A320" s="4">
        <f ca="1">DATE(YEAR(TODAY())-1,11,23)</f>
        <v>44523</v>
      </c>
      <c r="B320" s="1" t="str">
        <f t="shared" ca="1" si="8"/>
        <v>Nov</v>
      </c>
      <c r="C320" s="1" t="s">
        <v>19</v>
      </c>
      <c r="D320" s="1" t="s">
        <v>11</v>
      </c>
      <c r="E320" s="1" t="s">
        <v>12</v>
      </c>
      <c r="F320" s="1" t="s">
        <v>26</v>
      </c>
      <c r="G320" s="1" t="s">
        <v>25</v>
      </c>
      <c r="H320" s="1" t="s">
        <v>22</v>
      </c>
      <c r="I320" s="1">
        <v>63</v>
      </c>
      <c r="J320" s="6">
        <v>28545</v>
      </c>
      <c r="K320" s="1" t="str">
        <f t="shared" si="9"/>
        <v>Bill</v>
      </c>
      <c r="N320" s="6" t="str">
        <f>IF(G320=Dashboard!$C$3,Sales!J320,"")</f>
        <v/>
      </c>
      <c r="P320" s="1">
        <f>IF(C320=Dashboard!$F$3, Sales!J320,"")</f>
        <v>28545</v>
      </c>
    </row>
    <row r="321" spans="1:16" ht="19.95" customHeight="1" x14ac:dyDescent="0.25">
      <c r="A321" s="4">
        <f ca="1">DATE(YEAR(TODAY())-1,11,12)</f>
        <v>44512</v>
      </c>
      <c r="B321" s="1" t="str">
        <f t="shared" ca="1" si="8"/>
        <v>Nov</v>
      </c>
      <c r="C321" s="1" t="s">
        <v>28</v>
      </c>
      <c r="D321" s="1" t="s">
        <v>11</v>
      </c>
      <c r="E321" s="1" t="s">
        <v>12</v>
      </c>
      <c r="F321" s="1" t="s">
        <v>13</v>
      </c>
      <c r="G321" s="1" t="s">
        <v>40</v>
      </c>
      <c r="H321" s="1" t="s">
        <v>22</v>
      </c>
      <c r="I321" s="1">
        <v>32</v>
      </c>
      <c r="J321" s="6">
        <v>26537</v>
      </c>
      <c r="K321" s="1" t="str">
        <f t="shared" si="9"/>
        <v>Tina</v>
      </c>
      <c r="N321" s="6" t="str">
        <f>IF(G321=Dashboard!$C$3,Sales!J321,"")</f>
        <v/>
      </c>
      <c r="P321" s="1" t="str">
        <f>IF(C321=Dashboard!$F$3, Sales!J321,"")</f>
        <v/>
      </c>
    </row>
    <row r="322" spans="1:16" ht="19.95" customHeight="1" x14ac:dyDescent="0.25">
      <c r="A322" s="4">
        <f ca="1">DATE(YEAR(TODAY())-1,6,19)</f>
        <v>44366</v>
      </c>
      <c r="B322" s="1" t="str">
        <f t="shared" ca="1" si="8"/>
        <v>Jun</v>
      </c>
      <c r="C322" s="1" t="s">
        <v>28</v>
      </c>
      <c r="D322" s="1" t="s">
        <v>11</v>
      </c>
      <c r="E322" s="1" t="s">
        <v>23</v>
      </c>
      <c r="F322" s="1" t="s">
        <v>36</v>
      </c>
      <c r="G322" s="1" t="s">
        <v>25</v>
      </c>
      <c r="H322" s="1" t="s">
        <v>15</v>
      </c>
      <c r="I322" s="1">
        <v>30</v>
      </c>
      <c r="J322" s="6">
        <v>25218</v>
      </c>
      <c r="K322" s="1" t="str">
        <f t="shared" si="9"/>
        <v>Bill</v>
      </c>
      <c r="N322" s="6" t="str">
        <f>IF(G322=Dashboard!$C$3,Sales!J322,"")</f>
        <v/>
      </c>
      <c r="P322" s="1" t="str">
        <f>IF(C322=Dashboard!$F$3, Sales!J322,"")</f>
        <v/>
      </c>
    </row>
    <row r="323" spans="1:16" ht="19.95" customHeight="1" x14ac:dyDescent="0.25">
      <c r="A323" s="4">
        <f ca="1">DATE(YEAR(TODAY())-1,9,9)</f>
        <v>44448</v>
      </c>
      <c r="B323" s="1" t="str">
        <f t="shared" ref="B323:B386" ca="1" si="10">CHOOSE(MONTH(A323),"Jan","Feb","Mar","Apr","May","Jun","Jul","Aug","Sep","Oct","Nov","Dec")</f>
        <v>Sep</v>
      </c>
      <c r="C323" s="1" t="s">
        <v>10</v>
      </c>
      <c r="D323" s="1" t="s">
        <v>11</v>
      </c>
      <c r="E323" s="1" t="s">
        <v>16</v>
      </c>
      <c r="F323" s="1" t="s">
        <v>17</v>
      </c>
      <c r="G323" s="1" t="s">
        <v>27</v>
      </c>
      <c r="H323" s="1" t="s">
        <v>22</v>
      </c>
      <c r="I323" s="1">
        <v>39</v>
      </c>
      <c r="J323" s="6">
        <v>18016</v>
      </c>
      <c r="K323" s="1" t="str">
        <f t="shared" ref="K323:K386" si="11">IF(G323="Arthur", "Nicholas",G323)</f>
        <v>Harry</v>
      </c>
      <c r="N323" s="6" t="str">
        <f>IF(G323=Dashboard!$C$3,Sales!J323,"")</f>
        <v/>
      </c>
      <c r="P323" s="1" t="str">
        <f>IF(C323=Dashboard!$F$3, Sales!J323,"")</f>
        <v/>
      </c>
    </row>
    <row r="324" spans="1:16" ht="19.95" customHeight="1" x14ac:dyDescent="0.25">
      <c r="A324" s="4">
        <f ca="1">DATE(YEAR(TODAY())-1,11,5)</f>
        <v>44505</v>
      </c>
      <c r="B324" s="1" t="str">
        <f t="shared" ca="1" si="10"/>
        <v>Nov</v>
      </c>
      <c r="C324" s="1" t="s">
        <v>19</v>
      </c>
      <c r="D324" s="1" t="s">
        <v>11</v>
      </c>
      <c r="E324" s="1" t="s">
        <v>16</v>
      </c>
      <c r="F324" s="1" t="s">
        <v>17</v>
      </c>
      <c r="G324" s="1" t="s">
        <v>25</v>
      </c>
      <c r="H324" s="1" t="s">
        <v>15</v>
      </c>
      <c r="I324" s="1">
        <v>56</v>
      </c>
      <c r="J324" s="6">
        <v>20413</v>
      </c>
      <c r="K324" s="1" t="str">
        <f t="shared" si="11"/>
        <v>Bill</v>
      </c>
      <c r="N324" s="6" t="str">
        <f>IF(G324=Dashboard!$C$3,Sales!J324,"")</f>
        <v/>
      </c>
      <c r="P324" s="1">
        <f>IF(C324=Dashboard!$F$3, Sales!J324,"")</f>
        <v>20413</v>
      </c>
    </row>
    <row r="325" spans="1:16" ht="19.95" customHeight="1" x14ac:dyDescent="0.25">
      <c r="A325" s="4">
        <f ca="1">DATE(YEAR(TODAY())-1,10,11)</f>
        <v>44480</v>
      </c>
      <c r="B325" s="1" t="str">
        <f t="shared" ca="1" si="10"/>
        <v>Oct</v>
      </c>
      <c r="C325" s="1" t="s">
        <v>19</v>
      </c>
      <c r="D325" s="1" t="s">
        <v>11</v>
      </c>
      <c r="E325" s="1" t="s">
        <v>23</v>
      </c>
      <c r="F325" s="1" t="s">
        <v>24</v>
      </c>
      <c r="G325" s="1" t="s">
        <v>21</v>
      </c>
      <c r="H325" s="1" t="s">
        <v>22</v>
      </c>
      <c r="I325" s="1">
        <v>73</v>
      </c>
      <c r="J325" s="6">
        <v>31862</v>
      </c>
      <c r="K325" s="1" t="str">
        <f t="shared" si="11"/>
        <v>Helena</v>
      </c>
      <c r="N325" s="6">
        <f>IF(G325=Dashboard!$C$3,Sales!J325,"")</f>
        <v>31862</v>
      </c>
      <c r="P325" s="1">
        <f>IF(C325=Dashboard!$F$3, Sales!J325,"")</f>
        <v>31862</v>
      </c>
    </row>
    <row r="326" spans="1:16" ht="19.95" customHeight="1" x14ac:dyDescent="0.25">
      <c r="A326" s="4">
        <f ca="1">DATE(YEAR(TODAY())-1,10,30)</f>
        <v>44499</v>
      </c>
      <c r="B326" s="1" t="str">
        <f t="shared" ca="1" si="10"/>
        <v>Oct</v>
      </c>
      <c r="C326" s="1" t="s">
        <v>19</v>
      </c>
      <c r="D326" s="1" t="s">
        <v>33</v>
      </c>
      <c r="E326" s="1" t="s">
        <v>16</v>
      </c>
      <c r="F326" s="1" t="s">
        <v>30</v>
      </c>
      <c r="G326" s="1" t="s">
        <v>25</v>
      </c>
      <c r="H326" s="1" t="s">
        <v>15</v>
      </c>
      <c r="I326" s="1">
        <v>39</v>
      </c>
      <c r="J326" s="6">
        <v>18997</v>
      </c>
      <c r="K326" s="1" t="str">
        <f t="shared" si="11"/>
        <v>Bill</v>
      </c>
      <c r="N326" s="6" t="str">
        <f>IF(G326=Dashboard!$C$3,Sales!J326,"")</f>
        <v/>
      </c>
      <c r="P326" s="1">
        <f>IF(C326=Dashboard!$F$3, Sales!J326,"")</f>
        <v>18997</v>
      </c>
    </row>
    <row r="327" spans="1:16" ht="19.95" customHeight="1" x14ac:dyDescent="0.25">
      <c r="A327" s="4">
        <f ca="1">DATE(YEAR(TODAY())-1,10,18)</f>
        <v>44487</v>
      </c>
      <c r="B327" s="1" t="str">
        <f t="shared" ca="1" si="10"/>
        <v>Oct</v>
      </c>
      <c r="C327" s="1" t="s">
        <v>10</v>
      </c>
      <c r="D327" s="1" t="s">
        <v>11</v>
      </c>
      <c r="E327" s="1" t="s">
        <v>12</v>
      </c>
      <c r="F327" s="1" t="s">
        <v>26</v>
      </c>
      <c r="G327" s="1" t="s">
        <v>31</v>
      </c>
      <c r="H327" s="1" t="s">
        <v>22</v>
      </c>
      <c r="I327" s="1">
        <v>35</v>
      </c>
      <c r="J327" s="6">
        <v>26915</v>
      </c>
      <c r="K327" s="1" t="str">
        <f t="shared" si="11"/>
        <v>Laura</v>
      </c>
      <c r="N327" s="6" t="str">
        <f>IF(G327=Dashboard!$C$3,Sales!J327,"")</f>
        <v/>
      </c>
      <c r="P327" s="1" t="str">
        <f>IF(C327=Dashboard!$F$3, Sales!J327,"")</f>
        <v/>
      </c>
    </row>
    <row r="328" spans="1:16" ht="19.95" customHeight="1" x14ac:dyDescent="0.25">
      <c r="A328" s="4">
        <f ca="1">DATE(YEAR(TODAY())-1,10,21)</f>
        <v>44490</v>
      </c>
      <c r="B328" s="1" t="str">
        <f t="shared" ca="1" si="10"/>
        <v>Oct</v>
      </c>
      <c r="C328" s="1" t="s">
        <v>10</v>
      </c>
      <c r="D328" s="1" t="s">
        <v>11</v>
      </c>
      <c r="E328" s="1" t="s">
        <v>23</v>
      </c>
      <c r="F328" s="1" t="s">
        <v>36</v>
      </c>
      <c r="G328" s="1" t="s">
        <v>18</v>
      </c>
      <c r="H328" s="1" t="s">
        <v>15</v>
      </c>
      <c r="I328" s="1">
        <v>51</v>
      </c>
      <c r="J328" s="6">
        <v>26228</v>
      </c>
      <c r="K328" s="1" t="str">
        <f t="shared" si="11"/>
        <v>Miguel</v>
      </c>
      <c r="N328" s="6" t="str">
        <f>IF(G328=Dashboard!$C$3,Sales!J328,"")</f>
        <v/>
      </c>
      <c r="P328" s="1" t="str">
        <f>IF(C328=Dashboard!$F$3, Sales!J328,"")</f>
        <v/>
      </c>
    </row>
    <row r="329" spans="1:16" ht="19.95" customHeight="1" x14ac:dyDescent="0.25">
      <c r="A329" s="4">
        <f ca="1">DATE(YEAR(TODAY())-1,11,6)</f>
        <v>44506</v>
      </c>
      <c r="B329" s="1" t="str">
        <f t="shared" ca="1" si="10"/>
        <v>Nov</v>
      </c>
      <c r="C329" s="1" t="s">
        <v>28</v>
      </c>
      <c r="D329" s="1" t="s">
        <v>11</v>
      </c>
      <c r="E329" s="1" t="s">
        <v>16</v>
      </c>
      <c r="F329" s="1" t="s">
        <v>17</v>
      </c>
      <c r="G329" s="1" t="s">
        <v>37</v>
      </c>
      <c r="H329" s="1" t="s">
        <v>22</v>
      </c>
      <c r="I329" s="1">
        <v>38</v>
      </c>
      <c r="J329" s="6">
        <v>17396</v>
      </c>
      <c r="K329" s="1" t="str">
        <f t="shared" si="11"/>
        <v>Jill</v>
      </c>
      <c r="N329" s="6" t="str">
        <f>IF(G329=Dashboard!$C$3,Sales!J329,"")</f>
        <v/>
      </c>
      <c r="P329" s="1" t="str">
        <f>IF(C329=Dashboard!$F$3, Sales!J329,"")</f>
        <v/>
      </c>
    </row>
    <row r="330" spans="1:16" ht="19.95" customHeight="1" x14ac:dyDescent="0.25">
      <c r="A330" s="4">
        <f ca="1">DATE(YEAR(TODAY())-1,5,27)</f>
        <v>44343</v>
      </c>
      <c r="B330" s="1" t="str">
        <f t="shared" ca="1" si="10"/>
        <v>May</v>
      </c>
      <c r="C330" s="1" t="s">
        <v>28</v>
      </c>
      <c r="D330" s="1" t="s">
        <v>11</v>
      </c>
      <c r="E330" s="1" t="s">
        <v>12</v>
      </c>
      <c r="F330" s="1" t="s">
        <v>13</v>
      </c>
      <c r="G330" s="1" t="s">
        <v>14</v>
      </c>
      <c r="H330" s="1" t="s">
        <v>22</v>
      </c>
      <c r="I330" s="1">
        <v>62</v>
      </c>
      <c r="J330" s="6">
        <v>28784</v>
      </c>
      <c r="K330" s="1" t="str">
        <f t="shared" si="11"/>
        <v>Nicholas</v>
      </c>
      <c r="N330" s="6" t="str">
        <f>IF(G330=Dashboard!$C$3,Sales!J330,"")</f>
        <v/>
      </c>
      <c r="P330" s="1" t="str">
        <f>IF(C330=Dashboard!$F$3, Sales!J330,"")</f>
        <v/>
      </c>
    </row>
    <row r="331" spans="1:16" ht="19.95" customHeight="1" x14ac:dyDescent="0.25">
      <c r="A331" s="4">
        <f ca="1">DATE(YEAR(TODAY())-1,11,19)</f>
        <v>44519</v>
      </c>
      <c r="B331" s="1" t="str">
        <f t="shared" ca="1" si="10"/>
        <v>Nov</v>
      </c>
      <c r="C331" s="1" t="s">
        <v>10</v>
      </c>
      <c r="D331" s="1" t="s">
        <v>11</v>
      </c>
      <c r="E331" s="1" t="s">
        <v>12</v>
      </c>
      <c r="F331" s="1" t="s">
        <v>26</v>
      </c>
      <c r="G331" s="1" t="s">
        <v>14</v>
      </c>
      <c r="H331" s="1" t="s">
        <v>22</v>
      </c>
      <c r="I331" s="1">
        <v>59</v>
      </c>
      <c r="J331" s="6">
        <v>25826</v>
      </c>
      <c r="K331" s="1" t="str">
        <f t="shared" si="11"/>
        <v>Nicholas</v>
      </c>
      <c r="N331" s="6" t="str">
        <f>IF(G331=Dashboard!$C$3,Sales!J331,"")</f>
        <v/>
      </c>
      <c r="P331" s="1" t="str">
        <f>IF(C331=Dashboard!$F$3, Sales!J331,"")</f>
        <v/>
      </c>
    </row>
    <row r="332" spans="1:16" ht="19.95" customHeight="1" x14ac:dyDescent="0.25">
      <c r="A332" s="4">
        <f ca="1">DATE(YEAR(TODAY())-1,3,10)</f>
        <v>44265</v>
      </c>
      <c r="B332" s="1" t="str">
        <f t="shared" ca="1" si="10"/>
        <v>Mar</v>
      </c>
      <c r="C332" s="1" t="s">
        <v>19</v>
      </c>
      <c r="D332" s="1" t="s">
        <v>33</v>
      </c>
      <c r="E332" s="1" t="s">
        <v>16</v>
      </c>
      <c r="F332" s="1" t="s">
        <v>20</v>
      </c>
      <c r="G332" s="1" t="s">
        <v>32</v>
      </c>
      <c r="H332" s="1" t="s">
        <v>22</v>
      </c>
      <c r="I332" s="1">
        <v>30</v>
      </c>
      <c r="J332" s="6">
        <v>11453</v>
      </c>
      <c r="K332" s="1" t="str">
        <f t="shared" si="11"/>
        <v>Richard</v>
      </c>
      <c r="N332" s="6" t="str">
        <f>IF(G332=Dashboard!$C$3,Sales!J332,"")</f>
        <v/>
      </c>
      <c r="P332" s="1">
        <f>IF(C332=Dashboard!$F$3, Sales!J332,"")</f>
        <v>11453</v>
      </c>
    </row>
    <row r="333" spans="1:16" ht="19.95" customHeight="1" x14ac:dyDescent="0.25">
      <c r="A333" s="4">
        <f ca="1">DATE(YEAR(TODAY())-1,11,8)</f>
        <v>44508</v>
      </c>
      <c r="B333" s="1" t="str">
        <f t="shared" ca="1" si="10"/>
        <v>Nov</v>
      </c>
      <c r="C333" s="1" t="s">
        <v>19</v>
      </c>
      <c r="D333" s="1" t="s">
        <v>11</v>
      </c>
      <c r="E333" s="1" t="s">
        <v>16</v>
      </c>
      <c r="F333" s="1" t="s">
        <v>17</v>
      </c>
      <c r="G333" s="1" t="s">
        <v>25</v>
      </c>
      <c r="H333" s="1" t="s">
        <v>22</v>
      </c>
      <c r="I333" s="1">
        <v>51</v>
      </c>
      <c r="J333" s="6">
        <v>20312</v>
      </c>
      <c r="K333" s="1" t="str">
        <f t="shared" si="11"/>
        <v>Bill</v>
      </c>
      <c r="N333" s="6" t="str">
        <f>IF(G333=Dashboard!$C$3,Sales!J333,"")</f>
        <v/>
      </c>
      <c r="P333" s="1">
        <f>IF(C333=Dashboard!$F$3, Sales!J333,"")</f>
        <v>20312</v>
      </c>
    </row>
    <row r="334" spans="1:16" ht="19.95" customHeight="1" x14ac:dyDescent="0.25">
      <c r="A334" s="4">
        <f ca="1">DATE(YEAR(TODAY())-1,5,27)</f>
        <v>44343</v>
      </c>
      <c r="B334" s="1" t="str">
        <f t="shared" ca="1" si="10"/>
        <v>May</v>
      </c>
      <c r="C334" s="1" t="s">
        <v>19</v>
      </c>
      <c r="D334" s="1" t="s">
        <v>11</v>
      </c>
      <c r="E334" s="1" t="s">
        <v>23</v>
      </c>
      <c r="F334" s="1" t="s">
        <v>24</v>
      </c>
      <c r="G334" s="1" t="s">
        <v>35</v>
      </c>
      <c r="H334" s="1" t="s">
        <v>15</v>
      </c>
      <c r="I334" s="1">
        <v>44</v>
      </c>
      <c r="J334" s="6">
        <v>28081</v>
      </c>
      <c r="K334" s="1" t="str">
        <f t="shared" si="11"/>
        <v>Sarah</v>
      </c>
      <c r="N334" s="6" t="str">
        <f>IF(G334=Dashboard!$C$3,Sales!J334,"")</f>
        <v/>
      </c>
      <c r="P334" s="1">
        <f>IF(C334=Dashboard!$F$3, Sales!J334,"")</f>
        <v>28081</v>
      </c>
    </row>
    <row r="335" spans="1:16" ht="19.95" customHeight="1" x14ac:dyDescent="0.25">
      <c r="A335" s="4">
        <f ca="1">DATE(YEAR(TODAY())-1,10,25)</f>
        <v>44494</v>
      </c>
      <c r="B335" s="1" t="str">
        <f t="shared" ca="1" si="10"/>
        <v>Oct</v>
      </c>
      <c r="C335" s="1" t="s">
        <v>10</v>
      </c>
      <c r="D335" s="1" t="s">
        <v>11</v>
      </c>
      <c r="E335" s="1" t="s">
        <v>16</v>
      </c>
      <c r="F335" s="1" t="s">
        <v>30</v>
      </c>
      <c r="G335" s="1" t="s">
        <v>34</v>
      </c>
      <c r="H335" s="1" t="s">
        <v>22</v>
      </c>
      <c r="I335" s="1">
        <v>43</v>
      </c>
      <c r="J335" s="6">
        <v>31941</v>
      </c>
      <c r="K335" s="1" t="str">
        <f t="shared" si="11"/>
        <v>Mary</v>
      </c>
      <c r="N335" s="6" t="str">
        <f>IF(G335=Dashboard!$C$3,Sales!J335,"")</f>
        <v/>
      </c>
      <c r="P335" s="1" t="str">
        <f>IF(C335=Dashboard!$F$3, Sales!J335,"")</f>
        <v/>
      </c>
    </row>
    <row r="336" spans="1:16" ht="19.95" customHeight="1" x14ac:dyDescent="0.25">
      <c r="A336" s="4">
        <f ca="1">DATE(YEAR(TODAY())-1,4,29)</f>
        <v>44315</v>
      </c>
      <c r="B336" s="1" t="str">
        <f t="shared" ca="1" si="10"/>
        <v>Apr</v>
      </c>
      <c r="C336" s="1" t="s">
        <v>10</v>
      </c>
      <c r="D336" s="1" t="s">
        <v>11</v>
      </c>
      <c r="E336" s="1" t="s">
        <v>16</v>
      </c>
      <c r="F336" s="1" t="s">
        <v>20</v>
      </c>
      <c r="G336" s="1" t="s">
        <v>27</v>
      </c>
      <c r="H336" s="1" t="s">
        <v>15</v>
      </c>
      <c r="I336" s="1">
        <v>25</v>
      </c>
      <c r="J336" s="6">
        <v>28518</v>
      </c>
      <c r="K336" s="1" t="str">
        <f t="shared" si="11"/>
        <v>Harry</v>
      </c>
      <c r="N336" s="6" t="str">
        <f>IF(G336=Dashboard!$C$3,Sales!J336,"")</f>
        <v/>
      </c>
      <c r="P336" s="1" t="str">
        <f>IF(C336=Dashboard!$F$3, Sales!J336,"")</f>
        <v/>
      </c>
    </row>
    <row r="337" spans="1:16" ht="19.95" customHeight="1" x14ac:dyDescent="0.25">
      <c r="A337" s="4">
        <f ca="1">DATE(YEAR(TODAY())-1,10,14)</f>
        <v>44483</v>
      </c>
      <c r="B337" s="1" t="str">
        <f t="shared" ca="1" si="10"/>
        <v>Oct</v>
      </c>
      <c r="C337" s="1" t="s">
        <v>19</v>
      </c>
      <c r="D337" s="1" t="s">
        <v>11</v>
      </c>
      <c r="E337" s="1" t="s">
        <v>16</v>
      </c>
      <c r="F337" s="1" t="s">
        <v>20</v>
      </c>
      <c r="G337" s="1" t="s">
        <v>25</v>
      </c>
      <c r="H337" s="1" t="s">
        <v>15</v>
      </c>
      <c r="I337" s="1">
        <v>53</v>
      </c>
      <c r="J337" s="6">
        <v>26789</v>
      </c>
      <c r="K337" s="1" t="str">
        <f t="shared" si="11"/>
        <v>Bill</v>
      </c>
      <c r="N337" s="6" t="str">
        <f>IF(G337=Dashboard!$C$3,Sales!J337,"")</f>
        <v/>
      </c>
      <c r="P337" s="1">
        <f>IF(C337=Dashboard!$F$3, Sales!J337,"")</f>
        <v>26789</v>
      </c>
    </row>
    <row r="338" spans="1:16" ht="19.95" customHeight="1" x14ac:dyDescent="0.25">
      <c r="A338" s="4">
        <f ca="1">DATE(YEAR(TODAY())-1,11,10)</f>
        <v>44510</v>
      </c>
      <c r="B338" s="1" t="str">
        <f t="shared" ca="1" si="10"/>
        <v>Nov</v>
      </c>
      <c r="C338" s="1" t="s">
        <v>10</v>
      </c>
      <c r="D338" s="1" t="s">
        <v>11</v>
      </c>
      <c r="E338" s="1" t="s">
        <v>12</v>
      </c>
      <c r="F338" s="1" t="s">
        <v>13</v>
      </c>
      <c r="G338" s="1" t="s">
        <v>31</v>
      </c>
      <c r="H338" s="1" t="s">
        <v>22</v>
      </c>
      <c r="I338" s="1">
        <v>54</v>
      </c>
      <c r="J338" s="6">
        <v>24255</v>
      </c>
      <c r="K338" s="1" t="str">
        <f t="shared" si="11"/>
        <v>Laura</v>
      </c>
      <c r="N338" s="6" t="str">
        <f>IF(G338=Dashboard!$C$3,Sales!J338,"")</f>
        <v/>
      </c>
      <c r="P338" s="1" t="str">
        <f>IF(C338=Dashboard!$F$3, Sales!J338,"")</f>
        <v/>
      </c>
    </row>
    <row r="339" spans="1:16" ht="19.95" customHeight="1" x14ac:dyDescent="0.25">
      <c r="A339" s="4">
        <f ca="1">DATE(YEAR(TODAY())-1,9,19)</f>
        <v>44458</v>
      </c>
      <c r="B339" s="1" t="str">
        <f t="shared" ca="1" si="10"/>
        <v>Sep</v>
      </c>
      <c r="C339" s="1" t="s">
        <v>19</v>
      </c>
      <c r="D339" s="1" t="s">
        <v>11</v>
      </c>
      <c r="E339" s="1" t="s">
        <v>12</v>
      </c>
      <c r="F339" s="1" t="s">
        <v>13</v>
      </c>
      <c r="G339" s="1" t="s">
        <v>25</v>
      </c>
      <c r="H339" s="1" t="s">
        <v>15</v>
      </c>
      <c r="I339" s="1">
        <v>63</v>
      </c>
      <c r="J339" s="6">
        <v>28018</v>
      </c>
      <c r="K339" s="1" t="str">
        <f t="shared" si="11"/>
        <v>Bill</v>
      </c>
      <c r="N339" s="6" t="str">
        <f>IF(G339=Dashboard!$C$3,Sales!J339,"")</f>
        <v/>
      </c>
      <c r="P339" s="1">
        <f>IF(C339=Dashboard!$F$3, Sales!J339,"")</f>
        <v>28018</v>
      </c>
    </row>
    <row r="340" spans="1:16" ht="19.95" customHeight="1" x14ac:dyDescent="0.25">
      <c r="A340" s="4">
        <f ca="1">DATE(YEAR(TODAY())-1,8,28)</f>
        <v>44436</v>
      </c>
      <c r="B340" s="1" t="str">
        <f t="shared" ca="1" si="10"/>
        <v>Aug</v>
      </c>
      <c r="C340" s="1" t="s">
        <v>19</v>
      </c>
      <c r="D340" s="1" t="s">
        <v>11</v>
      </c>
      <c r="E340" s="1" t="s">
        <v>16</v>
      </c>
      <c r="F340" s="1" t="s">
        <v>17</v>
      </c>
      <c r="G340" s="1" t="s">
        <v>21</v>
      </c>
      <c r="H340" s="1" t="s">
        <v>22</v>
      </c>
      <c r="I340" s="1">
        <v>23</v>
      </c>
      <c r="J340" s="6">
        <v>20988</v>
      </c>
      <c r="K340" s="1" t="str">
        <f t="shared" si="11"/>
        <v>Helena</v>
      </c>
      <c r="N340" s="6">
        <f>IF(G340=Dashboard!$C$3,Sales!J340,"")</f>
        <v>20988</v>
      </c>
      <c r="P340" s="1">
        <f>IF(C340=Dashboard!$F$3, Sales!J340,"")</f>
        <v>20988</v>
      </c>
    </row>
    <row r="341" spans="1:16" ht="19.95" customHeight="1" x14ac:dyDescent="0.25">
      <c r="A341" s="4">
        <f ca="1">DATE(YEAR(TODAY())-1,11,18)</f>
        <v>44518</v>
      </c>
      <c r="B341" s="1" t="str">
        <f t="shared" ca="1" si="10"/>
        <v>Nov</v>
      </c>
      <c r="C341" s="1" t="s">
        <v>10</v>
      </c>
      <c r="D341" s="1" t="s">
        <v>11</v>
      </c>
      <c r="E341" s="1" t="s">
        <v>12</v>
      </c>
      <c r="F341" s="1" t="s">
        <v>26</v>
      </c>
      <c r="G341" s="1" t="s">
        <v>31</v>
      </c>
      <c r="H341" s="1" t="s">
        <v>15</v>
      </c>
      <c r="I341" s="1">
        <v>61</v>
      </c>
      <c r="J341" s="6">
        <v>25304</v>
      </c>
      <c r="K341" s="1" t="str">
        <f t="shared" si="11"/>
        <v>Laura</v>
      </c>
      <c r="N341" s="6" t="str">
        <f>IF(G341=Dashboard!$C$3,Sales!J341,"")</f>
        <v/>
      </c>
      <c r="P341" s="1" t="str">
        <f>IF(C341=Dashboard!$F$3, Sales!J341,"")</f>
        <v/>
      </c>
    </row>
    <row r="342" spans="1:16" ht="19.95" customHeight="1" x14ac:dyDescent="0.25">
      <c r="A342" s="4">
        <f ca="1">DATE(YEAR(TODAY())-1,11,5)</f>
        <v>44505</v>
      </c>
      <c r="B342" s="1" t="str">
        <f t="shared" ca="1" si="10"/>
        <v>Nov</v>
      </c>
      <c r="C342" s="1" t="s">
        <v>10</v>
      </c>
      <c r="D342" s="1" t="s">
        <v>11</v>
      </c>
      <c r="E342" s="1" t="s">
        <v>23</v>
      </c>
      <c r="F342" s="1" t="s">
        <v>24</v>
      </c>
      <c r="G342" s="1" t="s">
        <v>14</v>
      </c>
      <c r="H342" s="1" t="s">
        <v>22</v>
      </c>
      <c r="I342" s="1">
        <v>28</v>
      </c>
      <c r="J342" s="6">
        <v>29278</v>
      </c>
      <c r="K342" s="1" t="str">
        <f t="shared" si="11"/>
        <v>Nicholas</v>
      </c>
      <c r="N342" s="6" t="str">
        <f>IF(G342=Dashboard!$C$3,Sales!J342,"")</f>
        <v/>
      </c>
      <c r="P342" s="1" t="str">
        <f>IF(C342=Dashboard!$F$3, Sales!J342,"")</f>
        <v/>
      </c>
    </row>
    <row r="343" spans="1:16" ht="19.95" customHeight="1" x14ac:dyDescent="0.25">
      <c r="A343" s="4">
        <f ca="1">DATE(YEAR(TODAY())-1,7,16)</f>
        <v>44393</v>
      </c>
      <c r="B343" s="1" t="str">
        <f t="shared" ca="1" si="10"/>
        <v>Jul</v>
      </c>
      <c r="C343" s="1" t="s">
        <v>28</v>
      </c>
      <c r="D343" s="1" t="s">
        <v>11</v>
      </c>
      <c r="E343" s="1" t="s">
        <v>23</v>
      </c>
      <c r="F343" s="1" t="s">
        <v>36</v>
      </c>
      <c r="G343" s="1" t="s">
        <v>40</v>
      </c>
      <c r="H343" s="1" t="s">
        <v>22</v>
      </c>
      <c r="I343" s="1">
        <v>60</v>
      </c>
      <c r="J343" s="6">
        <v>29161</v>
      </c>
      <c r="K343" s="1" t="str">
        <f t="shared" si="11"/>
        <v>Tina</v>
      </c>
      <c r="N343" s="6" t="str">
        <f>IF(G343=Dashboard!$C$3,Sales!J343,"")</f>
        <v/>
      </c>
      <c r="P343" s="1" t="str">
        <f>IF(C343=Dashboard!$F$3, Sales!J343,"")</f>
        <v/>
      </c>
    </row>
    <row r="344" spans="1:16" ht="19.95" customHeight="1" x14ac:dyDescent="0.25">
      <c r="A344" s="4">
        <f ca="1">DATE(YEAR(TODAY())-1,11,15)</f>
        <v>44515</v>
      </c>
      <c r="B344" s="1" t="str">
        <f t="shared" ca="1" si="10"/>
        <v>Nov</v>
      </c>
      <c r="C344" s="1" t="s">
        <v>10</v>
      </c>
      <c r="D344" s="1" t="s">
        <v>11</v>
      </c>
      <c r="E344" s="1" t="s">
        <v>23</v>
      </c>
      <c r="F344" s="1" t="s">
        <v>36</v>
      </c>
      <c r="G344" s="1" t="s">
        <v>31</v>
      </c>
      <c r="H344" s="1" t="s">
        <v>15</v>
      </c>
      <c r="I344" s="1">
        <v>33</v>
      </c>
      <c r="J344" s="6">
        <v>26827</v>
      </c>
      <c r="K344" s="1" t="str">
        <f t="shared" si="11"/>
        <v>Laura</v>
      </c>
      <c r="N344" s="6" t="str">
        <f>IF(G344=Dashboard!$C$3,Sales!J344,"")</f>
        <v/>
      </c>
      <c r="P344" s="1" t="str">
        <f>IF(C344=Dashboard!$F$3, Sales!J344,"")</f>
        <v/>
      </c>
    </row>
    <row r="345" spans="1:16" ht="19.95" customHeight="1" x14ac:dyDescent="0.25">
      <c r="A345" s="4">
        <f ca="1">DATE(YEAR(TODAY())-1,8,24)</f>
        <v>44432</v>
      </c>
      <c r="B345" s="1" t="str">
        <f t="shared" ca="1" si="10"/>
        <v>Aug</v>
      </c>
      <c r="C345" s="1" t="s">
        <v>19</v>
      </c>
      <c r="D345" s="1" t="s">
        <v>11</v>
      </c>
      <c r="E345" s="1" t="s">
        <v>16</v>
      </c>
      <c r="F345" s="1" t="s">
        <v>30</v>
      </c>
      <c r="G345" s="1" t="s">
        <v>38</v>
      </c>
      <c r="H345" s="1" t="s">
        <v>22</v>
      </c>
      <c r="I345" s="1">
        <v>74</v>
      </c>
      <c r="J345" s="6">
        <v>34647</v>
      </c>
      <c r="K345" s="1" t="str">
        <f t="shared" si="11"/>
        <v>Larry</v>
      </c>
      <c r="N345" s="6" t="str">
        <f>IF(G345=Dashboard!$C$3,Sales!J345,"")</f>
        <v/>
      </c>
      <c r="P345" s="1">
        <f>IF(C345=Dashboard!$F$3, Sales!J345,"")</f>
        <v>34647</v>
      </c>
    </row>
    <row r="346" spans="1:16" ht="19.95" customHeight="1" x14ac:dyDescent="0.25">
      <c r="A346" s="4">
        <f ca="1">DATE(YEAR(TODAY())-1,9,17)</f>
        <v>44456</v>
      </c>
      <c r="B346" s="1" t="str">
        <f t="shared" ca="1" si="10"/>
        <v>Sep</v>
      </c>
      <c r="C346" s="1" t="s">
        <v>28</v>
      </c>
      <c r="D346" s="1" t="s">
        <v>11</v>
      </c>
      <c r="E346" s="1" t="s">
        <v>12</v>
      </c>
      <c r="F346" s="1" t="s">
        <v>26</v>
      </c>
      <c r="G346" s="1" t="s">
        <v>21</v>
      </c>
      <c r="H346" s="1" t="s">
        <v>22</v>
      </c>
      <c r="I346" s="1">
        <v>65</v>
      </c>
      <c r="J346" s="6">
        <v>26875</v>
      </c>
      <c r="K346" s="1" t="str">
        <f t="shared" si="11"/>
        <v>Helena</v>
      </c>
      <c r="N346" s="6">
        <f>IF(G346=Dashboard!$C$3,Sales!J346,"")</f>
        <v>26875</v>
      </c>
      <c r="P346" s="1" t="str">
        <f>IF(C346=Dashboard!$F$3, Sales!J346,"")</f>
        <v/>
      </c>
    </row>
    <row r="347" spans="1:16" ht="19.95" customHeight="1" x14ac:dyDescent="0.25">
      <c r="A347" s="4">
        <f ca="1">DATE(YEAR(TODAY())-1,11,27)</f>
        <v>44527</v>
      </c>
      <c r="B347" s="1" t="str">
        <f t="shared" ca="1" si="10"/>
        <v>Nov</v>
      </c>
      <c r="C347" s="1" t="s">
        <v>19</v>
      </c>
      <c r="D347" s="1" t="s">
        <v>11</v>
      </c>
      <c r="E347" s="1" t="s">
        <v>12</v>
      </c>
      <c r="F347" s="1" t="s">
        <v>13</v>
      </c>
      <c r="G347" s="1" t="s">
        <v>32</v>
      </c>
      <c r="H347" s="1" t="s">
        <v>22</v>
      </c>
      <c r="I347" s="1">
        <v>50</v>
      </c>
      <c r="J347" s="6">
        <v>27341</v>
      </c>
      <c r="K347" s="1" t="str">
        <f t="shared" si="11"/>
        <v>Richard</v>
      </c>
      <c r="N347" s="6" t="str">
        <f>IF(G347=Dashboard!$C$3,Sales!J347,"")</f>
        <v/>
      </c>
      <c r="P347" s="1">
        <f>IF(C347=Dashboard!$F$3, Sales!J347,"")</f>
        <v>27341</v>
      </c>
    </row>
    <row r="348" spans="1:16" ht="19.95" customHeight="1" x14ac:dyDescent="0.25">
      <c r="A348" s="4">
        <f ca="1">DATE(YEAR(TODAY())-1,7,15)</f>
        <v>44392</v>
      </c>
      <c r="B348" s="1" t="str">
        <f t="shared" ca="1" si="10"/>
        <v>Jul</v>
      </c>
      <c r="C348" s="1" t="s">
        <v>19</v>
      </c>
      <c r="D348" s="1" t="s">
        <v>11</v>
      </c>
      <c r="E348" s="1" t="s">
        <v>16</v>
      </c>
      <c r="F348" s="1" t="s">
        <v>20</v>
      </c>
      <c r="G348" s="1" t="s">
        <v>25</v>
      </c>
      <c r="H348" s="1" t="s">
        <v>22</v>
      </c>
      <c r="I348" s="1">
        <v>23</v>
      </c>
      <c r="J348" s="6">
        <v>26932</v>
      </c>
      <c r="K348" s="1" t="str">
        <f t="shared" si="11"/>
        <v>Bill</v>
      </c>
      <c r="N348" s="6" t="str">
        <f>IF(G348=Dashboard!$C$3,Sales!J348,"")</f>
        <v/>
      </c>
      <c r="P348" s="1">
        <f>IF(C348=Dashboard!$F$3, Sales!J348,"")</f>
        <v>26932</v>
      </c>
    </row>
    <row r="349" spans="1:16" ht="19.95" customHeight="1" x14ac:dyDescent="0.25">
      <c r="A349" s="4">
        <f ca="1">DATE(YEAR(TODAY())-1,12,21)</f>
        <v>44551</v>
      </c>
      <c r="B349" s="1" t="str">
        <f t="shared" ca="1" si="10"/>
        <v>Dec</v>
      </c>
      <c r="C349" s="1" t="s">
        <v>10</v>
      </c>
      <c r="D349" s="1" t="s">
        <v>11</v>
      </c>
      <c r="E349" s="1" t="s">
        <v>12</v>
      </c>
      <c r="F349" s="1" t="s">
        <v>13</v>
      </c>
      <c r="G349" s="1" t="s">
        <v>31</v>
      </c>
      <c r="H349" s="1" t="s">
        <v>22</v>
      </c>
      <c r="I349" s="1">
        <v>56</v>
      </c>
      <c r="J349" s="6">
        <v>27768</v>
      </c>
      <c r="K349" s="1" t="str">
        <f t="shared" si="11"/>
        <v>Laura</v>
      </c>
      <c r="N349" s="6" t="str">
        <f>IF(G349=Dashboard!$C$3,Sales!J349,"")</f>
        <v/>
      </c>
      <c r="P349" s="1" t="str">
        <f>IF(C349=Dashboard!$F$3, Sales!J349,"")</f>
        <v/>
      </c>
    </row>
    <row r="350" spans="1:16" ht="19.95" customHeight="1" x14ac:dyDescent="0.25">
      <c r="A350" s="4">
        <f ca="1">DATE(YEAR(TODAY())-1,10,10)</f>
        <v>44479</v>
      </c>
      <c r="B350" s="1" t="str">
        <f t="shared" ca="1" si="10"/>
        <v>Oct</v>
      </c>
      <c r="C350" s="1" t="s">
        <v>28</v>
      </c>
      <c r="D350" s="1" t="s">
        <v>33</v>
      </c>
      <c r="E350" s="1" t="s">
        <v>16</v>
      </c>
      <c r="F350" s="1" t="s">
        <v>20</v>
      </c>
      <c r="G350" s="1" t="s">
        <v>29</v>
      </c>
      <c r="H350" s="1" t="s">
        <v>15</v>
      </c>
      <c r="I350" s="1">
        <v>75</v>
      </c>
      <c r="J350" s="6">
        <v>19299</v>
      </c>
      <c r="K350" s="1" t="str">
        <f t="shared" si="11"/>
        <v>Debbie</v>
      </c>
      <c r="N350" s="6" t="str">
        <f>IF(G350=Dashboard!$C$3,Sales!J350,"")</f>
        <v/>
      </c>
      <c r="P350" s="1" t="str">
        <f>IF(C350=Dashboard!$F$3, Sales!J350,"")</f>
        <v/>
      </c>
    </row>
    <row r="351" spans="1:16" ht="19.95" customHeight="1" x14ac:dyDescent="0.25">
      <c r="A351" s="4">
        <f ca="1">DATE(YEAR(TODAY())-1,4,20)</f>
        <v>44306</v>
      </c>
      <c r="B351" s="1" t="str">
        <f t="shared" ca="1" si="10"/>
        <v>Apr</v>
      </c>
      <c r="C351" s="1" t="s">
        <v>10</v>
      </c>
      <c r="D351" s="1" t="s">
        <v>11</v>
      </c>
      <c r="E351" s="1" t="s">
        <v>16</v>
      </c>
      <c r="F351" s="1" t="s">
        <v>20</v>
      </c>
      <c r="G351" s="1" t="s">
        <v>18</v>
      </c>
      <c r="H351" s="1" t="s">
        <v>22</v>
      </c>
      <c r="I351" s="1">
        <v>22</v>
      </c>
      <c r="J351" s="6">
        <v>29685</v>
      </c>
      <c r="K351" s="1" t="str">
        <f t="shared" si="11"/>
        <v>Miguel</v>
      </c>
      <c r="N351" s="6" t="str">
        <f>IF(G351=Dashboard!$C$3,Sales!J351,"")</f>
        <v/>
      </c>
      <c r="P351" s="1" t="str">
        <f>IF(C351=Dashboard!$F$3, Sales!J351,"")</f>
        <v/>
      </c>
    </row>
    <row r="352" spans="1:16" ht="19.95" customHeight="1" x14ac:dyDescent="0.25">
      <c r="A352" s="4">
        <f ca="1">DATE(YEAR(TODAY())-1,5,30)</f>
        <v>44346</v>
      </c>
      <c r="B352" s="1" t="str">
        <f t="shared" ca="1" si="10"/>
        <v>May</v>
      </c>
      <c r="C352" s="1" t="s">
        <v>19</v>
      </c>
      <c r="D352" s="1" t="s">
        <v>33</v>
      </c>
      <c r="E352" s="1" t="s">
        <v>16</v>
      </c>
      <c r="F352" s="1" t="s">
        <v>30</v>
      </c>
      <c r="G352" s="1" t="s">
        <v>21</v>
      </c>
      <c r="H352" s="1" t="s">
        <v>22</v>
      </c>
      <c r="I352" s="1">
        <v>40</v>
      </c>
      <c r="J352" s="6">
        <v>16136</v>
      </c>
      <c r="K352" s="1" t="str">
        <f t="shared" si="11"/>
        <v>Helena</v>
      </c>
      <c r="N352" s="6">
        <f>IF(G352=Dashboard!$C$3,Sales!J352,"")</f>
        <v>16136</v>
      </c>
      <c r="P352" s="1">
        <f>IF(C352=Dashboard!$F$3, Sales!J352,"")</f>
        <v>16136</v>
      </c>
    </row>
    <row r="353" spans="1:16" ht="19.95" customHeight="1" x14ac:dyDescent="0.25">
      <c r="A353" s="4">
        <f ca="1">DATE(YEAR(TODAY())-1,12,26)</f>
        <v>44556</v>
      </c>
      <c r="B353" s="1" t="str">
        <f t="shared" ca="1" si="10"/>
        <v>Dec</v>
      </c>
      <c r="C353" s="1" t="s">
        <v>10</v>
      </c>
      <c r="D353" s="1" t="s">
        <v>33</v>
      </c>
      <c r="E353" s="1" t="s">
        <v>16</v>
      </c>
      <c r="F353" s="1" t="s">
        <v>20</v>
      </c>
      <c r="G353" s="1" t="s">
        <v>27</v>
      </c>
      <c r="H353" s="1" t="s">
        <v>15</v>
      </c>
      <c r="I353" s="1">
        <v>61</v>
      </c>
      <c r="J353" s="6">
        <v>14688</v>
      </c>
      <c r="K353" s="1" t="str">
        <f t="shared" si="11"/>
        <v>Harry</v>
      </c>
      <c r="N353" s="6" t="str">
        <f>IF(G353=Dashboard!$C$3,Sales!J353,"")</f>
        <v/>
      </c>
      <c r="P353" s="1" t="str">
        <f>IF(C353=Dashboard!$F$3, Sales!J353,"")</f>
        <v/>
      </c>
    </row>
    <row r="354" spans="1:16" ht="19.95" customHeight="1" x14ac:dyDescent="0.25">
      <c r="A354" s="4">
        <f ca="1">DATE(YEAR(TODAY())-1,6,11)</f>
        <v>44358</v>
      </c>
      <c r="B354" s="1" t="str">
        <f t="shared" ca="1" si="10"/>
        <v>Jun</v>
      </c>
      <c r="C354" s="1" t="s">
        <v>10</v>
      </c>
      <c r="D354" s="1" t="s">
        <v>33</v>
      </c>
      <c r="E354" s="1" t="s">
        <v>16</v>
      </c>
      <c r="F354" s="1" t="s">
        <v>30</v>
      </c>
      <c r="G354" s="1" t="s">
        <v>14</v>
      </c>
      <c r="H354" s="1" t="s">
        <v>15</v>
      </c>
      <c r="I354" s="1">
        <v>47</v>
      </c>
      <c r="J354" s="6">
        <v>18953</v>
      </c>
      <c r="K354" s="1" t="str">
        <f t="shared" si="11"/>
        <v>Nicholas</v>
      </c>
      <c r="N354" s="6" t="str">
        <f>IF(G354=Dashboard!$C$3,Sales!J354,"")</f>
        <v/>
      </c>
      <c r="P354" s="1" t="str">
        <f>IF(C354=Dashboard!$F$3, Sales!J354,"")</f>
        <v/>
      </c>
    </row>
    <row r="355" spans="1:16" ht="19.95" customHeight="1" x14ac:dyDescent="0.25">
      <c r="A355" s="4">
        <f ca="1">DATE(YEAR(TODAY())-1,6,11)</f>
        <v>44358</v>
      </c>
      <c r="B355" s="1" t="str">
        <f t="shared" ca="1" si="10"/>
        <v>Jun</v>
      </c>
      <c r="C355" s="1" t="s">
        <v>10</v>
      </c>
      <c r="D355" s="1" t="s">
        <v>11</v>
      </c>
      <c r="E355" s="1" t="s">
        <v>23</v>
      </c>
      <c r="F355" s="1" t="s">
        <v>24</v>
      </c>
      <c r="G355" s="1" t="s">
        <v>27</v>
      </c>
      <c r="H355" s="1" t="s">
        <v>15</v>
      </c>
      <c r="I355" s="1">
        <v>57</v>
      </c>
      <c r="J355" s="6">
        <v>29190</v>
      </c>
      <c r="K355" s="1" t="str">
        <f t="shared" si="11"/>
        <v>Harry</v>
      </c>
      <c r="N355" s="6" t="str">
        <f>IF(G355=Dashboard!$C$3,Sales!J355,"")</f>
        <v/>
      </c>
      <c r="P355" s="1" t="str">
        <f>IF(C355=Dashboard!$F$3, Sales!J355,"")</f>
        <v/>
      </c>
    </row>
    <row r="356" spans="1:16" ht="19.95" customHeight="1" x14ac:dyDescent="0.25">
      <c r="A356" s="4">
        <f ca="1">DATE(YEAR(TODAY())-1,3,12)</f>
        <v>44267</v>
      </c>
      <c r="B356" s="1" t="str">
        <f t="shared" ca="1" si="10"/>
        <v>Mar</v>
      </c>
      <c r="C356" s="1" t="s">
        <v>10</v>
      </c>
      <c r="D356" s="1" t="s">
        <v>11</v>
      </c>
      <c r="E356" s="1" t="s">
        <v>12</v>
      </c>
      <c r="F356" s="1" t="s">
        <v>13</v>
      </c>
      <c r="G356" s="1" t="s">
        <v>31</v>
      </c>
      <c r="H356" s="1" t="s">
        <v>22</v>
      </c>
      <c r="I356" s="1">
        <v>62</v>
      </c>
      <c r="J356" s="6">
        <v>25634</v>
      </c>
      <c r="K356" s="1" t="str">
        <f t="shared" si="11"/>
        <v>Laura</v>
      </c>
      <c r="N356" s="6" t="str">
        <f>IF(G356=Dashboard!$C$3,Sales!J356,"")</f>
        <v/>
      </c>
      <c r="P356" s="1" t="str">
        <f>IF(C356=Dashboard!$F$3, Sales!J356,"")</f>
        <v/>
      </c>
    </row>
    <row r="357" spans="1:16" ht="19.95" customHeight="1" x14ac:dyDescent="0.25">
      <c r="A357" s="4">
        <f ca="1">DATE(YEAR(TODAY())-1,6,16)</f>
        <v>44363</v>
      </c>
      <c r="B357" s="1" t="str">
        <f t="shared" ca="1" si="10"/>
        <v>Jun</v>
      </c>
      <c r="C357" s="1" t="s">
        <v>10</v>
      </c>
      <c r="D357" s="1" t="s">
        <v>11</v>
      </c>
      <c r="E357" s="1" t="s">
        <v>12</v>
      </c>
      <c r="F357" s="1" t="s">
        <v>26</v>
      </c>
      <c r="G357" s="1" t="s">
        <v>34</v>
      </c>
      <c r="H357" s="1" t="s">
        <v>15</v>
      </c>
      <c r="I357" s="1">
        <v>69</v>
      </c>
      <c r="J357" s="6">
        <v>24802</v>
      </c>
      <c r="K357" s="1" t="str">
        <f t="shared" si="11"/>
        <v>Mary</v>
      </c>
      <c r="N357" s="6" t="str">
        <f>IF(G357=Dashboard!$C$3,Sales!J357,"")</f>
        <v/>
      </c>
      <c r="P357" s="1" t="str">
        <f>IF(C357=Dashboard!$F$3, Sales!J357,"")</f>
        <v/>
      </c>
    </row>
    <row r="358" spans="1:16" ht="19.95" customHeight="1" x14ac:dyDescent="0.25">
      <c r="A358" s="4">
        <f ca="1">DATE(YEAR(TODAY())-1,5,10)</f>
        <v>44326</v>
      </c>
      <c r="B358" s="1" t="str">
        <f t="shared" ca="1" si="10"/>
        <v>May</v>
      </c>
      <c r="C358" s="1" t="s">
        <v>10</v>
      </c>
      <c r="D358" s="1" t="s">
        <v>33</v>
      </c>
      <c r="E358" s="1" t="s">
        <v>16</v>
      </c>
      <c r="F358" s="1" t="s">
        <v>30</v>
      </c>
      <c r="G358" s="1" t="s">
        <v>14</v>
      </c>
      <c r="H358" s="1" t="s">
        <v>22</v>
      </c>
      <c r="I358" s="1">
        <v>42</v>
      </c>
      <c r="J358" s="6">
        <v>19154</v>
      </c>
      <c r="K358" s="1" t="str">
        <f t="shared" si="11"/>
        <v>Nicholas</v>
      </c>
      <c r="N358" s="6" t="str">
        <f>IF(G358=Dashboard!$C$3,Sales!J358,"")</f>
        <v/>
      </c>
      <c r="P358" s="1" t="str">
        <f>IF(C358=Dashboard!$F$3, Sales!J358,"")</f>
        <v/>
      </c>
    </row>
    <row r="359" spans="1:16" ht="19.95" customHeight="1" x14ac:dyDescent="0.25">
      <c r="A359" s="4">
        <f ca="1">DATE(YEAR(TODAY())-1,9,16)</f>
        <v>44455</v>
      </c>
      <c r="B359" s="1" t="str">
        <f t="shared" ca="1" si="10"/>
        <v>Sep</v>
      </c>
      <c r="C359" s="1" t="s">
        <v>10</v>
      </c>
      <c r="D359" s="1" t="s">
        <v>11</v>
      </c>
      <c r="E359" s="1" t="s">
        <v>23</v>
      </c>
      <c r="F359" s="1" t="s">
        <v>36</v>
      </c>
      <c r="G359" s="1" t="s">
        <v>31</v>
      </c>
      <c r="H359" s="1" t="s">
        <v>22</v>
      </c>
      <c r="I359" s="1">
        <v>37</v>
      </c>
      <c r="J359" s="6">
        <v>25363</v>
      </c>
      <c r="K359" s="1" t="str">
        <f t="shared" si="11"/>
        <v>Laura</v>
      </c>
      <c r="N359" s="6" t="str">
        <f>IF(G359=Dashboard!$C$3,Sales!J359,"")</f>
        <v/>
      </c>
      <c r="P359" s="1" t="str">
        <f>IF(C359=Dashboard!$F$3, Sales!J359,"")</f>
        <v/>
      </c>
    </row>
    <row r="360" spans="1:16" ht="19.95" customHeight="1" x14ac:dyDescent="0.25">
      <c r="A360" s="4">
        <f ca="1">DATE(YEAR(TODAY())-1,11,4)</f>
        <v>44504</v>
      </c>
      <c r="B360" s="1" t="str">
        <f t="shared" ca="1" si="10"/>
        <v>Nov</v>
      </c>
      <c r="C360" s="1" t="s">
        <v>19</v>
      </c>
      <c r="D360" s="1" t="s">
        <v>11</v>
      </c>
      <c r="E360" s="1" t="s">
        <v>16</v>
      </c>
      <c r="F360" s="1" t="s">
        <v>30</v>
      </c>
      <c r="G360" s="1" t="s">
        <v>21</v>
      </c>
      <c r="H360" s="1" t="s">
        <v>22</v>
      </c>
      <c r="I360" s="1">
        <v>52</v>
      </c>
      <c r="J360" s="6">
        <v>33138</v>
      </c>
      <c r="K360" s="1" t="str">
        <f t="shared" si="11"/>
        <v>Helena</v>
      </c>
      <c r="N360" s="6">
        <f>IF(G360=Dashboard!$C$3,Sales!J360,"")</f>
        <v>33138</v>
      </c>
      <c r="P360" s="1">
        <f>IF(C360=Dashboard!$F$3, Sales!J360,"")</f>
        <v>33138</v>
      </c>
    </row>
    <row r="361" spans="1:16" ht="19.95" customHeight="1" x14ac:dyDescent="0.25">
      <c r="A361" s="4">
        <f ca="1">DATE(YEAR(TODAY())-1,11,5)</f>
        <v>44505</v>
      </c>
      <c r="B361" s="1" t="str">
        <f t="shared" ca="1" si="10"/>
        <v>Nov</v>
      </c>
      <c r="C361" s="1" t="s">
        <v>10</v>
      </c>
      <c r="D361" s="1" t="s">
        <v>11</v>
      </c>
      <c r="E361" s="1" t="s">
        <v>16</v>
      </c>
      <c r="F361" s="1" t="s">
        <v>20</v>
      </c>
      <c r="G361" s="1" t="s">
        <v>14</v>
      </c>
      <c r="H361" s="1" t="s">
        <v>22</v>
      </c>
      <c r="I361" s="1">
        <v>29</v>
      </c>
      <c r="J361" s="6">
        <v>29507</v>
      </c>
      <c r="K361" s="1" t="str">
        <f t="shared" si="11"/>
        <v>Nicholas</v>
      </c>
      <c r="N361" s="6" t="str">
        <f>IF(G361=Dashboard!$C$3,Sales!J361,"")</f>
        <v/>
      </c>
      <c r="P361" s="1" t="str">
        <f>IF(C361=Dashboard!$F$3, Sales!J361,"")</f>
        <v/>
      </c>
    </row>
    <row r="362" spans="1:16" ht="19.95" customHeight="1" x14ac:dyDescent="0.25">
      <c r="A362" s="4">
        <f ca="1">DATE(YEAR(TODAY())-1,8,26)</f>
        <v>44434</v>
      </c>
      <c r="B362" s="1" t="str">
        <f t="shared" ca="1" si="10"/>
        <v>Aug</v>
      </c>
      <c r="C362" s="1" t="s">
        <v>10</v>
      </c>
      <c r="D362" s="1" t="s">
        <v>11</v>
      </c>
      <c r="E362" s="1" t="s">
        <v>16</v>
      </c>
      <c r="F362" s="1" t="s">
        <v>20</v>
      </c>
      <c r="G362" s="1" t="s">
        <v>27</v>
      </c>
      <c r="H362" s="1" t="s">
        <v>22</v>
      </c>
      <c r="I362" s="1">
        <v>57</v>
      </c>
      <c r="J362" s="6">
        <v>28254</v>
      </c>
      <c r="K362" s="1" t="str">
        <f t="shared" si="11"/>
        <v>Harry</v>
      </c>
      <c r="N362" s="6" t="str">
        <f>IF(G362=Dashboard!$C$3,Sales!J362,"")</f>
        <v/>
      </c>
      <c r="P362" s="1" t="str">
        <f>IF(C362=Dashboard!$F$3, Sales!J362,"")</f>
        <v/>
      </c>
    </row>
    <row r="363" spans="1:16" ht="19.95" customHeight="1" x14ac:dyDescent="0.25">
      <c r="A363" s="4">
        <f ca="1">DATE(YEAR(TODAY())-2,12,30)</f>
        <v>44195</v>
      </c>
      <c r="B363" s="1" t="str">
        <f t="shared" ca="1" si="10"/>
        <v>Dec</v>
      </c>
      <c r="C363" s="1" t="s">
        <v>19</v>
      </c>
      <c r="D363" s="1" t="s">
        <v>11</v>
      </c>
      <c r="E363" s="1" t="s">
        <v>16</v>
      </c>
      <c r="F363" s="1" t="s">
        <v>17</v>
      </c>
      <c r="G363" s="1" t="s">
        <v>21</v>
      </c>
      <c r="H363" s="1" t="s">
        <v>22</v>
      </c>
      <c r="I363" s="1">
        <v>61</v>
      </c>
      <c r="J363" s="6">
        <v>21244</v>
      </c>
      <c r="K363" s="1" t="str">
        <f t="shared" si="11"/>
        <v>Helena</v>
      </c>
      <c r="N363" s="6">
        <f>IF(G363=Dashboard!$C$3,Sales!J363,"")</f>
        <v>21244</v>
      </c>
      <c r="P363" s="1">
        <f>IF(C363=Dashboard!$F$3, Sales!J363,"")</f>
        <v>21244</v>
      </c>
    </row>
    <row r="364" spans="1:16" ht="19.95" customHeight="1" x14ac:dyDescent="0.25">
      <c r="A364" s="4">
        <f ca="1">DATE(YEAR(TODAY())-1,12,25)</f>
        <v>44555</v>
      </c>
      <c r="B364" s="1" t="str">
        <f t="shared" ca="1" si="10"/>
        <v>Dec</v>
      </c>
      <c r="C364" s="1" t="s">
        <v>10</v>
      </c>
      <c r="D364" s="1" t="s">
        <v>11</v>
      </c>
      <c r="E364" s="1" t="s">
        <v>16</v>
      </c>
      <c r="F364" s="1" t="s">
        <v>30</v>
      </c>
      <c r="G364" s="1" t="s">
        <v>31</v>
      </c>
      <c r="H364" s="1" t="s">
        <v>22</v>
      </c>
      <c r="I364" s="1">
        <v>49</v>
      </c>
      <c r="J364" s="6">
        <v>33325</v>
      </c>
      <c r="K364" s="1" t="str">
        <f t="shared" si="11"/>
        <v>Laura</v>
      </c>
      <c r="N364" s="6" t="str">
        <f>IF(G364=Dashboard!$C$3,Sales!J364,"")</f>
        <v/>
      </c>
      <c r="P364" s="1" t="str">
        <f>IF(C364=Dashboard!$F$3, Sales!J364,"")</f>
        <v/>
      </c>
    </row>
    <row r="365" spans="1:16" ht="19.95" customHeight="1" x14ac:dyDescent="0.25">
      <c r="A365" s="4">
        <f ca="1">DATE(YEAR(TODAY())-1,7,15)</f>
        <v>44392</v>
      </c>
      <c r="B365" s="1" t="str">
        <f t="shared" ca="1" si="10"/>
        <v>Jul</v>
      </c>
      <c r="C365" s="1" t="s">
        <v>10</v>
      </c>
      <c r="D365" s="1" t="s">
        <v>33</v>
      </c>
      <c r="E365" s="1" t="s">
        <v>23</v>
      </c>
      <c r="F365" s="1" t="s">
        <v>24</v>
      </c>
      <c r="G365" s="1" t="s">
        <v>31</v>
      </c>
      <c r="H365" s="1" t="s">
        <v>22</v>
      </c>
      <c r="I365" s="1">
        <v>26</v>
      </c>
      <c r="J365" s="6">
        <v>18676</v>
      </c>
      <c r="K365" s="1" t="str">
        <f t="shared" si="11"/>
        <v>Laura</v>
      </c>
      <c r="N365" s="6" t="str">
        <f>IF(G365=Dashboard!$C$3,Sales!J365,"")</f>
        <v/>
      </c>
      <c r="P365" s="1" t="str">
        <f>IF(C365=Dashboard!$F$3, Sales!J365,"")</f>
        <v/>
      </c>
    </row>
    <row r="366" spans="1:16" ht="19.95" customHeight="1" x14ac:dyDescent="0.25">
      <c r="A366" s="4">
        <f ca="1">DATE(YEAR(TODAY())-1,4,14)</f>
        <v>44300</v>
      </c>
      <c r="B366" s="1" t="str">
        <f t="shared" ca="1" si="10"/>
        <v>Apr</v>
      </c>
      <c r="C366" s="1" t="s">
        <v>19</v>
      </c>
      <c r="D366" s="1" t="s">
        <v>33</v>
      </c>
      <c r="E366" s="1" t="s">
        <v>16</v>
      </c>
      <c r="F366" s="1" t="s">
        <v>17</v>
      </c>
      <c r="G366" s="1" t="s">
        <v>21</v>
      </c>
      <c r="H366" s="1" t="s">
        <v>15</v>
      </c>
      <c r="I366" s="1">
        <v>32</v>
      </c>
      <c r="J366" s="6">
        <v>12953</v>
      </c>
      <c r="K366" s="1" t="str">
        <f t="shared" si="11"/>
        <v>Helena</v>
      </c>
      <c r="N366" s="6">
        <f>IF(G366=Dashboard!$C$3,Sales!J366,"")</f>
        <v>12953</v>
      </c>
      <c r="P366" s="1">
        <f>IF(C366=Dashboard!$F$3, Sales!J366,"")</f>
        <v>12953</v>
      </c>
    </row>
    <row r="367" spans="1:16" ht="19.95" customHeight="1" x14ac:dyDescent="0.25">
      <c r="A367" s="4">
        <f ca="1">DATE(YEAR(TODAY())-1,9,7)</f>
        <v>44446</v>
      </c>
      <c r="B367" s="1" t="str">
        <f t="shared" ca="1" si="10"/>
        <v>Sep</v>
      </c>
      <c r="C367" s="1" t="s">
        <v>10</v>
      </c>
      <c r="D367" s="1" t="s">
        <v>11</v>
      </c>
      <c r="E367" s="1" t="s">
        <v>12</v>
      </c>
      <c r="F367" s="1" t="s">
        <v>26</v>
      </c>
      <c r="G367" s="1" t="s">
        <v>27</v>
      </c>
      <c r="H367" s="1" t="s">
        <v>15</v>
      </c>
      <c r="I367" s="1">
        <v>45</v>
      </c>
      <c r="J367" s="6">
        <v>25858</v>
      </c>
      <c r="K367" s="1" t="str">
        <f t="shared" si="11"/>
        <v>Harry</v>
      </c>
      <c r="N367" s="6" t="str">
        <f>IF(G367=Dashboard!$C$3,Sales!J367,"")</f>
        <v/>
      </c>
      <c r="P367" s="1" t="str">
        <f>IF(C367=Dashboard!$F$3, Sales!J367,"")</f>
        <v/>
      </c>
    </row>
    <row r="368" spans="1:16" ht="19.95" customHeight="1" x14ac:dyDescent="0.25">
      <c r="A368" s="4">
        <f ca="1">DATE(YEAR(TODAY())-1,12,4)</f>
        <v>44534</v>
      </c>
      <c r="B368" s="1" t="str">
        <f t="shared" ca="1" si="10"/>
        <v>Dec</v>
      </c>
      <c r="C368" s="1" t="s">
        <v>19</v>
      </c>
      <c r="D368" s="1" t="s">
        <v>11</v>
      </c>
      <c r="E368" s="1" t="s">
        <v>16</v>
      </c>
      <c r="F368" s="1" t="s">
        <v>30</v>
      </c>
      <c r="G368" s="1" t="s">
        <v>21</v>
      </c>
      <c r="H368" s="1" t="s">
        <v>22</v>
      </c>
      <c r="I368" s="1">
        <v>33</v>
      </c>
      <c r="J368" s="6">
        <v>33077</v>
      </c>
      <c r="K368" s="1" t="str">
        <f t="shared" si="11"/>
        <v>Helena</v>
      </c>
      <c r="N368" s="6">
        <f>IF(G368=Dashboard!$C$3,Sales!J368,"")</f>
        <v>33077</v>
      </c>
      <c r="P368" s="1">
        <f>IF(C368=Dashboard!$F$3, Sales!J368,"")</f>
        <v>33077</v>
      </c>
    </row>
    <row r="369" spans="1:16" ht="19.95" customHeight="1" x14ac:dyDescent="0.25">
      <c r="A369" s="4">
        <f ca="1">DATE(YEAR(TODAY())-1,6,8)</f>
        <v>44355</v>
      </c>
      <c r="B369" s="1" t="str">
        <f t="shared" ca="1" si="10"/>
        <v>Jun</v>
      </c>
      <c r="C369" s="1" t="s">
        <v>19</v>
      </c>
      <c r="D369" s="1" t="s">
        <v>11</v>
      </c>
      <c r="E369" s="1" t="s">
        <v>12</v>
      </c>
      <c r="F369" s="1" t="s">
        <v>13</v>
      </c>
      <c r="G369" s="1" t="s">
        <v>21</v>
      </c>
      <c r="H369" s="1" t="s">
        <v>15</v>
      </c>
      <c r="I369" s="1">
        <v>60</v>
      </c>
      <c r="J369" s="6">
        <v>27573</v>
      </c>
      <c r="K369" s="1" t="str">
        <f t="shared" si="11"/>
        <v>Helena</v>
      </c>
      <c r="N369" s="6">
        <f>IF(G369=Dashboard!$C$3,Sales!J369,"")</f>
        <v>27573</v>
      </c>
      <c r="P369" s="1">
        <f>IF(C369=Dashboard!$F$3, Sales!J369,"")</f>
        <v>27573</v>
      </c>
    </row>
    <row r="370" spans="1:16" ht="19.95" customHeight="1" x14ac:dyDescent="0.25">
      <c r="A370" s="4">
        <f ca="1">DATE(YEAR(TODAY())-1,3,20)</f>
        <v>44275</v>
      </c>
      <c r="B370" s="1" t="str">
        <f t="shared" ca="1" si="10"/>
        <v>Mar</v>
      </c>
      <c r="C370" s="1" t="s">
        <v>28</v>
      </c>
      <c r="D370" s="1" t="s">
        <v>11</v>
      </c>
      <c r="E370" s="1" t="s">
        <v>16</v>
      </c>
      <c r="F370" s="1" t="s">
        <v>30</v>
      </c>
      <c r="G370" s="1" t="s">
        <v>39</v>
      </c>
      <c r="H370" s="1" t="s">
        <v>22</v>
      </c>
      <c r="I370" s="1">
        <v>50</v>
      </c>
      <c r="J370" s="6">
        <v>34310</v>
      </c>
      <c r="K370" s="1" t="str">
        <f t="shared" si="11"/>
        <v>Lou</v>
      </c>
      <c r="N370" s="6" t="str">
        <f>IF(G370=Dashboard!$C$3,Sales!J370,"")</f>
        <v/>
      </c>
      <c r="P370" s="1" t="str">
        <f>IF(C370=Dashboard!$F$3, Sales!J370,"")</f>
        <v/>
      </c>
    </row>
    <row r="371" spans="1:16" ht="19.95" customHeight="1" x14ac:dyDescent="0.25">
      <c r="A371" s="4">
        <f ca="1">DATE(YEAR(TODAY())-1,8,4)</f>
        <v>44412</v>
      </c>
      <c r="B371" s="1" t="str">
        <f t="shared" ca="1" si="10"/>
        <v>Aug</v>
      </c>
      <c r="C371" s="1" t="s">
        <v>10</v>
      </c>
      <c r="D371" s="1" t="s">
        <v>11</v>
      </c>
      <c r="E371" s="1" t="s">
        <v>16</v>
      </c>
      <c r="F371" s="1" t="s">
        <v>30</v>
      </c>
      <c r="G371" s="1" t="s">
        <v>31</v>
      </c>
      <c r="H371" s="1" t="s">
        <v>15</v>
      </c>
      <c r="I371" s="1">
        <v>47</v>
      </c>
      <c r="J371" s="6">
        <v>30589</v>
      </c>
      <c r="K371" s="1" t="str">
        <f t="shared" si="11"/>
        <v>Laura</v>
      </c>
      <c r="N371" s="6" t="str">
        <f>IF(G371=Dashboard!$C$3,Sales!J371,"")</f>
        <v/>
      </c>
      <c r="P371" s="1" t="str">
        <f>IF(C371=Dashboard!$F$3, Sales!J371,"")</f>
        <v/>
      </c>
    </row>
    <row r="372" spans="1:16" ht="19.95" customHeight="1" x14ac:dyDescent="0.25">
      <c r="A372" s="4">
        <f ca="1">DATE(YEAR(TODAY())-1,11,12)</f>
        <v>44512</v>
      </c>
      <c r="B372" s="1" t="str">
        <f t="shared" ca="1" si="10"/>
        <v>Nov</v>
      </c>
      <c r="C372" s="1" t="s">
        <v>19</v>
      </c>
      <c r="D372" s="1" t="s">
        <v>11</v>
      </c>
      <c r="E372" s="1" t="s">
        <v>12</v>
      </c>
      <c r="F372" s="1" t="s">
        <v>26</v>
      </c>
      <c r="G372" s="1" t="s">
        <v>38</v>
      </c>
      <c r="H372" s="1" t="s">
        <v>22</v>
      </c>
      <c r="I372" s="1">
        <v>43</v>
      </c>
      <c r="J372" s="6">
        <v>24173</v>
      </c>
      <c r="K372" s="1" t="str">
        <f t="shared" si="11"/>
        <v>Larry</v>
      </c>
      <c r="N372" s="6" t="str">
        <f>IF(G372=Dashboard!$C$3,Sales!J372,"")</f>
        <v/>
      </c>
      <c r="P372" s="1">
        <f>IF(C372=Dashboard!$F$3, Sales!J372,"")</f>
        <v>24173</v>
      </c>
    </row>
    <row r="373" spans="1:16" ht="19.95" customHeight="1" x14ac:dyDescent="0.25">
      <c r="A373" s="4">
        <f ca="1">DATE(YEAR(TODAY())-1,11,7)</f>
        <v>44507</v>
      </c>
      <c r="B373" s="1" t="str">
        <f t="shared" ca="1" si="10"/>
        <v>Nov</v>
      </c>
      <c r="C373" s="1" t="s">
        <v>10</v>
      </c>
      <c r="D373" s="1" t="s">
        <v>11</v>
      </c>
      <c r="E373" s="1" t="s">
        <v>16</v>
      </c>
      <c r="F373" s="1" t="s">
        <v>17</v>
      </c>
      <c r="G373" s="1" t="s">
        <v>18</v>
      </c>
      <c r="H373" s="1" t="s">
        <v>22</v>
      </c>
      <c r="I373" s="1">
        <v>48</v>
      </c>
      <c r="J373" s="6">
        <v>19801</v>
      </c>
      <c r="K373" s="1" t="str">
        <f t="shared" si="11"/>
        <v>Miguel</v>
      </c>
      <c r="N373" s="6" t="str">
        <f>IF(G373=Dashboard!$C$3,Sales!J373,"")</f>
        <v/>
      </c>
      <c r="P373" s="1" t="str">
        <f>IF(C373=Dashboard!$F$3, Sales!J373,"")</f>
        <v/>
      </c>
    </row>
    <row r="374" spans="1:16" ht="19.95" customHeight="1" x14ac:dyDescent="0.25">
      <c r="A374" s="4">
        <f ca="1">DATE(YEAR(TODAY())-1,11,2)</f>
        <v>44502</v>
      </c>
      <c r="B374" s="1" t="str">
        <f t="shared" ca="1" si="10"/>
        <v>Nov</v>
      </c>
      <c r="C374" s="1" t="s">
        <v>10</v>
      </c>
      <c r="D374" s="1" t="s">
        <v>11</v>
      </c>
      <c r="E374" s="1" t="s">
        <v>16</v>
      </c>
      <c r="F374" s="1" t="s">
        <v>30</v>
      </c>
      <c r="G374" s="1" t="s">
        <v>14</v>
      </c>
      <c r="H374" s="1" t="s">
        <v>15</v>
      </c>
      <c r="I374" s="1">
        <v>34</v>
      </c>
      <c r="J374" s="6">
        <v>30307</v>
      </c>
      <c r="K374" s="1" t="str">
        <f t="shared" si="11"/>
        <v>Nicholas</v>
      </c>
      <c r="N374" s="6" t="str">
        <f>IF(G374=Dashboard!$C$3,Sales!J374,"")</f>
        <v/>
      </c>
      <c r="P374" s="1" t="str">
        <f>IF(C374=Dashboard!$F$3, Sales!J374,"")</f>
        <v/>
      </c>
    </row>
    <row r="375" spans="1:16" ht="19.95" customHeight="1" x14ac:dyDescent="0.25">
      <c r="A375" s="4">
        <f ca="1">DATE(YEAR(TODAY())-1,12,24)</f>
        <v>44554</v>
      </c>
      <c r="B375" s="1" t="str">
        <f t="shared" ca="1" si="10"/>
        <v>Dec</v>
      </c>
      <c r="C375" s="1" t="s">
        <v>10</v>
      </c>
      <c r="D375" s="1" t="s">
        <v>11</v>
      </c>
      <c r="E375" s="1" t="s">
        <v>12</v>
      </c>
      <c r="F375" s="1" t="s">
        <v>13</v>
      </c>
      <c r="G375" s="1" t="s">
        <v>31</v>
      </c>
      <c r="H375" s="1" t="s">
        <v>22</v>
      </c>
      <c r="I375" s="1">
        <v>57</v>
      </c>
      <c r="J375" s="6">
        <v>27910</v>
      </c>
      <c r="K375" s="1" t="str">
        <f t="shared" si="11"/>
        <v>Laura</v>
      </c>
      <c r="N375" s="6" t="str">
        <f>IF(G375=Dashboard!$C$3,Sales!J375,"")</f>
        <v/>
      </c>
      <c r="P375" s="1" t="str">
        <f>IF(C375=Dashboard!$F$3, Sales!J375,"")</f>
        <v/>
      </c>
    </row>
    <row r="376" spans="1:16" ht="19.95" customHeight="1" x14ac:dyDescent="0.25">
      <c r="A376" s="4">
        <f ca="1">DATE(YEAR(TODAY())-1,4,17)</f>
        <v>44303</v>
      </c>
      <c r="B376" s="1" t="str">
        <f t="shared" ca="1" si="10"/>
        <v>Apr</v>
      </c>
      <c r="C376" s="1" t="s">
        <v>19</v>
      </c>
      <c r="D376" s="1" t="s">
        <v>11</v>
      </c>
      <c r="E376" s="1" t="s">
        <v>12</v>
      </c>
      <c r="F376" s="1" t="s">
        <v>13</v>
      </c>
      <c r="G376" s="1" t="s">
        <v>32</v>
      </c>
      <c r="H376" s="1" t="s">
        <v>22</v>
      </c>
      <c r="I376" s="1">
        <v>61</v>
      </c>
      <c r="J376" s="6">
        <v>26304</v>
      </c>
      <c r="K376" s="1" t="str">
        <f t="shared" si="11"/>
        <v>Richard</v>
      </c>
      <c r="N376" s="6" t="str">
        <f>IF(G376=Dashboard!$C$3,Sales!J376,"")</f>
        <v/>
      </c>
      <c r="P376" s="1">
        <f>IF(C376=Dashboard!$F$3, Sales!J376,"")</f>
        <v>26304</v>
      </c>
    </row>
    <row r="377" spans="1:16" ht="19.95" customHeight="1" x14ac:dyDescent="0.25">
      <c r="A377" s="4">
        <f ca="1">DATE(YEAR(TODAY())-1,6,11)</f>
        <v>44358</v>
      </c>
      <c r="B377" s="1" t="str">
        <f t="shared" ca="1" si="10"/>
        <v>Jun</v>
      </c>
      <c r="C377" s="1" t="s">
        <v>10</v>
      </c>
      <c r="D377" s="1" t="s">
        <v>33</v>
      </c>
      <c r="E377" s="1" t="s">
        <v>16</v>
      </c>
      <c r="F377" s="1" t="s">
        <v>20</v>
      </c>
      <c r="G377" s="1" t="s">
        <v>14</v>
      </c>
      <c r="H377" s="1" t="s">
        <v>22</v>
      </c>
      <c r="I377" s="1">
        <v>62</v>
      </c>
      <c r="J377" s="6">
        <v>16973</v>
      </c>
      <c r="K377" s="1" t="str">
        <f t="shared" si="11"/>
        <v>Nicholas</v>
      </c>
      <c r="N377" s="6" t="str">
        <f>IF(G377=Dashboard!$C$3,Sales!J377,"")</f>
        <v/>
      </c>
      <c r="P377" s="1" t="str">
        <f>IF(C377=Dashboard!$F$3, Sales!J377,"")</f>
        <v/>
      </c>
    </row>
    <row r="378" spans="1:16" ht="19.95" customHeight="1" x14ac:dyDescent="0.25">
      <c r="A378" s="4">
        <f ca="1">DATE(YEAR(TODAY())-1,2,28)</f>
        <v>44255</v>
      </c>
      <c r="B378" s="1" t="str">
        <f t="shared" ca="1" si="10"/>
        <v>Feb</v>
      </c>
      <c r="C378" s="1" t="s">
        <v>10</v>
      </c>
      <c r="D378" s="1" t="s">
        <v>11</v>
      </c>
      <c r="E378" s="1" t="s">
        <v>16</v>
      </c>
      <c r="F378" s="1" t="s">
        <v>17</v>
      </c>
      <c r="G378" s="1" t="s">
        <v>31</v>
      </c>
      <c r="H378" s="1" t="s">
        <v>15</v>
      </c>
      <c r="I378" s="1">
        <v>68</v>
      </c>
      <c r="J378" s="6">
        <v>21984</v>
      </c>
      <c r="K378" s="1" t="str">
        <f t="shared" si="11"/>
        <v>Laura</v>
      </c>
      <c r="N378" s="6" t="str">
        <f>IF(G378=Dashboard!$C$3,Sales!J378,"")</f>
        <v/>
      </c>
      <c r="P378" s="1" t="str">
        <f>IF(C378=Dashboard!$F$3, Sales!J378,"")</f>
        <v/>
      </c>
    </row>
    <row r="379" spans="1:16" ht="19.95" customHeight="1" x14ac:dyDescent="0.25">
      <c r="A379" s="4">
        <f ca="1">DATE(YEAR(TODAY())-1,3,1)</f>
        <v>44256</v>
      </c>
      <c r="B379" s="1" t="str">
        <f t="shared" ca="1" si="10"/>
        <v>Mar</v>
      </c>
      <c r="C379" s="1" t="s">
        <v>28</v>
      </c>
      <c r="D379" s="1" t="s">
        <v>11</v>
      </c>
      <c r="E379" s="1" t="s">
        <v>16</v>
      </c>
      <c r="F379" s="1" t="s">
        <v>20</v>
      </c>
      <c r="G379" s="1" t="s">
        <v>39</v>
      </c>
      <c r="H379" s="1" t="s">
        <v>15</v>
      </c>
      <c r="I379" s="1">
        <v>28</v>
      </c>
      <c r="J379" s="6">
        <v>29544</v>
      </c>
      <c r="K379" s="1" t="str">
        <f t="shared" si="11"/>
        <v>Lou</v>
      </c>
      <c r="N379" s="6" t="str">
        <f>IF(G379=Dashboard!$C$3,Sales!J379,"")</f>
        <v/>
      </c>
      <c r="P379" s="1" t="str">
        <f>IF(C379=Dashboard!$F$3, Sales!J379,"")</f>
        <v/>
      </c>
    </row>
    <row r="380" spans="1:16" ht="19.95" customHeight="1" x14ac:dyDescent="0.25">
      <c r="A380" s="4">
        <f ca="1">DATE(YEAR(TODAY())-1,12,4)</f>
        <v>44534</v>
      </c>
      <c r="B380" s="1" t="str">
        <f t="shared" ca="1" si="10"/>
        <v>Dec</v>
      </c>
      <c r="C380" s="1" t="s">
        <v>19</v>
      </c>
      <c r="D380" s="1" t="s">
        <v>11</v>
      </c>
      <c r="E380" s="1" t="s">
        <v>16</v>
      </c>
      <c r="F380" s="1" t="s">
        <v>20</v>
      </c>
      <c r="G380" s="1" t="s">
        <v>21</v>
      </c>
      <c r="H380" s="1" t="s">
        <v>15</v>
      </c>
      <c r="I380" s="1">
        <v>36</v>
      </c>
      <c r="J380" s="6">
        <v>29956</v>
      </c>
      <c r="K380" s="1" t="str">
        <f t="shared" si="11"/>
        <v>Helena</v>
      </c>
      <c r="N380" s="6">
        <f>IF(G380=Dashboard!$C$3,Sales!J380,"")</f>
        <v>29956</v>
      </c>
      <c r="P380" s="1">
        <f>IF(C380=Dashboard!$F$3, Sales!J380,"")</f>
        <v>29956</v>
      </c>
    </row>
    <row r="381" spans="1:16" ht="19.95" customHeight="1" x14ac:dyDescent="0.25">
      <c r="A381" s="4">
        <f ca="1">DATE(YEAR(TODAY())-1,2,1)</f>
        <v>44228</v>
      </c>
      <c r="B381" s="1" t="str">
        <f t="shared" ca="1" si="10"/>
        <v>Feb</v>
      </c>
      <c r="C381" s="1" t="s">
        <v>10</v>
      </c>
      <c r="D381" s="1" t="s">
        <v>11</v>
      </c>
      <c r="E381" s="1" t="s">
        <v>16</v>
      </c>
      <c r="F381" s="1" t="s">
        <v>30</v>
      </c>
      <c r="G381" s="1" t="s">
        <v>14</v>
      </c>
      <c r="H381" s="1" t="s">
        <v>22</v>
      </c>
      <c r="I381" s="1">
        <v>41</v>
      </c>
      <c r="J381" s="6">
        <v>30418</v>
      </c>
      <c r="K381" s="1" t="str">
        <f t="shared" si="11"/>
        <v>Nicholas</v>
      </c>
      <c r="N381" s="6" t="str">
        <f>IF(G381=Dashboard!$C$3,Sales!J381,"")</f>
        <v/>
      </c>
      <c r="P381" s="1" t="str">
        <f>IF(C381=Dashboard!$F$3, Sales!J381,"")</f>
        <v/>
      </c>
    </row>
    <row r="382" spans="1:16" ht="19.95" customHeight="1" x14ac:dyDescent="0.25">
      <c r="A382" s="4">
        <f ca="1">DATE(YEAR(TODAY())-1,10,11)</f>
        <v>44480</v>
      </c>
      <c r="B382" s="1" t="str">
        <f t="shared" ca="1" si="10"/>
        <v>Oct</v>
      </c>
      <c r="C382" s="1" t="s">
        <v>10</v>
      </c>
      <c r="D382" s="1" t="s">
        <v>33</v>
      </c>
      <c r="E382" s="1" t="s">
        <v>16</v>
      </c>
      <c r="F382" s="1" t="s">
        <v>30</v>
      </c>
      <c r="G382" s="1" t="s">
        <v>31</v>
      </c>
      <c r="H382" s="1" t="s">
        <v>22</v>
      </c>
      <c r="I382" s="1">
        <v>64</v>
      </c>
      <c r="J382" s="6">
        <v>18978</v>
      </c>
      <c r="K382" s="1" t="str">
        <f t="shared" si="11"/>
        <v>Laura</v>
      </c>
      <c r="N382" s="6" t="str">
        <f>IF(G382=Dashboard!$C$3,Sales!J382,"")</f>
        <v/>
      </c>
      <c r="P382" s="1" t="str">
        <f>IF(C382=Dashboard!$F$3, Sales!J382,"")</f>
        <v/>
      </c>
    </row>
    <row r="383" spans="1:16" ht="19.95" customHeight="1" x14ac:dyDescent="0.25">
      <c r="A383" s="4">
        <f ca="1">DATE(YEAR(TODAY())-1,9,5)</f>
        <v>44444</v>
      </c>
      <c r="B383" s="1" t="str">
        <f t="shared" ca="1" si="10"/>
        <v>Sep</v>
      </c>
      <c r="C383" s="1" t="s">
        <v>19</v>
      </c>
      <c r="D383" s="1" t="s">
        <v>11</v>
      </c>
      <c r="E383" s="1" t="s">
        <v>16</v>
      </c>
      <c r="F383" s="1" t="s">
        <v>20</v>
      </c>
      <c r="G383" s="1" t="s">
        <v>25</v>
      </c>
      <c r="H383" s="1" t="s">
        <v>15</v>
      </c>
      <c r="I383" s="1">
        <v>56</v>
      </c>
      <c r="J383" s="6">
        <v>28326</v>
      </c>
      <c r="K383" s="1" t="str">
        <f t="shared" si="11"/>
        <v>Bill</v>
      </c>
      <c r="N383" s="6" t="str">
        <f>IF(G383=Dashboard!$C$3,Sales!J383,"")</f>
        <v/>
      </c>
      <c r="P383" s="1">
        <f>IF(C383=Dashboard!$F$3, Sales!J383,"")</f>
        <v>28326</v>
      </c>
    </row>
    <row r="384" spans="1:16" ht="19.95" customHeight="1" x14ac:dyDescent="0.25">
      <c r="A384" s="4">
        <f ca="1">DATE(YEAR(TODAY())-1,9,24)</f>
        <v>44463</v>
      </c>
      <c r="B384" s="1" t="str">
        <f t="shared" ca="1" si="10"/>
        <v>Sep</v>
      </c>
      <c r="C384" s="1" t="s">
        <v>10</v>
      </c>
      <c r="D384" s="1" t="s">
        <v>11</v>
      </c>
      <c r="E384" s="1" t="s">
        <v>12</v>
      </c>
      <c r="F384" s="1" t="s">
        <v>13</v>
      </c>
      <c r="G384" s="1" t="s">
        <v>18</v>
      </c>
      <c r="H384" s="1" t="s">
        <v>22</v>
      </c>
      <c r="I384" s="1">
        <v>57</v>
      </c>
      <c r="J384" s="6">
        <v>29539</v>
      </c>
      <c r="K384" s="1" t="str">
        <f t="shared" si="11"/>
        <v>Miguel</v>
      </c>
      <c r="N384" s="6" t="str">
        <f>IF(G384=Dashboard!$C$3,Sales!J384,"")</f>
        <v/>
      </c>
      <c r="P384" s="1" t="str">
        <f>IF(C384=Dashboard!$F$3, Sales!J384,"")</f>
        <v/>
      </c>
    </row>
    <row r="385" spans="1:16" ht="19.95" customHeight="1" x14ac:dyDescent="0.25">
      <c r="A385" s="4">
        <f ca="1">DATE(YEAR(TODAY())-1,1,15)</f>
        <v>44211</v>
      </c>
      <c r="B385" s="1" t="str">
        <f t="shared" ca="1" si="10"/>
        <v>Jan</v>
      </c>
      <c r="C385" s="1" t="s">
        <v>10</v>
      </c>
      <c r="D385" s="1" t="s">
        <v>11</v>
      </c>
      <c r="E385" s="1" t="s">
        <v>16</v>
      </c>
      <c r="F385" s="1" t="s">
        <v>20</v>
      </c>
      <c r="G385" s="1" t="s">
        <v>31</v>
      </c>
      <c r="H385" s="1" t="s">
        <v>15</v>
      </c>
      <c r="I385" s="1">
        <v>65</v>
      </c>
      <c r="J385" s="6">
        <v>27521</v>
      </c>
      <c r="K385" s="1" t="str">
        <f t="shared" si="11"/>
        <v>Laura</v>
      </c>
      <c r="N385" s="6" t="str">
        <f>IF(G385=Dashboard!$C$3,Sales!J385,"")</f>
        <v/>
      </c>
      <c r="P385" s="1" t="str">
        <f>IF(C385=Dashboard!$F$3, Sales!J385,"")</f>
        <v/>
      </c>
    </row>
    <row r="386" spans="1:16" ht="19.95" customHeight="1" x14ac:dyDescent="0.25">
      <c r="A386" s="4">
        <f ca="1">DATE(YEAR(TODAY())-1,12,27)</f>
        <v>44557</v>
      </c>
      <c r="B386" s="1" t="str">
        <f t="shared" ca="1" si="10"/>
        <v>Dec</v>
      </c>
      <c r="C386" s="1" t="s">
        <v>10</v>
      </c>
      <c r="D386" s="1" t="s">
        <v>11</v>
      </c>
      <c r="E386" s="1" t="s">
        <v>16</v>
      </c>
      <c r="F386" s="1" t="s">
        <v>20</v>
      </c>
      <c r="G386" s="1" t="s">
        <v>14</v>
      </c>
      <c r="H386" s="1" t="s">
        <v>22</v>
      </c>
      <c r="I386" s="1">
        <v>68</v>
      </c>
      <c r="J386" s="6">
        <v>25168</v>
      </c>
      <c r="K386" s="1" t="str">
        <f t="shared" si="11"/>
        <v>Nicholas</v>
      </c>
      <c r="N386" s="6" t="str">
        <f>IF(G386=Dashboard!$C$3,Sales!J386,"")</f>
        <v/>
      </c>
      <c r="P386" s="1" t="str">
        <f>IF(C386=Dashboard!$F$3, Sales!J386,"")</f>
        <v/>
      </c>
    </row>
    <row r="387" spans="1:16" ht="19.95" customHeight="1" x14ac:dyDescent="0.25">
      <c r="A387" s="4">
        <f ca="1">DATE(YEAR(TODAY())-1,9,18)</f>
        <v>44457</v>
      </c>
      <c r="B387" s="1" t="str">
        <f t="shared" ref="B387:B397" ca="1" si="12">CHOOSE(MONTH(A387),"Jan","Feb","Mar","Apr","May","Jun","Jul","Aug","Sep","Oct","Nov","Dec")</f>
        <v>Sep</v>
      </c>
      <c r="C387" s="1" t="s">
        <v>10</v>
      </c>
      <c r="D387" s="1" t="s">
        <v>11</v>
      </c>
      <c r="E387" s="1" t="s">
        <v>12</v>
      </c>
      <c r="F387" s="1" t="s">
        <v>13</v>
      </c>
      <c r="G387" s="1" t="s">
        <v>27</v>
      </c>
      <c r="H387" s="1" t="s">
        <v>22</v>
      </c>
      <c r="I387" s="1">
        <v>50</v>
      </c>
      <c r="J387" s="6">
        <v>24225</v>
      </c>
      <c r="K387" s="1" t="str">
        <f t="shared" ref="K387:K397" si="13">IF(G387="Arthur", "Nicholas",G387)</f>
        <v>Harry</v>
      </c>
      <c r="N387" s="6" t="str">
        <f>IF(G387=Dashboard!$C$3,Sales!J387,"")</f>
        <v/>
      </c>
      <c r="P387" s="1" t="str">
        <f>IF(C387=Dashboard!$F$3, Sales!J387,"")</f>
        <v/>
      </c>
    </row>
    <row r="388" spans="1:16" ht="19.95" customHeight="1" x14ac:dyDescent="0.25">
      <c r="A388" s="4">
        <f ca="1">DATE(YEAR(TODAY())-1,8,25)</f>
        <v>44433</v>
      </c>
      <c r="B388" s="1" t="str">
        <f t="shared" ca="1" si="12"/>
        <v>Aug</v>
      </c>
      <c r="C388" s="1" t="s">
        <v>10</v>
      </c>
      <c r="D388" s="1" t="s">
        <v>11</v>
      </c>
      <c r="E388" s="1" t="s">
        <v>16</v>
      </c>
      <c r="F388" s="1" t="s">
        <v>20</v>
      </c>
      <c r="G388" s="1" t="s">
        <v>18</v>
      </c>
      <c r="H388" s="1" t="s">
        <v>22</v>
      </c>
      <c r="I388" s="1">
        <v>60</v>
      </c>
      <c r="J388" s="6">
        <v>29358</v>
      </c>
      <c r="K388" s="1" t="str">
        <f t="shared" si="13"/>
        <v>Miguel</v>
      </c>
      <c r="N388" s="6" t="str">
        <f>IF(G388=Dashboard!$C$3,Sales!J388,"")</f>
        <v/>
      </c>
      <c r="P388" s="1" t="str">
        <f>IF(C388=Dashboard!$F$3, Sales!J388,"")</f>
        <v/>
      </c>
    </row>
    <row r="389" spans="1:16" ht="19.95" customHeight="1" x14ac:dyDescent="0.25">
      <c r="A389" s="4">
        <f ca="1">DATE(YEAR(TODAY())-1,4,4)</f>
        <v>44290</v>
      </c>
      <c r="B389" s="1" t="str">
        <f t="shared" ca="1" si="12"/>
        <v>Apr</v>
      </c>
      <c r="C389" s="1" t="s">
        <v>10</v>
      </c>
      <c r="D389" s="1" t="s">
        <v>11</v>
      </c>
      <c r="E389" s="1" t="s">
        <v>16</v>
      </c>
      <c r="F389" s="1" t="s">
        <v>17</v>
      </c>
      <c r="G389" s="1" t="s">
        <v>14</v>
      </c>
      <c r="H389" s="1" t="s">
        <v>15</v>
      </c>
      <c r="I389" s="1">
        <v>44</v>
      </c>
      <c r="J389" s="6">
        <v>18419</v>
      </c>
      <c r="K389" s="1" t="str">
        <f t="shared" si="13"/>
        <v>Nicholas</v>
      </c>
      <c r="N389" s="6" t="str">
        <f>IF(G389=Dashboard!$C$3,Sales!J389,"")</f>
        <v/>
      </c>
      <c r="P389" s="1" t="str">
        <f>IF(C389=Dashboard!$F$3, Sales!J389,"")</f>
        <v/>
      </c>
    </row>
    <row r="390" spans="1:16" ht="19.95" customHeight="1" x14ac:dyDescent="0.25">
      <c r="A390" s="4">
        <f ca="1">DATE(YEAR(TODAY())-1,11,30)</f>
        <v>44530</v>
      </c>
      <c r="B390" s="1" t="str">
        <f t="shared" ca="1" si="12"/>
        <v>Nov</v>
      </c>
      <c r="C390" s="1" t="s">
        <v>10</v>
      </c>
      <c r="D390" s="1" t="s">
        <v>11</v>
      </c>
      <c r="E390" s="1" t="s">
        <v>12</v>
      </c>
      <c r="F390" s="1" t="s">
        <v>13</v>
      </c>
      <c r="G390" s="1" t="s">
        <v>14</v>
      </c>
      <c r="H390" s="1" t="s">
        <v>22</v>
      </c>
      <c r="I390" s="1">
        <v>44</v>
      </c>
      <c r="J390" s="6">
        <v>26960</v>
      </c>
      <c r="K390" s="1" t="str">
        <f t="shared" si="13"/>
        <v>Nicholas</v>
      </c>
      <c r="N390" s="6" t="str">
        <f>IF(G390=Dashboard!$C$3,Sales!J390,"")</f>
        <v/>
      </c>
      <c r="P390" s="1" t="str">
        <f>IF(C390=Dashboard!$F$3, Sales!J390,"")</f>
        <v/>
      </c>
    </row>
    <row r="391" spans="1:16" ht="19.95" customHeight="1" x14ac:dyDescent="0.25">
      <c r="A391" s="4">
        <f ca="1">DATE(YEAR(TODAY())-1,12,7)</f>
        <v>44537</v>
      </c>
      <c r="B391" s="1" t="str">
        <f t="shared" ca="1" si="12"/>
        <v>Dec</v>
      </c>
      <c r="C391" s="1" t="s">
        <v>19</v>
      </c>
      <c r="D391" s="1" t="s">
        <v>11</v>
      </c>
      <c r="E391" s="1" t="s">
        <v>12</v>
      </c>
      <c r="F391" s="1" t="s">
        <v>26</v>
      </c>
      <c r="G391" s="1" t="s">
        <v>21</v>
      </c>
      <c r="H391" s="1" t="s">
        <v>15</v>
      </c>
      <c r="I391" s="1">
        <v>43</v>
      </c>
      <c r="J391" s="6">
        <v>26713</v>
      </c>
      <c r="K391" s="1" t="str">
        <f t="shared" si="13"/>
        <v>Helena</v>
      </c>
      <c r="N391" s="6">
        <f>IF(G391=Dashboard!$C$3,Sales!J391,"")</f>
        <v>26713</v>
      </c>
      <c r="P391" s="1">
        <f>IF(C391=Dashboard!$F$3, Sales!J391,"")</f>
        <v>26713</v>
      </c>
    </row>
    <row r="392" spans="1:16" ht="19.95" customHeight="1" x14ac:dyDescent="0.25">
      <c r="A392" s="4">
        <f ca="1">DATE(YEAR(TODAY())-1,4,4)</f>
        <v>44290</v>
      </c>
      <c r="B392" s="1" t="str">
        <f t="shared" ca="1" si="12"/>
        <v>Apr</v>
      </c>
      <c r="C392" s="1" t="s">
        <v>19</v>
      </c>
      <c r="D392" s="1" t="s">
        <v>11</v>
      </c>
      <c r="E392" s="1" t="s">
        <v>16</v>
      </c>
      <c r="F392" s="1" t="s">
        <v>17</v>
      </c>
      <c r="G392" s="1" t="s">
        <v>21</v>
      </c>
      <c r="H392" s="1" t="s">
        <v>15</v>
      </c>
      <c r="I392" s="1">
        <v>44</v>
      </c>
      <c r="J392" s="6">
        <v>20671</v>
      </c>
      <c r="K392" s="1" t="str">
        <f t="shared" si="13"/>
        <v>Helena</v>
      </c>
      <c r="N392" s="6">
        <f>IF(G392=Dashboard!$C$3,Sales!J392,"")</f>
        <v>20671</v>
      </c>
      <c r="P392" s="1">
        <f>IF(C392=Dashboard!$F$3, Sales!J392,"")</f>
        <v>20671</v>
      </c>
    </row>
    <row r="393" spans="1:16" ht="19.95" customHeight="1" x14ac:dyDescent="0.25">
      <c r="A393" s="4">
        <f ca="1">DATE(YEAR(TODAY())-1,11,21)</f>
        <v>44521</v>
      </c>
      <c r="B393" s="1" t="str">
        <f t="shared" ca="1" si="12"/>
        <v>Nov</v>
      </c>
      <c r="C393" s="1" t="s">
        <v>19</v>
      </c>
      <c r="D393" s="1" t="s">
        <v>11</v>
      </c>
      <c r="E393" s="1" t="s">
        <v>12</v>
      </c>
      <c r="F393" s="1" t="s">
        <v>13</v>
      </c>
      <c r="G393" s="1" t="s">
        <v>21</v>
      </c>
      <c r="H393" s="1" t="s">
        <v>22</v>
      </c>
      <c r="I393" s="1">
        <v>31</v>
      </c>
      <c r="J393" s="6">
        <v>26082</v>
      </c>
      <c r="K393" s="1" t="str">
        <f t="shared" si="13"/>
        <v>Helena</v>
      </c>
      <c r="N393" s="6">
        <f>IF(G393=Dashboard!$C$3,Sales!J393,"")</f>
        <v>26082</v>
      </c>
      <c r="P393" s="1">
        <f>IF(C393=Dashboard!$F$3, Sales!J393,"")</f>
        <v>26082</v>
      </c>
    </row>
    <row r="394" spans="1:16" ht="19.95" customHeight="1" x14ac:dyDescent="0.25">
      <c r="A394" s="4">
        <f ca="1">DATE(YEAR(TODAY())-1,9,6)</f>
        <v>44445</v>
      </c>
      <c r="B394" s="1" t="str">
        <f t="shared" ca="1" si="12"/>
        <v>Sep</v>
      </c>
      <c r="C394" s="1" t="s">
        <v>28</v>
      </c>
      <c r="D394" s="1" t="s">
        <v>33</v>
      </c>
      <c r="E394" s="1" t="s">
        <v>16</v>
      </c>
      <c r="F394" s="1" t="s">
        <v>30</v>
      </c>
      <c r="G394" s="1" t="s">
        <v>14</v>
      </c>
      <c r="H394" s="1" t="s">
        <v>15</v>
      </c>
      <c r="I394" s="1">
        <v>70</v>
      </c>
      <c r="J394" s="6">
        <v>17921</v>
      </c>
      <c r="K394" s="1" t="str">
        <f t="shared" si="13"/>
        <v>Nicholas</v>
      </c>
      <c r="N394" s="6" t="str">
        <f>IF(G394=Dashboard!$C$3,Sales!J394,"")</f>
        <v/>
      </c>
      <c r="P394" s="1" t="str">
        <f>IF(C394=Dashboard!$F$3, Sales!J394,"")</f>
        <v/>
      </c>
    </row>
    <row r="395" spans="1:16" ht="19.95" customHeight="1" x14ac:dyDescent="0.25">
      <c r="A395" s="4">
        <f ca="1">DATE(YEAR(TODAY())-1,9,17)</f>
        <v>44456</v>
      </c>
      <c r="B395" s="1" t="str">
        <f t="shared" ca="1" si="12"/>
        <v>Sep</v>
      </c>
      <c r="C395" s="1" t="s">
        <v>19</v>
      </c>
      <c r="D395" s="1" t="s">
        <v>11</v>
      </c>
      <c r="E395" s="1" t="s">
        <v>12</v>
      </c>
      <c r="F395" s="1" t="s">
        <v>13</v>
      </c>
      <c r="G395" s="1" t="s">
        <v>25</v>
      </c>
      <c r="H395" s="1" t="s">
        <v>22</v>
      </c>
      <c r="I395" s="1">
        <v>60</v>
      </c>
      <c r="J395" s="6">
        <v>28000</v>
      </c>
      <c r="K395" s="1" t="str">
        <f t="shared" si="13"/>
        <v>Bill</v>
      </c>
      <c r="N395" s="6" t="str">
        <f>IF(G395=Dashboard!$C$3,Sales!J395,"")</f>
        <v/>
      </c>
      <c r="P395" s="1">
        <f>IF(C395=Dashboard!$F$3, Sales!J395,"")</f>
        <v>28000</v>
      </c>
    </row>
    <row r="396" spans="1:16" ht="19.95" customHeight="1" x14ac:dyDescent="0.25">
      <c r="A396" s="4">
        <f ca="1">DATE(YEAR(TODAY())-1,12,4)</f>
        <v>44534</v>
      </c>
      <c r="B396" s="1" t="str">
        <f t="shared" ca="1" si="12"/>
        <v>Dec</v>
      </c>
      <c r="C396" s="1" t="s">
        <v>10</v>
      </c>
      <c r="D396" s="1" t="s">
        <v>11</v>
      </c>
      <c r="E396" s="1" t="s">
        <v>16</v>
      </c>
      <c r="F396" s="1" t="s">
        <v>20</v>
      </c>
      <c r="G396" s="1" t="s">
        <v>27</v>
      </c>
      <c r="H396" s="1" t="s">
        <v>22</v>
      </c>
      <c r="I396" s="1">
        <v>33</v>
      </c>
      <c r="J396" s="6">
        <v>25345</v>
      </c>
      <c r="K396" s="1" t="str">
        <f t="shared" si="13"/>
        <v>Harry</v>
      </c>
      <c r="N396" s="6" t="str">
        <f>IF(G396=Dashboard!$C$3,Sales!J396,"")</f>
        <v/>
      </c>
      <c r="P396" s="1" t="str">
        <f>IF(C396=Dashboard!$F$3, Sales!J396,"")</f>
        <v/>
      </c>
    </row>
    <row r="397" spans="1:16" ht="19.95" customHeight="1" x14ac:dyDescent="0.25">
      <c r="A397" s="4">
        <f ca="1">DATE(YEAR(TODAY())-1,11,22)</f>
        <v>44522</v>
      </c>
      <c r="B397" s="1" t="str">
        <f t="shared" ca="1" si="12"/>
        <v>Nov</v>
      </c>
      <c r="C397" s="1" t="s">
        <v>10</v>
      </c>
      <c r="D397" s="1" t="s">
        <v>11</v>
      </c>
      <c r="E397" s="1" t="s">
        <v>12</v>
      </c>
      <c r="F397" s="1" t="s">
        <v>13</v>
      </c>
      <c r="G397" s="1" t="s">
        <v>18</v>
      </c>
      <c r="H397" s="1" t="s">
        <v>22</v>
      </c>
      <c r="I397" s="1">
        <v>58</v>
      </c>
      <c r="J397" s="6">
        <v>26385</v>
      </c>
      <c r="K397" s="1" t="str">
        <f t="shared" si="13"/>
        <v>Miguel</v>
      </c>
      <c r="N397" s="6" t="str">
        <f>IF(G397=Dashboard!$C$3,Sales!J397,"")</f>
        <v/>
      </c>
      <c r="P397" s="1" t="str">
        <f>IF(C397=Dashboard!$F$3, Sales!J397,"")</f>
        <v/>
      </c>
    </row>
  </sheetData>
  <autoFilter ref="A1:M397" xr:uid="{6F8490DA-F458-49B0-B562-EC036EEBA7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Pivot Table</vt:lpstr>
      <vt:lpstr>Sales</vt:lpstr>
      <vt:lpstr>Salesman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2022-11-20T03:42:05Z</dcterms:modified>
</cp:coreProperties>
</file>