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holashanks/Library/CloudStorage/OneDrive-Personal/Documents/byui/FALL 2022/BUS115/w6/"/>
    </mc:Choice>
  </mc:AlternateContent>
  <xr:revisionPtr revIDLastSave="0" documentId="13_ncr:1_{03B0D35B-7013-D94F-BB86-CE365FD67E3B}" xr6:coauthVersionLast="47" xr6:coauthVersionMax="47" xr10:uidLastSave="{00000000-0000-0000-0000-000000000000}"/>
  <bookViews>
    <workbookView xWindow="0" yWindow="0" windowWidth="25600" windowHeight="16000" xr2:uid="{DD48EB59-D422-440A-B3D8-B7024E933AC0}"/>
  </bookViews>
  <sheets>
    <sheet name="Sheet1" sheetId="2" r:id="rId1"/>
    <sheet name="Sheet2" sheetId="3" r:id="rId2"/>
  </sheets>
  <definedNames>
    <definedName name="BUS_115_CID" hidden="1">"FALL_2022"</definedName>
    <definedName name="FA22_BUS_115_CID" hidden="1">"FALL_2022"</definedName>
    <definedName name="SP22_BUS_115_CID" hidden="1">"SPRING_2022"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C25" i="3"/>
  <c r="C24" i="3"/>
  <c r="C23" i="3"/>
  <c r="C22" i="3"/>
  <c r="C21" i="3"/>
  <c r="C20" i="3"/>
  <c r="C19" i="3"/>
  <c r="C17" i="3"/>
  <c r="C16" i="3"/>
  <c r="C15" i="3"/>
  <c r="C14" i="3"/>
  <c r="C13" i="3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3" i="2" s="1"/>
</calcChain>
</file>

<file path=xl/sharedStrings.xml><?xml version="1.0" encoding="utf-8"?>
<sst xmlns="http://schemas.openxmlformats.org/spreadsheetml/2006/main" count="173" uniqueCount="119">
  <si>
    <t>Name</t>
  </si>
  <si>
    <t>House Address</t>
  </si>
  <si>
    <t>House Plan</t>
  </si>
  <si>
    <t>Contract Date</t>
  </si>
  <si>
    <t>2450 Picadily Lane</t>
  </si>
  <si>
    <t>1985 Coyote Run</t>
  </si>
  <si>
    <t>2455 Snowtop Road</t>
  </si>
  <si>
    <t>2455 Picadily Lane</t>
  </si>
  <si>
    <t>Cheyenne Mountain</t>
  </si>
  <si>
    <t>2460 Picadily Lane</t>
  </si>
  <si>
    <t>1975 Coyote Run</t>
  </si>
  <si>
    <t>2455 Wolfpack Terrace</t>
  </si>
  <si>
    <t>2005 Coyote Run</t>
  </si>
  <si>
    <t>2475 Wolfpack Terrace</t>
  </si>
  <si>
    <t>2445 Snowtop Road</t>
  </si>
  <si>
    <t>Garcia,  Jose</t>
  </si>
  <si>
    <t>2222 Heavenly Road</t>
  </si>
  <si>
    <t>1965 Coyote Run</t>
  </si>
  <si>
    <t>4545 Viking Place</t>
  </si>
  <si>
    <t>2495 Wolfpack Terrace</t>
  </si>
  <si>
    <t>2595 Snowtop Road</t>
  </si>
  <si>
    <t>2795 Picadily Lane</t>
  </si>
  <si>
    <t>7777 Heavenly Road</t>
  </si>
  <si>
    <t>1945 Coyote Run</t>
  </si>
  <si>
    <t>7787 Heavenly Road</t>
  </si>
  <si>
    <t>2395 Snowtop Road</t>
  </si>
  <si>
    <t>3005 Wolfpack Terrace</t>
  </si>
  <si>
    <t>2385 Snowtop Road</t>
  </si>
  <si>
    <t>Keaton,  Michael</t>
  </si>
  <si>
    <t>2234 Heavenly Road</t>
  </si>
  <si>
    <t>1825 Coyote Run</t>
  </si>
  <si>
    <t>4575 Viking Place</t>
  </si>
  <si>
    <t>Hinson,  Nicole</t>
  </si>
  <si>
    <t>2405 Wolfpack Terrace</t>
  </si>
  <si>
    <t>7748 Heavenly Road</t>
  </si>
  <si>
    <t>Parton,  Donald</t>
  </si>
  <si>
    <t>1946 Coyote Run</t>
  </si>
  <si>
    <t>7788 Heavenly Road</t>
  </si>
  <si>
    <t>2396 Snowtop Road</t>
  </si>
  <si>
    <t>Allen, Woody</t>
  </si>
  <si>
    <t>3006 Wolfpack Terrace</t>
  </si>
  <si>
    <t>Potter,  Harry</t>
  </si>
  <si>
    <t>2386 Snowtop Road</t>
  </si>
  <si>
    <t>Barker,  Brian</t>
  </si>
  <si>
    <t>2235 Heavenly Road</t>
  </si>
  <si>
    <t>Hyde,  Tanner</t>
  </si>
  <si>
    <t>1826 Coyote Run</t>
  </si>
  <si>
    <t>Campbell,  Glen</t>
  </si>
  <si>
    <t>4576 Viking Place</t>
  </si>
  <si>
    <t>Miller,  Michelle</t>
  </si>
  <si>
    <t>2406 Wolfpack Terrace</t>
  </si>
  <si>
    <t>Zelker, Diane</t>
  </si>
  <si>
    <t>7749 Heavenly Road</t>
  </si>
  <si>
    <t>Jager, Joe</t>
  </si>
  <si>
    <t>1947 Coyote Run</t>
  </si>
  <si>
    <t>Anderson,  Pete</t>
  </si>
  <si>
    <t>7789 Heavenly Road</t>
  </si>
  <si>
    <t>Love, Michael</t>
  </si>
  <si>
    <t>2397 Snowtop Road</t>
  </si>
  <si>
    <t>Packer,  Bailey</t>
  </si>
  <si>
    <t>3007 Wolfpack Terrace</t>
  </si>
  <si>
    <t>Turner, John</t>
  </si>
  <si>
    <t>2387 Snowtop Road</t>
  </si>
  <si>
    <t>Dorsey,  Brad</t>
  </si>
  <si>
    <t>2236 Heavenly Road</t>
  </si>
  <si>
    <t>Brown,  Joanne</t>
  </si>
  <si>
    <t>1827 Coyote Run</t>
  </si>
  <si>
    <t>Coster,  Kevin</t>
  </si>
  <si>
    <t>4577 Viking Place</t>
  </si>
  <si>
    <t>Snow,  Olaf</t>
  </si>
  <si>
    <t>2407 Wolfpack Terrace</t>
  </si>
  <si>
    <t>Plan</t>
  </si>
  <si>
    <t>Build Time (Days)</t>
  </si>
  <si>
    <t>New Years Day</t>
  </si>
  <si>
    <t>Memorial Day</t>
  </si>
  <si>
    <t>Independence Day</t>
  </si>
  <si>
    <t>Labor Day</t>
  </si>
  <si>
    <t>Thanksgiving</t>
  </si>
  <si>
    <t>Christmas</t>
  </si>
  <si>
    <t>Holiday Date</t>
  </si>
  <si>
    <t>Silva,  Margarida</t>
  </si>
  <si>
    <t>Mount Roraima</t>
  </si>
  <si>
    <t>Santos, Manuel</t>
  </si>
  <si>
    <t>Pico Phelps</t>
  </si>
  <si>
    <t>Sousa,  Andre</t>
  </si>
  <si>
    <t>Neblina Peak</t>
  </si>
  <si>
    <t>Oliverira,  Carlos</t>
  </si>
  <si>
    <t>Pereira,  Sofia</t>
  </si>
  <si>
    <t>Guiana Highlands</t>
  </si>
  <si>
    <t>Lima,  Augusto</t>
  </si>
  <si>
    <t>Mantiqueira Mountains</t>
  </si>
  <si>
    <t>Carvalho, Bruno</t>
  </si>
  <si>
    <t>Ferreira,  Sylvia</t>
  </si>
  <si>
    <t>Rodriques,  Wilson</t>
  </si>
  <si>
    <t>Almeida,  Chauncey</t>
  </si>
  <si>
    <t>Costa,  Angela</t>
  </si>
  <si>
    <t>Gomes,  Quinton</t>
  </si>
  <si>
    <t>Martins, William</t>
  </si>
  <si>
    <t>Melo, Adam</t>
  </si>
  <si>
    <t>Dias,  Donald</t>
  </si>
  <si>
    <t>Montes,  Felix</t>
  </si>
  <si>
    <t>Azevedo,  Susan</t>
  </si>
  <si>
    <t>Montes,  Janet</t>
  </si>
  <si>
    <t>Rocha,  Ana</t>
  </si>
  <si>
    <t>Riberiro,  Millie</t>
  </si>
  <si>
    <t>Cardoso,  Juliana</t>
  </si>
  <si>
    <t>Fernandes,  Kathy</t>
  </si>
  <si>
    <t>Simpson,  Marcia</t>
  </si>
  <si>
    <t>Johanson, Fernanda</t>
  </si>
  <si>
    <t>Greenspan,  Bruna</t>
  </si>
  <si>
    <t>Singleton,  Sandra</t>
  </si>
  <si>
    <t>Gibson,  Vanessa</t>
  </si>
  <si>
    <t>4479 Heavenly Road</t>
  </si>
  <si>
    <t>Boss's Birthday</t>
  </si>
  <si>
    <t># of Days to Build</t>
  </si>
  <si>
    <t>Dates for Normal Weekdays</t>
  </si>
  <si>
    <t>Saturday + Holiday</t>
  </si>
  <si>
    <t>Normal Weekdays + Saturdays</t>
  </si>
  <si>
    <t>Oldest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</si>
</sst>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/>
  <dimension ref="B2:J49"/>
  <sheetViews>
    <sheetView tabSelected="1" topLeftCell="C2" zoomScale="167" workbookViewId="0">
      <selection activeCell="E6" sqref="E6"/>
    </sheetView>
  </sheetViews>
  <sheetFormatPr baseColWidth="10" defaultColWidth="10.6640625" defaultRowHeight="20" customHeight="1" x14ac:dyDescent="0.15"/>
  <cols>
    <col min="1" max="1" width="10.6640625" style="1"/>
    <col min="2" max="2" width="18.1640625" style="1" bestFit="1" customWidth="1"/>
    <col min="3" max="3" width="20.33203125" style="1" bestFit="1" customWidth="1"/>
    <col min="4" max="4" width="19.5" style="1" bestFit="1" customWidth="1"/>
    <col min="5" max="5" width="13.33203125" style="1" bestFit="1" customWidth="1"/>
    <col min="6" max="6" width="17" style="1" bestFit="1" customWidth="1"/>
    <col min="7" max="7" width="17.1640625" style="1" customWidth="1"/>
    <col min="8" max="8" width="14" style="1" customWidth="1"/>
    <col min="9" max="16384" width="10.6640625" style="1"/>
  </cols>
  <sheetData>
    <row r="2" spans="2:10" s="3" customFormat="1" ht="59" customHeight="1" x14ac:dyDescent="0.15">
      <c r="B2" s="3" t="s">
        <v>0</v>
      </c>
      <c r="C2" s="3" t="s">
        <v>1</v>
      </c>
      <c r="D2" s="3" t="s">
        <v>2</v>
      </c>
      <c r="E2" s="3" t="s">
        <v>3</v>
      </c>
      <c r="F2" s="3" t="s">
        <v>114</v>
      </c>
      <c r="G2" s="4" t="s">
        <v>115</v>
      </c>
      <c r="H2" s="4" t="s">
        <v>117</v>
      </c>
      <c r="I2" s="4" t="s">
        <v>116</v>
      </c>
      <c r="J2" s="3" t="s">
        <v>118</v>
      </c>
    </row>
    <row r="3" spans="2:10" ht="20" customHeight="1" x14ac:dyDescent="0.15">
      <c r="B3" s="1" t="s">
        <v>80</v>
      </c>
      <c r="C3" s="1" t="s">
        <v>4</v>
      </c>
      <c r="D3" s="1" t="s">
        <v>81</v>
      </c>
      <c r="E3" s="2">
        <f ca="1">TODAY()-33</f>
        <v>44821</v>
      </c>
      <c r="F3" s="1" t="e">
        <f>VLOOKUP(D3, Sheet2!$B$3:$C$8,Sheet2!$C$3:$C$8)</f>
        <v>#REF!</v>
      </c>
      <c r="G3" s="1" t="e">
        <f ca="1">WEEKDAY(E3 +F3)</f>
        <v>#REF!</v>
      </c>
    </row>
    <row r="4" spans="2:10" ht="20" customHeight="1" x14ac:dyDescent="0.15">
      <c r="B4" s="1" t="s">
        <v>82</v>
      </c>
      <c r="C4" s="1" t="s">
        <v>5</v>
      </c>
      <c r="D4" s="1" t="s">
        <v>83</v>
      </c>
      <c r="E4" s="2">
        <f ca="1">TODAY()-6</f>
        <v>44848</v>
      </c>
      <c r="F4" s="1">
        <f>LOOKUP(Sheet2!B4:B8,Sheet2!$B$3:$B$8,Sheet2!$C$3:$C$8)</f>
        <v>85</v>
      </c>
    </row>
    <row r="5" spans="2:10" ht="20" customHeight="1" x14ac:dyDescent="0.15">
      <c r="B5" s="1" t="s">
        <v>84</v>
      </c>
      <c r="C5" s="1" t="s">
        <v>6</v>
      </c>
      <c r="D5" s="1" t="s">
        <v>85</v>
      </c>
      <c r="E5" s="2">
        <f ca="1">TODAY()-47</f>
        <v>44807</v>
      </c>
      <c r="F5" s="1">
        <f>LOOKUP(Sheet2!B5:B9,Sheet2!$B$3:$B$8,Sheet2!$C$3:$C$8)</f>
        <v>70</v>
      </c>
    </row>
    <row r="6" spans="2:10" ht="20" customHeight="1" x14ac:dyDescent="0.15">
      <c r="B6" s="1" t="s">
        <v>86</v>
      </c>
      <c r="C6" s="1" t="s">
        <v>7</v>
      </c>
      <c r="D6" s="1" t="s">
        <v>8</v>
      </c>
      <c r="E6" s="5">
        <f ca="1">TODAY()-50</f>
        <v>44804</v>
      </c>
      <c r="F6" s="1" t="e">
        <f>LOOKUP(Sheet2!B6:B10,Sheet2!$B$3:$B$8,Sheet2!$C$3:$C$8)</f>
        <v>#N/A</v>
      </c>
    </row>
    <row r="7" spans="2:10" ht="20" customHeight="1" x14ac:dyDescent="0.15">
      <c r="B7" s="1" t="s">
        <v>87</v>
      </c>
      <c r="C7" s="1" t="s">
        <v>9</v>
      </c>
      <c r="D7" s="1" t="s">
        <v>88</v>
      </c>
      <c r="E7" s="2">
        <f ca="1">TODAY()-40</f>
        <v>44814</v>
      </c>
      <c r="F7" s="1">
        <f>LOOKUP(Sheet2!B7:B11,Sheet2!$B$3:$B$8,Sheet2!$C$3:$C$8)</f>
        <v>80</v>
      </c>
    </row>
    <row r="8" spans="2:10" ht="20" customHeight="1" x14ac:dyDescent="0.15">
      <c r="B8" s="1" t="s">
        <v>89</v>
      </c>
      <c r="C8" s="1" t="s">
        <v>10</v>
      </c>
      <c r="D8" s="1" t="s">
        <v>90</v>
      </c>
      <c r="E8" s="2">
        <f ca="1">TODAY()-19</f>
        <v>44835</v>
      </c>
      <c r="F8" s="1" t="e">
        <f>LOOKUP(Sheet2!B8:B12,Sheet2!$B$3:$B$8,Sheet2!$C$3:$C$8)</f>
        <v>#N/A</v>
      </c>
    </row>
    <row r="9" spans="2:10" ht="20" customHeight="1" x14ac:dyDescent="0.15">
      <c r="B9" s="1" t="s">
        <v>91</v>
      </c>
      <c r="C9" s="1" t="s">
        <v>11</v>
      </c>
      <c r="D9" s="1" t="s">
        <v>83</v>
      </c>
      <c r="E9" s="2">
        <f ca="1">TODAY()-37</f>
        <v>44817</v>
      </c>
      <c r="F9" s="1" t="e">
        <f>LOOKUP(Sheet2!B9:B13,Sheet2!$B$3:$B$8,Sheet2!$C$3:$C$8)</f>
        <v>#N/A</v>
      </c>
    </row>
    <row r="10" spans="2:10" ht="20" customHeight="1" x14ac:dyDescent="0.15">
      <c r="B10" s="1" t="s">
        <v>92</v>
      </c>
      <c r="C10" s="1" t="s">
        <v>12</v>
      </c>
      <c r="D10" s="1" t="s">
        <v>85</v>
      </c>
      <c r="E10" s="2">
        <f ca="1">TODAY()-18</f>
        <v>44836</v>
      </c>
      <c r="F10" s="1" t="e">
        <f>LOOKUP(Sheet2!B10:B14,Sheet2!$B$3:$B$8,Sheet2!$C$3:$C$8)</f>
        <v>#N/A</v>
      </c>
    </row>
    <row r="11" spans="2:10" ht="20" customHeight="1" x14ac:dyDescent="0.15">
      <c r="B11" s="1" t="s">
        <v>93</v>
      </c>
      <c r="C11" s="1" t="s">
        <v>13</v>
      </c>
      <c r="D11" s="1" t="s">
        <v>8</v>
      </c>
      <c r="E11" s="2">
        <f ca="1">TODAY()-6</f>
        <v>44848</v>
      </c>
      <c r="F11" s="1" t="e">
        <f>LOOKUP(Sheet2!B11:B15,Sheet2!$B$3:$B$8,Sheet2!$C$3:$C$8)</f>
        <v>#N/A</v>
      </c>
    </row>
    <row r="12" spans="2:10" ht="20" customHeight="1" x14ac:dyDescent="0.15">
      <c r="B12" s="1" t="s">
        <v>94</v>
      </c>
      <c r="C12" s="1" t="s">
        <v>14</v>
      </c>
      <c r="D12" s="1" t="s">
        <v>88</v>
      </c>
      <c r="E12" s="2">
        <f ca="1">TODAY()-60</f>
        <v>44794</v>
      </c>
      <c r="F12" s="1" t="e">
        <f>LOOKUP(Sheet2!B12:B16,Sheet2!$B$3:$B$8,Sheet2!$C$3:$C$8)</f>
        <v>#N/A</v>
      </c>
    </row>
    <row r="13" spans="2:10" ht="20" customHeight="1" x14ac:dyDescent="0.15">
      <c r="B13" s="1" t="s">
        <v>15</v>
      </c>
      <c r="C13" s="1" t="s">
        <v>16</v>
      </c>
      <c r="D13" s="1" t="s">
        <v>90</v>
      </c>
      <c r="E13" s="2">
        <f ca="1">TODAY()-56</f>
        <v>44798</v>
      </c>
      <c r="F13" s="1">
        <f>LOOKUP(Sheet2!B13:B17,Sheet2!$B$3:$B$8,Sheet2!$C$3:$C$8)</f>
        <v>85</v>
      </c>
    </row>
    <row r="14" spans="2:10" ht="20" customHeight="1" x14ac:dyDescent="0.15">
      <c r="B14" s="1" t="s">
        <v>95</v>
      </c>
      <c r="C14" s="1" t="s">
        <v>17</v>
      </c>
      <c r="D14" s="1" t="s">
        <v>83</v>
      </c>
      <c r="E14" s="2">
        <f ca="1">TODAY()-29</f>
        <v>44825</v>
      </c>
      <c r="F14" s="1">
        <f>LOOKUP(Sheet2!B14:B18,Sheet2!$B$3:$B$8,Sheet2!$C$3:$C$8)</f>
        <v>60</v>
      </c>
    </row>
    <row r="15" spans="2:10" ht="20" customHeight="1" x14ac:dyDescent="0.15">
      <c r="B15" s="1" t="s">
        <v>96</v>
      </c>
      <c r="C15" s="1" t="s">
        <v>18</v>
      </c>
      <c r="D15" s="1" t="s">
        <v>83</v>
      </c>
      <c r="E15" s="2">
        <f ca="1">TODAY()-32</f>
        <v>44822</v>
      </c>
      <c r="F15" s="1" t="e">
        <f>LOOKUP(Sheet2!B15:B19,Sheet2!$B$3:$B$8,Sheet2!$C$3:$C$8)</f>
        <v>#N/A</v>
      </c>
    </row>
    <row r="16" spans="2:10" ht="20" customHeight="1" x14ac:dyDescent="0.15">
      <c r="B16" s="1" t="s">
        <v>97</v>
      </c>
      <c r="C16" s="1" t="s">
        <v>19</v>
      </c>
      <c r="D16" s="1" t="s">
        <v>90</v>
      </c>
      <c r="E16" s="2">
        <f ca="1">TODAY()-21</f>
        <v>44833</v>
      </c>
      <c r="F16" s="1" t="e">
        <f>LOOKUP(Sheet2!B16:B20,Sheet2!$B$3:$B$8,Sheet2!$C$3:$C$8)</f>
        <v>#N/A</v>
      </c>
    </row>
    <row r="17" spans="2:6" ht="20" customHeight="1" x14ac:dyDescent="0.15">
      <c r="B17" s="1" t="s">
        <v>98</v>
      </c>
      <c r="C17" s="1" t="s">
        <v>20</v>
      </c>
      <c r="D17" s="1" t="s">
        <v>85</v>
      </c>
      <c r="E17" s="2">
        <f ca="1">TODAY()-14</f>
        <v>44840</v>
      </c>
      <c r="F17" s="1">
        <f>LOOKUP(Sheet2!B17:B21,Sheet2!$B$3:$B$8,Sheet2!$C$3:$C$8)</f>
        <v>85</v>
      </c>
    </row>
    <row r="18" spans="2:6" ht="20" customHeight="1" x14ac:dyDescent="0.15">
      <c r="B18" s="1" t="s">
        <v>99</v>
      </c>
      <c r="C18" s="1" t="s">
        <v>21</v>
      </c>
      <c r="D18" s="1" t="s">
        <v>83</v>
      </c>
      <c r="E18" s="2">
        <f ca="1">TODAY()-32</f>
        <v>44822</v>
      </c>
      <c r="F18" s="1" t="e">
        <f>LOOKUP(Sheet2!B18:B22,Sheet2!$B$3:$B$8,Sheet2!$C$3:$C$8)</f>
        <v>#N/A</v>
      </c>
    </row>
    <row r="19" spans="2:6" ht="20" customHeight="1" x14ac:dyDescent="0.15">
      <c r="B19" s="1" t="s">
        <v>100</v>
      </c>
      <c r="C19" s="1" t="s">
        <v>22</v>
      </c>
      <c r="D19" s="1" t="s">
        <v>81</v>
      </c>
      <c r="E19" s="2">
        <f ca="1">TODAY()-20</f>
        <v>44834</v>
      </c>
      <c r="F19" s="1" t="e">
        <f>LOOKUP(Sheet2!B19:B23,Sheet2!$B$3:$B$8,Sheet2!$C$3:$C$8)</f>
        <v>#N/A</v>
      </c>
    </row>
    <row r="20" spans="2:6" ht="20" customHeight="1" x14ac:dyDescent="0.15">
      <c r="B20" s="1" t="s">
        <v>101</v>
      </c>
      <c r="C20" s="1" t="s">
        <v>112</v>
      </c>
      <c r="D20" s="1" t="s">
        <v>8</v>
      </c>
      <c r="E20" s="2">
        <f ca="1">TODAY()-20</f>
        <v>44834</v>
      </c>
      <c r="F20" s="1">
        <f>LOOKUP(Sheet2!B20:B24,Sheet2!$B$3:$B$8,Sheet2!$C$3:$C$8)</f>
        <v>85</v>
      </c>
    </row>
    <row r="21" spans="2:6" ht="20" customHeight="1" x14ac:dyDescent="0.15">
      <c r="B21" s="1" t="s">
        <v>102</v>
      </c>
      <c r="C21" s="1" t="s">
        <v>23</v>
      </c>
      <c r="D21" s="1" t="s">
        <v>8</v>
      </c>
      <c r="E21" s="2">
        <f ca="1">TODAY()-34</f>
        <v>44820</v>
      </c>
      <c r="F21" s="1">
        <f>LOOKUP(Sheet2!B21:B25,Sheet2!$B$3:$B$8,Sheet2!$C$3:$C$8)</f>
        <v>60</v>
      </c>
    </row>
    <row r="22" spans="2:6" ht="20" customHeight="1" x14ac:dyDescent="0.15">
      <c r="B22" s="1" t="s">
        <v>103</v>
      </c>
      <c r="C22" s="1" t="s">
        <v>24</v>
      </c>
      <c r="D22" s="1" t="s">
        <v>90</v>
      </c>
      <c r="E22" s="2">
        <f ca="1">TODAY()-35</f>
        <v>44819</v>
      </c>
      <c r="F22" s="1" t="e">
        <f>LOOKUP(Sheet2!B22:B26,Sheet2!$B$3:$B$8,Sheet2!$C$3:$C$8)</f>
        <v>#N/A</v>
      </c>
    </row>
    <row r="23" spans="2:6" ht="20" customHeight="1" x14ac:dyDescent="0.15">
      <c r="B23" s="1" t="s">
        <v>104</v>
      </c>
      <c r="C23" s="1" t="s">
        <v>25</v>
      </c>
      <c r="D23" s="1" t="s">
        <v>88</v>
      </c>
      <c r="E23" s="2">
        <f ca="1">TODAY()-43</f>
        <v>44811</v>
      </c>
      <c r="F23" s="1" t="e">
        <f>LOOKUP(Sheet2!B23:B27,Sheet2!$B$3:$B$8,Sheet2!$C$3:$C$8)</f>
        <v>#N/A</v>
      </c>
    </row>
    <row r="24" spans="2:6" ht="20" customHeight="1" x14ac:dyDescent="0.15">
      <c r="B24" s="1" t="s">
        <v>105</v>
      </c>
      <c r="C24" s="1" t="s">
        <v>26</v>
      </c>
      <c r="D24" s="1" t="s">
        <v>90</v>
      </c>
      <c r="E24" s="2">
        <f ca="1">TODAY()-10</f>
        <v>44844</v>
      </c>
      <c r="F24" s="1">
        <f>LOOKUP(Sheet2!B24:B28,Sheet2!$B$3:$B$8,Sheet2!$C$3:$C$8)</f>
        <v>85</v>
      </c>
    </row>
    <row r="25" spans="2:6" ht="20" customHeight="1" x14ac:dyDescent="0.15">
      <c r="B25" s="1" t="s">
        <v>106</v>
      </c>
      <c r="C25" s="1" t="s">
        <v>27</v>
      </c>
      <c r="D25" s="1" t="s">
        <v>81</v>
      </c>
      <c r="E25" s="2">
        <f ca="1">TODAY()-4</f>
        <v>44850</v>
      </c>
      <c r="F25" s="1" t="e">
        <f>LOOKUP(Sheet2!B25:B29,Sheet2!$B$3:$B$8,Sheet2!$C$3:$C$8)</f>
        <v>#N/A</v>
      </c>
    </row>
    <row r="26" spans="2:6" ht="20" customHeight="1" x14ac:dyDescent="0.15">
      <c r="B26" s="1" t="s">
        <v>28</v>
      </c>
      <c r="C26" s="1" t="s">
        <v>29</v>
      </c>
      <c r="D26" s="1" t="s">
        <v>90</v>
      </c>
      <c r="E26" s="2">
        <f ca="1">TODAY()-28</f>
        <v>44826</v>
      </c>
      <c r="F26" s="1" t="e">
        <f>LOOKUP(Sheet2!B26:B30,Sheet2!$B$3:$B$8,Sheet2!$C$3:$C$8)</f>
        <v>#N/A</v>
      </c>
    </row>
    <row r="27" spans="2:6" ht="20" customHeight="1" x14ac:dyDescent="0.15">
      <c r="B27" s="1" t="s">
        <v>107</v>
      </c>
      <c r="C27" s="1" t="s">
        <v>30</v>
      </c>
      <c r="D27" s="1" t="s">
        <v>83</v>
      </c>
      <c r="E27" s="2">
        <f ca="1">TODAY()-44</f>
        <v>44810</v>
      </c>
      <c r="F27" s="1" t="e">
        <f>LOOKUP(Sheet2!B27:B31,Sheet2!$B$3:$B$8,Sheet2!$C$3:$C$8)</f>
        <v>#N/A</v>
      </c>
    </row>
    <row r="28" spans="2:6" ht="20" customHeight="1" x14ac:dyDescent="0.15">
      <c r="B28" s="1" t="s">
        <v>108</v>
      </c>
      <c r="C28" s="1" t="s">
        <v>31</v>
      </c>
      <c r="D28" s="1" t="s">
        <v>83</v>
      </c>
      <c r="E28" s="2">
        <f ca="1">TODAY()-34</f>
        <v>44820</v>
      </c>
      <c r="F28" s="1" t="e">
        <f>LOOKUP(Sheet2!B28:B32,Sheet2!$B$3:$B$8,Sheet2!$C$3:$C$8)</f>
        <v>#N/A</v>
      </c>
    </row>
    <row r="29" spans="2:6" ht="20" customHeight="1" x14ac:dyDescent="0.15">
      <c r="B29" s="1" t="s">
        <v>32</v>
      </c>
      <c r="C29" s="1" t="s">
        <v>33</v>
      </c>
      <c r="D29" s="1" t="s">
        <v>90</v>
      </c>
      <c r="E29" s="2">
        <f ca="1">TODAY()-1</f>
        <v>44853</v>
      </c>
      <c r="F29" s="1" t="e">
        <f>LOOKUP(Sheet2!B29:B33,Sheet2!$B$3:$B$8,Sheet2!$C$3:$C$8)</f>
        <v>#N/A</v>
      </c>
    </row>
    <row r="30" spans="2:6" ht="20" customHeight="1" x14ac:dyDescent="0.15">
      <c r="B30" s="1" t="s">
        <v>109</v>
      </c>
      <c r="C30" s="1" t="s">
        <v>34</v>
      </c>
      <c r="D30" s="1" t="s">
        <v>8</v>
      </c>
      <c r="E30" s="2">
        <f ca="1">TODAY()-20</f>
        <v>44834</v>
      </c>
      <c r="F30" s="1" t="e">
        <f>LOOKUP(Sheet2!B30:B34,Sheet2!$B$3:$B$8,Sheet2!$C$3:$C$8)</f>
        <v>#N/A</v>
      </c>
    </row>
    <row r="31" spans="2:6" ht="20" customHeight="1" x14ac:dyDescent="0.15">
      <c r="B31" s="1" t="s">
        <v>35</v>
      </c>
      <c r="C31" s="1" t="s">
        <v>36</v>
      </c>
      <c r="D31" s="1" t="s">
        <v>8</v>
      </c>
      <c r="E31" s="2">
        <f ca="1">TODAY()-34</f>
        <v>44820</v>
      </c>
      <c r="F31" s="1" t="e">
        <f>LOOKUP(Sheet2!B31:B35,Sheet2!$B$3:$B$8,Sheet2!$C$3:$C$8)</f>
        <v>#N/A</v>
      </c>
    </row>
    <row r="32" spans="2:6" ht="20" customHeight="1" x14ac:dyDescent="0.15">
      <c r="B32" s="1" t="s">
        <v>110</v>
      </c>
      <c r="C32" s="1" t="s">
        <v>37</v>
      </c>
      <c r="D32" s="1" t="s">
        <v>90</v>
      </c>
      <c r="E32" s="2">
        <f ca="1">TODAY()-35</f>
        <v>44819</v>
      </c>
      <c r="F32" s="1" t="e">
        <f>LOOKUP(Sheet2!B32:B36,Sheet2!$B$3:$B$8,Sheet2!$C$3:$C$8)</f>
        <v>#N/A</v>
      </c>
    </row>
    <row r="33" spans="2:6" ht="20" customHeight="1" x14ac:dyDescent="0.15">
      <c r="B33" s="1" t="s">
        <v>111</v>
      </c>
      <c r="C33" s="1" t="s">
        <v>38</v>
      </c>
      <c r="D33" s="1" t="s">
        <v>88</v>
      </c>
      <c r="E33" s="2">
        <f ca="1">TODAY()-43</f>
        <v>44811</v>
      </c>
      <c r="F33" s="1" t="e">
        <f>LOOKUP(Sheet2!B33:B37,Sheet2!$B$3:$B$8,Sheet2!$C$3:$C$8)</f>
        <v>#N/A</v>
      </c>
    </row>
    <row r="34" spans="2:6" ht="20" customHeight="1" x14ac:dyDescent="0.15">
      <c r="B34" s="1" t="s">
        <v>39</v>
      </c>
      <c r="C34" s="1" t="s">
        <v>40</v>
      </c>
      <c r="D34" s="1" t="s">
        <v>90</v>
      </c>
      <c r="E34" s="2">
        <f ca="1">TODAY()-10</f>
        <v>44844</v>
      </c>
      <c r="F34" s="1" t="e">
        <f>LOOKUP(Sheet2!B34:B38,Sheet2!$B$3:$B$8,Sheet2!$C$3:$C$8)</f>
        <v>#N/A</v>
      </c>
    </row>
    <row r="35" spans="2:6" ht="20" customHeight="1" x14ac:dyDescent="0.15">
      <c r="B35" s="1" t="s">
        <v>41</v>
      </c>
      <c r="C35" s="1" t="s">
        <v>42</v>
      </c>
      <c r="D35" s="1" t="s">
        <v>81</v>
      </c>
      <c r="E35" s="2">
        <f ca="1">TODAY()-4</f>
        <v>44850</v>
      </c>
      <c r="F35" s="1" t="e">
        <f>LOOKUP(Sheet2!B35:B39,Sheet2!$B$3:$B$8,Sheet2!$C$3:$C$8)</f>
        <v>#N/A</v>
      </c>
    </row>
    <row r="36" spans="2:6" ht="20" customHeight="1" x14ac:dyDescent="0.15">
      <c r="B36" s="1" t="s">
        <v>43</v>
      </c>
      <c r="C36" s="1" t="s">
        <v>44</v>
      </c>
      <c r="D36" s="1" t="s">
        <v>90</v>
      </c>
      <c r="E36" s="2">
        <f ca="1">TODAY()-28</f>
        <v>44826</v>
      </c>
      <c r="F36" s="1" t="e">
        <f>LOOKUP(Sheet2!B36:B40,Sheet2!$B$3:$B$8,Sheet2!$C$3:$C$8)</f>
        <v>#N/A</v>
      </c>
    </row>
    <row r="37" spans="2:6" ht="20" customHeight="1" x14ac:dyDescent="0.15">
      <c r="B37" s="1" t="s">
        <v>45</v>
      </c>
      <c r="C37" s="1" t="s">
        <v>46</v>
      </c>
      <c r="D37" s="1" t="s">
        <v>83</v>
      </c>
      <c r="E37" s="2">
        <f ca="1">TODAY()-44</f>
        <v>44810</v>
      </c>
      <c r="F37" s="1" t="e">
        <f>LOOKUP(Sheet2!B37:B41,Sheet2!$B$3:$B$8,Sheet2!$C$3:$C$8)</f>
        <v>#N/A</v>
      </c>
    </row>
    <row r="38" spans="2:6" ht="20" customHeight="1" x14ac:dyDescent="0.15">
      <c r="B38" s="1" t="s">
        <v>47</v>
      </c>
      <c r="C38" s="1" t="s">
        <v>48</v>
      </c>
      <c r="D38" s="1" t="s">
        <v>83</v>
      </c>
      <c r="E38" s="2">
        <f ca="1">TODAY()-34</f>
        <v>44820</v>
      </c>
      <c r="F38" s="1" t="e">
        <f>LOOKUP(Sheet2!B38:B42,Sheet2!$B$3:$B$8,Sheet2!$C$3:$C$8)</f>
        <v>#N/A</v>
      </c>
    </row>
    <row r="39" spans="2:6" ht="20" customHeight="1" x14ac:dyDescent="0.15">
      <c r="B39" s="1" t="s">
        <v>49</v>
      </c>
      <c r="C39" s="1" t="s">
        <v>50</v>
      </c>
      <c r="D39" s="1" t="s">
        <v>90</v>
      </c>
      <c r="E39" s="2">
        <f ca="1">TODAY()-1</f>
        <v>44853</v>
      </c>
      <c r="F39" s="1" t="e">
        <f>LOOKUP(Sheet2!B39:B43,Sheet2!$B$3:$B$8,Sheet2!$C$3:$C$8)</f>
        <v>#N/A</v>
      </c>
    </row>
    <row r="40" spans="2:6" ht="20" customHeight="1" x14ac:dyDescent="0.15">
      <c r="B40" s="1" t="s">
        <v>51</v>
      </c>
      <c r="C40" s="1" t="s">
        <v>52</v>
      </c>
      <c r="D40" s="1" t="s">
        <v>8</v>
      </c>
      <c r="E40" s="2">
        <f ca="1">TODAY()-20</f>
        <v>44834</v>
      </c>
      <c r="F40" s="1" t="e">
        <f>LOOKUP(Sheet2!B40:B44,Sheet2!$B$3:$B$8,Sheet2!$C$3:$C$8)</f>
        <v>#N/A</v>
      </c>
    </row>
    <row r="41" spans="2:6" ht="20" customHeight="1" x14ac:dyDescent="0.15">
      <c r="B41" s="1" t="s">
        <v>53</v>
      </c>
      <c r="C41" s="1" t="s">
        <v>54</v>
      </c>
      <c r="D41" s="1" t="s">
        <v>8</v>
      </c>
      <c r="E41" s="2">
        <f ca="1">TODAY()-34</f>
        <v>44820</v>
      </c>
      <c r="F41" s="1" t="e">
        <f>LOOKUP(Sheet2!B41:B45,Sheet2!$B$3:$B$8,Sheet2!$C$3:$C$8)</f>
        <v>#N/A</v>
      </c>
    </row>
    <row r="42" spans="2:6" ht="20" customHeight="1" x14ac:dyDescent="0.15">
      <c r="B42" s="1" t="s">
        <v>55</v>
      </c>
      <c r="C42" s="1" t="s">
        <v>56</v>
      </c>
      <c r="D42" s="1" t="s">
        <v>90</v>
      </c>
      <c r="E42" s="2">
        <f ca="1">TODAY()-35</f>
        <v>44819</v>
      </c>
      <c r="F42" s="1" t="e">
        <f>LOOKUP(Sheet2!B42:B46,Sheet2!$B$3:$B$8,Sheet2!$C$3:$C$8)</f>
        <v>#N/A</v>
      </c>
    </row>
    <row r="43" spans="2:6" ht="20" customHeight="1" x14ac:dyDescent="0.15">
      <c r="B43" s="1" t="s">
        <v>57</v>
      </c>
      <c r="C43" s="1" t="s">
        <v>58</v>
      </c>
      <c r="D43" s="1" t="s">
        <v>88</v>
      </c>
      <c r="E43" s="2">
        <f ca="1">TODAY()-43</f>
        <v>44811</v>
      </c>
      <c r="F43" s="1" t="e">
        <f>LOOKUP(Sheet2!B43:B47,Sheet2!$B$3:$B$8,Sheet2!$C$3:$C$8)</f>
        <v>#N/A</v>
      </c>
    </row>
    <row r="44" spans="2:6" ht="20" customHeight="1" x14ac:dyDescent="0.15">
      <c r="B44" s="1" t="s">
        <v>59</v>
      </c>
      <c r="C44" s="1" t="s">
        <v>60</v>
      </c>
      <c r="D44" s="1" t="s">
        <v>90</v>
      </c>
      <c r="E44" s="2">
        <f ca="1">TODAY()-10</f>
        <v>44844</v>
      </c>
      <c r="F44" s="1" t="e">
        <f>LOOKUP(Sheet2!B44:B48,Sheet2!$B$3:$B$8,Sheet2!$C$3:$C$8)</f>
        <v>#N/A</v>
      </c>
    </row>
    <row r="45" spans="2:6" ht="20" customHeight="1" x14ac:dyDescent="0.15">
      <c r="B45" s="1" t="s">
        <v>61</v>
      </c>
      <c r="C45" s="1" t="s">
        <v>62</v>
      </c>
      <c r="D45" s="1" t="s">
        <v>81</v>
      </c>
      <c r="E45" s="2">
        <f ca="1">TODAY()-4</f>
        <v>44850</v>
      </c>
      <c r="F45" s="1" t="e">
        <f>LOOKUP(Sheet2!B45:B49,Sheet2!$B$3:$B$8,Sheet2!$C$3:$C$8)</f>
        <v>#N/A</v>
      </c>
    </row>
    <row r="46" spans="2:6" ht="20" customHeight="1" x14ac:dyDescent="0.15">
      <c r="B46" s="1" t="s">
        <v>63</v>
      </c>
      <c r="C46" s="1" t="s">
        <v>64</v>
      </c>
      <c r="D46" s="1" t="s">
        <v>90</v>
      </c>
      <c r="E46" s="2">
        <f ca="1">TODAY()-28</f>
        <v>44826</v>
      </c>
      <c r="F46" s="1" t="e">
        <f>LOOKUP(Sheet2!B46:B50,Sheet2!$B$3:$B$8,Sheet2!$C$3:$C$8)</f>
        <v>#N/A</v>
      </c>
    </row>
    <row r="47" spans="2:6" ht="20" customHeight="1" x14ac:dyDescent="0.15">
      <c r="B47" s="1" t="s">
        <v>65</v>
      </c>
      <c r="C47" s="1" t="s">
        <v>66</v>
      </c>
      <c r="D47" s="1" t="s">
        <v>83</v>
      </c>
      <c r="E47" s="2">
        <f ca="1">TODAY()-44</f>
        <v>44810</v>
      </c>
      <c r="F47" s="1" t="e">
        <f>LOOKUP(Sheet2!B47:B51,Sheet2!$B$3:$B$8,Sheet2!$C$3:$C$8)</f>
        <v>#N/A</v>
      </c>
    </row>
    <row r="48" spans="2:6" ht="20" customHeight="1" x14ac:dyDescent="0.15">
      <c r="B48" s="1" t="s">
        <v>67</v>
      </c>
      <c r="C48" s="1" t="s">
        <v>68</v>
      </c>
      <c r="D48" s="1" t="s">
        <v>83</v>
      </c>
      <c r="E48" s="2">
        <f ca="1">TODAY()-34</f>
        <v>44820</v>
      </c>
      <c r="F48" s="1" t="e">
        <f>LOOKUP(Sheet2!B48:B52,Sheet2!$B$3:$B$8,Sheet2!$C$3:$C$8)</f>
        <v>#N/A</v>
      </c>
    </row>
    <row r="49" spans="2:6" ht="20" customHeight="1" x14ac:dyDescent="0.15">
      <c r="B49" s="1" t="s">
        <v>69</v>
      </c>
      <c r="C49" s="1" t="s">
        <v>70</v>
      </c>
      <c r="D49" s="1" t="s">
        <v>90</v>
      </c>
      <c r="E49" s="2">
        <f ca="1">TODAY()-1</f>
        <v>44853</v>
      </c>
      <c r="F49" s="1" t="e">
        <f>LOOKUP(Sheet2!B49:B53,Sheet2!$B$3:$B$8,Sheet2!$C$3:$C$8)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8F22-D3B1-4548-A47A-1FCF324130A8}">
  <sheetPr codeName="Sheet2"/>
  <dimension ref="B2:C26"/>
  <sheetViews>
    <sheetView zoomScale="161" workbookViewId="0">
      <selection activeCell="C8" sqref="C8"/>
    </sheetView>
  </sheetViews>
  <sheetFormatPr baseColWidth="10" defaultColWidth="10.6640625" defaultRowHeight="20" customHeight="1" x14ac:dyDescent="0.15"/>
  <cols>
    <col min="1" max="1" width="10.6640625" style="1"/>
    <col min="2" max="2" width="20" style="1" bestFit="1" customWidth="1"/>
    <col min="3" max="3" width="26.33203125" style="1" bestFit="1" customWidth="1"/>
    <col min="4" max="16384" width="10.6640625" style="1"/>
  </cols>
  <sheetData>
    <row r="2" spans="2:3" ht="20" customHeight="1" x14ac:dyDescent="0.15">
      <c r="B2" s="1" t="s">
        <v>71</v>
      </c>
      <c r="C2" s="1" t="s">
        <v>72</v>
      </c>
    </row>
    <row r="3" spans="2:3" ht="20" customHeight="1" x14ac:dyDescent="0.15">
      <c r="B3" s="1" t="s">
        <v>90</v>
      </c>
      <c r="C3" s="1">
        <v>60</v>
      </c>
    </row>
    <row r="4" spans="2:3" ht="20" customHeight="1" x14ac:dyDescent="0.15">
      <c r="B4" s="1" t="s">
        <v>83</v>
      </c>
      <c r="C4" s="1">
        <v>65</v>
      </c>
    </row>
    <row r="5" spans="2:3" ht="20" customHeight="1" x14ac:dyDescent="0.15">
      <c r="B5" s="1" t="s">
        <v>81</v>
      </c>
      <c r="C5" s="1">
        <v>70</v>
      </c>
    </row>
    <row r="6" spans="2:3" ht="20" customHeight="1" x14ac:dyDescent="0.15">
      <c r="B6" s="1" t="s">
        <v>8</v>
      </c>
      <c r="C6" s="1">
        <v>75</v>
      </c>
    </row>
    <row r="7" spans="2:3" ht="20" customHeight="1" x14ac:dyDescent="0.15">
      <c r="B7" s="1" t="s">
        <v>85</v>
      </c>
      <c r="C7" s="1">
        <v>80</v>
      </c>
    </row>
    <row r="8" spans="2:3" ht="20" customHeight="1" x14ac:dyDescent="0.15">
      <c r="B8" s="1" t="s">
        <v>88</v>
      </c>
      <c r="C8" s="1">
        <v>85</v>
      </c>
    </row>
    <row r="12" spans="2:3" ht="20" customHeight="1" x14ac:dyDescent="0.15">
      <c r="C12" s="1" t="s">
        <v>79</v>
      </c>
    </row>
    <row r="13" spans="2:3" ht="20" customHeight="1" x14ac:dyDescent="0.15">
      <c r="B13" s="1" t="s">
        <v>73</v>
      </c>
      <c r="C13" s="2">
        <f ca="1">DATE(YEAR(TODAY()),1,1)</f>
        <v>44562</v>
      </c>
    </row>
    <row r="14" spans="2:3" ht="20" customHeight="1" x14ac:dyDescent="0.15">
      <c r="B14" s="1" t="s">
        <v>74</v>
      </c>
      <c r="C14" s="2">
        <f ca="1">IF(WEEKDAY(DATE(YEAR(TODAY()),5,31))&gt;=2,DATE(YEAR(TODAY()),5,31)-WEEKDAY(DATE(YEAR(TODAY()),5,31))+2,DATE(YEAR(TODAY()),5,31)-5-WEEKDAY(DATE(YEAR(TODAY()),5,31)))</f>
        <v>44711</v>
      </c>
    </row>
    <row r="15" spans="2:3" ht="20" customHeight="1" x14ac:dyDescent="0.15">
      <c r="B15" s="1" t="s">
        <v>75</v>
      </c>
      <c r="C15" s="2">
        <f ca="1">DATE(YEAR(TODAY()),7,4)</f>
        <v>44746</v>
      </c>
    </row>
    <row r="16" spans="2:3" ht="20" customHeight="1" x14ac:dyDescent="0.15">
      <c r="B16" s="1" t="s">
        <v>76</v>
      </c>
      <c r="C16" s="2">
        <f ca="1">IF(WEEKDAY(DATE(YEAR(TODAY()),9,1))&gt;2,DATE(YEAR(TODAY()),9,1)-WEEKDAY(DATE(YEAR(TODAY()),9,1))+9,DATE(YEAR(TODAY()),9,1)-WEEKDAY(DATE(YEAR(TODAY()),9,1))+2)</f>
        <v>44809</v>
      </c>
    </row>
    <row r="17" spans="2:3" ht="20" customHeight="1" x14ac:dyDescent="0.15">
      <c r="B17" s="1" t="s">
        <v>77</v>
      </c>
      <c r="C17" s="2">
        <f ca="1">IF(WEEKDAY(DATE(YEAR(TODAY()),11,1))&lt;6,DATE(YEAR(TODAY()),11,1)-WEEKDAY(DATE(YEAR(TODAY()),11,1))+26,DATE(YEAR(TODAY()),11,1)-WEEKDAY(DATE(YEAR(TODAY()),11,1))+33)</f>
        <v>44889</v>
      </c>
    </row>
    <row r="18" spans="2:3" ht="20" customHeight="1" x14ac:dyDescent="0.15">
      <c r="B18" s="1" t="s">
        <v>113</v>
      </c>
      <c r="C18" s="2">
        <v>44921</v>
      </c>
    </row>
    <row r="19" spans="2:3" ht="20" customHeight="1" x14ac:dyDescent="0.15">
      <c r="B19" s="1" t="s">
        <v>78</v>
      </c>
      <c r="C19" s="2">
        <f ca="1">DATE(YEAR(TODAY()),12,25)</f>
        <v>44920</v>
      </c>
    </row>
    <row r="20" spans="2:3" ht="20" customHeight="1" x14ac:dyDescent="0.15">
      <c r="B20" s="1" t="s">
        <v>73</v>
      </c>
      <c r="C20" s="2">
        <f ca="1">DATE(YEAR(TODAY())+1,1,1)</f>
        <v>44927</v>
      </c>
    </row>
    <row r="21" spans="2:3" ht="20" customHeight="1" x14ac:dyDescent="0.15">
      <c r="B21" s="1" t="s">
        <v>74</v>
      </c>
      <c r="C21" s="2">
        <f ca="1">IF(WEEKDAY(DATE(YEAR(TODAY())+1,5,31))&gt;=2,DATE(YEAR(TODAY())+1,5,31)-WEEKDAY(DATE(YEAR(TODAY())+1,5,31))+2,DATE(YEAR(TODAY())+1,5,31)-5-WEEKDAY(DATE(YEAR(TODAY())+1,5,31)))</f>
        <v>45075</v>
      </c>
    </row>
    <row r="22" spans="2:3" ht="20" customHeight="1" x14ac:dyDescent="0.15">
      <c r="B22" s="1" t="s">
        <v>75</v>
      </c>
      <c r="C22" s="2">
        <f ca="1">DATE(YEAR(TODAY())+1,7,4)</f>
        <v>45111</v>
      </c>
    </row>
    <row r="23" spans="2:3" ht="20" customHeight="1" x14ac:dyDescent="0.15">
      <c r="B23" s="1" t="s">
        <v>76</v>
      </c>
      <c r="C23" s="2">
        <f ca="1">IF(WEEKDAY(DATE(YEAR(TODAY())+1,9,1))&gt;2,DATE(YEAR(TODAY())+1,9,1)-WEEKDAY(DATE(YEAR(TODAY())+1,9,1))+9,DATE(YEAR(TODAY())+1,9,1)-WEEKDAY(DATE(YEAR(TODAY())+1,9,1))+2)</f>
        <v>45173</v>
      </c>
    </row>
    <row r="24" spans="2:3" ht="20" customHeight="1" x14ac:dyDescent="0.15">
      <c r="B24" s="1" t="s">
        <v>77</v>
      </c>
      <c r="C24" s="2">
        <f ca="1">IF(WEEKDAY(DATE(YEAR(TODAY())+1,11,1))&lt;6,DATE(YEAR(TODAY())+1,11,1)-WEEKDAY(DATE(YEAR(TODAY())+1,11,1))+26,DATE(YEAR(TODAY())+1,11,1)-WEEKDAY(DATE(YEAR(TODAY())+1,11,1))+33)</f>
        <v>45253</v>
      </c>
    </row>
    <row r="25" spans="2:3" ht="20" customHeight="1" x14ac:dyDescent="0.15">
      <c r="B25" s="1" t="s">
        <v>78</v>
      </c>
      <c r="C25" s="2">
        <f ca="1">DATE(YEAR(TODAY())+1,12,25)</f>
        <v>45285</v>
      </c>
    </row>
    <row r="26" spans="2:3" ht="20" customHeight="1" x14ac:dyDescent="0.15">
      <c r="B26" s="1" t="s">
        <v>113</v>
      </c>
      <c r="C26" s="2">
        <v>45286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2022-10-21T14:29:05Z</dcterms:modified>
</cp:coreProperties>
</file>