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b01a46faf3ffdc/Documents/byui/FALL 2022/BUS115/w6/"/>
    </mc:Choice>
  </mc:AlternateContent>
  <xr:revisionPtr revIDLastSave="3" documentId="8_{3F4E3319-4652-C04B-93C1-C783D6E05B8D}" xr6:coauthVersionLast="47" xr6:coauthVersionMax="47" xr10:uidLastSave="{1D812644-4936-4A8F-A7A4-40BDC603CDCC}"/>
  <bookViews>
    <workbookView xWindow="-108" yWindow="-108" windowWidth="23256" windowHeight="12456" xr2:uid="{DD48EB59-D422-440A-B3D8-B7024E933AC0}"/>
  </bookViews>
  <sheets>
    <sheet name="Search" sheetId="4" r:id="rId1"/>
    <sheet name="!Client Data" sheetId="2" r:id="rId2"/>
    <sheet name="Important Dates" sheetId="3" r:id="rId3"/>
  </sheets>
  <definedNames>
    <definedName name="_xlnm._FilterDatabase" localSheetId="1" hidden="1">'!Client Data'!$E$3:$E$49</definedName>
    <definedName name="BUS_115_CID" hidden="1">"FALL_2022"</definedName>
    <definedName name="date">'!Client Data'!$E$3:$E$49</definedName>
    <definedName name="date1">'!Client Data'!$F$3:$F$49</definedName>
    <definedName name="date2">'!Client Data'!$G$3:$G$49</definedName>
    <definedName name="date3">'!Client Data'!$H$3:$H$49</definedName>
    <definedName name="date4">'!Client Data'!$I$3:$I$49</definedName>
    <definedName name="FA22_BUS_115_CID" hidden="1">"FALL_2022"</definedName>
    <definedName name="holidays">'Important Dates'!$C$13:$C$26</definedName>
    <definedName name="house">'!Client Data'!$D$3:$D$49</definedName>
    <definedName name="Names">'!Client Data'!$B$3:$B$49</definedName>
    <definedName name="SP22_BUS_115_CID" hidden="1">"SPRING_2022"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4" l="1"/>
  <c r="E4" i="4"/>
  <c r="D4" i="4"/>
  <c r="F42" i="2"/>
  <c r="F6" i="2"/>
  <c r="F5" i="2"/>
  <c r="F13" i="2"/>
  <c r="F36" i="2"/>
  <c r="F14" i="2"/>
  <c r="F37" i="2"/>
  <c r="F43" i="2"/>
  <c r="F3" i="2"/>
  <c r="F4" i="2"/>
  <c r="F27" i="2"/>
  <c r="F25" i="2"/>
  <c r="F31" i="2"/>
  <c r="F38" i="2"/>
  <c r="F26" i="2"/>
  <c r="F32" i="2"/>
  <c r="F33" i="2"/>
  <c r="F18" i="2"/>
  <c r="F15" i="2"/>
  <c r="F10" i="2"/>
  <c r="F39" i="2"/>
  <c r="F44" i="2"/>
  <c r="F28" i="2"/>
  <c r="F7" i="2"/>
  <c r="F19" i="2"/>
  <c r="F47" i="2"/>
  <c r="F34" i="2"/>
  <c r="F20" i="2"/>
  <c r="F16" i="2"/>
  <c r="F11" i="2"/>
  <c r="F40" i="2"/>
  <c r="F45" i="2"/>
  <c r="F29" i="2"/>
  <c r="F8" i="2"/>
  <c r="F21" i="2"/>
  <c r="F48" i="2"/>
  <c r="F35" i="2"/>
  <c r="F22" i="2"/>
  <c r="F17" i="2"/>
  <c r="F12" i="2"/>
  <c r="F41" i="2"/>
  <c r="F46" i="2"/>
  <c r="F30" i="2"/>
  <c r="F9" i="2"/>
  <c r="F23" i="2"/>
  <c r="F49" i="2"/>
  <c r="F24" i="2"/>
  <c r="C25" i="3"/>
  <c r="C24" i="3"/>
  <c r="C23" i="3"/>
  <c r="C22" i="3"/>
  <c r="C21" i="3"/>
  <c r="C20" i="3"/>
  <c r="C19" i="3"/>
  <c r="C17" i="3"/>
  <c r="C16" i="3"/>
  <c r="C15" i="3"/>
  <c r="C14" i="3"/>
  <c r="C13" i="3"/>
  <c r="E49" i="2"/>
  <c r="E23" i="2"/>
  <c r="E9" i="2"/>
  <c r="E30" i="2"/>
  <c r="E46" i="2"/>
  <c r="E41" i="2"/>
  <c r="E12" i="2"/>
  <c r="E17" i="2"/>
  <c r="E22" i="2"/>
  <c r="E35" i="2"/>
  <c r="E48" i="2"/>
  <c r="F4" i="4" s="1"/>
  <c r="E21" i="2"/>
  <c r="E8" i="2"/>
  <c r="E29" i="2"/>
  <c r="E45" i="2"/>
  <c r="E40" i="2"/>
  <c r="E11" i="2"/>
  <c r="E16" i="2"/>
  <c r="E20" i="2"/>
  <c r="E34" i="2"/>
  <c r="E47" i="2"/>
  <c r="E19" i="2"/>
  <c r="E7" i="2"/>
  <c r="E28" i="2"/>
  <c r="E44" i="2"/>
  <c r="E39" i="2"/>
  <c r="E10" i="2"/>
  <c r="E15" i="2"/>
  <c r="E18" i="2"/>
  <c r="E33" i="2"/>
  <c r="E32" i="2"/>
  <c r="E26" i="2"/>
  <c r="E38" i="2"/>
  <c r="E31" i="2"/>
  <c r="E25" i="2"/>
  <c r="E27" i="2"/>
  <c r="E4" i="2"/>
  <c r="E3" i="2"/>
  <c r="E43" i="2"/>
  <c r="E37" i="2"/>
  <c r="E14" i="2"/>
  <c r="E36" i="2"/>
  <c r="E13" i="2"/>
  <c r="E5" i="2"/>
  <c r="E6" i="2"/>
  <c r="E42" i="2"/>
  <c r="E24" i="2"/>
  <c r="G42" i="2" l="1"/>
  <c r="G36" i="2"/>
  <c r="G3" i="2"/>
  <c r="G31" i="2"/>
  <c r="G33" i="2"/>
  <c r="G39" i="2"/>
  <c r="G19" i="2"/>
  <c r="G16" i="2"/>
  <c r="G29" i="2"/>
  <c r="G35" i="2"/>
  <c r="G41" i="2"/>
  <c r="G23" i="2"/>
  <c r="G5" i="2"/>
  <c r="G6" i="2"/>
  <c r="G14" i="2"/>
  <c r="G4" i="2"/>
  <c r="G38" i="2"/>
  <c r="G18" i="2"/>
  <c r="G44" i="2"/>
  <c r="G47" i="2"/>
  <c r="G11" i="2"/>
  <c r="G8" i="2"/>
  <c r="G22" i="2"/>
  <c r="G46" i="2"/>
  <c r="G49" i="2"/>
  <c r="G12" i="2"/>
  <c r="G45" i="2"/>
  <c r="G7" i="2"/>
  <c r="G32" i="2"/>
  <c r="G43" i="2"/>
  <c r="G17" i="2"/>
  <c r="G40" i="2"/>
  <c r="G28" i="2"/>
  <c r="G37" i="2"/>
  <c r="G9" i="2"/>
  <c r="G48" i="2"/>
  <c r="G20" i="2"/>
  <c r="G10" i="2"/>
  <c r="G25" i="2"/>
  <c r="G13" i="2"/>
  <c r="G30" i="2"/>
  <c r="G21" i="2"/>
  <c r="G34" i="2"/>
  <c r="G15" i="2"/>
  <c r="G26" i="2"/>
  <c r="G27" i="2"/>
  <c r="G24" i="2"/>
  <c r="H24" i="2" s="1"/>
  <c r="I12" i="2"/>
  <c r="I9" i="2"/>
  <c r="I20" i="2"/>
  <c r="I25" i="2"/>
  <c r="I43" i="2"/>
  <c r="H5" i="2"/>
  <c r="I48" i="2"/>
  <c r="I10" i="2"/>
  <c r="I13" i="2"/>
  <c r="I7" i="2"/>
  <c r="I45" i="2"/>
  <c r="I32" i="2"/>
  <c r="H11" i="2"/>
  <c r="I30" i="2"/>
  <c r="I17" i="2"/>
  <c r="I21" i="2"/>
  <c r="I40" i="2"/>
  <c r="I34" i="2"/>
  <c r="I28" i="2"/>
  <c r="I15" i="2"/>
  <c r="I26" i="2"/>
  <c r="I27" i="2"/>
  <c r="I37" i="2"/>
  <c r="I5" i="2"/>
  <c r="I49" i="2"/>
  <c r="I46" i="2"/>
  <c r="I22" i="2"/>
  <c r="I8" i="2"/>
  <c r="I11" i="2"/>
  <c r="I47" i="2"/>
  <c r="I44" i="2"/>
  <c r="I18" i="2"/>
  <c r="I38" i="2"/>
  <c r="I4" i="2"/>
  <c r="I14" i="2"/>
  <c r="I6" i="2"/>
  <c r="I23" i="2"/>
  <c r="I41" i="2"/>
  <c r="I35" i="2"/>
  <c r="I29" i="2"/>
  <c r="I16" i="2"/>
  <c r="I19" i="2"/>
  <c r="I39" i="2"/>
  <c r="I33" i="2"/>
  <c r="I31" i="2"/>
  <c r="I3" i="2"/>
  <c r="I36" i="2"/>
  <c r="I42" i="2"/>
  <c r="H9" i="2"/>
  <c r="H48" i="2"/>
  <c r="H20" i="2"/>
  <c r="H10" i="2"/>
  <c r="H13" i="2"/>
  <c r="H49" i="2"/>
  <c r="H46" i="2"/>
  <c r="H22" i="2"/>
  <c r="H8" i="2"/>
  <c r="H47" i="2"/>
  <c r="H44" i="2"/>
  <c r="H18" i="2"/>
  <c r="H38" i="2"/>
  <c r="H4" i="2"/>
  <c r="H14" i="2"/>
  <c r="H6" i="2"/>
  <c r="H12" i="2"/>
  <c r="H45" i="2"/>
  <c r="H7" i="2"/>
  <c r="H32" i="2"/>
  <c r="H25" i="2"/>
  <c r="H43" i="2"/>
  <c r="H30" i="2"/>
  <c r="H17" i="2"/>
  <c r="H21" i="2"/>
  <c r="H40" i="2"/>
  <c r="H34" i="2"/>
  <c r="H28" i="2"/>
  <c r="H15" i="2"/>
  <c r="H26" i="2"/>
  <c r="H27" i="2"/>
  <c r="H37" i="2"/>
  <c r="H23" i="2"/>
  <c r="H41" i="2"/>
  <c r="H35" i="2"/>
  <c r="H29" i="2"/>
  <c r="H16" i="2"/>
  <c r="H19" i="2"/>
  <c r="H39" i="2"/>
  <c r="H33" i="2"/>
  <c r="H31" i="2"/>
  <c r="H3" i="2"/>
  <c r="H36" i="2"/>
  <c r="H42" i="2"/>
  <c r="I24" i="2"/>
  <c r="D8" i="4" l="1"/>
  <c r="F8" i="4"/>
  <c r="E8" i="4"/>
</calcChain>
</file>

<file path=xl/sharedStrings.xml><?xml version="1.0" encoding="utf-8"?>
<sst xmlns="http://schemas.openxmlformats.org/spreadsheetml/2006/main" count="181" uniqueCount="119">
  <si>
    <t>Name</t>
  </si>
  <si>
    <t>House Address</t>
  </si>
  <si>
    <t>House Plan</t>
  </si>
  <si>
    <t>Contract Date</t>
  </si>
  <si>
    <t>2450 Picadily Lane</t>
  </si>
  <si>
    <t>1985 Coyote Run</t>
  </si>
  <si>
    <t>2455 Snowtop Road</t>
  </si>
  <si>
    <t>2455 Picadily Lane</t>
  </si>
  <si>
    <t>Cheyenne Mountain</t>
  </si>
  <si>
    <t>2460 Picadily Lane</t>
  </si>
  <si>
    <t>1975 Coyote Run</t>
  </si>
  <si>
    <t>2455 Wolfpack Terrace</t>
  </si>
  <si>
    <t>2005 Coyote Run</t>
  </si>
  <si>
    <t>2475 Wolfpack Terrace</t>
  </si>
  <si>
    <t>2445 Snowtop Road</t>
  </si>
  <si>
    <t>Garcia,  Jose</t>
  </si>
  <si>
    <t>2222 Heavenly Road</t>
  </si>
  <si>
    <t>1965 Coyote Run</t>
  </si>
  <si>
    <t>4545 Viking Place</t>
  </si>
  <si>
    <t>2495 Wolfpack Terrace</t>
  </si>
  <si>
    <t>2595 Snowtop Road</t>
  </si>
  <si>
    <t>2795 Picadily Lane</t>
  </si>
  <si>
    <t>7777 Heavenly Road</t>
  </si>
  <si>
    <t>1945 Coyote Run</t>
  </si>
  <si>
    <t>7787 Heavenly Road</t>
  </si>
  <si>
    <t>2395 Snowtop Road</t>
  </si>
  <si>
    <t>3005 Wolfpack Terrace</t>
  </si>
  <si>
    <t>2385 Snowtop Road</t>
  </si>
  <si>
    <t>Keaton,  Michael</t>
  </si>
  <si>
    <t>2234 Heavenly Road</t>
  </si>
  <si>
    <t>1825 Coyote Run</t>
  </si>
  <si>
    <t>4575 Viking Place</t>
  </si>
  <si>
    <t>Hinson,  Nicole</t>
  </si>
  <si>
    <t>2405 Wolfpack Terrace</t>
  </si>
  <si>
    <t>7748 Heavenly Road</t>
  </si>
  <si>
    <t>Parton,  Donald</t>
  </si>
  <si>
    <t>1946 Coyote Run</t>
  </si>
  <si>
    <t>7788 Heavenly Road</t>
  </si>
  <si>
    <t>2396 Snowtop Road</t>
  </si>
  <si>
    <t>Allen, Woody</t>
  </si>
  <si>
    <t>3006 Wolfpack Terrace</t>
  </si>
  <si>
    <t>Potter,  Harry</t>
  </si>
  <si>
    <t>2386 Snowtop Road</t>
  </si>
  <si>
    <t>Barker,  Brian</t>
  </si>
  <si>
    <t>2235 Heavenly Road</t>
  </si>
  <si>
    <t>Hyde,  Tanner</t>
  </si>
  <si>
    <t>1826 Coyote Run</t>
  </si>
  <si>
    <t>Campbell,  Glen</t>
  </si>
  <si>
    <t>4576 Viking Place</t>
  </si>
  <si>
    <t>Miller,  Michelle</t>
  </si>
  <si>
    <t>2406 Wolfpack Terrace</t>
  </si>
  <si>
    <t>Zelker, Diane</t>
  </si>
  <si>
    <t>7749 Heavenly Road</t>
  </si>
  <si>
    <t>Jager, Joe</t>
  </si>
  <si>
    <t>1947 Coyote Run</t>
  </si>
  <si>
    <t>Anderson,  Pete</t>
  </si>
  <si>
    <t>7789 Heavenly Road</t>
  </si>
  <si>
    <t>Love, Michael</t>
  </si>
  <si>
    <t>2397 Snowtop Road</t>
  </si>
  <si>
    <t>Packer,  Bailey</t>
  </si>
  <si>
    <t>3007 Wolfpack Terrace</t>
  </si>
  <si>
    <t>Turner, John</t>
  </si>
  <si>
    <t>2387 Snowtop Road</t>
  </si>
  <si>
    <t>Dorsey,  Brad</t>
  </si>
  <si>
    <t>2236 Heavenly Road</t>
  </si>
  <si>
    <t>Brown,  Joanne</t>
  </si>
  <si>
    <t>1827 Coyote Run</t>
  </si>
  <si>
    <t>Coster,  Kevin</t>
  </si>
  <si>
    <t>4577 Viking Place</t>
  </si>
  <si>
    <t>Snow,  Olaf</t>
  </si>
  <si>
    <t>2407 Wolfpack Terrace</t>
  </si>
  <si>
    <t>Plan</t>
  </si>
  <si>
    <t>Build Time (Days)</t>
  </si>
  <si>
    <t>New Years Day</t>
  </si>
  <si>
    <t>Memorial Day</t>
  </si>
  <si>
    <t>Independence Day</t>
  </si>
  <si>
    <t>Labor Day</t>
  </si>
  <si>
    <t>Thanksgiving</t>
  </si>
  <si>
    <t>Christmas</t>
  </si>
  <si>
    <t>Holiday Date</t>
  </si>
  <si>
    <t>Silva,  Margarida</t>
  </si>
  <si>
    <t>Mount Roraima</t>
  </si>
  <si>
    <t>Santos, Manuel</t>
  </si>
  <si>
    <t>Pico Phelps</t>
  </si>
  <si>
    <t>Sousa,  Andre</t>
  </si>
  <si>
    <t>Neblina Peak</t>
  </si>
  <si>
    <t>Oliverira,  Carlos</t>
  </si>
  <si>
    <t>Pereira,  Sofia</t>
  </si>
  <si>
    <t>Guiana Highlands</t>
  </si>
  <si>
    <t>Lima,  Augusto</t>
  </si>
  <si>
    <t>Mantiqueira Mountains</t>
  </si>
  <si>
    <t>Carvalho, Bruno</t>
  </si>
  <si>
    <t>Ferreira,  Sylvia</t>
  </si>
  <si>
    <t>Rodriques,  Wilson</t>
  </si>
  <si>
    <t>Almeida,  Chauncey</t>
  </si>
  <si>
    <t>Costa,  Angela</t>
  </si>
  <si>
    <t>Gomes,  Quinton</t>
  </si>
  <si>
    <t>Martins, William</t>
  </si>
  <si>
    <t>Melo, Adam</t>
  </si>
  <si>
    <t>Dias,  Donald</t>
  </si>
  <si>
    <t>Montes,  Felix</t>
  </si>
  <si>
    <t>Azevedo,  Susan</t>
  </si>
  <si>
    <t>Montes,  Janet</t>
  </si>
  <si>
    <t>Rocha,  Ana</t>
  </si>
  <si>
    <t>Riberiro,  Millie</t>
  </si>
  <si>
    <t>Cardoso,  Juliana</t>
  </si>
  <si>
    <t>Fernandes,  Kathy</t>
  </si>
  <si>
    <t>Simpson,  Marcia</t>
  </si>
  <si>
    <t>Johanson, Fernanda</t>
  </si>
  <si>
    <t>Greenspan,  Bruna</t>
  </si>
  <si>
    <t>Singleton,  Sandra</t>
  </si>
  <si>
    <t>Gibson,  Vanessa</t>
  </si>
  <si>
    <t>4479 Heavenly Road</t>
  </si>
  <si>
    <t>Boss's Birthday</t>
  </si>
  <si>
    <t>Normal Weekdays</t>
  </si>
  <si>
    <t>Number of Days to build the house:</t>
  </si>
  <si>
    <t>Weekdays and Saturdays with no Holidays</t>
  </si>
  <si>
    <t xml:space="preserve"> Weekdays and Saturdays</t>
  </si>
  <si>
    <t>Search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</si>
</sst>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2" borderId="3" xfId="1" applyBorder="1"/>
    <xf numFmtId="166" fontId="3" fillId="3" borderId="2" xfId="2" applyNumberFormat="1" applyAlignment="1">
      <alignment horizontal="center"/>
    </xf>
    <xf numFmtId="0" fontId="3" fillId="3" borderId="2" xfId="2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F131-C774-45C7-A10F-92D3017CD1FD}">
  <sheetPr>
    <tabColor theme="2" tint="-0.249977111117893"/>
  </sheetPr>
  <dimension ref="B2:G8"/>
  <sheetViews>
    <sheetView showGridLines="0" tabSelected="1" topLeftCell="A2" zoomScale="115" workbookViewId="0">
      <selection activeCell="B4" sqref="B4"/>
    </sheetView>
  </sheetViews>
  <sheetFormatPr defaultRowHeight="13.8" x14ac:dyDescent="0.25"/>
  <cols>
    <col min="2" max="2" width="16.69921875" customWidth="1"/>
    <col min="4" max="4" width="25.69921875" customWidth="1"/>
    <col min="5" max="5" width="26.8984375" customWidth="1"/>
    <col min="6" max="6" width="27.8984375" customWidth="1"/>
    <col min="7" max="7" width="20.69921875" customWidth="1"/>
    <col min="8" max="8" width="24.3984375" customWidth="1"/>
    <col min="9" max="9" width="24.5" customWidth="1"/>
    <col min="10" max="10" width="24.296875" bestFit="1" customWidth="1"/>
  </cols>
  <sheetData>
    <row r="2" spans="2:7" ht="13.8" customHeight="1" x14ac:dyDescent="0.25"/>
    <row r="3" spans="2:7" s="5" customFormat="1" ht="39.6" customHeight="1" x14ac:dyDescent="0.25">
      <c r="B3" s="6" t="s">
        <v>118</v>
      </c>
      <c r="D3" s="6" t="s">
        <v>1</v>
      </c>
      <c r="E3" s="6" t="s">
        <v>2</v>
      </c>
      <c r="F3" s="7" t="s">
        <v>3</v>
      </c>
      <c r="G3" s="7" t="s">
        <v>115</v>
      </c>
    </row>
    <row r="4" spans="2:7" ht="20.399999999999999" customHeight="1" x14ac:dyDescent="0.25">
      <c r="B4" s="8" t="s">
        <v>111</v>
      </c>
      <c r="D4" s="10" t="str">
        <f>LOOKUP(Search!B4,Names,'!Client Data'!$C$3:$C$49)</f>
        <v>2236 Heavenly Road</v>
      </c>
      <c r="E4" s="10" t="str">
        <f>LOOKUP(B4,Names,house)</f>
        <v>Mantiqueira Mountains</v>
      </c>
      <c r="F4" s="9">
        <f ca="1">LOOKUP(B4,Names,date)</f>
        <v>44828</v>
      </c>
      <c r="G4" s="10">
        <f>LOOKUP(B4,Names,date1)</f>
        <v>70</v>
      </c>
    </row>
    <row r="6" spans="2:7" ht="15" customHeight="1" x14ac:dyDescent="0.25"/>
    <row r="7" spans="2:7" ht="33.6" customHeight="1" x14ac:dyDescent="0.25">
      <c r="D7" s="7" t="s">
        <v>114</v>
      </c>
      <c r="E7" s="7" t="s">
        <v>117</v>
      </c>
      <c r="F7" s="7" t="s">
        <v>116</v>
      </c>
    </row>
    <row r="8" spans="2:7" ht="19.8" customHeight="1" x14ac:dyDescent="0.25">
      <c r="D8" s="9">
        <f ca="1">LOOKUP(B4,Names,date2)</f>
        <v>44929</v>
      </c>
      <c r="E8" s="9">
        <f ca="1">LOOKUP(B4,Names,date3)</f>
        <v>44911</v>
      </c>
      <c r="F8" s="9">
        <f ca="1">LOOKUP(B4,Names,date4)</f>
        <v>44910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ut Name in Here" xr:uid="{B16566DA-B64C-4EFE-96A4-42B0ED0090B6}">
          <x14:formula1>
            <xm:f>'!Client Data'!$B$3:$B$49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8" tint="0.79998168889431442"/>
  </sheetPr>
  <dimension ref="B2:I49"/>
  <sheetViews>
    <sheetView zoomScale="117" workbookViewId="0">
      <selection activeCell="D3" sqref="D3"/>
    </sheetView>
  </sheetViews>
  <sheetFormatPr defaultColWidth="10.69921875" defaultRowHeight="19.95" customHeight="1" x14ac:dyDescent="0.25"/>
  <cols>
    <col min="1" max="1" width="10.69921875" style="1"/>
    <col min="2" max="2" width="18.19921875" style="1" bestFit="1" customWidth="1"/>
    <col min="3" max="3" width="20.296875" style="1" bestFit="1" customWidth="1"/>
    <col min="4" max="4" width="19.5" style="1" bestFit="1" customWidth="1"/>
    <col min="5" max="5" width="13.296875" style="1" bestFit="1" customWidth="1"/>
    <col min="6" max="6" width="17" style="1" bestFit="1" customWidth="1"/>
    <col min="7" max="7" width="17.19921875" style="1" customWidth="1"/>
    <col min="8" max="8" width="14" style="1" customWidth="1"/>
    <col min="9" max="9" width="14.5" style="1" customWidth="1"/>
    <col min="10" max="16384" width="10.69921875" style="1"/>
  </cols>
  <sheetData>
    <row r="2" spans="2:9" s="3" customFormat="1" ht="58.95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4" t="s">
        <v>115</v>
      </c>
      <c r="G2" s="4" t="s">
        <v>114</v>
      </c>
      <c r="H2" s="4" t="s">
        <v>117</v>
      </c>
      <c r="I2" s="4" t="s">
        <v>116</v>
      </c>
    </row>
    <row r="3" spans="2:9" ht="19.95" customHeight="1" x14ac:dyDescent="0.25">
      <c r="B3" s="1" t="s">
        <v>94</v>
      </c>
      <c r="C3" s="1" t="s">
        <v>14</v>
      </c>
      <c r="D3" s="1" t="s">
        <v>88</v>
      </c>
      <c r="E3" s="2">
        <f ca="1">TODAY()-60</f>
        <v>44796</v>
      </c>
      <c r="F3" s="1">
        <f>INDEX('Important Dates'!$C$3:$C$8,MATCH('!Client Data'!D12,'Important Dates'!$B$3:$B$8,0))</f>
        <v>85</v>
      </c>
      <c r="G3" s="2">
        <f ca="1">WORKDAY.INTL(E3,INDEX('Important Dates'!$C$3:$C$8,MATCH('!Client Data'!D12,'Important Dates'!$B$3:$B$8,0)),1,holidays)</f>
        <v>44917</v>
      </c>
      <c r="H3" s="2">
        <f ca="1">WORKDAY.INTL(E3,INDEX('Important Dates'!$C$3:$C$8,MATCH('!Client Data'!D12,'Important Dates'!$B$3:$B$8,0)),11,holidays)</f>
        <v>44897</v>
      </c>
      <c r="I3" s="2">
        <f ca="1">WORKDAY.INTL(E3,INDEX('Important Dates'!$C$3:$C$8,MATCH('!Client Data'!D12,'Important Dates'!$B$3:$B$8,0)),11)</f>
        <v>44895</v>
      </c>
    </row>
    <row r="4" spans="2:9" ht="19.95" customHeight="1" x14ac:dyDescent="0.25">
      <c r="B4" s="1" t="s">
        <v>15</v>
      </c>
      <c r="C4" s="1" t="s">
        <v>16</v>
      </c>
      <c r="D4" s="1" t="s">
        <v>90</v>
      </c>
      <c r="E4" s="2">
        <f ca="1">TODAY()-56</f>
        <v>44800</v>
      </c>
      <c r="F4" s="1">
        <f>INDEX('Important Dates'!$C$3:$C$8,MATCH('!Client Data'!D13,'Important Dates'!$B$3:$B$8,0))</f>
        <v>85</v>
      </c>
      <c r="G4" s="2">
        <f ca="1">WORKDAY.INTL(E4,INDEX('Important Dates'!$C$3:$C$8,MATCH('!Client Data'!D13,'Important Dates'!$B$3:$B$8,0)),1,holidays)</f>
        <v>44923</v>
      </c>
      <c r="H4" s="2">
        <f ca="1">WORKDAY.INTL(E4,INDEX('Important Dates'!$C$3:$C$8,MATCH('!Client Data'!D13,'Important Dates'!$B$3:$B$8,0)),11,holidays)</f>
        <v>44902</v>
      </c>
      <c r="I4" s="2">
        <f ca="1">WORKDAY.INTL(E4,INDEX('Important Dates'!$C$3:$C$8,MATCH('!Client Data'!D13,'Important Dates'!$B$3:$B$8,0)),11)</f>
        <v>44900</v>
      </c>
    </row>
    <row r="5" spans="2:9" ht="19.95" customHeight="1" x14ac:dyDescent="0.25">
      <c r="B5" s="1" t="s">
        <v>86</v>
      </c>
      <c r="C5" s="1" t="s">
        <v>7</v>
      </c>
      <c r="D5" s="1" t="s">
        <v>8</v>
      </c>
      <c r="E5" s="2">
        <f ca="1">TODAY()-50</f>
        <v>44806</v>
      </c>
      <c r="F5" s="1">
        <f>INDEX('Important Dates'!$C$3:$C$8,MATCH('!Client Data'!D6,'Important Dates'!$B$3:$B$8,0))</f>
        <v>80</v>
      </c>
      <c r="G5" s="2">
        <f ca="1">WORKDAY.INTL(E5,INDEX('Important Dates'!$C$3:$C$8,MATCH('!Client Data'!D6,'Important Dates'!$B$3:$B$8,0)),1,holidays)</f>
        <v>44923</v>
      </c>
      <c r="H5" s="2">
        <f ca="1">WORKDAY.INTL(E5,INDEX('Important Dates'!$C$3:$C$8,MATCH('!Client Data'!D6,'Important Dates'!$B$3:$B$8,0)),11,holidays)</f>
        <v>44902</v>
      </c>
      <c r="I5" s="2">
        <f ca="1">WORKDAY.INTL(E5,INDEX('Important Dates'!$C$3:$C$8,MATCH('!Client Data'!D6,'Important Dates'!$B$3:$B$8,0)),11)</f>
        <v>44900</v>
      </c>
    </row>
    <row r="6" spans="2:9" ht="19.95" customHeight="1" x14ac:dyDescent="0.25">
      <c r="B6" s="1" t="s">
        <v>84</v>
      </c>
      <c r="C6" s="1" t="s">
        <v>6</v>
      </c>
      <c r="D6" s="1" t="s">
        <v>85</v>
      </c>
      <c r="E6" s="2">
        <f ca="1">TODAY()-47</f>
        <v>44809</v>
      </c>
      <c r="F6" s="1">
        <f>INDEX('Important Dates'!$C$3:$C$8,MATCH('!Client Data'!D5,'Important Dates'!$B$3:$B$8,0))</f>
        <v>75</v>
      </c>
      <c r="G6" s="2">
        <f ca="1">WORKDAY.INTL(E6,INDEX('Important Dates'!$C$3:$C$8,MATCH('!Client Data'!D5,'Important Dates'!$B$3:$B$8,0)),1,holidays)</f>
        <v>44915</v>
      </c>
      <c r="H6" s="2">
        <f ca="1">WORKDAY.INTL(E6,INDEX('Important Dates'!$C$3:$C$8,MATCH('!Client Data'!D5,'Important Dates'!$B$3:$B$8,0)),11,holidays)</f>
        <v>44897</v>
      </c>
      <c r="I6" s="2">
        <f ca="1">WORKDAY.INTL(E6,INDEX('Important Dates'!$C$3:$C$8,MATCH('!Client Data'!D5,'Important Dates'!$B$3:$B$8,0)),11)</f>
        <v>44896</v>
      </c>
    </row>
    <row r="7" spans="2:9" ht="19.95" customHeight="1" x14ac:dyDescent="0.25">
      <c r="B7" s="1" t="s">
        <v>107</v>
      </c>
      <c r="C7" s="1" t="s">
        <v>30</v>
      </c>
      <c r="D7" s="1" t="s">
        <v>83</v>
      </c>
      <c r="E7" s="2">
        <f ca="1">TODAY()-44</f>
        <v>44812</v>
      </c>
      <c r="F7" s="1">
        <f>INDEX('Important Dates'!$C$3:$C$8,MATCH('!Client Data'!D27,'Important Dates'!$B$3:$B$8,0))</f>
        <v>65</v>
      </c>
      <c r="G7" s="2">
        <f ca="1">WORKDAY.INTL(E7,INDEX('Important Dates'!$C$3:$C$8,MATCH('!Client Data'!D27,'Important Dates'!$B$3:$B$8,0)),1,holidays)</f>
        <v>44904</v>
      </c>
      <c r="H7" s="2">
        <f ca="1">WORKDAY.INTL(E7,INDEX('Important Dates'!$C$3:$C$8,MATCH('!Client Data'!D27,'Important Dates'!$B$3:$B$8,0)),11,holidays)</f>
        <v>44888</v>
      </c>
      <c r="I7" s="2">
        <f ca="1">WORKDAY.INTL(E7,INDEX('Important Dates'!$C$3:$C$8,MATCH('!Client Data'!D27,'Important Dates'!$B$3:$B$8,0)),11)</f>
        <v>44888</v>
      </c>
    </row>
    <row r="8" spans="2:9" ht="19.95" customHeight="1" x14ac:dyDescent="0.25">
      <c r="B8" s="1" t="s">
        <v>45</v>
      </c>
      <c r="C8" s="1" t="s">
        <v>46</v>
      </c>
      <c r="D8" s="1" t="s">
        <v>83</v>
      </c>
      <c r="E8" s="2">
        <f ca="1">TODAY()-44</f>
        <v>44812</v>
      </c>
      <c r="F8" s="1">
        <f>INDEX('Important Dates'!$C$3:$C$8,MATCH('!Client Data'!D37,'Important Dates'!$B$3:$B$8,0))</f>
        <v>80</v>
      </c>
      <c r="G8" s="2">
        <f ca="1">WORKDAY.INTL(E8,INDEX('Important Dates'!$C$3:$C$8,MATCH('!Client Data'!D37,'Important Dates'!$B$3:$B$8,0)),1,holidays)</f>
        <v>44928</v>
      </c>
      <c r="H8" s="2">
        <f ca="1">WORKDAY.INTL(E8,INDEX('Important Dates'!$C$3:$C$8,MATCH('!Client Data'!D37,'Important Dates'!$B$3:$B$8,0)),11,holidays)</f>
        <v>44907</v>
      </c>
      <c r="I8" s="2">
        <f ca="1">WORKDAY.INTL(E8,INDEX('Important Dates'!$C$3:$C$8,MATCH('!Client Data'!D37,'Important Dates'!$B$3:$B$8,0)),11)</f>
        <v>44905</v>
      </c>
    </row>
    <row r="9" spans="2:9" ht="19.95" customHeight="1" x14ac:dyDescent="0.25">
      <c r="B9" s="1" t="s">
        <v>65</v>
      </c>
      <c r="C9" s="1" t="s">
        <v>66</v>
      </c>
      <c r="D9" s="1" t="s">
        <v>83</v>
      </c>
      <c r="E9" s="2">
        <f ca="1">TODAY()-44</f>
        <v>44812</v>
      </c>
      <c r="F9" s="1">
        <f>INDEX('Important Dates'!$C$3:$C$8,MATCH('!Client Data'!D47,'Important Dates'!$B$3:$B$8,0))</f>
        <v>60</v>
      </c>
      <c r="G9" s="2">
        <f ca="1">WORKDAY.INTL(E9,INDEX('Important Dates'!$C$3:$C$8,MATCH('!Client Data'!D47,'Important Dates'!$B$3:$B$8,0)),1,holidays)</f>
        <v>44897</v>
      </c>
      <c r="H9" s="2">
        <f ca="1">WORKDAY.INTL(E9,INDEX('Important Dates'!$C$3:$C$8,MATCH('!Client Data'!D47,'Important Dates'!$B$3:$B$8,0)),11,holidays)</f>
        <v>44882</v>
      </c>
      <c r="I9" s="2">
        <f ca="1">WORKDAY.INTL(E9,INDEX('Important Dates'!$C$3:$C$8,MATCH('!Client Data'!D47,'Important Dates'!$B$3:$B$8,0)),11)</f>
        <v>44882</v>
      </c>
    </row>
    <row r="10" spans="2:9" ht="19.95" customHeight="1" x14ac:dyDescent="0.25">
      <c r="B10" s="1" t="s">
        <v>104</v>
      </c>
      <c r="C10" s="1" t="s">
        <v>25</v>
      </c>
      <c r="D10" s="1" t="s">
        <v>88</v>
      </c>
      <c r="E10" s="2">
        <f ca="1">TODAY()-43</f>
        <v>44813</v>
      </c>
      <c r="F10" s="1">
        <f>INDEX('Important Dates'!$C$3:$C$8,MATCH('!Client Data'!D23,'Important Dates'!$B$3:$B$8,0))</f>
        <v>65</v>
      </c>
      <c r="G10" s="2">
        <f ca="1">WORKDAY.INTL(E10,INDEX('Important Dates'!$C$3:$C$8,MATCH('!Client Data'!D23,'Important Dates'!$B$3:$B$8,0)),1,holidays)</f>
        <v>44907</v>
      </c>
      <c r="H10" s="2">
        <f ca="1">WORKDAY.INTL(E10,INDEX('Important Dates'!$C$3:$C$8,MATCH('!Client Data'!D23,'Important Dates'!$B$3:$B$8,0)),11,holidays)</f>
        <v>44890</v>
      </c>
      <c r="I10" s="2">
        <f ca="1">WORKDAY.INTL(E10,INDEX('Important Dates'!$C$3:$C$8,MATCH('!Client Data'!D23,'Important Dates'!$B$3:$B$8,0)),11)</f>
        <v>44889</v>
      </c>
    </row>
    <row r="11" spans="2:9" ht="19.95" customHeight="1" x14ac:dyDescent="0.25">
      <c r="B11" s="1" t="s">
        <v>111</v>
      </c>
      <c r="C11" s="1" t="s">
        <v>38</v>
      </c>
      <c r="D11" s="1" t="s">
        <v>88</v>
      </c>
      <c r="E11" s="2">
        <f ca="1">TODAY()-43</f>
        <v>44813</v>
      </c>
      <c r="F11" s="1">
        <f>INDEX('Important Dates'!$C$3:$C$8,MATCH('!Client Data'!D33,'Important Dates'!$B$3:$B$8,0))</f>
        <v>75</v>
      </c>
      <c r="G11" s="2">
        <f ca="1">WORKDAY.INTL(E11,INDEX('Important Dates'!$C$3:$C$8,MATCH('!Client Data'!D33,'Important Dates'!$B$3:$B$8,0)),1,holidays)</f>
        <v>44922</v>
      </c>
      <c r="H11" s="2">
        <f ca="1">WORKDAY.INTL(E11,INDEX('Important Dates'!$C$3:$C$8,MATCH('!Client Data'!D33,'Important Dates'!$B$3:$B$8,0)),11,holidays)</f>
        <v>44902</v>
      </c>
      <c r="I11" s="2">
        <f ca="1">WORKDAY.INTL(E11,INDEX('Important Dates'!$C$3:$C$8,MATCH('!Client Data'!D33,'Important Dates'!$B$3:$B$8,0)),11)</f>
        <v>44901</v>
      </c>
    </row>
    <row r="12" spans="2:9" ht="19.95" customHeight="1" x14ac:dyDescent="0.25">
      <c r="B12" s="1" t="s">
        <v>57</v>
      </c>
      <c r="C12" s="1" t="s">
        <v>58</v>
      </c>
      <c r="D12" s="1" t="s">
        <v>88</v>
      </c>
      <c r="E12" s="2">
        <f ca="1">TODAY()-43</f>
        <v>44813</v>
      </c>
      <c r="F12" s="1">
        <f>INDEX('Important Dates'!$C$3:$C$8,MATCH('!Client Data'!D43,'Important Dates'!$B$3:$B$8,0))</f>
        <v>75</v>
      </c>
      <c r="G12" s="2">
        <f ca="1">WORKDAY.INTL(E12,INDEX('Important Dates'!$C$3:$C$8,MATCH('!Client Data'!D43,'Important Dates'!$B$3:$B$8,0)),1,holidays)</f>
        <v>44922</v>
      </c>
      <c r="H12" s="2">
        <f ca="1">WORKDAY.INTL(E12,INDEX('Important Dates'!$C$3:$C$8,MATCH('!Client Data'!D43,'Important Dates'!$B$3:$B$8,0)),11,holidays)</f>
        <v>44902</v>
      </c>
      <c r="I12" s="2">
        <f ca="1">WORKDAY.INTL(E12,INDEX('Important Dates'!$C$3:$C$8,MATCH('!Client Data'!D43,'Important Dates'!$B$3:$B$8,0)),11)</f>
        <v>44901</v>
      </c>
    </row>
    <row r="13" spans="2:9" ht="19.95" customHeight="1" x14ac:dyDescent="0.25">
      <c r="B13" s="1" t="s">
        <v>87</v>
      </c>
      <c r="C13" s="1" t="s">
        <v>9</v>
      </c>
      <c r="D13" s="1" t="s">
        <v>88</v>
      </c>
      <c r="E13" s="2">
        <f ca="1">TODAY()-40</f>
        <v>44816</v>
      </c>
      <c r="F13" s="1">
        <f>INDEX('Important Dates'!$C$3:$C$8,MATCH('!Client Data'!D7,'Important Dates'!$B$3:$B$8,0))</f>
        <v>65</v>
      </c>
      <c r="G13" s="2">
        <f ca="1">WORKDAY.INTL(E13,INDEX('Important Dates'!$C$3:$C$8,MATCH('!Client Data'!D7,'Important Dates'!$B$3:$B$8,0)),1,holidays)</f>
        <v>44908</v>
      </c>
      <c r="H13" s="2">
        <f ca="1">WORKDAY.INTL(E13,INDEX('Important Dates'!$C$3:$C$8,MATCH('!Client Data'!D7,'Important Dates'!$B$3:$B$8,0)),11,holidays)</f>
        <v>44893</v>
      </c>
      <c r="I13" s="2">
        <f ca="1">WORKDAY.INTL(E13,INDEX('Important Dates'!$C$3:$C$8,MATCH('!Client Data'!D7,'Important Dates'!$B$3:$B$8,0)),11)</f>
        <v>44891</v>
      </c>
    </row>
    <row r="14" spans="2:9" ht="19.95" customHeight="1" x14ac:dyDescent="0.25">
      <c r="B14" s="1" t="s">
        <v>91</v>
      </c>
      <c r="C14" s="1" t="s">
        <v>11</v>
      </c>
      <c r="D14" s="1" t="s">
        <v>83</v>
      </c>
      <c r="E14" s="2">
        <f ca="1">TODAY()-37</f>
        <v>44819</v>
      </c>
      <c r="F14" s="1">
        <f>INDEX('Important Dates'!$C$3:$C$8,MATCH('!Client Data'!D9,'Important Dates'!$B$3:$B$8,0))</f>
        <v>65</v>
      </c>
      <c r="G14" s="2">
        <f ca="1">WORKDAY.INTL(E14,INDEX('Important Dates'!$C$3:$C$8,MATCH('!Client Data'!D9,'Important Dates'!$B$3:$B$8,0)),1,holidays)</f>
        <v>44911</v>
      </c>
      <c r="H14" s="2">
        <f ca="1">WORKDAY.INTL(E14,INDEX('Important Dates'!$C$3:$C$8,MATCH('!Client Data'!D9,'Important Dates'!$B$3:$B$8,0)),11,holidays)</f>
        <v>44896</v>
      </c>
      <c r="I14" s="2">
        <f ca="1">WORKDAY.INTL(E14,INDEX('Important Dates'!$C$3:$C$8,MATCH('!Client Data'!D9,'Important Dates'!$B$3:$B$8,0)),11)</f>
        <v>44895</v>
      </c>
    </row>
    <row r="15" spans="2:9" ht="19.95" customHeight="1" x14ac:dyDescent="0.25">
      <c r="B15" s="1" t="s">
        <v>103</v>
      </c>
      <c r="C15" s="1" t="s">
        <v>24</v>
      </c>
      <c r="D15" s="1" t="s">
        <v>90</v>
      </c>
      <c r="E15" s="2">
        <f ca="1">TODAY()-35</f>
        <v>44821</v>
      </c>
      <c r="F15" s="1">
        <f>INDEX('Important Dates'!$C$3:$C$8,MATCH('!Client Data'!D22,'Important Dates'!$B$3:$B$8,0))</f>
        <v>75</v>
      </c>
      <c r="G15" s="2">
        <f ca="1">WORKDAY.INTL(E15,INDEX('Important Dates'!$C$3:$C$8,MATCH('!Client Data'!D22,'Important Dates'!$B$3:$B$8,0)),1,holidays)</f>
        <v>44929</v>
      </c>
      <c r="H15" s="2">
        <f ca="1">WORKDAY.INTL(E15,INDEX('Important Dates'!$C$3:$C$8,MATCH('!Client Data'!D22,'Important Dates'!$B$3:$B$8,0)),11,holidays)</f>
        <v>44910</v>
      </c>
      <c r="I15" s="2">
        <f ca="1">WORKDAY.INTL(E15,INDEX('Important Dates'!$C$3:$C$8,MATCH('!Client Data'!D22,'Important Dates'!$B$3:$B$8,0)),11)</f>
        <v>44909</v>
      </c>
    </row>
    <row r="16" spans="2:9" ht="19.95" customHeight="1" x14ac:dyDescent="0.25">
      <c r="B16" s="1" t="s">
        <v>110</v>
      </c>
      <c r="C16" s="1" t="s">
        <v>37</v>
      </c>
      <c r="D16" s="1" t="s">
        <v>90</v>
      </c>
      <c r="E16" s="2">
        <f ca="1">TODAY()-35</f>
        <v>44821</v>
      </c>
      <c r="F16" s="1">
        <f>INDEX('Important Dates'!$C$3:$C$8,MATCH('!Client Data'!D32,'Important Dates'!$B$3:$B$8,0))</f>
        <v>70</v>
      </c>
      <c r="G16" s="2">
        <f ca="1">WORKDAY.INTL(E16,INDEX('Important Dates'!$C$3:$C$8,MATCH('!Client Data'!D32,'Important Dates'!$B$3:$B$8,0)),1,holidays)</f>
        <v>44922</v>
      </c>
      <c r="H16" s="2">
        <f ca="1">WORKDAY.INTL(E16,INDEX('Important Dates'!$C$3:$C$8,MATCH('!Client Data'!D32,'Important Dates'!$B$3:$B$8,0)),11,holidays)</f>
        <v>44904</v>
      </c>
      <c r="I16" s="2">
        <f ca="1">WORKDAY.INTL(E16,INDEX('Important Dates'!$C$3:$C$8,MATCH('!Client Data'!D32,'Important Dates'!$B$3:$B$8,0)),11)</f>
        <v>44903</v>
      </c>
    </row>
    <row r="17" spans="2:9" ht="19.95" customHeight="1" x14ac:dyDescent="0.25">
      <c r="B17" s="1" t="s">
        <v>55</v>
      </c>
      <c r="C17" s="1" t="s">
        <v>56</v>
      </c>
      <c r="D17" s="1" t="s">
        <v>90</v>
      </c>
      <c r="E17" s="2">
        <f ca="1">TODAY()-35</f>
        <v>44821</v>
      </c>
      <c r="F17" s="1">
        <f>INDEX('Important Dates'!$C$3:$C$8,MATCH('!Client Data'!D42,'Important Dates'!$B$3:$B$8,0))</f>
        <v>65</v>
      </c>
      <c r="G17" s="2">
        <f ca="1">WORKDAY.INTL(E17,INDEX('Important Dates'!$C$3:$C$8,MATCH('!Client Data'!D42,'Important Dates'!$B$3:$B$8,0)),1,holidays)</f>
        <v>44914</v>
      </c>
      <c r="H17" s="2">
        <f ca="1">WORKDAY.INTL(E17,INDEX('Important Dates'!$C$3:$C$8,MATCH('!Client Data'!D42,'Important Dates'!$B$3:$B$8,0)),11,holidays)</f>
        <v>44898</v>
      </c>
      <c r="I17" s="2">
        <f ca="1">WORKDAY.INTL(E17,INDEX('Important Dates'!$C$3:$C$8,MATCH('!Client Data'!D42,'Important Dates'!$B$3:$B$8,0)),11)</f>
        <v>44897</v>
      </c>
    </row>
    <row r="18" spans="2:9" ht="19.95" customHeight="1" x14ac:dyDescent="0.25">
      <c r="B18" s="1" t="s">
        <v>102</v>
      </c>
      <c r="C18" s="1" t="s">
        <v>23</v>
      </c>
      <c r="D18" s="1" t="s">
        <v>8</v>
      </c>
      <c r="E18" s="2">
        <f ca="1">TODAY()-34</f>
        <v>44822</v>
      </c>
      <c r="F18" s="1">
        <f>INDEX('Important Dates'!$C$3:$C$8,MATCH('!Client Data'!D21,'Important Dates'!$B$3:$B$8,0))</f>
        <v>65</v>
      </c>
      <c r="G18" s="2">
        <f ca="1">WORKDAY.INTL(E18,INDEX('Important Dates'!$C$3:$C$8,MATCH('!Client Data'!D21,'Important Dates'!$B$3:$B$8,0)),1,holidays)</f>
        <v>44914</v>
      </c>
      <c r="H18" s="2">
        <f ca="1">WORKDAY.INTL(E18,INDEX('Important Dates'!$C$3:$C$8,MATCH('!Client Data'!D21,'Important Dates'!$B$3:$B$8,0)),11,holidays)</f>
        <v>44898</v>
      </c>
      <c r="I18" s="2">
        <f ca="1">WORKDAY.INTL(E18,INDEX('Important Dates'!$C$3:$C$8,MATCH('!Client Data'!D21,'Important Dates'!$B$3:$B$8,0)),11)</f>
        <v>44897</v>
      </c>
    </row>
    <row r="19" spans="2:9" ht="19.95" customHeight="1" x14ac:dyDescent="0.25">
      <c r="B19" s="1" t="s">
        <v>108</v>
      </c>
      <c r="C19" s="1" t="s">
        <v>31</v>
      </c>
      <c r="D19" s="1" t="s">
        <v>83</v>
      </c>
      <c r="E19" s="2">
        <f ca="1">TODAY()-34</f>
        <v>44822</v>
      </c>
      <c r="F19" s="1">
        <f>INDEX('Important Dates'!$C$3:$C$8,MATCH('!Client Data'!D28,'Important Dates'!$B$3:$B$8,0))</f>
        <v>60</v>
      </c>
      <c r="G19" s="2">
        <f ca="1">WORKDAY.INTL(E19,INDEX('Important Dates'!$C$3:$C$8,MATCH('!Client Data'!D28,'Important Dates'!$B$3:$B$8,0)),1,holidays)</f>
        <v>44907</v>
      </c>
      <c r="H19" s="2">
        <f ca="1">WORKDAY.INTL(E19,INDEX('Important Dates'!$C$3:$C$8,MATCH('!Client Data'!D28,'Important Dates'!$B$3:$B$8,0)),11,holidays)</f>
        <v>44893</v>
      </c>
      <c r="I19" s="2">
        <f ca="1">WORKDAY.INTL(E19,INDEX('Important Dates'!$C$3:$C$8,MATCH('!Client Data'!D28,'Important Dates'!$B$3:$B$8,0)),11)</f>
        <v>44891</v>
      </c>
    </row>
    <row r="20" spans="2:9" ht="19.95" customHeight="1" x14ac:dyDescent="0.25">
      <c r="B20" s="1" t="s">
        <v>35</v>
      </c>
      <c r="C20" s="1" t="s">
        <v>36</v>
      </c>
      <c r="D20" s="1" t="s">
        <v>8</v>
      </c>
      <c r="E20" s="2">
        <f ca="1">TODAY()-34</f>
        <v>44822</v>
      </c>
      <c r="F20" s="1">
        <f>INDEX('Important Dates'!$C$3:$C$8,MATCH('!Client Data'!D31,'Important Dates'!$B$3:$B$8,0))</f>
        <v>60</v>
      </c>
      <c r="G20" s="2">
        <f ca="1">WORKDAY.INTL(E20,INDEX('Important Dates'!$C$3:$C$8,MATCH('!Client Data'!D31,'Important Dates'!$B$3:$B$8,0)),1,holidays)</f>
        <v>44907</v>
      </c>
      <c r="H20" s="2">
        <f ca="1">WORKDAY.INTL(E20,INDEX('Important Dates'!$C$3:$C$8,MATCH('!Client Data'!D31,'Important Dates'!$B$3:$B$8,0)),11,holidays)</f>
        <v>44893</v>
      </c>
      <c r="I20" s="2">
        <f ca="1">WORKDAY.INTL(E20,INDEX('Important Dates'!$C$3:$C$8,MATCH('!Client Data'!D31,'Important Dates'!$B$3:$B$8,0)),11)</f>
        <v>44891</v>
      </c>
    </row>
    <row r="21" spans="2:9" ht="19.95" customHeight="1" x14ac:dyDescent="0.25">
      <c r="B21" s="1" t="s">
        <v>47</v>
      </c>
      <c r="C21" s="1" t="s">
        <v>48</v>
      </c>
      <c r="D21" s="1" t="s">
        <v>83</v>
      </c>
      <c r="E21" s="2">
        <f ca="1">TODAY()-34</f>
        <v>44822</v>
      </c>
      <c r="F21" s="1">
        <f>INDEX('Important Dates'!$C$3:$C$8,MATCH('!Client Data'!D38,'Important Dates'!$B$3:$B$8,0))</f>
        <v>80</v>
      </c>
      <c r="G21" s="2">
        <f ca="1">WORKDAY.INTL(E21,INDEX('Important Dates'!$C$3:$C$8,MATCH('!Client Data'!D38,'Important Dates'!$B$3:$B$8,0)),1,holidays)</f>
        <v>44936</v>
      </c>
      <c r="H21" s="2">
        <f ca="1">WORKDAY.INTL(E21,INDEX('Important Dates'!$C$3:$C$8,MATCH('!Client Data'!D38,'Important Dates'!$B$3:$B$8,0)),11,holidays)</f>
        <v>44916</v>
      </c>
      <c r="I21" s="2">
        <f ca="1">WORKDAY.INTL(E21,INDEX('Important Dates'!$C$3:$C$8,MATCH('!Client Data'!D38,'Important Dates'!$B$3:$B$8,0)),11)</f>
        <v>44915</v>
      </c>
    </row>
    <row r="22" spans="2:9" ht="19.95" customHeight="1" x14ac:dyDescent="0.25">
      <c r="B22" s="1" t="s">
        <v>53</v>
      </c>
      <c r="C22" s="1" t="s">
        <v>54</v>
      </c>
      <c r="D22" s="1" t="s">
        <v>8</v>
      </c>
      <c r="E22" s="2">
        <f ca="1">TODAY()-34</f>
        <v>44822</v>
      </c>
      <c r="F22" s="1">
        <f>INDEX('Important Dates'!$C$3:$C$8,MATCH('!Client Data'!D41,'Important Dates'!$B$3:$B$8,0))</f>
        <v>60</v>
      </c>
      <c r="G22" s="2">
        <f ca="1">WORKDAY.INTL(E22,INDEX('Important Dates'!$C$3:$C$8,MATCH('!Client Data'!D41,'Important Dates'!$B$3:$B$8,0)),1,holidays)</f>
        <v>44907</v>
      </c>
      <c r="H22" s="2">
        <f ca="1">WORKDAY.INTL(E22,INDEX('Important Dates'!$C$3:$C$8,MATCH('!Client Data'!D41,'Important Dates'!$B$3:$B$8,0)),11,holidays)</f>
        <v>44893</v>
      </c>
      <c r="I22" s="2">
        <f ca="1">WORKDAY.INTL(E22,INDEX('Important Dates'!$C$3:$C$8,MATCH('!Client Data'!D41,'Important Dates'!$B$3:$B$8,0)),11)</f>
        <v>44891</v>
      </c>
    </row>
    <row r="23" spans="2:9" ht="19.95" customHeight="1" x14ac:dyDescent="0.25">
      <c r="B23" s="1" t="s">
        <v>67</v>
      </c>
      <c r="C23" s="1" t="s">
        <v>68</v>
      </c>
      <c r="D23" s="1" t="s">
        <v>83</v>
      </c>
      <c r="E23" s="2">
        <f ca="1">TODAY()-34</f>
        <v>44822</v>
      </c>
      <c r="F23" s="1">
        <f>INDEX('Important Dates'!$C$3:$C$8,MATCH('!Client Data'!D48,'Important Dates'!$B$3:$B$8,0))</f>
        <v>60</v>
      </c>
      <c r="G23" s="2">
        <f ca="1">WORKDAY.INTL(E23,INDEX('Important Dates'!$C$3:$C$8,MATCH('!Client Data'!D48,'Important Dates'!$B$3:$B$8,0)),1,holidays)</f>
        <v>44907</v>
      </c>
      <c r="H23" s="2">
        <f ca="1">WORKDAY.INTL(E23,INDEX('Important Dates'!$C$3:$C$8,MATCH('!Client Data'!D48,'Important Dates'!$B$3:$B$8,0)),11,holidays)</f>
        <v>44893</v>
      </c>
      <c r="I23" s="2">
        <f ca="1">WORKDAY.INTL(E23,INDEX('Important Dates'!$C$3:$C$8,MATCH('!Client Data'!D48,'Important Dates'!$B$3:$B$8,0)),11)</f>
        <v>44891</v>
      </c>
    </row>
    <row r="24" spans="2:9" ht="19.95" customHeight="1" x14ac:dyDescent="0.25">
      <c r="B24" s="1" t="s">
        <v>80</v>
      </c>
      <c r="C24" s="1" t="s">
        <v>4</v>
      </c>
      <c r="D24" s="1" t="s">
        <v>81</v>
      </c>
      <c r="E24" s="2">
        <f ca="1">TODAY()-33</f>
        <v>44823</v>
      </c>
      <c r="F24" s="1">
        <f>INDEX('Important Dates'!$C$3:$C$8,MATCH('!Client Data'!D3,'Important Dates'!$B$3:$B$8,0))</f>
        <v>85</v>
      </c>
      <c r="G24" s="2">
        <f ca="1">WORKDAY.INTL(E24,INDEX('Important Dates'!$C$3:$C$8,MATCH('!Client Data'!D3,'Important Dates'!$B$3:$B$8,0)),1,holidays)</f>
        <v>44944</v>
      </c>
      <c r="H24" s="2">
        <f ca="1">G24</f>
        <v>44944</v>
      </c>
      <c r="I24" s="2">
        <f ca="1">WORKDAY.INTL(E24,INDEX('Important Dates'!$C$3:$C$8,MATCH('!Client Data'!D3,'Important Dates'!$B$3:$B$8,0)),11)</f>
        <v>44922</v>
      </c>
    </row>
    <row r="25" spans="2:9" ht="19.95" customHeight="1" x14ac:dyDescent="0.25">
      <c r="B25" s="1" t="s">
        <v>96</v>
      </c>
      <c r="C25" s="1" t="s">
        <v>18</v>
      </c>
      <c r="D25" s="1" t="s">
        <v>83</v>
      </c>
      <c r="E25" s="2">
        <f ca="1">TODAY()-32</f>
        <v>44824</v>
      </c>
      <c r="F25" s="1">
        <f>INDEX('Important Dates'!$C$3:$C$8,MATCH('!Client Data'!D15,'Important Dates'!$B$3:$B$8,0))</f>
        <v>60</v>
      </c>
      <c r="G25" s="2">
        <f ca="1">WORKDAY.INTL(E25,INDEX('Important Dates'!$C$3:$C$8,MATCH('!Client Data'!D15,'Important Dates'!$B$3:$B$8,0)),1,holidays)</f>
        <v>44909</v>
      </c>
      <c r="H25" s="2">
        <f ca="1">WORKDAY.INTL(E25,INDEX('Important Dates'!$C$3:$C$8,MATCH('!Client Data'!D15,'Important Dates'!$B$3:$B$8,0)),11,holidays)</f>
        <v>44895</v>
      </c>
      <c r="I25" s="2">
        <f ca="1">WORKDAY.INTL(E25,INDEX('Important Dates'!$C$3:$C$8,MATCH('!Client Data'!D15,'Important Dates'!$B$3:$B$8,0)),11)</f>
        <v>44894</v>
      </c>
    </row>
    <row r="26" spans="2:9" ht="19.95" customHeight="1" x14ac:dyDescent="0.25">
      <c r="B26" s="1" t="s">
        <v>99</v>
      </c>
      <c r="C26" s="1" t="s">
        <v>21</v>
      </c>
      <c r="D26" s="1" t="s">
        <v>83</v>
      </c>
      <c r="E26" s="2">
        <f ca="1">TODAY()-32</f>
        <v>44824</v>
      </c>
      <c r="F26" s="1">
        <f>INDEX('Important Dates'!$C$3:$C$8,MATCH('!Client Data'!D18,'Important Dates'!$B$3:$B$8,0))</f>
        <v>75</v>
      </c>
      <c r="G26" s="2">
        <f ca="1">WORKDAY.INTL(E26,INDEX('Important Dates'!$C$3:$C$8,MATCH('!Client Data'!D18,'Important Dates'!$B$3:$B$8,0)),1,holidays)</f>
        <v>44931</v>
      </c>
      <c r="H26" s="2">
        <f ca="1">WORKDAY.INTL(E26,INDEX('Important Dates'!$C$3:$C$8,MATCH('!Client Data'!D18,'Important Dates'!$B$3:$B$8,0)),11,holidays)</f>
        <v>44912</v>
      </c>
      <c r="I26" s="2">
        <f ca="1">WORKDAY.INTL(E26,INDEX('Important Dates'!$C$3:$C$8,MATCH('!Client Data'!D18,'Important Dates'!$B$3:$B$8,0)),11)</f>
        <v>44911</v>
      </c>
    </row>
    <row r="27" spans="2:9" ht="19.95" customHeight="1" x14ac:dyDescent="0.25">
      <c r="B27" s="1" t="s">
        <v>95</v>
      </c>
      <c r="C27" s="1" t="s">
        <v>17</v>
      </c>
      <c r="D27" s="1" t="s">
        <v>83</v>
      </c>
      <c r="E27" s="2">
        <f ca="1">TODAY()-29</f>
        <v>44827</v>
      </c>
      <c r="F27" s="1">
        <f>INDEX('Important Dates'!$C$3:$C$8,MATCH('!Client Data'!D14,'Important Dates'!$B$3:$B$8,0))</f>
        <v>65</v>
      </c>
      <c r="G27" s="2">
        <f ca="1">WORKDAY.INTL(E27,INDEX('Important Dates'!$C$3:$C$8,MATCH('!Client Data'!D14,'Important Dates'!$B$3:$B$8,0)),1,holidays)</f>
        <v>44922</v>
      </c>
      <c r="H27" s="2">
        <f ca="1">WORKDAY.INTL(E27,INDEX('Important Dates'!$C$3:$C$8,MATCH('!Client Data'!D14,'Important Dates'!$B$3:$B$8,0)),11,holidays)</f>
        <v>44904</v>
      </c>
      <c r="I27" s="2">
        <f ca="1">WORKDAY.INTL(E27,INDEX('Important Dates'!$C$3:$C$8,MATCH('!Client Data'!D14,'Important Dates'!$B$3:$B$8,0)),11)</f>
        <v>44903</v>
      </c>
    </row>
    <row r="28" spans="2:9" ht="19.95" customHeight="1" x14ac:dyDescent="0.25">
      <c r="B28" s="1" t="s">
        <v>28</v>
      </c>
      <c r="C28" s="1" t="s">
        <v>29</v>
      </c>
      <c r="D28" s="1" t="s">
        <v>90</v>
      </c>
      <c r="E28" s="2">
        <f ca="1">TODAY()-28</f>
        <v>44828</v>
      </c>
      <c r="F28" s="1">
        <f>INDEX('Important Dates'!$C$3:$C$8,MATCH('!Client Data'!D26,'Important Dates'!$B$3:$B$8,0))</f>
        <v>65</v>
      </c>
      <c r="G28" s="2">
        <f ca="1">WORKDAY.INTL(E28,INDEX('Important Dates'!$C$3:$C$8,MATCH('!Client Data'!D26,'Important Dates'!$B$3:$B$8,0)),1,holidays)</f>
        <v>44922</v>
      </c>
      <c r="H28" s="2">
        <f ca="1">WORKDAY.INTL(E28,INDEX('Important Dates'!$C$3:$C$8,MATCH('!Client Data'!D26,'Important Dates'!$B$3:$B$8,0)),11,holidays)</f>
        <v>44905</v>
      </c>
      <c r="I28" s="2">
        <f ca="1">WORKDAY.INTL(E28,INDEX('Important Dates'!$C$3:$C$8,MATCH('!Client Data'!D26,'Important Dates'!$B$3:$B$8,0)),11)</f>
        <v>44904</v>
      </c>
    </row>
    <row r="29" spans="2:9" ht="19.95" customHeight="1" x14ac:dyDescent="0.25">
      <c r="B29" s="1" t="s">
        <v>43</v>
      </c>
      <c r="C29" s="1" t="s">
        <v>44</v>
      </c>
      <c r="D29" s="1" t="s">
        <v>90</v>
      </c>
      <c r="E29" s="2">
        <f ca="1">TODAY()-28</f>
        <v>44828</v>
      </c>
      <c r="F29" s="1">
        <f>INDEX('Important Dates'!$C$3:$C$8,MATCH('!Client Data'!D36,'Important Dates'!$B$3:$B$8,0))</f>
        <v>60</v>
      </c>
      <c r="G29" s="2">
        <f ca="1">WORKDAY.INTL(E29,INDEX('Important Dates'!$C$3:$C$8,MATCH('!Client Data'!D36,'Important Dates'!$B$3:$B$8,0)),1,holidays)</f>
        <v>44914</v>
      </c>
      <c r="H29" s="2">
        <f ca="1">WORKDAY.INTL(E29,INDEX('Important Dates'!$C$3:$C$8,MATCH('!Client Data'!D36,'Important Dates'!$B$3:$B$8,0)),11,holidays)</f>
        <v>44900</v>
      </c>
      <c r="I29" s="2">
        <f ca="1">WORKDAY.INTL(E29,INDEX('Important Dates'!$C$3:$C$8,MATCH('!Client Data'!D36,'Important Dates'!$B$3:$B$8,0)),11)</f>
        <v>44898</v>
      </c>
    </row>
    <row r="30" spans="2:9" ht="19.95" customHeight="1" x14ac:dyDescent="0.25">
      <c r="B30" s="1" t="s">
        <v>63</v>
      </c>
      <c r="C30" s="1" t="s">
        <v>64</v>
      </c>
      <c r="D30" s="1" t="s">
        <v>90</v>
      </c>
      <c r="E30" s="2">
        <f ca="1">TODAY()-28</f>
        <v>44828</v>
      </c>
      <c r="F30" s="1">
        <f>INDEX('Important Dates'!$C$3:$C$8,MATCH('!Client Data'!D46,'Important Dates'!$B$3:$B$8,0))</f>
        <v>70</v>
      </c>
      <c r="G30" s="2">
        <f ca="1">WORKDAY.INTL(E30,INDEX('Important Dates'!$C$3:$C$8,MATCH('!Client Data'!D46,'Important Dates'!$B$3:$B$8,0)),1,holidays)</f>
        <v>44929</v>
      </c>
      <c r="H30" s="2">
        <f ca="1">WORKDAY.INTL(E30,INDEX('Important Dates'!$C$3:$C$8,MATCH('!Client Data'!D46,'Important Dates'!$B$3:$B$8,0)),11,holidays)</f>
        <v>44911</v>
      </c>
      <c r="I30" s="2">
        <f ca="1">WORKDAY.INTL(E30,INDEX('Important Dates'!$C$3:$C$8,MATCH('!Client Data'!D46,'Important Dates'!$B$3:$B$8,0)),11)</f>
        <v>44910</v>
      </c>
    </row>
    <row r="31" spans="2:9" ht="19.95" customHeight="1" x14ac:dyDescent="0.25">
      <c r="B31" s="1" t="s">
        <v>97</v>
      </c>
      <c r="C31" s="1" t="s">
        <v>19</v>
      </c>
      <c r="D31" s="1" t="s">
        <v>90</v>
      </c>
      <c r="E31" s="2">
        <f ca="1">TODAY()-21</f>
        <v>44835</v>
      </c>
      <c r="F31" s="1">
        <f>INDEX('Important Dates'!$C$3:$C$8,MATCH('!Client Data'!D16,'Important Dates'!$B$3:$B$8,0))</f>
        <v>60</v>
      </c>
      <c r="G31" s="2">
        <f ca="1">WORKDAY.INTL(E31,INDEX('Important Dates'!$C$3:$C$8,MATCH('!Client Data'!D16,'Important Dates'!$B$3:$B$8,0)),1,holidays)</f>
        <v>44922</v>
      </c>
      <c r="H31" s="2">
        <f ca="1">WORKDAY.INTL(E31,INDEX('Important Dates'!$C$3:$C$8,MATCH('!Client Data'!D16,'Important Dates'!$B$3:$B$8,0)),11,holidays)</f>
        <v>44907</v>
      </c>
      <c r="I31" s="2">
        <f ca="1">WORKDAY.INTL(E31,INDEX('Important Dates'!$C$3:$C$8,MATCH('!Client Data'!D16,'Important Dates'!$B$3:$B$8,0)),11)</f>
        <v>44905</v>
      </c>
    </row>
    <row r="32" spans="2:9" ht="19.95" customHeight="1" x14ac:dyDescent="0.25">
      <c r="B32" s="1" t="s">
        <v>100</v>
      </c>
      <c r="C32" s="1" t="s">
        <v>22</v>
      </c>
      <c r="D32" s="1" t="s">
        <v>81</v>
      </c>
      <c r="E32" s="2">
        <f ca="1">TODAY()-20</f>
        <v>44836</v>
      </c>
      <c r="F32" s="1">
        <f>INDEX('Important Dates'!$C$3:$C$8,MATCH('!Client Data'!D19,'Important Dates'!$B$3:$B$8,0))</f>
        <v>65</v>
      </c>
      <c r="G32" s="2">
        <f ca="1">WORKDAY.INTL(E32,INDEX('Important Dates'!$C$3:$C$8,MATCH('!Client Data'!D19,'Important Dates'!$B$3:$B$8,0)),1,holidays)</f>
        <v>44929</v>
      </c>
      <c r="H32" s="2">
        <f ca="1">WORKDAY.INTL(E32,INDEX('Important Dates'!$C$3:$C$8,MATCH('!Client Data'!D19,'Important Dates'!$B$3:$B$8,0)),11,holidays)</f>
        <v>44912</v>
      </c>
      <c r="I32" s="2">
        <f ca="1">WORKDAY.INTL(E32,INDEX('Important Dates'!$C$3:$C$8,MATCH('!Client Data'!D19,'Important Dates'!$B$3:$B$8,0)),11)</f>
        <v>44911</v>
      </c>
    </row>
    <row r="33" spans="2:9" ht="19.95" customHeight="1" x14ac:dyDescent="0.25">
      <c r="B33" s="1" t="s">
        <v>101</v>
      </c>
      <c r="C33" s="1" t="s">
        <v>112</v>
      </c>
      <c r="D33" s="1" t="s">
        <v>8</v>
      </c>
      <c r="E33" s="2">
        <f ca="1">TODAY()-20</f>
        <v>44836</v>
      </c>
      <c r="F33" s="1">
        <f>INDEX('Important Dates'!$C$3:$C$8,MATCH('!Client Data'!D20,'Important Dates'!$B$3:$B$8,0))</f>
        <v>75</v>
      </c>
      <c r="G33" s="2">
        <f ca="1">WORKDAY.INTL(E33,INDEX('Important Dates'!$C$3:$C$8,MATCH('!Client Data'!D20,'Important Dates'!$B$3:$B$8,0)),1,holidays)</f>
        <v>44943</v>
      </c>
      <c r="H33" s="2">
        <f ca="1">WORKDAY.INTL(E33,INDEX('Important Dates'!$C$3:$C$8,MATCH('!Client Data'!D20,'Important Dates'!$B$3:$B$8,0)),11,holidays)</f>
        <v>44925</v>
      </c>
      <c r="I33" s="2">
        <f ca="1">WORKDAY.INTL(E33,INDEX('Important Dates'!$C$3:$C$8,MATCH('!Client Data'!D20,'Important Dates'!$B$3:$B$8,0)),11)</f>
        <v>44923</v>
      </c>
    </row>
    <row r="34" spans="2:9" ht="19.95" customHeight="1" x14ac:dyDescent="0.25">
      <c r="B34" s="1" t="s">
        <v>109</v>
      </c>
      <c r="C34" s="1" t="s">
        <v>34</v>
      </c>
      <c r="D34" s="1" t="s">
        <v>8</v>
      </c>
      <c r="E34" s="2">
        <f ca="1">TODAY()-20</f>
        <v>44836</v>
      </c>
      <c r="F34" s="1">
        <f>INDEX('Important Dates'!$C$3:$C$8,MATCH('!Client Data'!D30,'Important Dates'!$B$3:$B$8,0))</f>
        <v>60</v>
      </c>
      <c r="G34" s="2">
        <f ca="1">WORKDAY.INTL(E34,INDEX('Important Dates'!$C$3:$C$8,MATCH('!Client Data'!D30,'Important Dates'!$B$3:$B$8,0)),1,holidays)</f>
        <v>44922</v>
      </c>
      <c r="H34" s="2">
        <f ca="1">WORKDAY.INTL(E34,INDEX('Important Dates'!$C$3:$C$8,MATCH('!Client Data'!D30,'Important Dates'!$B$3:$B$8,0)),11,holidays)</f>
        <v>44907</v>
      </c>
      <c r="I34" s="2">
        <f ca="1">WORKDAY.INTL(E34,INDEX('Important Dates'!$C$3:$C$8,MATCH('!Client Data'!D30,'Important Dates'!$B$3:$B$8,0)),11)</f>
        <v>44905</v>
      </c>
    </row>
    <row r="35" spans="2:9" ht="19.95" customHeight="1" x14ac:dyDescent="0.25">
      <c r="B35" s="1" t="s">
        <v>51</v>
      </c>
      <c r="C35" s="1" t="s">
        <v>52</v>
      </c>
      <c r="D35" s="1" t="s">
        <v>8</v>
      </c>
      <c r="E35" s="2">
        <f ca="1">TODAY()-20</f>
        <v>44836</v>
      </c>
      <c r="F35" s="1">
        <f>INDEX('Important Dates'!$C$3:$C$8,MATCH('!Client Data'!D40,'Important Dates'!$B$3:$B$8,0))</f>
        <v>60</v>
      </c>
      <c r="G35" s="2">
        <f ca="1">WORKDAY.INTL(E35,INDEX('Important Dates'!$C$3:$C$8,MATCH('!Client Data'!D40,'Important Dates'!$B$3:$B$8,0)),1,holidays)</f>
        <v>44922</v>
      </c>
      <c r="H35" s="2">
        <f ca="1">WORKDAY.INTL(E35,INDEX('Important Dates'!$C$3:$C$8,MATCH('!Client Data'!D40,'Important Dates'!$B$3:$B$8,0)),11,holidays)</f>
        <v>44907</v>
      </c>
      <c r="I35" s="2">
        <f ca="1">WORKDAY.INTL(E35,INDEX('Important Dates'!$C$3:$C$8,MATCH('!Client Data'!D40,'Important Dates'!$B$3:$B$8,0)),11)</f>
        <v>44905</v>
      </c>
    </row>
    <row r="36" spans="2:9" ht="19.95" customHeight="1" x14ac:dyDescent="0.25">
      <c r="B36" s="1" t="s">
        <v>89</v>
      </c>
      <c r="C36" s="1" t="s">
        <v>10</v>
      </c>
      <c r="D36" s="1" t="s">
        <v>90</v>
      </c>
      <c r="E36" s="2">
        <f ca="1">TODAY()-19</f>
        <v>44837</v>
      </c>
      <c r="F36" s="1">
        <f>INDEX('Important Dates'!$C$3:$C$8,MATCH('!Client Data'!D8,'Important Dates'!$B$3:$B$8,0))</f>
        <v>65</v>
      </c>
      <c r="G36" s="2">
        <f ca="1">WORKDAY.INTL(E36,INDEX('Important Dates'!$C$3:$C$8,MATCH('!Client Data'!D8,'Important Dates'!$B$3:$B$8,0)),1,holidays)</f>
        <v>44930</v>
      </c>
      <c r="H36" s="2">
        <f ca="1">WORKDAY.INTL(E36,INDEX('Important Dates'!$C$3:$C$8,MATCH('!Client Data'!D8,'Important Dates'!$B$3:$B$8,0)),11,holidays)</f>
        <v>44914</v>
      </c>
      <c r="I36" s="2">
        <f ca="1">WORKDAY.INTL(E36,INDEX('Important Dates'!$C$3:$C$8,MATCH('!Client Data'!D8,'Important Dates'!$B$3:$B$8,0)),11)</f>
        <v>44912</v>
      </c>
    </row>
    <row r="37" spans="2:9" ht="19.95" customHeight="1" x14ac:dyDescent="0.25">
      <c r="B37" s="1" t="s">
        <v>92</v>
      </c>
      <c r="C37" s="1" t="s">
        <v>12</v>
      </c>
      <c r="D37" s="1" t="s">
        <v>85</v>
      </c>
      <c r="E37" s="2">
        <f ca="1">TODAY()-18</f>
        <v>44838</v>
      </c>
      <c r="F37" s="1">
        <f>INDEX('Important Dates'!$C$3:$C$8,MATCH('!Client Data'!D10,'Important Dates'!$B$3:$B$8,0))</f>
        <v>85</v>
      </c>
      <c r="G37" s="2">
        <f ca="1">WORKDAY.INTL(E37,INDEX('Important Dates'!$C$3:$C$8,MATCH('!Client Data'!D10,'Important Dates'!$B$3:$B$8,0)),1,holidays)</f>
        <v>44959</v>
      </c>
      <c r="H37" s="2">
        <f ca="1">WORKDAY.INTL(E37,INDEX('Important Dates'!$C$3:$C$8,MATCH('!Client Data'!D10,'Important Dates'!$B$3:$B$8,0)),11,holidays)</f>
        <v>44939</v>
      </c>
      <c r="I37" s="2">
        <f ca="1">WORKDAY.INTL(E37,INDEX('Important Dates'!$C$3:$C$8,MATCH('!Client Data'!D10,'Important Dates'!$B$3:$B$8,0)),11)</f>
        <v>44937</v>
      </c>
    </row>
    <row r="38" spans="2:9" ht="19.95" customHeight="1" x14ac:dyDescent="0.25">
      <c r="B38" s="1" t="s">
        <v>98</v>
      </c>
      <c r="C38" s="1" t="s">
        <v>20</v>
      </c>
      <c r="D38" s="1" t="s">
        <v>85</v>
      </c>
      <c r="E38" s="2">
        <f ca="1">TODAY()-14</f>
        <v>44842</v>
      </c>
      <c r="F38" s="1">
        <f>INDEX('Important Dates'!$C$3:$C$8,MATCH('!Client Data'!D17,'Important Dates'!$B$3:$B$8,0))</f>
        <v>60</v>
      </c>
      <c r="G38" s="2">
        <f ca="1">WORKDAY.INTL(E38,INDEX('Important Dates'!$C$3:$C$8,MATCH('!Client Data'!D17,'Important Dates'!$B$3:$B$8,0)),1,holidays)</f>
        <v>44929</v>
      </c>
      <c r="H38" s="2">
        <f ca="1">WORKDAY.INTL(E38,INDEX('Important Dates'!$C$3:$C$8,MATCH('!Client Data'!D17,'Important Dates'!$B$3:$B$8,0)),11,holidays)</f>
        <v>44914</v>
      </c>
      <c r="I38" s="2">
        <f ca="1">WORKDAY.INTL(E38,INDEX('Important Dates'!$C$3:$C$8,MATCH('!Client Data'!D17,'Important Dates'!$B$3:$B$8,0)),11)</f>
        <v>44912</v>
      </c>
    </row>
    <row r="39" spans="2:9" ht="19.95" customHeight="1" x14ac:dyDescent="0.25">
      <c r="B39" s="1" t="s">
        <v>105</v>
      </c>
      <c r="C39" s="1" t="s">
        <v>26</v>
      </c>
      <c r="D39" s="1" t="s">
        <v>90</v>
      </c>
      <c r="E39" s="2">
        <f ca="1">TODAY()-10</f>
        <v>44846</v>
      </c>
      <c r="F39" s="1">
        <f>INDEX('Important Dates'!$C$3:$C$8,MATCH('!Client Data'!D24,'Important Dates'!$B$3:$B$8,0))</f>
        <v>70</v>
      </c>
      <c r="G39" s="2">
        <f ca="1">WORKDAY.INTL(E39,INDEX('Important Dates'!$C$3:$C$8,MATCH('!Client Data'!D24,'Important Dates'!$B$3:$B$8,0)),1,holidays)</f>
        <v>44946</v>
      </c>
      <c r="H39" s="2">
        <f ca="1">WORKDAY.INTL(E39,INDEX('Important Dates'!$C$3:$C$8,MATCH('!Client Data'!D24,'Important Dates'!$B$3:$B$8,0)),11,holidays)</f>
        <v>44930</v>
      </c>
      <c r="I39" s="2">
        <f ca="1">WORKDAY.INTL(E39,INDEX('Important Dates'!$C$3:$C$8,MATCH('!Client Data'!D24,'Important Dates'!$B$3:$B$8,0)),11)</f>
        <v>44928</v>
      </c>
    </row>
    <row r="40" spans="2:9" ht="19.95" customHeight="1" x14ac:dyDescent="0.25">
      <c r="B40" s="1" t="s">
        <v>39</v>
      </c>
      <c r="C40" s="1" t="s">
        <v>40</v>
      </c>
      <c r="D40" s="1" t="s">
        <v>90</v>
      </c>
      <c r="E40" s="2">
        <f ca="1">TODAY()-10</f>
        <v>44846</v>
      </c>
      <c r="F40" s="1">
        <f>INDEX('Important Dates'!$C$3:$C$8,MATCH('!Client Data'!D34,'Important Dates'!$B$3:$B$8,0))</f>
        <v>75</v>
      </c>
      <c r="G40" s="2">
        <f ca="1">WORKDAY.INTL(E40,INDEX('Important Dates'!$C$3:$C$8,MATCH('!Client Data'!D34,'Important Dates'!$B$3:$B$8,0)),1,holidays)</f>
        <v>44953</v>
      </c>
      <c r="H40" s="2">
        <f ca="1">WORKDAY.INTL(E40,INDEX('Important Dates'!$C$3:$C$8,MATCH('!Client Data'!D34,'Important Dates'!$B$3:$B$8,0)),11,holidays)</f>
        <v>44936</v>
      </c>
      <c r="I40" s="2">
        <f ca="1">WORKDAY.INTL(E40,INDEX('Important Dates'!$C$3:$C$8,MATCH('!Client Data'!D34,'Important Dates'!$B$3:$B$8,0)),11)</f>
        <v>44933</v>
      </c>
    </row>
    <row r="41" spans="2:9" ht="19.95" customHeight="1" x14ac:dyDescent="0.25">
      <c r="B41" s="1" t="s">
        <v>59</v>
      </c>
      <c r="C41" s="1" t="s">
        <v>60</v>
      </c>
      <c r="D41" s="1" t="s">
        <v>90</v>
      </c>
      <c r="E41" s="2">
        <f ca="1">TODAY()-10</f>
        <v>44846</v>
      </c>
      <c r="F41" s="1">
        <f>INDEX('Important Dates'!$C$3:$C$8,MATCH('!Client Data'!D44,'Important Dates'!$B$3:$B$8,0))</f>
        <v>70</v>
      </c>
      <c r="G41" s="2">
        <f ca="1">WORKDAY.INTL(E41,INDEX('Important Dates'!$C$3:$C$8,MATCH('!Client Data'!D44,'Important Dates'!$B$3:$B$8,0)),1,holidays)</f>
        <v>44946</v>
      </c>
      <c r="H41" s="2">
        <f ca="1">WORKDAY.INTL(E41,INDEX('Important Dates'!$C$3:$C$8,MATCH('!Client Data'!D44,'Important Dates'!$B$3:$B$8,0)),11,holidays)</f>
        <v>44930</v>
      </c>
      <c r="I41" s="2">
        <f ca="1">WORKDAY.INTL(E41,INDEX('Important Dates'!$C$3:$C$8,MATCH('!Client Data'!D44,'Important Dates'!$B$3:$B$8,0)),11)</f>
        <v>44928</v>
      </c>
    </row>
    <row r="42" spans="2:9" ht="19.95" customHeight="1" x14ac:dyDescent="0.25">
      <c r="B42" s="1" t="s">
        <v>82</v>
      </c>
      <c r="C42" s="1" t="s">
        <v>5</v>
      </c>
      <c r="D42" s="1" t="s">
        <v>83</v>
      </c>
      <c r="E42" s="2">
        <f ca="1">TODAY()-6</f>
        <v>44850</v>
      </c>
      <c r="F42" s="1">
        <f>INDEX('Important Dates'!$C$3:$C$8,MATCH('!Client Data'!D4,'Important Dates'!$B$3:$B$8,0))</f>
        <v>60</v>
      </c>
      <c r="G42" s="2">
        <f ca="1">WORKDAY.INTL(E42,INDEX('Important Dates'!$C$3:$C$8,MATCH('!Client Data'!D4,'Important Dates'!$B$3:$B$8,0)),1,holidays)</f>
        <v>44936</v>
      </c>
      <c r="H42" s="2">
        <f ca="1">WORKDAY.INTL(E42,INDEX('Important Dates'!$C$3:$C$8,MATCH('!Client Data'!D4,'Important Dates'!$B$3:$B$8,0)),11,holidays)</f>
        <v>44922</v>
      </c>
      <c r="I42" s="2">
        <f ca="1">WORKDAY.INTL(E42,INDEX('Important Dates'!$C$3:$C$8,MATCH('!Client Data'!D4,'Important Dates'!$B$3:$B$8,0)),11)</f>
        <v>44919</v>
      </c>
    </row>
    <row r="43" spans="2:9" ht="19.95" customHeight="1" x14ac:dyDescent="0.25">
      <c r="B43" s="1" t="s">
        <v>93</v>
      </c>
      <c r="C43" s="1" t="s">
        <v>13</v>
      </c>
      <c r="D43" s="1" t="s">
        <v>8</v>
      </c>
      <c r="E43" s="2">
        <f ca="1">TODAY()-6</f>
        <v>44850</v>
      </c>
      <c r="F43" s="1">
        <f>INDEX('Important Dates'!$C$3:$C$8,MATCH('!Client Data'!D11,'Important Dates'!$B$3:$B$8,0))</f>
        <v>85</v>
      </c>
      <c r="G43" s="2">
        <f ca="1">WORKDAY.INTL(E43,INDEX('Important Dates'!$C$3:$C$8,MATCH('!Client Data'!D11,'Important Dates'!$B$3:$B$8,0)),1,holidays)</f>
        <v>44971</v>
      </c>
      <c r="H43" s="2">
        <f ca="1">WORKDAY.INTL(E43,INDEX('Important Dates'!$C$3:$C$8,MATCH('!Client Data'!D11,'Important Dates'!$B$3:$B$8,0)),11,holidays)</f>
        <v>44951</v>
      </c>
      <c r="I43" s="2">
        <f ca="1">WORKDAY.INTL(E43,INDEX('Important Dates'!$C$3:$C$8,MATCH('!Client Data'!D11,'Important Dates'!$B$3:$B$8,0)),11)</f>
        <v>44949</v>
      </c>
    </row>
    <row r="44" spans="2:9" ht="19.95" customHeight="1" x14ac:dyDescent="0.25">
      <c r="B44" s="1" t="s">
        <v>106</v>
      </c>
      <c r="C44" s="1" t="s">
        <v>27</v>
      </c>
      <c r="D44" s="1" t="s">
        <v>81</v>
      </c>
      <c r="E44" s="2">
        <f ca="1">TODAY()-4</f>
        <v>44852</v>
      </c>
      <c r="F44" s="1">
        <f>INDEX('Important Dates'!$C$3:$C$8,MATCH('!Client Data'!D25,'Important Dates'!$B$3:$B$8,0))</f>
        <v>65</v>
      </c>
      <c r="G44" s="2">
        <f ca="1">WORKDAY.INTL(E44,INDEX('Important Dates'!$C$3:$C$8,MATCH('!Client Data'!D25,'Important Dates'!$B$3:$B$8,0)),1,holidays)</f>
        <v>44945</v>
      </c>
      <c r="H44" s="2">
        <f ca="1">WORKDAY.INTL(E44,INDEX('Important Dates'!$C$3:$C$8,MATCH('!Client Data'!D25,'Important Dates'!$B$3:$B$8,0)),11,holidays)</f>
        <v>44930</v>
      </c>
      <c r="I44" s="2">
        <f ca="1">WORKDAY.INTL(E44,INDEX('Important Dates'!$C$3:$C$8,MATCH('!Client Data'!D25,'Important Dates'!$B$3:$B$8,0)),11)</f>
        <v>44928</v>
      </c>
    </row>
    <row r="45" spans="2:9" ht="19.95" customHeight="1" x14ac:dyDescent="0.25">
      <c r="B45" s="1" t="s">
        <v>41</v>
      </c>
      <c r="C45" s="1" t="s">
        <v>42</v>
      </c>
      <c r="D45" s="1" t="s">
        <v>81</v>
      </c>
      <c r="E45" s="2">
        <f ca="1">TODAY()-4</f>
        <v>44852</v>
      </c>
      <c r="F45" s="1">
        <f>INDEX('Important Dates'!$C$3:$C$8,MATCH('!Client Data'!D35,'Important Dates'!$B$3:$B$8,0))</f>
        <v>75</v>
      </c>
      <c r="G45" s="2">
        <f ca="1">WORKDAY.INTL(E45,INDEX('Important Dates'!$C$3:$C$8,MATCH('!Client Data'!D35,'Important Dates'!$B$3:$B$8,0)),1,holidays)</f>
        <v>44959</v>
      </c>
      <c r="H45" s="2">
        <f ca="1">WORKDAY.INTL(E45,INDEX('Important Dates'!$C$3:$C$8,MATCH('!Client Data'!D35,'Important Dates'!$B$3:$B$8,0)),11,holidays)</f>
        <v>44942</v>
      </c>
      <c r="I45" s="2">
        <f ca="1">WORKDAY.INTL(E45,INDEX('Important Dates'!$C$3:$C$8,MATCH('!Client Data'!D35,'Important Dates'!$B$3:$B$8,0)),11)</f>
        <v>44939</v>
      </c>
    </row>
    <row r="46" spans="2:9" ht="19.95" customHeight="1" x14ac:dyDescent="0.25">
      <c r="B46" s="1" t="s">
        <v>61</v>
      </c>
      <c r="C46" s="1" t="s">
        <v>62</v>
      </c>
      <c r="D46" s="1" t="s">
        <v>81</v>
      </c>
      <c r="E46" s="2">
        <f ca="1">TODAY()-4</f>
        <v>44852</v>
      </c>
      <c r="F46" s="1">
        <f>INDEX('Important Dates'!$C$3:$C$8,MATCH('!Client Data'!D45,'Important Dates'!$B$3:$B$8,0))</f>
        <v>70</v>
      </c>
      <c r="G46" s="2">
        <f ca="1">WORKDAY.INTL(E46,INDEX('Important Dates'!$C$3:$C$8,MATCH('!Client Data'!D45,'Important Dates'!$B$3:$B$8,0)),1,holidays)</f>
        <v>44952</v>
      </c>
      <c r="H46" s="2">
        <f ca="1">WORKDAY.INTL(E46,INDEX('Important Dates'!$C$3:$C$8,MATCH('!Client Data'!D45,'Important Dates'!$B$3:$B$8,0)),11,holidays)</f>
        <v>44936</v>
      </c>
      <c r="I46" s="2">
        <f ca="1">WORKDAY.INTL(E46,INDEX('Important Dates'!$C$3:$C$8,MATCH('!Client Data'!D45,'Important Dates'!$B$3:$B$8,0)),11)</f>
        <v>44933</v>
      </c>
    </row>
    <row r="47" spans="2:9" ht="19.95" customHeight="1" x14ac:dyDescent="0.25">
      <c r="B47" s="1" t="s">
        <v>32</v>
      </c>
      <c r="C47" s="1" t="s">
        <v>33</v>
      </c>
      <c r="D47" s="1" t="s">
        <v>90</v>
      </c>
      <c r="E47" s="2">
        <f ca="1">TODAY()-1</f>
        <v>44855</v>
      </c>
      <c r="F47" s="1">
        <f>INDEX('Important Dates'!$C$3:$C$8,MATCH('!Client Data'!D29,'Important Dates'!$B$3:$B$8,0))</f>
        <v>60</v>
      </c>
      <c r="G47" s="2">
        <f ca="1">WORKDAY.INTL(E47,INDEX('Important Dates'!$C$3:$C$8,MATCH('!Client Data'!D29,'Important Dates'!$B$3:$B$8,0)),1,holidays)</f>
        <v>44943</v>
      </c>
      <c r="H47" s="2">
        <f ca="1">WORKDAY.INTL(E47,INDEX('Important Dates'!$C$3:$C$8,MATCH('!Client Data'!D29,'Important Dates'!$B$3:$B$8,0)),11,holidays)</f>
        <v>44928</v>
      </c>
      <c r="I47" s="2">
        <f ca="1">WORKDAY.INTL(E47,INDEX('Important Dates'!$C$3:$C$8,MATCH('!Client Data'!D29,'Important Dates'!$B$3:$B$8,0)),11)</f>
        <v>44925</v>
      </c>
    </row>
    <row r="48" spans="2:9" ht="19.95" customHeight="1" x14ac:dyDescent="0.25">
      <c r="B48" s="1" t="s">
        <v>49</v>
      </c>
      <c r="C48" s="1" t="s">
        <v>50</v>
      </c>
      <c r="D48" s="1" t="s">
        <v>90</v>
      </c>
      <c r="E48" s="2">
        <f ca="1">TODAY()-1</f>
        <v>44855</v>
      </c>
      <c r="F48" s="1">
        <f>INDEX('Important Dates'!$C$3:$C$8,MATCH('!Client Data'!D39,'Important Dates'!$B$3:$B$8,0))</f>
        <v>60</v>
      </c>
      <c r="G48" s="2">
        <f ca="1">WORKDAY.INTL(E48,INDEX('Important Dates'!$C$3:$C$8,MATCH('!Client Data'!D39,'Important Dates'!$B$3:$B$8,0)),1,holidays)</f>
        <v>44943</v>
      </c>
      <c r="H48" s="2">
        <f ca="1">WORKDAY.INTL(E48,INDEX('Important Dates'!$C$3:$C$8,MATCH('!Client Data'!D39,'Important Dates'!$B$3:$B$8,0)),11,holidays)</f>
        <v>44928</v>
      </c>
      <c r="I48" s="2">
        <f ca="1">WORKDAY.INTL(E48,INDEX('Important Dates'!$C$3:$C$8,MATCH('!Client Data'!D39,'Important Dates'!$B$3:$B$8,0)),11)</f>
        <v>44925</v>
      </c>
    </row>
    <row r="49" spans="2:9" ht="19.95" customHeight="1" x14ac:dyDescent="0.25">
      <c r="B49" s="1" t="s">
        <v>69</v>
      </c>
      <c r="C49" s="1" t="s">
        <v>70</v>
      </c>
      <c r="D49" s="1" t="s">
        <v>90</v>
      </c>
      <c r="E49" s="2">
        <f ca="1">TODAY()-1</f>
        <v>44855</v>
      </c>
      <c r="F49" s="1">
        <f>INDEX('Important Dates'!$C$3:$C$8,MATCH('!Client Data'!D49,'Important Dates'!$B$3:$B$8,0))</f>
        <v>60</v>
      </c>
      <c r="G49" s="2">
        <f ca="1">WORKDAY.INTL(E49,INDEX('Important Dates'!$C$3:$C$8,MATCH('!Client Data'!D49,'Important Dates'!$B$3:$B$8,0)),1,holidays)</f>
        <v>44943</v>
      </c>
      <c r="H49" s="2">
        <f ca="1">WORKDAY.INTL(E49,INDEX('Important Dates'!$C$3:$C$8,MATCH('!Client Data'!D49,'Important Dates'!$B$3:$B$8,0)),11,holidays)</f>
        <v>44928</v>
      </c>
      <c r="I49" s="2">
        <f ca="1">WORKDAY.INTL(E49,INDEX('Important Dates'!$C$3:$C$8,MATCH('!Client Data'!D49,'Important Dates'!$B$3:$B$8,0)),11)</f>
        <v>44925</v>
      </c>
    </row>
  </sheetData>
  <sortState xmlns:xlrd2="http://schemas.microsoft.com/office/spreadsheetml/2017/richdata2" ref="B3:I49">
    <sortCondition ref="E3:E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8F22-D3B1-4548-A47A-1FCF324130A8}">
  <sheetPr codeName="Sheet2">
    <tabColor theme="7" tint="0.79998168889431442"/>
  </sheetPr>
  <dimension ref="B2:C26"/>
  <sheetViews>
    <sheetView zoomScale="123" workbookViewId="0">
      <selection activeCell="C13" sqref="C13:C26"/>
    </sheetView>
  </sheetViews>
  <sheetFormatPr defaultColWidth="10.69921875" defaultRowHeight="19.95" customHeight="1" x14ac:dyDescent="0.25"/>
  <cols>
    <col min="1" max="1" width="10.69921875" style="1"/>
    <col min="2" max="2" width="20" style="1" bestFit="1" customWidth="1"/>
    <col min="3" max="3" width="26.296875" style="1" bestFit="1" customWidth="1"/>
    <col min="4" max="16384" width="10.69921875" style="1"/>
  </cols>
  <sheetData>
    <row r="2" spans="2:3" ht="19.95" customHeight="1" x14ac:dyDescent="0.25">
      <c r="B2" s="1" t="s">
        <v>71</v>
      </c>
      <c r="C2" s="1" t="s">
        <v>72</v>
      </c>
    </row>
    <row r="3" spans="2:3" ht="19.95" customHeight="1" x14ac:dyDescent="0.25">
      <c r="B3" s="1" t="s">
        <v>90</v>
      </c>
      <c r="C3" s="1">
        <v>60</v>
      </c>
    </row>
    <row r="4" spans="2:3" ht="19.95" customHeight="1" x14ac:dyDescent="0.25">
      <c r="B4" s="1" t="s">
        <v>83</v>
      </c>
      <c r="C4" s="1">
        <v>65</v>
      </c>
    </row>
    <row r="5" spans="2:3" ht="19.95" customHeight="1" x14ac:dyDescent="0.25">
      <c r="B5" s="1" t="s">
        <v>81</v>
      </c>
      <c r="C5" s="1">
        <v>70</v>
      </c>
    </row>
    <row r="6" spans="2:3" ht="19.95" customHeight="1" x14ac:dyDescent="0.25">
      <c r="B6" s="1" t="s">
        <v>8</v>
      </c>
      <c r="C6" s="1">
        <v>75</v>
      </c>
    </row>
    <row r="7" spans="2:3" ht="19.95" customHeight="1" x14ac:dyDescent="0.25">
      <c r="B7" s="1" t="s">
        <v>85</v>
      </c>
      <c r="C7" s="1">
        <v>80</v>
      </c>
    </row>
    <row r="8" spans="2:3" ht="19.95" customHeight="1" x14ac:dyDescent="0.25">
      <c r="B8" s="1" t="s">
        <v>88</v>
      </c>
      <c r="C8" s="1">
        <v>85</v>
      </c>
    </row>
    <row r="12" spans="2:3" ht="19.95" customHeight="1" x14ac:dyDescent="0.25">
      <c r="C12" s="1" t="s">
        <v>79</v>
      </c>
    </row>
    <row r="13" spans="2:3" ht="19.95" customHeight="1" x14ac:dyDescent="0.25">
      <c r="B13" s="1" t="s">
        <v>73</v>
      </c>
      <c r="C13" s="2">
        <f ca="1">DATE(YEAR(TODAY()),1,1)</f>
        <v>44562</v>
      </c>
    </row>
    <row r="14" spans="2:3" ht="19.95" customHeight="1" x14ac:dyDescent="0.25">
      <c r="B14" s="1" t="s">
        <v>74</v>
      </c>
      <c r="C14" s="2">
        <f ca="1">IF(WEEKDAY(DATE(YEAR(TODAY()),5,31))&gt;=2,DATE(YEAR(TODAY()),5,31)-WEEKDAY(DATE(YEAR(TODAY()),5,31))+2,DATE(YEAR(TODAY()),5,31)-5-WEEKDAY(DATE(YEAR(TODAY()),5,31)))</f>
        <v>44711</v>
      </c>
    </row>
    <row r="15" spans="2:3" ht="19.95" customHeight="1" x14ac:dyDescent="0.25">
      <c r="B15" s="1" t="s">
        <v>75</v>
      </c>
      <c r="C15" s="2">
        <f ca="1">DATE(YEAR(TODAY()),7,4)</f>
        <v>44746</v>
      </c>
    </row>
    <row r="16" spans="2:3" ht="19.95" customHeight="1" x14ac:dyDescent="0.25">
      <c r="B16" s="1" t="s">
        <v>76</v>
      </c>
      <c r="C16" s="2">
        <f ca="1">IF(WEEKDAY(DATE(YEAR(TODAY()),9,1))&gt;2,DATE(YEAR(TODAY()),9,1)-WEEKDAY(DATE(YEAR(TODAY()),9,1))+9,DATE(YEAR(TODAY()),9,1)-WEEKDAY(DATE(YEAR(TODAY()),9,1))+2)</f>
        <v>44809</v>
      </c>
    </row>
    <row r="17" spans="2:3" ht="19.95" customHeight="1" x14ac:dyDescent="0.25">
      <c r="B17" s="1" t="s">
        <v>77</v>
      </c>
      <c r="C17" s="2">
        <f ca="1">IF(WEEKDAY(DATE(YEAR(TODAY()),11,1))&lt;6,DATE(YEAR(TODAY()),11,1)-WEEKDAY(DATE(YEAR(TODAY()),11,1))+26,DATE(YEAR(TODAY()),11,1)-WEEKDAY(DATE(YEAR(TODAY()),11,1))+33)</f>
        <v>44889</v>
      </c>
    </row>
    <row r="18" spans="2:3" ht="19.95" customHeight="1" x14ac:dyDescent="0.25">
      <c r="B18" s="1" t="s">
        <v>113</v>
      </c>
      <c r="C18" s="2">
        <v>44921</v>
      </c>
    </row>
    <row r="19" spans="2:3" ht="19.95" customHeight="1" x14ac:dyDescent="0.25">
      <c r="B19" s="1" t="s">
        <v>78</v>
      </c>
      <c r="C19" s="2">
        <f ca="1">DATE(YEAR(TODAY()),12,25)</f>
        <v>44920</v>
      </c>
    </row>
    <row r="20" spans="2:3" ht="19.95" customHeight="1" x14ac:dyDescent="0.25">
      <c r="B20" s="1" t="s">
        <v>73</v>
      </c>
      <c r="C20" s="2">
        <f ca="1">DATE(YEAR(TODAY())+1,1,1)</f>
        <v>44927</v>
      </c>
    </row>
    <row r="21" spans="2:3" ht="19.95" customHeight="1" x14ac:dyDescent="0.25">
      <c r="B21" s="1" t="s">
        <v>74</v>
      </c>
      <c r="C21" s="2">
        <f ca="1">IF(WEEKDAY(DATE(YEAR(TODAY())+1,5,31))&gt;=2,DATE(YEAR(TODAY())+1,5,31)-WEEKDAY(DATE(YEAR(TODAY())+1,5,31))+2,DATE(YEAR(TODAY())+1,5,31)-5-WEEKDAY(DATE(YEAR(TODAY())+1,5,31)))</f>
        <v>45075</v>
      </c>
    </row>
    <row r="22" spans="2:3" ht="19.95" customHeight="1" x14ac:dyDescent="0.25">
      <c r="B22" s="1" t="s">
        <v>75</v>
      </c>
      <c r="C22" s="2">
        <f ca="1">DATE(YEAR(TODAY())+1,7,4)</f>
        <v>45111</v>
      </c>
    </row>
    <row r="23" spans="2:3" ht="19.95" customHeight="1" x14ac:dyDescent="0.25">
      <c r="B23" s="1" t="s">
        <v>76</v>
      </c>
      <c r="C23" s="2">
        <f ca="1">IF(WEEKDAY(DATE(YEAR(TODAY())+1,9,1))&gt;2,DATE(YEAR(TODAY())+1,9,1)-WEEKDAY(DATE(YEAR(TODAY())+1,9,1))+9,DATE(YEAR(TODAY())+1,9,1)-WEEKDAY(DATE(YEAR(TODAY())+1,9,1))+2)</f>
        <v>45173</v>
      </c>
    </row>
    <row r="24" spans="2:3" ht="19.95" customHeight="1" x14ac:dyDescent="0.25">
      <c r="B24" s="1" t="s">
        <v>77</v>
      </c>
      <c r="C24" s="2">
        <f ca="1">IF(WEEKDAY(DATE(YEAR(TODAY())+1,11,1))&lt;6,DATE(YEAR(TODAY())+1,11,1)-WEEKDAY(DATE(YEAR(TODAY())+1,11,1))+26,DATE(YEAR(TODAY())+1,11,1)-WEEKDAY(DATE(YEAR(TODAY())+1,11,1))+33)</f>
        <v>45253</v>
      </c>
    </row>
    <row r="25" spans="2:3" ht="19.95" customHeight="1" x14ac:dyDescent="0.25">
      <c r="B25" s="1" t="s">
        <v>78</v>
      </c>
      <c r="C25" s="2">
        <f ca="1">DATE(YEAR(TODAY())+1,12,25)</f>
        <v>45285</v>
      </c>
    </row>
    <row r="26" spans="2:3" ht="19.95" customHeight="1" x14ac:dyDescent="0.25">
      <c r="B26" s="1" t="s">
        <v>113</v>
      </c>
      <c r="C26" s="2">
        <v>45286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Search</vt:lpstr>
      <vt:lpstr>!Client Data</vt:lpstr>
      <vt:lpstr>Important Dates</vt:lpstr>
      <vt:lpstr>date</vt:lpstr>
      <vt:lpstr>date1</vt:lpstr>
      <vt:lpstr>date2</vt:lpstr>
      <vt:lpstr>date3</vt:lpstr>
      <vt:lpstr>date4</vt:lpstr>
      <vt:lpstr>holidays</vt:lpstr>
      <vt:lpstr>house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Poaletti</dc:creator>
  <cp:lastModifiedBy>Nicholas Hanks</cp:lastModifiedBy>
  <dcterms:created xsi:type="dcterms:W3CDTF">2021-09-16T13:34:01Z</dcterms:created>
  <dcterms:modified xsi:type="dcterms:W3CDTF">2022-10-22T20:23:38Z</dcterms:modified>
</cp:coreProperties>
</file>