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\super_UART\doc\"/>
    </mc:Choice>
  </mc:AlternateContent>
  <xr:revisionPtr revIDLastSave="163" documentId="11B6BADD3023D93D4544A768DF532856C082DA63" xr6:coauthVersionLast="23" xr6:coauthVersionMax="23" xr10:uidLastSave="{5ABE69EA-3DF2-4755-9BD5-FE2889D0D1DA}"/>
  <bookViews>
    <workbookView xWindow="0" yWindow="0" windowWidth="27615" windowHeight="15075" activeTab="4" xr2:uid="{00000000-000D-0000-FFFF-FFFF00000000}"/>
  </bookViews>
  <sheets>
    <sheet name="Sheet1" sheetId="1" r:id="rId1"/>
    <sheet name="IO" sheetId="2" r:id="rId2"/>
    <sheet name="Translators" sheetId="3" r:id="rId3"/>
    <sheet name="Regulator" sheetId="4" r:id="rId4"/>
    <sheet name="LED" sheetId="6" r:id="rId5"/>
  </sheets>
  <definedNames>
    <definedName name="_xlnm._FilterDatabase" localSheetId="1" hidden="1">IO!$A$1:$N$21</definedName>
  </definedNames>
  <calcPr calcId="171027"/>
</workbook>
</file>

<file path=xl/calcChain.xml><?xml version="1.0" encoding="utf-8"?>
<calcChain xmlns="http://schemas.openxmlformats.org/spreadsheetml/2006/main">
  <c r="D29" i="6" l="1"/>
  <c r="D28" i="6"/>
  <c r="D24" i="6"/>
  <c r="D23" i="6"/>
  <c r="F29" i="6"/>
  <c r="F28" i="6"/>
  <c r="C29" i="6"/>
  <c r="C28" i="6"/>
  <c r="C24" i="6"/>
  <c r="C23" i="6"/>
  <c r="F23" i="6" s="1"/>
  <c r="F24" i="6"/>
  <c r="C59" i="4"/>
  <c r="C54" i="4"/>
  <c r="B47" i="4"/>
  <c r="C43" i="4"/>
  <c r="C65" i="4" s="1"/>
  <c r="C41" i="4"/>
  <c r="C40" i="4"/>
  <c r="C47" i="4" s="1"/>
  <c r="C33" i="4"/>
  <c r="C32" i="4"/>
  <c r="C31" i="4"/>
  <c r="C30" i="4"/>
  <c r="C27" i="4"/>
  <c r="C26" i="4"/>
  <c r="C23" i="4"/>
  <c r="C24" i="4" s="1"/>
  <c r="C21" i="4"/>
  <c r="C20" i="4"/>
  <c r="C19" i="4"/>
  <c r="C17" i="4"/>
  <c r="C15" i="4"/>
  <c r="E7" i="3"/>
  <c r="E6" i="3"/>
  <c r="E5" i="3"/>
  <c r="E4" i="3"/>
  <c r="E3" i="3"/>
  <c r="E2" i="3"/>
  <c r="B49" i="2"/>
  <c r="C52" i="4" l="1"/>
  <c r="C53" i="4" s="1"/>
  <c r="C64" i="4"/>
</calcChain>
</file>

<file path=xl/sharedStrings.xml><?xml version="1.0" encoding="utf-8"?>
<sst xmlns="http://schemas.openxmlformats.org/spreadsheetml/2006/main" count="496" uniqueCount="205">
  <si>
    <t>Pinout</t>
  </si>
  <si>
    <t>UART</t>
  </si>
  <si>
    <t>SPI</t>
  </si>
  <si>
    <t>I2C</t>
  </si>
  <si>
    <t>FT_UART</t>
  </si>
  <si>
    <t>RxD</t>
  </si>
  <si>
    <t>TxD</t>
  </si>
  <si>
    <t>SCK</t>
  </si>
  <si>
    <t>DTR</t>
  </si>
  <si>
    <t>MOSI</t>
  </si>
  <si>
    <t>CTS</t>
  </si>
  <si>
    <t>RTS</t>
  </si>
  <si>
    <t>PINOUT SPI</t>
  </si>
  <si>
    <t>FTDI PIN</t>
  </si>
  <si>
    <t>Function</t>
  </si>
  <si>
    <t>Opto channell</t>
  </si>
  <si>
    <t>Output pin</t>
  </si>
  <si>
    <t>CS</t>
  </si>
  <si>
    <t>MISO</t>
  </si>
  <si>
    <t>Pinout I2C</t>
  </si>
  <si>
    <t>SDA_OUT</t>
  </si>
  <si>
    <t>SCL</t>
  </si>
  <si>
    <t>SDA_IN</t>
  </si>
  <si>
    <t>Signal</t>
  </si>
  <si>
    <t>Port</t>
  </si>
  <si>
    <t>Direction</t>
  </si>
  <si>
    <t>Voltage</t>
  </si>
  <si>
    <t>SPY 1</t>
  </si>
  <si>
    <t>Direction total</t>
  </si>
  <si>
    <t>Chip</t>
  </si>
  <si>
    <t>Additional chip</t>
  </si>
  <si>
    <t>connection</t>
  </si>
  <si>
    <t>A</t>
  </si>
  <si>
    <t>I</t>
  </si>
  <si>
    <t>B</t>
  </si>
  <si>
    <t>O</t>
  </si>
  <si>
    <t>OC</t>
  </si>
  <si>
    <t>I/O/OC</t>
  </si>
  <si>
    <t>74LVC1T45 2</t>
  </si>
  <si>
    <t>NMOS 3</t>
  </si>
  <si>
    <t>CPLD</t>
  </si>
  <si>
    <t>SDA</t>
  </si>
  <si>
    <t>I/OC</t>
  </si>
  <si>
    <t>74LVC1T45 3</t>
  </si>
  <si>
    <t>NMOS 4</t>
  </si>
  <si>
    <t>C</t>
  </si>
  <si>
    <t>N.C.</t>
  </si>
  <si>
    <t>x</t>
  </si>
  <si>
    <t>74LVC2T45 1</t>
  </si>
  <si>
    <t>direct</t>
  </si>
  <si>
    <t>74LVC1T45 1</t>
  </si>
  <si>
    <t>NMOS 1</t>
  </si>
  <si>
    <t>74LVC8T245 1</t>
  </si>
  <si>
    <t>NMOS 2</t>
  </si>
  <si>
    <t>74LVC8T245 2</t>
  </si>
  <si>
    <t>WP</t>
  </si>
  <si>
    <t>74LVC8T245 3</t>
  </si>
  <si>
    <t>D</t>
  </si>
  <si>
    <t>Master</t>
  </si>
  <si>
    <t>RS232</t>
  </si>
  <si>
    <t>AND</t>
  </si>
  <si>
    <t>DCD</t>
  </si>
  <si>
    <t>DSR</t>
  </si>
  <si>
    <t>RI</t>
  </si>
  <si>
    <t>FORCE</t>
  </si>
  <si>
    <t>AND, CPLD</t>
  </si>
  <si>
    <t>SPY</t>
  </si>
  <si>
    <t>CPLD connections</t>
  </si>
  <si>
    <t>from FTDI</t>
  </si>
  <si>
    <t>to drivers</t>
  </si>
  <si>
    <t>ext</t>
  </si>
  <si>
    <t>RxD_D</t>
  </si>
  <si>
    <t>SR_DAT</t>
  </si>
  <si>
    <t>CTS_A</t>
  </si>
  <si>
    <t>SR_CLK</t>
  </si>
  <si>
    <t>RxD_A</t>
  </si>
  <si>
    <t>SR_LATCH</t>
  </si>
  <si>
    <t>CTS_B</t>
  </si>
  <si>
    <t>RxD_B</t>
  </si>
  <si>
    <t>TxD_B</t>
  </si>
  <si>
    <t>RxD_C</t>
  </si>
  <si>
    <t>TxD_C</t>
  </si>
  <si>
    <t>TxD_D</t>
  </si>
  <si>
    <t>DTR_D</t>
  </si>
  <si>
    <t>RTS_D</t>
  </si>
  <si>
    <t>RTS_A</t>
  </si>
  <si>
    <t>RTS_B</t>
  </si>
  <si>
    <t>TOTAL</t>
  </si>
  <si>
    <t>MAX</t>
  </si>
  <si>
    <t>as SR from uC</t>
  </si>
  <si>
    <t>SPI_EN_A</t>
  </si>
  <si>
    <t>I2C_EN_A</t>
  </si>
  <si>
    <t>SPI_EN_B</t>
  </si>
  <si>
    <t>I2C_EN_B</t>
  </si>
  <si>
    <t>SPY_EN</t>
  </si>
  <si>
    <t>DTR_D_FORCE</t>
  </si>
  <si>
    <t>RTS_D_FORCE</t>
  </si>
  <si>
    <t>Part</t>
  </si>
  <si>
    <t>Channels</t>
  </si>
  <si>
    <t>Price @10</t>
  </si>
  <si>
    <t>Price/ch</t>
  </si>
  <si>
    <t>Shop</t>
  </si>
  <si>
    <t>74LV4T125</t>
  </si>
  <si>
    <t>3.3 -&gt; 1.8..5, separate, OE</t>
  </si>
  <si>
    <t>only Mouser</t>
  </si>
  <si>
    <t>74LV1T34</t>
  </si>
  <si>
    <t>3.3 -&gt; 1.8..5</t>
  </si>
  <si>
    <t>Farnell etc.</t>
  </si>
  <si>
    <t>74LV1T125/126</t>
  </si>
  <si>
    <t>3.3 -&gt; 1.8..5, OE</t>
  </si>
  <si>
    <t>74LVC1T45</t>
  </si>
  <si>
    <t>* -&gt; *, DIR</t>
  </si>
  <si>
    <t>TME etc.</t>
  </si>
  <si>
    <t>74LVC2T45</t>
  </si>
  <si>
    <t>74LVC8T245</t>
  </si>
  <si>
    <t>* -&gt; *, DIR, OE</t>
  </si>
  <si>
    <t>74LV1T00/02/04/08/32/86</t>
  </si>
  <si>
    <t>3.3 -&gt; 1.8..5, logic gate</t>
  </si>
  <si>
    <t>Regulated voltage regulator</t>
  </si>
  <si>
    <t>LP2951CD parameters</t>
  </si>
  <si>
    <t>Reference Voltage</t>
  </si>
  <si>
    <t>V</t>
  </si>
  <si>
    <t>Min. output current</t>
  </si>
  <si>
    <t>uA</t>
  </si>
  <si>
    <t>Feedback Pin Bias Current max.</t>
  </si>
  <si>
    <t>nA</t>
  </si>
  <si>
    <t>Desired output voltages</t>
  </si>
  <si>
    <t>V1</t>
  </si>
  <si>
    <t>V2</t>
  </si>
  <si>
    <t>V3</t>
  </si>
  <si>
    <t>V4</t>
  </si>
  <si>
    <t>Regulator variant 1</t>
  </si>
  <si>
    <t>R36 for minimum output current</t>
  </si>
  <si>
    <t>MΩ</t>
  </si>
  <si>
    <t>R36 selected</t>
  </si>
  <si>
    <t>kΩ</t>
  </si>
  <si>
    <t>R30 calculated</t>
  </si>
  <si>
    <t>R30 selected</t>
  </si>
  <si>
    <t>Ifb error max</t>
  </si>
  <si>
    <t>mV</t>
  </si>
  <si>
    <t>R35 || R36 calculated</t>
  </si>
  <si>
    <t>R35 calculated</t>
  </si>
  <si>
    <t>R35 selected</t>
  </si>
  <si>
    <t>R32 || R36 calculated</t>
  </si>
  <si>
    <t>R32 calculated</t>
  </si>
  <si>
    <t>R32 selected</t>
  </si>
  <si>
    <t>R31 || R36 calculated</t>
  </si>
  <si>
    <t>R31 calculated</t>
  </si>
  <si>
    <t>R31 selected</t>
  </si>
  <si>
    <t>Output voltages</t>
  </si>
  <si>
    <t>Regulator variant 2</t>
  </si>
  <si>
    <t>Vfb=(Vdd2/R30+Vdd2_sel/Rchain)*(R30||R36||Rchain)</t>
  </si>
  <si>
    <t>Known points</t>
  </si>
  <si>
    <t>Vdd2_sel</t>
  </si>
  <si>
    <t>Vdd2</t>
  </si>
  <si>
    <t>Vfb</t>
  </si>
  <si>
    <t>Vfb=5/R30*(R30||R36||Rchain)</t>
  </si>
  <si>
    <t>Vfb=(1,8/R30+3,3/Rchain)*(R30||R36||Rchain)</t>
  </si>
  <si>
    <t>(1,8/R30+3,3/Rchain)=Vfb/(R30||R36||Rchain)</t>
  </si>
  <si>
    <t>3,3/Rchain=Vfb/(R30||R36||Rchain)-1,8/R30</t>
  </si>
  <si>
    <t>Rchain=3,3/(Vfb/(R30||R36||Rchain)-1,8/R30)</t>
  </si>
  <si>
    <t>Rchain=</t>
  </si>
  <si>
    <t>R36=</t>
  </si>
  <si>
    <t>R33 selected</t>
  </si>
  <si>
    <t>R34 selected</t>
  </si>
  <si>
    <t>Rchain total</t>
  </si>
  <si>
    <t>Vdd2/R30+Vdd2_sel/Rchain=Vfb/(R30||R36||Rchain)</t>
  </si>
  <si>
    <t>Vdd2=(Vfb/(R30||R36||Rchain)-Vdd2_sel/Rchain)*R30</t>
  </si>
  <si>
    <t>LEDs in project:</t>
  </si>
  <si>
    <t>RX/TX buzzer</t>
  </si>
  <si>
    <t>red</t>
  </si>
  <si>
    <t>uC</t>
  </si>
  <si>
    <t>ENABLE A/B/C/D</t>
  </si>
  <si>
    <t>green</t>
  </si>
  <si>
    <t>voltage select</t>
  </si>
  <si>
    <t>I2C/SPI/SPY/ISO EN</t>
  </si>
  <si>
    <t>RX/TX</t>
  </si>
  <si>
    <t>white</t>
  </si>
  <si>
    <t>DTR/RTS force</t>
  </si>
  <si>
    <t>blue</t>
  </si>
  <si>
    <t>SW</t>
  </si>
  <si>
    <t>74AC08</t>
  </si>
  <si>
    <t>control pins1</t>
  </si>
  <si>
    <t>control pins2</t>
  </si>
  <si>
    <t>control pins3</t>
  </si>
  <si>
    <t>FTDI</t>
  </si>
  <si>
    <t>control pins4</t>
  </si>
  <si>
    <t>74HC595</t>
  </si>
  <si>
    <t>LED types</t>
  </si>
  <si>
    <t>HL-PSC-2012U36FC</t>
  </si>
  <si>
    <t>PSC-2012H203BC</t>
  </si>
  <si>
    <t>HL-PSC-2012U51GC</t>
  </si>
  <si>
    <t>PSC-2012H256W</t>
  </si>
  <si>
    <t>color</t>
  </si>
  <si>
    <t>intens. @20mA [mcd]</t>
  </si>
  <si>
    <t>Vdrop @20mA [V]</t>
  </si>
  <si>
    <t>Vdrop @1mA [V]</t>
  </si>
  <si>
    <t>Desired intensity [mcd]</t>
  </si>
  <si>
    <t>for white and blue LEDs</t>
  </si>
  <si>
    <t>desired current [mA]</t>
  </si>
  <si>
    <t>desired resistance total</t>
  </si>
  <si>
    <t>driver resistance</t>
  </si>
  <si>
    <t>desired resistance</t>
  </si>
  <si>
    <t>selected</t>
  </si>
  <si>
    <t>for red and green LEDs, multiplexed 1/4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</si>
</sst>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"/>
  </numFmts>
  <fonts count="2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168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609600</xdr:colOff>
          <xdr:row>30</xdr:row>
          <xdr:rowOff>180975</xdr:rowOff>
        </xdr:from>
        <xdr:to>
          <xdr:col>7</xdr:col>
          <xdr:colOff>571500</xdr:colOff>
          <xdr:row>33</xdr:row>
          <xdr:rowOff>190500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30</xdr:row>
          <xdr:rowOff>28575</xdr:rowOff>
        </xdr:from>
        <xdr:to>
          <xdr:col>10</xdr:col>
          <xdr:colOff>466725</xdr:colOff>
          <xdr:row>34</xdr:row>
          <xdr:rowOff>114300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0</xdr:colOff>
      <xdr:row>14</xdr:row>
      <xdr:rowOff>0</xdr:rowOff>
    </xdr:from>
    <xdr:to>
      <xdr:col>8</xdr:col>
      <xdr:colOff>530860</xdr:colOff>
      <xdr:row>29</xdr:row>
      <xdr:rowOff>178435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3180" y="2819400"/>
          <a:ext cx="3312160" cy="3178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35</xdr:row>
      <xdr:rowOff>0</xdr:rowOff>
    </xdr:from>
    <xdr:to>
      <xdr:col>9</xdr:col>
      <xdr:colOff>432435</xdr:colOff>
      <xdr:row>48</xdr:row>
      <xdr:rowOff>98425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3180" y="7029450"/>
          <a:ext cx="3942080" cy="2698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49</xdr:row>
      <xdr:rowOff>0</xdr:rowOff>
    </xdr:from>
    <xdr:to>
      <xdr:col>10</xdr:col>
      <xdr:colOff>520700</xdr:colOff>
      <xdr:row>62</xdr:row>
      <xdr:rowOff>76835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53180" y="9829800"/>
          <a:ext cx="4545330" cy="2677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708660</xdr:colOff>
      <xdr:row>10</xdr:row>
      <xdr:rowOff>41275</xdr:rowOff>
    </xdr:from>
    <xdr:to>
      <xdr:col>14</xdr:col>
      <xdr:colOff>247015</xdr:colOff>
      <xdr:row>28</xdr:row>
      <xdr:rowOff>147320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3140" y="2051050"/>
          <a:ext cx="3524885" cy="37160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D32" sqref="D32"/>
    </sheetView>
  </sheetViews>
  <sheetFormatPr defaultColWidth="9" defaultRowHeight="15.75"/>
  <cols>
    <col min="8" max="8" width="13.125" customWidth="1"/>
  </cols>
  <sheetData>
    <row r="1" spans="1:9">
      <c r="B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</row>
    <row r="3" spans="1:9">
      <c r="A3" t="s">
        <v>5</v>
      </c>
      <c r="D3" t="s">
        <v>5</v>
      </c>
    </row>
    <row r="4" spans="1:9">
      <c r="A4" t="s">
        <v>6</v>
      </c>
      <c r="B4" t="s">
        <v>7</v>
      </c>
      <c r="D4" t="s">
        <v>6</v>
      </c>
    </row>
    <row r="5" spans="1:9">
      <c r="A5" t="s">
        <v>8</v>
      </c>
      <c r="B5" t="s">
        <v>9</v>
      </c>
      <c r="D5" t="s">
        <v>10</v>
      </c>
    </row>
    <row r="6" spans="1:9">
      <c r="A6" t="s">
        <v>10</v>
      </c>
      <c r="D6" t="s">
        <v>11</v>
      </c>
      <c r="F6" t="s">
        <v>12</v>
      </c>
    </row>
    <row r="7" spans="1:9">
      <c r="A7" t="s">
        <v>11</v>
      </c>
    </row>
    <row r="8" spans="1:9">
      <c r="F8" t="s">
        <v>13</v>
      </c>
      <c r="G8" t="s">
        <v>14</v>
      </c>
      <c r="H8" t="s">
        <v>15</v>
      </c>
      <c r="I8" t="s">
        <v>16</v>
      </c>
    </row>
    <row r="9" spans="1:9">
      <c r="F9" t="s">
        <v>5</v>
      </c>
      <c r="G9" t="s">
        <v>9</v>
      </c>
      <c r="H9" t="s">
        <v>8</v>
      </c>
      <c r="I9" t="s">
        <v>5</v>
      </c>
    </row>
    <row r="10" spans="1:9">
      <c r="F10" t="s">
        <v>6</v>
      </c>
      <c r="G10" t="s">
        <v>7</v>
      </c>
      <c r="H10" t="s">
        <v>6</v>
      </c>
      <c r="I10" t="s">
        <v>6</v>
      </c>
    </row>
    <row r="11" spans="1:9">
      <c r="F11" t="s">
        <v>10</v>
      </c>
      <c r="G11" t="s">
        <v>17</v>
      </c>
      <c r="H11" t="s">
        <v>11</v>
      </c>
      <c r="I11" t="s">
        <v>11</v>
      </c>
    </row>
    <row r="12" spans="1:9">
      <c r="F12" t="s">
        <v>11</v>
      </c>
      <c r="G12" t="s">
        <v>18</v>
      </c>
      <c r="H12" t="s">
        <v>10</v>
      </c>
      <c r="I12" t="s">
        <v>10</v>
      </c>
    </row>
    <row r="14" spans="1:9">
      <c r="F14" t="s">
        <v>19</v>
      </c>
    </row>
    <row r="15" spans="1:9">
      <c r="F15" t="s">
        <v>13</v>
      </c>
      <c r="G15" t="s">
        <v>14</v>
      </c>
      <c r="H15" t="s">
        <v>15</v>
      </c>
      <c r="I15" t="s">
        <v>16</v>
      </c>
    </row>
    <row r="16" spans="1:9">
      <c r="F16" t="s">
        <v>5</v>
      </c>
      <c r="G16" t="s">
        <v>20</v>
      </c>
      <c r="H16" t="s">
        <v>8</v>
      </c>
      <c r="I16" t="s">
        <v>10</v>
      </c>
    </row>
    <row r="17" spans="6:9">
      <c r="F17" t="s">
        <v>6</v>
      </c>
      <c r="G17" t="s">
        <v>21</v>
      </c>
      <c r="H17" t="s">
        <v>6</v>
      </c>
      <c r="I17" t="s">
        <v>6</v>
      </c>
    </row>
    <row r="18" spans="6:9">
      <c r="F18" t="s">
        <v>11</v>
      </c>
      <c r="G18" t="s">
        <v>22</v>
      </c>
      <c r="H18" t="s">
        <v>10</v>
      </c>
      <c r="I18" t="s">
        <v>10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58"/>
  <sheetViews>
    <sheetView zoomScale="70" zoomScaleNormal="70" workbookViewId="0">
      <selection activeCell="A4" sqref="A4:B5"/>
    </sheetView>
  </sheetViews>
  <sheetFormatPr defaultColWidth="9" defaultRowHeight="15.75"/>
  <cols>
    <col min="1" max="1" width="16.5" customWidth="1"/>
    <col min="2" max="2" width="9.5" customWidth="1"/>
    <col min="3" max="3" width="8.75" customWidth="1"/>
    <col min="4" max="4" width="13.875" customWidth="1"/>
    <col min="5" max="5" width="5.75" customWidth="1"/>
    <col min="6" max="6" width="8.75" customWidth="1"/>
    <col min="7" max="7" width="4.75" customWidth="1"/>
    <col min="8" max="8" width="8.75" customWidth="1"/>
    <col min="9" max="9" width="7.125" customWidth="1"/>
    <col min="10" max="10" width="8.75" customWidth="1"/>
    <col min="11" max="11" width="13.375" customWidth="1"/>
    <col min="12" max="12" width="20" customWidth="1"/>
    <col min="13" max="13" width="13.875" customWidth="1"/>
  </cols>
  <sheetData>
    <row r="1" spans="1:14">
      <c r="A1" t="s">
        <v>23</v>
      </c>
      <c r="B1" t="s">
        <v>24</v>
      </c>
      <c r="C1" t="s">
        <v>25</v>
      </c>
      <c r="D1" t="s">
        <v>26</v>
      </c>
      <c r="E1" t="s">
        <v>2</v>
      </c>
      <c r="F1" t="s">
        <v>25</v>
      </c>
      <c r="G1" t="s">
        <v>3</v>
      </c>
      <c r="H1" t="s">
        <v>25</v>
      </c>
      <c r="I1" t="s">
        <v>27</v>
      </c>
      <c r="J1" t="s">
        <v>25</v>
      </c>
      <c r="K1" t="s">
        <v>28</v>
      </c>
      <c r="L1" t="s">
        <v>29</v>
      </c>
      <c r="M1" t="s">
        <v>30</v>
      </c>
      <c r="N1" t="s">
        <v>31</v>
      </c>
    </row>
    <row r="2" spans="1:14">
      <c r="A2" t="s">
        <v>10</v>
      </c>
      <c r="B2" t="s">
        <v>32</v>
      </c>
      <c r="C2" t="s">
        <v>33</v>
      </c>
      <c r="D2" t="s">
        <v>34</v>
      </c>
      <c r="E2" t="s">
        <v>9</v>
      </c>
      <c r="F2" s="12" t="s">
        <v>35</v>
      </c>
      <c r="G2" t="s">
        <v>21</v>
      </c>
      <c r="H2" s="12" t="s">
        <v>36</v>
      </c>
      <c r="K2" s="12" t="s">
        <v>37</v>
      </c>
      <c r="L2" t="s">
        <v>38</v>
      </c>
      <c r="M2" t="s">
        <v>39</v>
      </c>
      <c r="N2" t="s">
        <v>40</v>
      </c>
    </row>
    <row r="3" spans="1:14">
      <c r="A3" t="s">
        <v>5</v>
      </c>
      <c r="B3" t="s">
        <v>32</v>
      </c>
      <c r="C3" t="s">
        <v>33</v>
      </c>
      <c r="D3" t="s">
        <v>34</v>
      </c>
      <c r="E3" t="s">
        <v>18</v>
      </c>
      <c r="F3" t="s">
        <v>33</v>
      </c>
      <c r="G3" t="s">
        <v>41</v>
      </c>
      <c r="H3" s="12" t="s">
        <v>36</v>
      </c>
      <c r="K3" s="12" t="s">
        <v>42</v>
      </c>
      <c r="L3" t="s">
        <v>43</v>
      </c>
      <c r="M3" t="s">
        <v>44</v>
      </c>
      <c r="N3" t="s">
        <v>40</v>
      </c>
    </row>
    <row r="4" spans="1:14">
      <c r="A4" t="s">
        <v>5</v>
      </c>
      <c r="B4" t="s">
        <v>45</v>
      </c>
      <c r="C4" t="s">
        <v>33</v>
      </c>
      <c r="D4" t="s">
        <v>34</v>
      </c>
      <c r="I4" s="12" t="s">
        <v>46</v>
      </c>
      <c r="J4" t="s">
        <v>47</v>
      </c>
      <c r="K4" t="s">
        <v>33</v>
      </c>
      <c r="L4" t="s">
        <v>48</v>
      </c>
      <c r="N4" t="s">
        <v>40</v>
      </c>
    </row>
    <row r="5" spans="1:14">
      <c r="A5" t="s">
        <v>10</v>
      </c>
      <c r="B5" t="s">
        <v>45</v>
      </c>
      <c r="C5" t="s">
        <v>33</v>
      </c>
      <c r="D5" t="s">
        <v>34</v>
      </c>
      <c r="K5" t="s">
        <v>33</v>
      </c>
      <c r="L5" t="s">
        <v>48</v>
      </c>
      <c r="N5" t="s">
        <v>49</v>
      </c>
    </row>
    <row r="6" spans="1:14" hidden="1">
      <c r="A6" t="s">
        <v>10</v>
      </c>
      <c r="B6" t="s">
        <v>34</v>
      </c>
      <c r="C6" t="s">
        <v>33</v>
      </c>
      <c r="D6" t="s">
        <v>32</v>
      </c>
      <c r="E6" t="s">
        <v>9</v>
      </c>
      <c r="F6" s="12" t="s">
        <v>35</v>
      </c>
      <c r="G6" t="s">
        <v>21</v>
      </c>
      <c r="H6" s="12" t="s">
        <v>36</v>
      </c>
      <c r="K6" s="12" t="s">
        <v>37</v>
      </c>
      <c r="L6" t="s">
        <v>50</v>
      </c>
      <c r="M6" t="s">
        <v>51</v>
      </c>
      <c r="N6" t="s">
        <v>40</v>
      </c>
    </row>
    <row r="7" spans="1:14" hidden="1">
      <c r="A7" t="s">
        <v>5</v>
      </c>
      <c r="B7" t="s">
        <v>34</v>
      </c>
      <c r="C7" t="s">
        <v>33</v>
      </c>
      <c r="D7" t="s">
        <v>32</v>
      </c>
      <c r="E7" t="s">
        <v>18</v>
      </c>
      <c r="F7" t="s">
        <v>33</v>
      </c>
      <c r="G7" t="s">
        <v>41</v>
      </c>
      <c r="H7" s="12" t="s">
        <v>36</v>
      </c>
      <c r="I7" s="12" t="s">
        <v>46</v>
      </c>
      <c r="J7" t="s">
        <v>47</v>
      </c>
      <c r="K7" s="12" t="s">
        <v>42</v>
      </c>
      <c r="L7" t="s">
        <v>52</v>
      </c>
      <c r="M7" t="s">
        <v>53</v>
      </c>
      <c r="N7" t="s">
        <v>40</v>
      </c>
    </row>
    <row r="8" spans="1:14" hidden="1">
      <c r="A8" t="s">
        <v>6</v>
      </c>
      <c r="B8" t="s">
        <v>34</v>
      </c>
      <c r="C8" t="s">
        <v>35</v>
      </c>
      <c r="D8" t="s">
        <v>32</v>
      </c>
      <c r="E8" t="s">
        <v>7</v>
      </c>
      <c r="F8" t="s">
        <v>35</v>
      </c>
      <c r="G8" t="s">
        <v>46</v>
      </c>
      <c r="H8" t="s">
        <v>47</v>
      </c>
      <c r="I8" s="12" t="s">
        <v>46</v>
      </c>
      <c r="J8" t="s">
        <v>47</v>
      </c>
      <c r="K8" t="s">
        <v>35</v>
      </c>
      <c r="L8" t="s">
        <v>54</v>
      </c>
      <c r="N8" t="s">
        <v>40</v>
      </c>
    </row>
    <row r="9" spans="1:14" hidden="1">
      <c r="A9" t="s">
        <v>8</v>
      </c>
      <c r="B9" t="s">
        <v>34</v>
      </c>
      <c r="C9" t="s">
        <v>35</v>
      </c>
      <c r="D9" t="s">
        <v>32</v>
      </c>
      <c r="E9" t="s">
        <v>17</v>
      </c>
      <c r="F9" t="s">
        <v>35</v>
      </c>
      <c r="G9" t="s">
        <v>55</v>
      </c>
      <c r="K9" t="s">
        <v>35</v>
      </c>
      <c r="L9" t="s">
        <v>54</v>
      </c>
      <c r="N9" t="s">
        <v>49</v>
      </c>
    </row>
    <row r="10" spans="1:14">
      <c r="A10" t="s">
        <v>8</v>
      </c>
      <c r="B10" t="s">
        <v>32</v>
      </c>
      <c r="C10" t="s">
        <v>35</v>
      </c>
      <c r="D10" t="s">
        <v>34</v>
      </c>
      <c r="E10" t="s">
        <v>17</v>
      </c>
      <c r="F10" t="s">
        <v>35</v>
      </c>
      <c r="G10" t="s">
        <v>55</v>
      </c>
      <c r="H10" t="s">
        <v>35</v>
      </c>
      <c r="K10" t="s">
        <v>35</v>
      </c>
      <c r="L10" t="s">
        <v>56</v>
      </c>
      <c r="N10" t="s">
        <v>49</v>
      </c>
    </row>
    <row r="11" spans="1:14">
      <c r="A11" t="s">
        <v>6</v>
      </c>
      <c r="B11" t="s">
        <v>32</v>
      </c>
      <c r="C11" t="s">
        <v>35</v>
      </c>
      <c r="D11" t="s">
        <v>34</v>
      </c>
      <c r="E11" t="s">
        <v>7</v>
      </c>
      <c r="F11" t="s">
        <v>35</v>
      </c>
      <c r="G11" t="s">
        <v>46</v>
      </c>
      <c r="H11" t="s">
        <v>47</v>
      </c>
      <c r="K11" t="s">
        <v>35</v>
      </c>
      <c r="L11" t="s">
        <v>56</v>
      </c>
      <c r="N11" t="s">
        <v>49</v>
      </c>
    </row>
    <row r="12" spans="1:14">
      <c r="A12" t="s">
        <v>6</v>
      </c>
      <c r="B12" t="s">
        <v>45</v>
      </c>
      <c r="C12" t="s">
        <v>35</v>
      </c>
      <c r="D12" t="s">
        <v>34</v>
      </c>
      <c r="I12" s="12" t="s">
        <v>46</v>
      </c>
      <c r="J12" t="s">
        <v>47</v>
      </c>
      <c r="K12" t="s">
        <v>35</v>
      </c>
      <c r="L12" t="s">
        <v>56</v>
      </c>
      <c r="N12" t="s">
        <v>40</v>
      </c>
    </row>
    <row r="13" spans="1:14">
      <c r="A13" t="s">
        <v>8</v>
      </c>
      <c r="B13" t="s">
        <v>45</v>
      </c>
      <c r="C13" t="s">
        <v>35</v>
      </c>
      <c r="D13" t="s">
        <v>34</v>
      </c>
      <c r="K13" t="s">
        <v>35</v>
      </c>
      <c r="L13" t="s">
        <v>56</v>
      </c>
      <c r="N13" t="s">
        <v>49</v>
      </c>
    </row>
    <row r="14" spans="1:14" hidden="1">
      <c r="A14" t="s">
        <v>10</v>
      </c>
      <c r="B14" t="s">
        <v>57</v>
      </c>
      <c r="C14" t="s">
        <v>33</v>
      </c>
      <c r="D14" t="s">
        <v>32</v>
      </c>
      <c r="I14" t="s">
        <v>58</v>
      </c>
      <c r="K14" t="s">
        <v>33</v>
      </c>
      <c r="L14" t="s">
        <v>52</v>
      </c>
      <c r="M14" t="s">
        <v>59</v>
      </c>
      <c r="N14" t="s">
        <v>60</v>
      </c>
    </row>
    <row r="15" spans="1:14" hidden="1">
      <c r="A15" t="s">
        <v>61</v>
      </c>
      <c r="B15" t="s">
        <v>57</v>
      </c>
      <c r="C15" t="s">
        <v>33</v>
      </c>
      <c r="D15" t="s">
        <v>32</v>
      </c>
      <c r="I15" t="s">
        <v>58</v>
      </c>
      <c r="K15" t="s">
        <v>33</v>
      </c>
      <c r="L15" t="s">
        <v>52</v>
      </c>
      <c r="M15" t="s">
        <v>59</v>
      </c>
      <c r="N15" t="s">
        <v>60</v>
      </c>
    </row>
    <row r="16" spans="1:14" hidden="1">
      <c r="A16" t="s">
        <v>62</v>
      </c>
      <c r="B16" t="s">
        <v>57</v>
      </c>
      <c r="C16" t="s">
        <v>33</v>
      </c>
      <c r="D16" t="s">
        <v>32</v>
      </c>
      <c r="I16" t="s">
        <v>58</v>
      </c>
      <c r="K16" t="s">
        <v>33</v>
      </c>
      <c r="L16" t="s">
        <v>52</v>
      </c>
      <c r="M16" t="s">
        <v>59</v>
      </c>
      <c r="N16" t="s">
        <v>60</v>
      </c>
    </row>
    <row r="17" spans="1:14" hidden="1">
      <c r="A17" t="s">
        <v>63</v>
      </c>
      <c r="B17" t="s">
        <v>57</v>
      </c>
      <c r="C17" t="s">
        <v>33</v>
      </c>
      <c r="D17" t="s">
        <v>32</v>
      </c>
      <c r="I17" t="s">
        <v>58</v>
      </c>
      <c r="K17" t="s">
        <v>33</v>
      </c>
      <c r="L17" t="s">
        <v>52</v>
      </c>
      <c r="M17" t="s">
        <v>59</v>
      </c>
      <c r="N17" t="s">
        <v>60</v>
      </c>
    </row>
    <row r="18" spans="1:14" hidden="1">
      <c r="A18" t="s">
        <v>8</v>
      </c>
      <c r="B18" t="s">
        <v>57</v>
      </c>
      <c r="C18" t="s">
        <v>35</v>
      </c>
      <c r="D18" t="s">
        <v>32</v>
      </c>
      <c r="I18" t="s">
        <v>58</v>
      </c>
      <c r="K18" t="s">
        <v>35</v>
      </c>
      <c r="L18" t="s">
        <v>54</v>
      </c>
      <c r="M18" t="s">
        <v>64</v>
      </c>
      <c r="N18" t="s">
        <v>60</v>
      </c>
    </row>
    <row r="19" spans="1:14" hidden="1">
      <c r="A19" t="s">
        <v>11</v>
      </c>
      <c r="B19" t="s">
        <v>57</v>
      </c>
      <c r="C19" t="s">
        <v>35</v>
      </c>
      <c r="D19" t="s">
        <v>32</v>
      </c>
      <c r="I19" t="s">
        <v>58</v>
      </c>
      <c r="K19" t="s">
        <v>35</v>
      </c>
      <c r="L19" t="s">
        <v>54</v>
      </c>
      <c r="M19" t="s">
        <v>64</v>
      </c>
      <c r="N19" t="s">
        <v>60</v>
      </c>
    </row>
    <row r="20" spans="1:14" hidden="1">
      <c r="A20" t="s">
        <v>5</v>
      </c>
      <c r="B20" t="s">
        <v>57</v>
      </c>
      <c r="C20" t="s">
        <v>33</v>
      </c>
      <c r="D20" t="s">
        <v>32</v>
      </c>
      <c r="I20" t="s">
        <v>58</v>
      </c>
      <c r="K20" t="s">
        <v>33</v>
      </c>
      <c r="L20" t="s">
        <v>52</v>
      </c>
      <c r="M20" t="s">
        <v>59</v>
      </c>
      <c r="N20" t="s">
        <v>65</v>
      </c>
    </row>
    <row r="21" spans="1:14" hidden="1">
      <c r="A21" t="s">
        <v>6</v>
      </c>
      <c r="B21" t="s">
        <v>57</v>
      </c>
      <c r="C21" t="s">
        <v>35</v>
      </c>
      <c r="D21" t="s">
        <v>32</v>
      </c>
      <c r="I21" t="s">
        <v>58</v>
      </c>
      <c r="K21" t="s">
        <v>35</v>
      </c>
      <c r="L21" t="s">
        <v>54</v>
      </c>
      <c r="M21" t="s">
        <v>66</v>
      </c>
      <c r="N21" t="s">
        <v>40</v>
      </c>
    </row>
    <row r="24" spans="1:14">
      <c r="A24" t="s">
        <v>67</v>
      </c>
    </row>
    <row r="25" spans="1:14">
      <c r="A25" t="s">
        <v>68</v>
      </c>
      <c r="B25" t="s">
        <v>3</v>
      </c>
      <c r="C25" t="s">
        <v>69</v>
      </c>
      <c r="D25" t="s">
        <v>70</v>
      </c>
    </row>
    <row r="26" spans="1:14">
      <c r="A26" t="s">
        <v>71</v>
      </c>
      <c r="B26" t="s">
        <v>39</v>
      </c>
      <c r="C26" t="s">
        <v>71</v>
      </c>
      <c r="D26" t="s">
        <v>72</v>
      </c>
    </row>
    <row r="27" spans="1:14">
      <c r="A27" t="s">
        <v>73</v>
      </c>
      <c r="B27" t="s">
        <v>44</v>
      </c>
      <c r="C27" t="s">
        <v>73</v>
      </c>
      <c r="D27" t="s">
        <v>74</v>
      </c>
    </row>
    <row r="28" spans="1:14">
      <c r="A28" t="s">
        <v>75</v>
      </c>
      <c r="B28" t="s">
        <v>51</v>
      </c>
      <c r="C28" t="s">
        <v>75</v>
      </c>
      <c r="D28" t="s">
        <v>76</v>
      </c>
    </row>
    <row r="29" spans="1:14">
      <c r="A29" t="s">
        <v>77</v>
      </c>
      <c r="B29" t="s">
        <v>53</v>
      </c>
      <c r="C29" t="s">
        <v>77</v>
      </c>
    </row>
    <row r="30" spans="1:14">
      <c r="A30" t="s">
        <v>78</v>
      </c>
      <c r="C30" t="s">
        <v>78</v>
      </c>
    </row>
    <row r="31" spans="1:14">
      <c r="A31" t="s">
        <v>79</v>
      </c>
    </row>
    <row r="32" spans="1:14">
      <c r="A32" t="s">
        <v>80</v>
      </c>
      <c r="C32" t="s">
        <v>80</v>
      </c>
    </row>
    <row r="33" spans="1:3">
      <c r="A33" t="s">
        <v>81</v>
      </c>
    </row>
    <row r="34" spans="1:3">
      <c r="A34" t="s">
        <v>82</v>
      </c>
      <c r="C34" t="s">
        <v>82</v>
      </c>
    </row>
    <row r="35" spans="1:3">
      <c r="A35" t="s">
        <v>83</v>
      </c>
      <c r="C35" t="s">
        <v>83</v>
      </c>
    </row>
    <row r="36" spans="1:3">
      <c r="A36" t="s">
        <v>84</v>
      </c>
      <c r="C36" t="s">
        <v>84</v>
      </c>
    </row>
    <row r="37" spans="1:3">
      <c r="A37" t="s">
        <v>85</v>
      </c>
    </row>
    <row r="38" spans="1:3">
      <c r="A38" t="s">
        <v>86</v>
      </c>
    </row>
    <row r="49" spans="1:4">
      <c r="A49" t="s">
        <v>87</v>
      </c>
      <c r="B49">
        <f>COUNTA(A26:F46)</f>
        <v>29</v>
      </c>
    </row>
    <row r="50" spans="1:4">
      <c r="A50" t="s">
        <v>88</v>
      </c>
      <c r="B50">
        <v>34</v>
      </c>
    </row>
    <row r="51" spans="1:4">
      <c r="D51" t="s">
        <v>89</v>
      </c>
    </row>
    <row r="52" spans="1:4">
      <c r="D52" t="s">
        <v>90</v>
      </c>
    </row>
    <row r="53" spans="1:4">
      <c r="D53" t="s">
        <v>91</v>
      </c>
    </row>
    <row r="54" spans="1:4">
      <c r="D54" t="s">
        <v>92</v>
      </c>
    </row>
    <row r="55" spans="1:4">
      <c r="D55" t="s">
        <v>93</v>
      </c>
    </row>
    <row r="56" spans="1:4">
      <c r="D56" t="s">
        <v>94</v>
      </c>
    </row>
    <row r="57" spans="1:4">
      <c r="D57" t="s">
        <v>95</v>
      </c>
    </row>
    <row r="58" spans="1:4">
      <c r="D58" t="s">
        <v>96</v>
      </c>
    </row>
  </sheetData>
  <autoFilter ref="A1:N21" xr:uid="{00000000-0009-0000-0000-000001000000}">
    <filterColumn colId="3">
      <filters>
        <filter val="B"/>
      </filters>
    </filterColumn>
    <sortState ref="A2:N21">
      <sortCondition ref="L1"/>
    </sortState>
  </autoFilter>
  <sortState ref="A2:N21">
    <sortCondition descending="1" ref="N2"/>
  </sortState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A8" sqref="A8"/>
    </sheetView>
  </sheetViews>
  <sheetFormatPr defaultColWidth="9" defaultRowHeight="15.75"/>
  <cols>
    <col min="1" max="1" width="24.625" customWidth="1"/>
    <col min="3" max="3" width="23.875" customWidth="1"/>
    <col min="6" max="6" width="11.5" customWidth="1"/>
  </cols>
  <sheetData>
    <row r="1" spans="1:6">
      <c r="A1" t="s">
        <v>97</v>
      </c>
      <c r="B1" t="s">
        <v>98</v>
      </c>
      <c r="C1" t="s">
        <v>25</v>
      </c>
      <c r="D1" t="s">
        <v>99</v>
      </c>
      <c r="E1" t="s">
        <v>100</v>
      </c>
      <c r="F1" t="s">
        <v>101</v>
      </c>
    </row>
    <row r="2" spans="1:6">
      <c r="A2" t="s">
        <v>102</v>
      </c>
      <c r="B2">
        <v>4</v>
      </c>
      <c r="C2" t="s">
        <v>103</v>
      </c>
      <c r="D2">
        <v>3.34</v>
      </c>
      <c r="E2">
        <f t="shared" ref="E2:E7" si="0">D2/B2</f>
        <v>0.83499999999999996</v>
      </c>
      <c r="F2" t="s">
        <v>104</v>
      </c>
    </row>
    <row r="3" spans="1:6">
      <c r="A3" t="s">
        <v>105</v>
      </c>
      <c r="B3">
        <v>1</v>
      </c>
      <c r="C3" t="s">
        <v>106</v>
      </c>
      <c r="D3">
        <v>1.1100000000000001</v>
      </c>
      <c r="E3">
        <f t="shared" si="0"/>
        <v>1.1100000000000001</v>
      </c>
      <c r="F3" t="s">
        <v>107</v>
      </c>
    </row>
    <row r="4" spans="1:6">
      <c r="A4" t="s">
        <v>108</v>
      </c>
      <c r="B4">
        <v>1</v>
      </c>
      <c r="C4" t="s">
        <v>109</v>
      </c>
      <c r="D4">
        <v>1.1100000000000001</v>
      </c>
      <c r="E4">
        <f t="shared" si="0"/>
        <v>1.1100000000000001</v>
      </c>
      <c r="F4" t="s">
        <v>107</v>
      </c>
    </row>
    <row r="5" spans="1:6">
      <c r="A5" t="s">
        <v>110</v>
      </c>
      <c r="B5">
        <v>1</v>
      </c>
      <c r="C5" t="s">
        <v>111</v>
      </c>
      <c r="D5">
        <v>0.76</v>
      </c>
      <c r="E5">
        <f t="shared" si="0"/>
        <v>0.76</v>
      </c>
      <c r="F5" t="s">
        <v>112</v>
      </c>
    </row>
    <row r="6" spans="1:6">
      <c r="A6" t="s">
        <v>113</v>
      </c>
      <c r="B6">
        <v>2</v>
      </c>
      <c r="C6" t="s">
        <v>111</v>
      </c>
      <c r="D6">
        <v>1.36</v>
      </c>
      <c r="E6">
        <f t="shared" si="0"/>
        <v>0.68</v>
      </c>
      <c r="F6" t="s">
        <v>112</v>
      </c>
    </row>
    <row r="7" spans="1:6">
      <c r="A7" t="s">
        <v>114</v>
      </c>
      <c r="B7">
        <v>8</v>
      </c>
      <c r="C7" t="s">
        <v>115</v>
      </c>
      <c r="D7">
        <v>3.23</v>
      </c>
      <c r="E7">
        <f t="shared" si="0"/>
        <v>0.40375</v>
      </c>
      <c r="F7" t="s">
        <v>112</v>
      </c>
    </row>
    <row r="8" spans="1:6">
      <c r="A8" t="s">
        <v>116</v>
      </c>
      <c r="B8">
        <v>1</v>
      </c>
      <c r="C8" t="s">
        <v>117</v>
      </c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65"/>
  <sheetViews>
    <sheetView zoomScale="85" zoomScaleNormal="85" workbookViewId="0">
      <selection activeCell="C57" sqref="C57"/>
    </sheetView>
  </sheetViews>
  <sheetFormatPr defaultColWidth="9" defaultRowHeight="15.75"/>
  <cols>
    <col min="1" max="1" width="2.75" customWidth="1"/>
    <col min="2" max="2" width="29.5" customWidth="1"/>
    <col min="3" max="3" width="5.875" customWidth="1"/>
    <col min="4" max="4" width="8.375" customWidth="1"/>
    <col min="5" max="5" width="4" customWidth="1"/>
    <col min="6" max="6" width="14.875" customWidth="1"/>
    <col min="8" max="8" width="12.625"/>
    <col min="9" max="9" width="9.5" customWidth="1"/>
    <col min="10" max="10" width="6.75" customWidth="1"/>
  </cols>
  <sheetData>
    <row r="2" spans="2:4">
      <c r="B2" s="13" t="s">
        <v>118</v>
      </c>
      <c r="C2" s="13"/>
      <c r="D2" s="13"/>
    </row>
    <row r="3" spans="2:4">
      <c r="B3" s="1" t="s">
        <v>119</v>
      </c>
    </row>
    <row r="4" spans="2:4">
      <c r="B4" t="s">
        <v>120</v>
      </c>
      <c r="C4" s="2">
        <v>1.2350000000000001</v>
      </c>
      <c r="D4" t="s">
        <v>121</v>
      </c>
    </row>
    <row r="5" spans="2:4">
      <c r="B5" t="s">
        <v>122</v>
      </c>
      <c r="C5">
        <v>1</v>
      </c>
      <c r="D5" t="s">
        <v>123</v>
      </c>
    </row>
    <row r="6" spans="2:4">
      <c r="B6" t="s">
        <v>124</v>
      </c>
      <c r="C6">
        <v>40</v>
      </c>
      <c r="D6" t="s">
        <v>125</v>
      </c>
    </row>
    <row r="8" spans="2:4">
      <c r="B8" s="1" t="s">
        <v>126</v>
      </c>
    </row>
    <row r="9" spans="2:4">
      <c r="B9" t="s">
        <v>127</v>
      </c>
      <c r="C9">
        <v>5</v>
      </c>
      <c r="D9" t="s">
        <v>121</v>
      </c>
    </row>
    <row r="10" spans="2:4">
      <c r="B10" t="s">
        <v>128</v>
      </c>
      <c r="C10">
        <v>3.3</v>
      </c>
      <c r="D10" t="s">
        <v>121</v>
      </c>
    </row>
    <row r="11" spans="2:4">
      <c r="B11" t="s">
        <v>129</v>
      </c>
      <c r="C11">
        <v>2.7</v>
      </c>
      <c r="D11" t="s">
        <v>121</v>
      </c>
    </row>
    <row r="12" spans="2:4">
      <c r="B12" t="s">
        <v>130</v>
      </c>
      <c r="C12">
        <v>1.8</v>
      </c>
      <c r="D12" t="s">
        <v>121</v>
      </c>
    </row>
    <row r="14" spans="2:4">
      <c r="B14" s="13" t="s">
        <v>131</v>
      </c>
      <c r="C14" s="13"/>
      <c r="D14" s="13"/>
    </row>
    <row r="15" spans="2:4">
      <c r="B15" t="s">
        <v>132</v>
      </c>
      <c r="C15">
        <f>C4/C5</f>
        <v>1.2350000000000001</v>
      </c>
      <c r="D15" t="s">
        <v>133</v>
      </c>
    </row>
    <row r="16" spans="2:4">
      <c r="B16" t="s">
        <v>134</v>
      </c>
      <c r="C16">
        <v>10</v>
      </c>
      <c r="D16" t="s">
        <v>135</v>
      </c>
    </row>
    <row r="17" spans="2:4">
      <c r="B17" t="s">
        <v>136</v>
      </c>
      <c r="C17">
        <f>(C12/C4-1)*C16</f>
        <v>4.5748987854251011</v>
      </c>
      <c r="D17" t="s">
        <v>135</v>
      </c>
    </row>
    <row r="18" spans="2:4">
      <c r="B18" t="s">
        <v>137</v>
      </c>
      <c r="C18">
        <v>4.7</v>
      </c>
      <c r="D18" t="s">
        <v>135</v>
      </c>
    </row>
    <row r="19" spans="2:4">
      <c r="B19" t="s">
        <v>138</v>
      </c>
      <c r="C19">
        <f>C6*C18/1000</f>
        <v>0.188</v>
      </c>
      <c r="D19" t="s">
        <v>139</v>
      </c>
    </row>
    <row r="20" spans="2:4">
      <c r="B20" t="s">
        <v>140</v>
      </c>
      <c r="C20">
        <f>$C$18/(C9/$C$4-1)</f>
        <v>1.5416998671978752</v>
      </c>
      <c r="D20" t="s">
        <v>135</v>
      </c>
    </row>
    <row r="21" spans="2:4">
      <c r="B21" t="s">
        <v>141</v>
      </c>
      <c r="C21">
        <f>1/(1/C20-1/$C$16)</f>
        <v>1.8227065048436986</v>
      </c>
      <c r="D21" t="s">
        <v>135</v>
      </c>
    </row>
    <row r="22" spans="2:4">
      <c r="B22" t="s">
        <v>142</v>
      </c>
      <c r="C22">
        <v>1.8</v>
      </c>
      <c r="D22" t="s">
        <v>135</v>
      </c>
    </row>
    <row r="23" spans="2:4">
      <c r="B23" t="s">
        <v>143</v>
      </c>
      <c r="C23">
        <f>$C$18/(C10/$C$4-1)</f>
        <v>2.8108958837772406</v>
      </c>
      <c r="D23" t="s">
        <v>135</v>
      </c>
    </row>
    <row r="24" spans="2:4">
      <c r="B24" t="s">
        <v>144</v>
      </c>
      <c r="C24">
        <f>1/(1/C23-1/$C$16)</f>
        <v>3.9099390387659572</v>
      </c>
      <c r="D24" t="s">
        <v>135</v>
      </c>
    </row>
    <row r="25" spans="2:4">
      <c r="B25" t="s">
        <v>145</v>
      </c>
      <c r="C25">
        <v>3.9</v>
      </c>
      <c r="D25" t="s">
        <v>135</v>
      </c>
    </row>
    <row r="26" spans="2:4">
      <c r="B26" t="s">
        <v>146</v>
      </c>
      <c r="C26">
        <f>$C$18/(C11/$C$4-1)</f>
        <v>3.9621160409556322</v>
      </c>
      <c r="D26" t="s">
        <v>135</v>
      </c>
    </row>
    <row r="27" spans="2:4">
      <c r="B27" t="s">
        <v>147</v>
      </c>
      <c r="C27">
        <f>1/(1/C26-1/$C$16)</f>
        <v>6.5620937199706093</v>
      </c>
      <c r="D27" t="s">
        <v>135</v>
      </c>
    </row>
    <row r="28" spans="2:4">
      <c r="B28" t="s">
        <v>148</v>
      </c>
      <c r="C28">
        <v>6.8</v>
      </c>
      <c r="D28" t="s">
        <v>135</v>
      </c>
    </row>
    <row r="29" spans="2:4">
      <c r="B29" s="1" t="s">
        <v>149</v>
      </c>
    </row>
    <row r="30" spans="2:4">
      <c r="B30" t="s">
        <v>127</v>
      </c>
      <c r="C30">
        <f>$C$4*(1+$C$18/(1/(1/C22+1/C16)))</f>
        <v>5.0401722222222229</v>
      </c>
      <c r="D30" t="s">
        <v>121</v>
      </c>
    </row>
    <row r="31" spans="2:4">
      <c r="B31" t="s">
        <v>128</v>
      </c>
      <c r="C31">
        <f>$C$4*(1+$C$18/(1/(1/C25+1/C16)))</f>
        <v>3.303783333333334</v>
      </c>
      <c r="D31" t="s">
        <v>121</v>
      </c>
    </row>
    <row r="32" spans="2:4">
      <c r="B32" t="s">
        <v>129</v>
      </c>
      <c r="C32">
        <f>$C$4*(1+$C$18/(1/(1/C28+1/C16)))</f>
        <v>2.6690529411764707</v>
      </c>
      <c r="D32" t="s">
        <v>121</v>
      </c>
    </row>
    <row r="33" spans="2:4">
      <c r="B33" t="s">
        <v>130</v>
      </c>
      <c r="C33">
        <f>$C$4*(1+$C$18/C16)</f>
        <v>1.81545</v>
      </c>
      <c r="D33" t="s">
        <v>121</v>
      </c>
    </row>
    <row r="35" spans="2:4">
      <c r="B35" s="13" t="s">
        <v>150</v>
      </c>
      <c r="C35" s="13"/>
      <c r="D35" s="13"/>
    </row>
    <row r="37" spans="2:4">
      <c r="B37" t="s">
        <v>151</v>
      </c>
    </row>
    <row r="38" spans="2:4">
      <c r="B38" s="14" t="s">
        <v>152</v>
      </c>
      <c r="C38" s="14"/>
    </row>
    <row r="39" spans="2:4">
      <c r="B39" s="3" t="s">
        <v>153</v>
      </c>
      <c r="C39" t="s">
        <v>154</v>
      </c>
    </row>
    <row r="40" spans="2:4">
      <c r="B40" s="3">
        <v>0</v>
      </c>
      <c r="C40">
        <f>C9</f>
        <v>5</v>
      </c>
      <c r="D40" t="s">
        <v>121</v>
      </c>
    </row>
    <row r="41" spans="2:4">
      <c r="B41" s="3">
        <v>3.3</v>
      </c>
      <c r="C41">
        <f>C12</f>
        <v>1.8</v>
      </c>
      <c r="D41" t="s">
        <v>121</v>
      </c>
    </row>
    <row r="42" spans="2:4">
      <c r="B42" s="4" t="s">
        <v>137</v>
      </c>
      <c r="C42" s="5">
        <v>100</v>
      </c>
      <c r="D42" s="4" t="s">
        <v>135</v>
      </c>
    </row>
    <row r="43" spans="2:4">
      <c r="B43" s="6" t="s">
        <v>155</v>
      </c>
      <c r="C43" s="6">
        <f>C4</f>
        <v>1.2350000000000001</v>
      </c>
      <c r="D43" s="6" t="s">
        <v>121</v>
      </c>
    </row>
    <row r="44" spans="2:4">
      <c r="B44" s="7" t="s">
        <v>156</v>
      </c>
      <c r="C44" s="6"/>
      <c r="D44" s="6"/>
    </row>
    <row r="45" spans="2:4">
      <c r="B45" s="7" t="s">
        <v>157</v>
      </c>
      <c r="C45" s="6"/>
      <c r="D45" s="6"/>
    </row>
    <row r="46" spans="2:4">
      <c r="B46" s="6"/>
      <c r="C46" s="6"/>
      <c r="D46" s="6"/>
    </row>
    <row r="47" spans="2:4">
      <c r="B47" s="8" t="str">
        <f>"(R30||R36||Rchain)=Vfb/"&amp;C40&amp;"*R30="</f>
        <v>(R30||R36||Rchain)=Vfb/5*R30=</v>
      </c>
      <c r="C47" s="6">
        <f>C43/C40*C42</f>
        <v>24.700000000000003</v>
      </c>
      <c r="D47" s="6" t="s">
        <v>135</v>
      </c>
    </row>
    <row r="48" spans="2:4">
      <c r="B48" s="9"/>
      <c r="C48" s="6"/>
      <c r="D48" s="6"/>
    </row>
    <row r="49" spans="2:4">
      <c r="B49" s="10" t="s">
        <v>158</v>
      </c>
      <c r="C49" s="6"/>
      <c r="D49" s="6"/>
    </row>
    <row r="50" spans="2:4">
      <c r="B50" s="10" t="s">
        <v>159</v>
      </c>
      <c r="C50" s="6"/>
      <c r="D50" s="6"/>
    </row>
    <row r="51" spans="2:4">
      <c r="B51" s="10" t="s">
        <v>160</v>
      </c>
    </row>
    <row r="52" spans="2:4">
      <c r="B52" s="3" t="s">
        <v>161</v>
      </c>
      <c r="C52">
        <f>B41/(C43/C47-C41/C42)</f>
        <v>103.12500000000001</v>
      </c>
      <c r="D52" s="6" t="s">
        <v>135</v>
      </c>
    </row>
    <row r="53" spans="2:4">
      <c r="B53" s="3" t="s">
        <v>162</v>
      </c>
      <c r="C53">
        <f>1/(1/C47-1/C52-1/C42)</f>
        <v>48.102685157863696</v>
      </c>
      <c r="D53" s="6" t="s">
        <v>135</v>
      </c>
    </row>
    <row r="54" spans="2:4">
      <c r="B54" t="s">
        <v>138</v>
      </c>
      <c r="C54">
        <f>C6*C42/1000</f>
        <v>4</v>
      </c>
      <c r="D54" t="s">
        <v>139</v>
      </c>
    </row>
    <row r="55" spans="2:4">
      <c r="B55" s="1" t="s">
        <v>134</v>
      </c>
      <c r="C55" s="11">
        <v>47</v>
      </c>
      <c r="D55" s="11" t="s">
        <v>135</v>
      </c>
    </row>
    <row r="56" spans="2:4">
      <c r="B56" s="1" t="s">
        <v>163</v>
      </c>
      <c r="C56" s="11">
        <v>5.6</v>
      </c>
      <c r="D56" s="4" t="s">
        <v>135</v>
      </c>
    </row>
    <row r="57" spans="2:4">
      <c r="B57" s="1" t="s">
        <v>164</v>
      </c>
      <c r="C57" s="11">
        <v>47</v>
      </c>
      <c r="D57" s="4" t="s">
        <v>135</v>
      </c>
    </row>
    <row r="58" spans="2:4">
      <c r="B58" s="1" t="s">
        <v>148</v>
      </c>
      <c r="C58" s="11">
        <v>47</v>
      </c>
      <c r="D58" s="4" t="s">
        <v>135</v>
      </c>
    </row>
    <row r="59" spans="2:4">
      <c r="B59" t="s">
        <v>165</v>
      </c>
      <c r="C59">
        <f>SUM(C56:C58)</f>
        <v>99.6</v>
      </c>
      <c r="D59" s="6" t="s">
        <v>135</v>
      </c>
    </row>
    <row r="61" spans="2:4">
      <c r="B61" t="s">
        <v>166</v>
      </c>
    </row>
    <row r="62" spans="2:4">
      <c r="B62" t="s">
        <v>167</v>
      </c>
    </row>
    <row r="63" spans="2:4">
      <c r="B63" s="1" t="s">
        <v>149</v>
      </c>
    </row>
    <row r="64" spans="2:4">
      <c r="B64" t="s">
        <v>127</v>
      </c>
      <c r="C64">
        <f>C43*(1+C42/(1/(1/C55+1/C59)))</f>
        <v>5.102619413825515</v>
      </c>
      <c r="D64" t="s">
        <v>121</v>
      </c>
    </row>
    <row r="65" spans="2:4">
      <c r="B65" t="s">
        <v>130</v>
      </c>
      <c r="C65">
        <f>(C43/(1/(1/C59+1/C55+1/C42))-B41/C59)*C42</f>
        <v>1.7893664017773232</v>
      </c>
      <c r="D65" t="s">
        <v>121</v>
      </c>
    </row>
  </sheetData>
  <mergeCells count="4">
    <mergeCell ref="B2:D2"/>
    <mergeCell ref="B14:D14"/>
    <mergeCell ref="B35:D35"/>
    <mergeCell ref="B38:C38"/>
  </mergeCells>
  <pageMargins left="0.75" right="0.75" top="1" bottom="1" header="0.51180555555555596" footer="0.51180555555555596"/>
  <drawing r:id="rId1"/>
  <legacyDrawing r:id="rId2"/>
  <oleObjects>
    <mc:AlternateContent xmlns:mc="http://schemas.openxmlformats.org/markup-compatibility/2006">
      <mc:Choice Requires="x14">
        <oleObject progId="Equation.KSEE3" shapeId="1025" r:id="rId3">
          <objectPr defaultSize="0" r:id="rId4">
            <anchor moveWithCells="1">
              <from>
                <xdr:col>5</xdr:col>
                <xdr:colOff>609600</xdr:colOff>
                <xdr:row>30</xdr:row>
                <xdr:rowOff>180975</xdr:rowOff>
              </from>
              <to>
                <xdr:col>7</xdr:col>
                <xdr:colOff>571500</xdr:colOff>
                <xdr:row>33</xdr:row>
                <xdr:rowOff>190500</xdr:rowOff>
              </to>
            </anchor>
          </objectPr>
        </oleObject>
      </mc:Choice>
      <mc:Fallback>
        <oleObject progId="Equation.KSEE3" shapeId="1025" r:id="rId3"/>
      </mc:Fallback>
    </mc:AlternateContent>
    <mc:AlternateContent xmlns:mc="http://schemas.openxmlformats.org/markup-compatibility/2006">
      <mc:Choice Requires="x14">
        <oleObject progId="Equation.KSEE3" shapeId="1026" r:id="rId5">
          <objectPr defaultSize="0" altText="" r:id="rId6">
            <anchor moveWithCells="1">
              <from>
                <xdr:col>8</xdr:col>
                <xdr:colOff>257175</xdr:colOff>
                <xdr:row>30</xdr:row>
                <xdr:rowOff>28575</xdr:rowOff>
              </from>
              <to>
                <xdr:col>10</xdr:col>
                <xdr:colOff>466725</xdr:colOff>
                <xdr:row>34</xdr:row>
                <xdr:rowOff>114300</xdr:rowOff>
              </to>
            </anchor>
          </objectPr>
        </oleObject>
      </mc:Choice>
      <mc:Fallback>
        <oleObject progId="Equation.KSEE3" shapeId="1026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999B-A391-4215-AD7D-B8D2C5EDBE7C}">
  <dimension ref="A1:G29"/>
  <sheetViews>
    <sheetView tabSelected="1" workbookViewId="0">
      <selection activeCell="G30" sqref="G30"/>
    </sheetView>
  </sheetViews>
  <sheetFormatPr defaultRowHeight="15.75"/>
  <cols>
    <col min="1" max="1" width="20" bestFit="1" customWidth="1"/>
    <col min="3" max="3" width="18.625" bestFit="1" customWidth="1"/>
    <col min="4" max="4" width="20.25" bestFit="1" customWidth="1"/>
    <col min="5" max="5" width="14.5" bestFit="1" customWidth="1"/>
    <col min="6" max="6" width="15.875" bestFit="1" customWidth="1"/>
  </cols>
  <sheetData>
    <row r="1" spans="1:5">
      <c r="A1" t="s">
        <v>168</v>
      </c>
      <c r="D1" t="s">
        <v>201</v>
      </c>
    </row>
    <row r="2" spans="1:5">
      <c r="A2" t="s">
        <v>169</v>
      </c>
      <c r="B2" t="s">
        <v>170</v>
      </c>
      <c r="C2" t="s">
        <v>171</v>
      </c>
      <c r="D2">
        <v>50</v>
      </c>
    </row>
    <row r="3" spans="1:5">
      <c r="A3" t="s">
        <v>172</v>
      </c>
      <c r="B3" t="s">
        <v>173</v>
      </c>
      <c r="C3" t="s">
        <v>171</v>
      </c>
      <c r="D3">
        <v>50</v>
      </c>
    </row>
    <row r="4" spans="1:5">
      <c r="A4" t="s">
        <v>174</v>
      </c>
      <c r="B4" t="s">
        <v>173</v>
      </c>
      <c r="C4" t="s">
        <v>171</v>
      </c>
      <c r="D4">
        <v>50</v>
      </c>
    </row>
    <row r="5" spans="1:5">
      <c r="A5" t="s">
        <v>175</v>
      </c>
      <c r="B5" t="s">
        <v>173</v>
      </c>
      <c r="C5" t="s">
        <v>171</v>
      </c>
      <c r="D5">
        <v>50</v>
      </c>
    </row>
    <row r="6" spans="1:5">
      <c r="A6" t="s">
        <v>178</v>
      </c>
      <c r="B6" t="s">
        <v>179</v>
      </c>
      <c r="C6" t="s">
        <v>180</v>
      </c>
      <c r="D6">
        <v>0</v>
      </c>
    </row>
    <row r="7" spans="1:5">
      <c r="A7" t="s">
        <v>176</v>
      </c>
      <c r="B7" t="s">
        <v>177</v>
      </c>
      <c r="C7" t="s">
        <v>187</v>
      </c>
      <c r="D7">
        <v>30</v>
      </c>
    </row>
    <row r="8" spans="1:5">
      <c r="A8" t="s">
        <v>182</v>
      </c>
      <c r="B8" t="s">
        <v>177</v>
      </c>
      <c r="C8" t="s">
        <v>181</v>
      </c>
      <c r="D8">
        <v>30</v>
      </c>
    </row>
    <row r="9" spans="1:5">
      <c r="A9" t="s">
        <v>183</v>
      </c>
      <c r="B9" t="s">
        <v>177</v>
      </c>
      <c r="C9" t="s">
        <v>114</v>
      </c>
      <c r="D9">
        <v>25</v>
      </c>
    </row>
    <row r="10" spans="1:5">
      <c r="A10" t="s">
        <v>184</v>
      </c>
      <c r="B10" t="s">
        <v>177</v>
      </c>
      <c r="C10" t="s">
        <v>185</v>
      </c>
      <c r="D10">
        <v>15</v>
      </c>
    </row>
    <row r="11" spans="1:5">
      <c r="A11" t="s">
        <v>186</v>
      </c>
      <c r="B11" t="s">
        <v>177</v>
      </c>
      <c r="C11" t="s">
        <v>40</v>
      </c>
    </row>
    <row r="13" spans="1:5">
      <c r="A13" t="s">
        <v>188</v>
      </c>
      <c r="B13" t="s">
        <v>193</v>
      </c>
      <c r="C13" t="s">
        <v>194</v>
      </c>
      <c r="D13" t="s">
        <v>195</v>
      </c>
      <c r="E13" t="s">
        <v>196</v>
      </c>
    </row>
    <row r="14" spans="1:5">
      <c r="A14" t="s">
        <v>189</v>
      </c>
      <c r="B14" t="s">
        <v>170</v>
      </c>
      <c r="C14">
        <v>600</v>
      </c>
      <c r="D14">
        <v>2.1</v>
      </c>
      <c r="E14">
        <v>1.7</v>
      </c>
    </row>
    <row r="15" spans="1:5">
      <c r="A15" t="s">
        <v>190</v>
      </c>
      <c r="B15" t="s">
        <v>179</v>
      </c>
      <c r="C15">
        <v>250</v>
      </c>
      <c r="D15">
        <v>3.1</v>
      </c>
      <c r="E15">
        <v>2.7</v>
      </c>
    </row>
    <row r="16" spans="1:5">
      <c r="A16" t="s">
        <v>191</v>
      </c>
      <c r="B16" t="s">
        <v>173</v>
      </c>
      <c r="C16">
        <v>900</v>
      </c>
      <c r="D16">
        <v>3.1</v>
      </c>
      <c r="E16">
        <v>2.7</v>
      </c>
    </row>
    <row r="17" spans="1:7">
      <c r="A17" t="s">
        <v>192</v>
      </c>
      <c r="B17" t="s">
        <v>177</v>
      </c>
      <c r="C17">
        <v>1200</v>
      </c>
      <c r="D17">
        <v>3.1</v>
      </c>
      <c r="E17">
        <v>2.7</v>
      </c>
    </row>
    <row r="19" spans="1:7">
      <c r="A19" t="s">
        <v>197</v>
      </c>
      <c r="B19">
        <v>35</v>
      </c>
    </row>
    <row r="21" spans="1:7">
      <c r="A21" t="s">
        <v>198</v>
      </c>
    </row>
    <row r="22" spans="1:7">
      <c r="B22" t="s">
        <v>193</v>
      </c>
      <c r="C22" t="s">
        <v>199</v>
      </c>
      <c r="D22" t="s">
        <v>200</v>
      </c>
      <c r="E22" t="s">
        <v>201</v>
      </c>
      <c r="F22" t="s">
        <v>202</v>
      </c>
      <c r="G22" t="s">
        <v>203</v>
      </c>
    </row>
    <row r="23" spans="1:7">
      <c r="B23" t="s">
        <v>179</v>
      </c>
      <c r="C23" s="16">
        <f>$B$19/VLOOKUP(B23,$B$14:$C$17,2,FALSE)*20</f>
        <v>2.8000000000000003</v>
      </c>
      <c r="D23" s="15">
        <f>(3.3-VLOOKUP(B23,$B$14:$E$17,4,FALSE))/C23*1000</f>
        <v>214.28571428571414</v>
      </c>
      <c r="E23">
        <v>0</v>
      </c>
      <c r="F23" s="15">
        <f>D23-E23</f>
        <v>214.28571428571414</v>
      </c>
      <c r="G23">
        <v>220</v>
      </c>
    </row>
    <row r="24" spans="1:7">
      <c r="B24" t="s">
        <v>177</v>
      </c>
      <c r="C24" s="16">
        <f>$B$19/VLOOKUP(B24,$B$14:$C$17,2,FALSE)*20</f>
        <v>0.58333333333333337</v>
      </c>
      <c r="D24" s="15">
        <f>(3.3-VLOOKUP(B24,$B$14:$E$17,4,FALSE))/C24*1000</f>
        <v>1028.5714285714278</v>
      </c>
      <c r="E24">
        <v>30</v>
      </c>
      <c r="F24" s="15">
        <f>D24-E24</f>
        <v>998.57142857142776</v>
      </c>
      <c r="G24">
        <v>1000</v>
      </c>
    </row>
    <row r="26" spans="1:7">
      <c r="A26" t="s">
        <v>204</v>
      </c>
    </row>
    <row r="27" spans="1:7">
      <c r="B27" t="s">
        <v>193</v>
      </c>
      <c r="C27" t="s">
        <v>199</v>
      </c>
      <c r="D27" t="s">
        <v>200</v>
      </c>
      <c r="E27" t="s">
        <v>201</v>
      </c>
      <c r="F27" t="s">
        <v>202</v>
      </c>
      <c r="G27" t="s">
        <v>203</v>
      </c>
    </row>
    <row r="28" spans="1:7">
      <c r="B28" t="s">
        <v>170</v>
      </c>
      <c r="C28" s="16">
        <f>$B$19/VLOOKUP(B28,$B$14:$C$17,2,FALSE)*20*4</f>
        <v>4.666666666666667</v>
      </c>
      <c r="D28" s="15">
        <f t="shared" ref="D28:D29" si="0">(3.3-VLOOKUP(B28,$B$14:$E$17,4,FALSE))/C28*1000</f>
        <v>342.85714285714283</v>
      </c>
      <c r="E28">
        <v>50</v>
      </c>
      <c r="F28" s="15">
        <f>D28-E28</f>
        <v>292.85714285714283</v>
      </c>
      <c r="G28">
        <v>220</v>
      </c>
    </row>
    <row r="29" spans="1:7">
      <c r="B29" t="s">
        <v>173</v>
      </c>
      <c r="C29" s="16">
        <f>$B$19/VLOOKUP(B29,$B$14:$C$17,2,FALSE)*20*4</f>
        <v>3.1111111111111112</v>
      </c>
      <c r="D29" s="15">
        <f t="shared" si="0"/>
        <v>192.85714285714272</v>
      </c>
      <c r="E29">
        <v>50</v>
      </c>
      <c r="F29" s="15">
        <f>D29-E29</f>
        <v>142.85714285714272</v>
      </c>
      <c r="G29">
        <v>220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IO</vt:lpstr>
      <vt:lpstr>Translators</vt:lpstr>
      <vt:lpstr>Regulator</vt:lpstr>
      <vt:lpstr>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Nowicki</dc:creator>
  <cp:lastModifiedBy>Piotr Nowicki</cp:lastModifiedBy>
  <dcterms:created xsi:type="dcterms:W3CDTF">2017-05-17T17:27:00Z</dcterms:created>
  <dcterms:modified xsi:type="dcterms:W3CDTF">2017-10-22T21:17:54Z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