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NICHOLAS\Downloads\"/>
    </mc:Choice>
  </mc:AlternateContent>
  <xr:revisionPtr revIDLastSave="0" documentId="13_ncr:1_{ED18A283-914A-42B2-BAA3-B11092253B8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solver_adj" localSheetId="0" hidden="1">Sheet1!$V$4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Sheet1!$V$4</definedName>
    <definedName name="solver_lhs2" localSheetId="0" hidden="1">Sheet1!$V$4</definedName>
    <definedName name="solver_lhs3" localSheetId="0" hidden="1">Sheet1!$V$4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Sheet1!$V$6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3</definedName>
    <definedName name="solver_rhs1" localSheetId="0" hidden="1">0.5</definedName>
    <definedName name="solver_rhs2" localSheetId="0" hidden="1">0.001</definedName>
    <definedName name="solver_rhs3" localSheetId="0" hidden="1">0.001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</workbook>
</file>

<file path=xl/calcChain.xml><?xml version="1.0" encoding="utf-8"?>
<calcChain xmlns="http://schemas.openxmlformats.org/spreadsheetml/2006/main">
  <c r="K7" i="1" l="1"/>
  <c r="K6" i="1"/>
  <c r="H38" i="1"/>
  <c r="G38" i="1"/>
  <c r="V3" i="1"/>
  <c r="D31" i="1" s="1"/>
  <c r="E31" i="1" s="1"/>
  <c r="D18" i="1" l="1"/>
  <c r="G18" i="1" s="1"/>
  <c r="D26" i="1"/>
  <c r="E26" i="1" s="1"/>
  <c r="D10" i="1"/>
  <c r="G10" i="1" s="1"/>
  <c r="D25" i="1"/>
  <c r="G25" i="1" s="1"/>
  <c r="D17" i="1"/>
  <c r="G17" i="1" s="1"/>
  <c r="D9" i="1"/>
  <c r="D38" i="1"/>
  <c r="E38" i="1" s="1"/>
  <c r="D30" i="1"/>
  <c r="E30" i="1" s="1"/>
  <c r="D24" i="1"/>
  <c r="D16" i="1"/>
  <c r="G16" i="1" s="1"/>
  <c r="D8" i="1"/>
  <c r="D37" i="1"/>
  <c r="E37" i="1" s="1"/>
  <c r="D29" i="1"/>
  <c r="E29" i="1" s="1"/>
  <c r="D23" i="1"/>
  <c r="D15" i="1"/>
  <c r="D7" i="1"/>
  <c r="D36" i="1"/>
  <c r="E36" i="1" s="1"/>
  <c r="D28" i="1"/>
  <c r="E28" i="1" s="1"/>
  <c r="D22" i="1"/>
  <c r="D14" i="1"/>
  <c r="D6" i="1"/>
  <c r="D35" i="1"/>
  <c r="E35" i="1" s="1"/>
  <c r="D27" i="1"/>
  <c r="E27" i="1" s="1"/>
  <c r="D21" i="1"/>
  <c r="D13" i="1"/>
  <c r="D5" i="1"/>
  <c r="G5" i="1" s="1"/>
  <c r="D34" i="1"/>
  <c r="E34" i="1" s="1"/>
  <c r="D20" i="1"/>
  <c r="D12" i="1"/>
  <c r="D4" i="1"/>
  <c r="D33" i="1"/>
  <c r="E33" i="1" s="1"/>
  <c r="D19" i="1"/>
  <c r="G19" i="1" s="1"/>
  <c r="D11" i="1"/>
  <c r="G11" i="1" s="1"/>
  <c r="D3" i="1"/>
  <c r="G3" i="1" s="1"/>
  <c r="D32" i="1"/>
  <c r="E32" i="1" s="1"/>
  <c r="G14" i="1"/>
  <c r="G6" i="1"/>
  <c r="G26" i="1"/>
  <c r="H23" i="1" l="1"/>
  <c r="E23" i="1"/>
  <c r="H15" i="1"/>
  <c r="E15" i="1"/>
  <c r="H17" i="1"/>
  <c r="E17" i="1"/>
  <c r="H4" i="1"/>
  <c r="E4" i="1"/>
  <c r="H20" i="1"/>
  <c r="E20" i="1"/>
  <c r="H14" i="1"/>
  <c r="E14" i="1"/>
  <c r="H25" i="1"/>
  <c r="E25" i="1"/>
  <c r="H9" i="1"/>
  <c r="E9" i="1"/>
  <c r="H6" i="1"/>
  <c r="E6" i="1"/>
  <c r="H22" i="1"/>
  <c r="E22" i="1"/>
  <c r="H8" i="1"/>
  <c r="E8" i="1"/>
  <c r="H10" i="1"/>
  <c r="E10" i="1"/>
  <c r="H5" i="1"/>
  <c r="E5" i="1"/>
  <c r="H16" i="1"/>
  <c r="E16" i="1"/>
  <c r="H12" i="1"/>
  <c r="E12" i="1"/>
  <c r="G9" i="1"/>
  <c r="G12" i="1"/>
  <c r="H11" i="1"/>
  <c r="E11" i="1"/>
  <c r="H13" i="1"/>
  <c r="E13" i="1"/>
  <c r="H24" i="1"/>
  <c r="E24" i="1"/>
  <c r="H18" i="1"/>
  <c r="E18" i="1"/>
  <c r="H3" i="1"/>
  <c r="E3" i="1"/>
  <c r="F3" i="1" s="1"/>
  <c r="G20" i="1"/>
  <c r="H19" i="1"/>
  <c r="E19" i="1"/>
  <c r="H21" i="1"/>
  <c r="E21" i="1"/>
  <c r="H7" i="1"/>
  <c r="E7" i="1"/>
  <c r="G15" i="1"/>
  <c r="G4" i="1"/>
  <c r="G7" i="1"/>
  <c r="G13" i="1"/>
  <c r="H26" i="1"/>
  <c r="G21" i="1"/>
  <c r="G22" i="1"/>
  <c r="G23" i="1"/>
  <c r="G8" i="1"/>
  <c r="G24" i="1"/>
  <c r="V6" i="1" l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V7" i="1" l="1"/>
</calcChain>
</file>

<file path=xl/sharedStrings.xml><?xml version="1.0" encoding="utf-8"?>
<sst xmlns="http://schemas.openxmlformats.org/spreadsheetml/2006/main" count="49" uniqueCount="44">
  <si>
    <t>Month</t>
  </si>
  <si>
    <t>Time(Month)</t>
  </si>
  <si>
    <t>Oil Rate(bbl/day)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</si>
  <si>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</si>
  <si>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</si>
  <si>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</si>
  <si>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</si>
  <si>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</si>
  <si>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</si>
  <si>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</si>
  <si>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</si>
  <si>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</si>
  <si>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</si>
  <si>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</si>
  <si>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</si>
  <si>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</si>
  <si>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</si>
  <si>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</si>
  <si>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</si>
  <si>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</si>
  <si>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</si>
  <si>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</si>
  <si>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</si>
  <si>
    <t>Jan-2025</t>
  </si>
  <si>
    <t>Feb-2025</t>
  </si>
  <si>
    <t>Mar-2025</t>
  </si>
  <si>
    <t>Apr-2025</t>
  </si>
  <si>
    <t>Forecasted Rate</t>
  </si>
  <si>
    <t>Absolute Error</t>
  </si>
  <si>
    <t>Sqaured Error</t>
  </si>
  <si>
    <t xml:space="preserve"> </t>
  </si>
  <si>
    <t>qi</t>
  </si>
  <si>
    <t>D</t>
  </si>
  <si>
    <t>Total Sqaured Error</t>
  </si>
  <si>
    <t>Monthly Oil (bbl)</t>
  </si>
  <si>
    <t>Cumulative Oil (bbl)</t>
  </si>
  <si>
    <t>Estimated Ultimate Recovery</t>
  </si>
  <si>
    <t>Intial Rate (qi)</t>
  </si>
  <si>
    <t>Decline Rate (D)</t>
  </si>
  <si>
    <t>13,73,5802</t>
  </si>
  <si>
    <t>Project: Decline Curve Analysis for Oil Production Forecasting</t>
  </si>
  <si>
    <t>Tags: Reservoir Engineering | Decline Curve Analysis | Forecasting | Excel | Production Engineering</t>
  </si>
  <si>
    <t>Mean Absolute Error</t>
  </si>
  <si>
    <t>Root Mean Sqaured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</si>
</sst>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Aptos"/>
      <family val="2"/>
    </font>
    <font>
      <b/>
      <sz val="11"/>
      <name val="Aptos Display"/>
      <family val="2"/>
    </font>
    <font>
      <b/>
      <sz val="11"/>
      <color theme="1"/>
      <name val="Aptos"/>
      <family val="2"/>
    </font>
    <font>
      <sz val="11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5" fillId="2" borderId="1" xfId="0" applyFont="1" applyFill="1" applyBorder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Display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vs Forecasted (Decline Curve)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Oil Rate(bbl/day)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xVal>
            <c:numRef>
              <c:f>Sheet1!$B$3:$B$62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</c:numCache>
            </c:numRef>
          </c:xVal>
          <c:yVal>
            <c:numRef>
              <c:f>Sheet1!$C$3:$C$59</c:f>
              <c:numCache>
                <c:formatCode>General</c:formatCode>
                <c:ptCount val="57"/>
                <c:pt idx="0">
                  <c:v>12730</c:v>
                </c:pt>
                <c:pt idx="1">
                  <c:v>12866</c:v>
                </c:pt>
                <c:pt idx="2">
                  <c:v>12935</c:v>
                </c:pt>
                <c:pt idx="3">
                  <c:v>13047</c:v>
                </c:pt>
                <c:pt idx="4">
                  <c:v>13177</c:v>
                </c:pt>
                <c:pt idx="5">
                  <c:v>13149</c:v>
                </c:pt>
                <c:pt idx="6">
                  <c:v>13281</c:v>
                </c:pt>
                <c:pt idx="7">
                  <c:v>13308</c:v>
                </c:pt>
                <c:pt idx="8">
                  <c:v>12554</c:v>
                </c:pt>
                <c:pt idx="9">
                  <c:v>13102</c:v>
                </c:pt>
                <c:pt idx="10">
                  <c:v>13171</c:v>
                </c:pt>
                <c:pt idx="11">
                  <c:v>13249</c:v>
                </c:pt>
                <c:pt idx="12">
                  <c:v>13201</c:v>
                </c:pt>
                <c:pt idx="13">
                  <c:v>13240</c:v>
                </c:pt>
                <c:pt idx="14">
                  <c:v>13192</c:v>
                </c:pt>
                <c:pt idx="15">
                  <c:v>13364</c:v>
                </c:pt>
                <c:pt idx="16">
                  <c:v>13185</c:v>
                </c:pt>
                <c:pt idx="17">
                  <c:v>13450</c:v>
                </c:pt>
                <c:pt idx="18">
                  <c:v>13352</c:v>
                </c:pt>
                <c:pt idx="19">
                  <c:v>13438</c:v>
                </c:pt>
                <c:pt idx="20">
                  <c:v>13141</c:v>
                </c:pt>
                <c:pt idx="21">
                  <c:v>13240</c:v>
                </c:pt>
                <c:pt idx="22">
                  <c:v>13450</c:v>
                </c:pt>
                <c:pt idx="23">
                  <c:v>13468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E15-4D96-A56B-0859669AC8DC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Forecasted Rate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xVal>
            <c:numRef>
              <c:f>Sheet1!$B$3:$B$62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</c:numCache>
            </c:numRef>
          </c:xVal>
          <c:yVal>
            <c:numRef>
              <c:f>Sheet1!$D$3:$D$59</c:f>
              <c:numCache>
                <c:formatCode>General</c:formatCode>
                <c:ptCount val="57"/>
                <c:pt idx="0">
                  <c:v>12730</c:v>
                </c:pt>
                <c:pt idx="1">
                  <c:v>12717.276362878863</c:v>
                </c:pt>
                <c:pt idx="2">
                  <c:v>12704.56544303515</c:v>
                </c:pt>
                <c:pt idx="3">
                  <c:v>12691.867227757939</c:v>
                </c:pt>
                <c:pt idx="4">
                  <c:v>12679.181704349012</c:v>
                </c:pt>
                <c:pt idx="5">
                  <c:v>12666.508860122845</c:v>
                </c:pt>
                <c:pt idx="6">
                  <c:v>12653.848682406597</c:v>
                </c:pt>
                <c:pt idx="7">
                  <c:v>12641.201158540083</c:v>
                </c:pt>
                <c:pt idx="8">
                  <c:v>12628.566275875783</c:v>
                </c:pt>
                <c:pt idx="9">
                  <c:v>12615.944021778809</c:v>
                </c:pt>
                <c:pt idx="10">
                  <c:v>12603.334383626909</c:v>
                </c:pt>
                <c:pt idx="11">
                  <c:v>12590.737348810444</c:v>
                </c:pt>
                <c:pt idx="12">
                  <c:v>12578.152904732375</c:v>
                </c:pt>
                <c:pt idx="13">
                  <c:v>12565.581038808261</c:v>
                </c:pt>
                <c:pt idx="14">
                  <c:v>12553.021738466232</c:v>
                </c:pt>
                <c:pt idx="15">
                  <c:v>12540.474991146988</c:v>
                </c:pt>
                <c:pt idx="16">
                  <c:v>12527.940784303781</c:v>
                </c:pt>
                <c:pt idx="17">
                  <c:v>12515.4191054024</c:v>
                </c:pt>
                <c:pt idx="18">
                  <c:v>12502.909941921167</c:v>
                </c:pt>
                <c:pt idx="19">
                  <c:v>12490.41328135092</c:v>
                </c:pt>
                <c:pt idx="20">
                  <c:v>12477.929111194995</c:v>
                </c:pt>
                <c:pt idx="21">
                  <c:v>12465.457418969219</c:v>
                </c:pt>
                <c:pt idx="22">
                  <c:v>12452.998192201903</c:v>
                </c:pt>
                <c:pt idx="23">
                  <c:v>12440.551418433817</c:v>
                </c:pt>
                <c:pt idx="24">
                  <c:v>12428.117085218186</c:v>
                </c:pt>
                <c:pt idx="25">
                  <c:v>12415.695180120674</c:v>
                </c:pt>
                <c:pt idx="26">
                  <c:v>12403.285690719378</c:v>
                </c:pt>
                <c:pt idx="27">
                  <c:v>12390.888604604806</c:v>
                </c:pt>
                <c:pt idx="28">
                  <c:v>12378.503909379873</c:v>
                </c:pt>
                <c:pt idx="29">
                  <c:v>12366.131592659878</c:v>
                </c:pt>
                <c:pt idx="30">
                  <c:v>12353.771642072508</c:v>
                </c:pt>
                <c:pt idx="31">
                  <c:v>12341.424045257811</c:v>
                </c:pt>
                <c:pt idx="32">
                  <c:v>12329.088789868185</c:v>
                </c:pt>
                <c:pt idx="33">
                  <c:v>12316.765863568378</c:v>
                </c:pt>
                <c:pt idx="34">
                  <c:v>12304.45525403546</c:v>
                </c:pt>
                <c:pt idx="35">
                  <c:v>12292.156948958822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E15-4D96-A56B-0859669AC8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5815120"/>
        <c:axId val="1265812720"/>
      </c:scatterChart>
      <c:valAx>
        <c:axId val="1265815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(Month)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5812720"/>
        <c:crosses val="autoZero"/>
        <c:crossBetween val="midCat"/>
      </c:valAx>
      <c:valAx>
        <c:axId val="126581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Production rate (bbl/day)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5815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Cumalative Oil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Sheet1!$F$1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Sheet1!$B$2:$B$39</c:f>
              <c:strCache>
                <c:ptCount val="37"/>
                <c:pt idx="0">
                  <c:v>Time(Month)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</c:strCache>
            </c:strRef>
          </c:xVal>
          <c:yVal>
            <c:numRef>
              <c:f>Sheet1!$F$2:$F$39</c:f>
              <c:numCache>
                <c:formatCode>General</c:formatCode>
                <c:ptCount val="38"/>
                <c:pt idx="0">
                  <c:v>0</c:v>
                </c:pt>
                <c:pt idx="1">
                  <c:v>388265</c:v>
                </c:pt>
                <c:pt idx="2">
                  <c:v>776141.92906780541</c:v>
                </c:pt>
                <c:pt idx="3">
                  <c:v>1163631.1750803776</c:v>
                </c:pt>
                <c:pt idx="4">
                  <c:v>1550733.1255269947</c:v>
                </c:pt>
                <c:pt idx="5">
                  <c:v>1937448.1675096396</c:v>
                </c:pt>
                <c:pt idx="6">
                  <c:v>2323776.6877433863</c:v>
                </c:pt>
                <c:pt idx="7">
                  <c:v>2709719.0725567876</c:v>
                </c:pt>
                <c:pt idx="8">
                  <c:v>3095275.70789226</c:v>
                </c:pt>
                <c:pt idx="9">
                  <c:v>3480446.9793064715</c:v>
                </c:pt>
                <c:pt idx="10">
                  <c:v>3865233.2719707252</c:v>
                </c:pt>
                <c:pt idx="11">
                  <c:v>4249634.9706713455</c:v>
                </c:pt>
                <c:pt idx="12">
                  <c:v>4633652.4598100642</c:v>
                </c:pt>
                <c:pt idx="13">
                  <c:v>5017286.1234044014</c:v>
                </c:pt>
                <c:pt idx="14">
                  <c:v>5400536.3450880535</c:v>
                </c:pt>
                <c:pt idx="15">
                  <c:v>5783403.5081112739</c:v>
                </c:pt>
                <c:pt idx="16">
                  <c:v>6165887.9953412572</c:v>
                </c:pt>
                <c:pt idx="17">
                  <c:v>6547990.1892625224</c:v>
                </c:pt>
                <c:pt idx="18">
                  <c:v>6929710.4719772954</c:v>
                </c:pt>
                <c:pt idx="19">
                  <c:v>7311049.2252058908</c:v>
                </c:pt>
                <c:pt idx="20">
                  <c:v>7692006.8302870942</c:v>
                </c:pt>
                <c:pt idx="21">
                  <c:v>8072583.6681785416</c:v>
                </c:pt>
                <c:pt idx="22">
                  <c:v>8452780.1194571033</c:v>
                </c:pt>
                <c:pt idx="23">
                  <c:v>8832596.5643192604</c:v>
                </c:pt>
                <c:pt idx="24">
                  <c:v>9212033.382581491</c:v>
                </c:pt>
                <c:pt idx="25">
                  <c:v>9591090.9536806457</c:v>
                </c:pt>
                <c:pt idx="26">
                  <c:v>9969769.6566743255</c:v>
                </c:pt>
                <c:pt idx="27">
                  <c:v>10348069.870241266</c:v>
                </c:pt>
                <c:pt idx="28">
                  <c:v>10725991.972681712</c:v>
                </c:pt>
                <c:pt idx="29">
                  <c:v>11103536.341917798</c:v>
                </c:pt>
                <c:pt idx="30">
                  <c:v>11480703.355493924</c:v>
                </c:pt>
                <c:pt idx="31">
                  <c:v>11857493.390577136</c:v>
                </c:pt>
                <c:pt idx="32">
                  <c:v>12233906.823957499</c:v>
                </c:pt>
                <c:pt idx="33">
                  <c:v>12609944.032048479</c:v>
                </c:pt>
                <c:pt idx="34">
                  <c:v>12985605.390887314</c:v>
                </c:pt>
                <c:pt idx="35">
                  <c:v>13360891.276135396</c:v>
                </c:pt>
                <c:pt idx="36">
                  <c:v>13735802.06307864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A49-4DBD-B176-C34662CE7E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1545791"/>
        <c:axId val="1601546271"/>
      </c:scatterChart>
      <c:valAx>
        <c:axId val="1601545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546271"/>
        <c:crosses val="autoZero"/>
        <c:crossBetween val="midCat"/>
      </c:valAx>
      <c:valAx>
        <c:axId val="160154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545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104775</xdr:colOff>
      <xdr:row>8</xdr:row>
      <xdr:rowOff>9525</xdr:rowOff>
    </xdr:from>
    <xdr:to>
      <xdr:col>11</xdr:col>
      <xdr:colOff>895350</xdr:colOff>
      <xdr:row>20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85E2A85-F5BC-A6F6-2255-F58B882191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176212</xdr:colOff>
      <xdr:row>23</xdr:row>
      <xdr:rowOff>60325</xdr:rowOff>
    </xdr:from>
    <xdr:to>
      <xdr:col>11</xdr:col>
      <xdr:colOff>571500</xdr:colOff>
      <xdr:row>36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9AB435-A640-997B-74DD-CB3CB86C17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11</xdr:col>
      <xdr:colOff>949324</xdr:colOff>
      <xdr:row>6</xdr:row>
      <xdr:rowOff>133777</xdr:rowOff>
    </xdr:from>
    <xdr:ext cx="4437593" cy="310110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2AEC927-B768-46B8-AF12-7E1825BA862E}"/>
                </a:ext>
              </a:extLst>
            </xdr:cNvPr>
            <xdr:cNvSpPr txBox="1"/>
          </xdr:nvSpPr>
          <xdr:spPr>
            <a:xfrm>
              <a:off x="13217524" y="1391077"/>
              <a:ext cx="4437593" cy="3101105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r>
                <a:rPr lang="en-US">
                  <a:latin typeface="Times New Roman" panose="02020603050405020304" pitchFamily="18" charset="0"/>
                  <a:cs typeface="Times New Roman" panose="02020603050405020304" pitchFamily="18" charset="0"/>
                </a:rPr>
                <a:t>We used the </a:t>
              </a:r>
              <a:r>
                <a:rPr lang="en-US" b="1">
                  <a:latin typeface="Times New Roman" panose="02020603050405020304" pitchFamily="18" charset="0"/>
                  <a:cs typeface="Times New Roman" panose="02020603050405020304" pitchFamily="18" charset="0"/>
                </a:rPr>
                <a:t>Exponential Decline Model</a:t>
              </a:r>
              <a:r>
                <a:rPr lang="en-US">
                  <a:latin typeface="Times New Roman" panose="02020603050405020304" pitchFamily="18" charset="0"/>
                  <a:cs typeface="Times New Roman" panose="02020603050405020304" pitchFamily="18" charset="0"/>
                </a:rPr>
                <a:t> for forecasting oil production.</a:t>
              </a:r>
              <a:br>
                <a:rPr lang="en-US">
                  <a:latin typeface="Times New Roman" panose="02020603050405020304" pitchFamily="18" charset="0"/>
                  <a:cs typeface="Times New Roman" panose="02020603050405020304" pitchFamily="18" charset="0"/>
                </a:rPr>
              </a:br>
              <a:r>
                <a:rPr lang="en-US">
                  <a:latin typeface="Times New Roman" panose="02020603050405020304" pitchFamily="18" charset="0"/>
                  <a:cs typeface="Times New Roman" panose="02020603050405020304" pitchFamily="18" charset="0"/>
                </a:rPr>
                <a:t>The formula used:</a:t>
              </a:r>
              <a:endParaRPr lang="en-US" b="0" i="1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b="0" i="1">
                        <a:latin typeface="Cambria Math" panose="02040503050406030204" pitchFamily="18" charset="0"/>
                      </a:rPr>
                      <m:t>𝑞</m:t>
                    </m:r>
                    <m:d>
                      <m:dPr>
                        <m:ctrlPr>
                          <a:rPr lang="en-US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</m:d>
                    <m:r>
                      <a:rPr lang="en-US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b="0" i="1">
                        <a:latin typeface="Cambria Math" panose="02040503050406030204" pitchFamily="18" charset="0"/>
                      </a:rPr>
                      <m:t>𝑞𝑖</m:t>
                    </m:r>
                    <m:r>
                      <a:rPr lang="en-US" b="0" i="1">
                        <a:latin typeface="Cambria Math" panose="02040503050406030204" pitchFamily="18" charset="0"/>
                      </a:rPr>
                      <m:t> × </m:t>
                    </m:r>
                    <m:sSup>
                      <m:sSupPr>
                        <m:ctrlPr>
                          <a:rPr lang="en-US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n-US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r>
                          <a:rPr lang="en-US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𝐷𝑡</m:t>
                        </m:r>
                      </m:sup>
                    </m:sSup>
                  </m:oMath>
                </m:oMathPara>
              </a14:m>
              <a:endParaRPr lang="en-US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endParaRPr lang="en-US" b="1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r>
                <a:rPr lang="en-US" b="1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Initial Rate (qi)</a:t>
              </a:r>
              <a:r>
                <a:rPr lang="en-US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and </a:t>
              </a:r>
              <a:r>
                <a:rPr lang="en-US" b="1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Decline Rate (D)</a:t>
              </a:r>
              <a:r>
                <a:rPr lang="en-US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were optimized using Excel </a:t>
              </a:r>
              <a:r>
                <a:rPr lang="en-US" b="1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Solver</a:t>
              </a:r>
            </a:p>
            <a:p>
              <a:endParaRPr lang="en-US" baseline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r>
                <a:rPr lang="en-US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Forecasted oil rates were calculated up to </a:t>
              </a:r>
              <a:r>
                <a:rPr lang="en-US" b="1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36 months</a:t>
              </a:r>
              <a:r>
                <a:rPr lang="en-US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, with the option to extend.</a:t>
              </a:r>
            </a:p>
            <a:p>
              <a:endParaRPr lang="en-US" baseline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r>
                <a:rPr lang="en-US" b="1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Monthly and cumulative oil production</a:t>
              </a:r>
              <a:r>
                <a:rPr lang="en-US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were computed</a:t>
              </a:r>
            </a:p>
            <a:p>
              <a:endParaRPr lang="en-US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r>
                <a:rPr lang="en-US" b="1">
                  <a:latin typeface="Times New Roman" panose="02020603050405020304" pitchFamily="18" charset="0"/>
                  <a:cs typeface="Times New Roman" panose="02020603050405020304" pitchFamily="18" charset="0"/>
                </a:rPr>
                <a:t>EUR (Estimated Ultimate Recovery)</a:t>
              </a:r>
              <a:r>
                <a:rPr lang="en-US">
                  <a:latin typeface="Times New Roman" panose="02020603050405020304" pitchFamily="18" charset="0"/>
                  <a:cs typeface="Times New Roman" panose="02020603050405020304" pitchFamily="18" charset="0"/>
                </a:rPr>
                <a:t> was calculated using:</a:t>
              </a:r>
            </a:p>
            <a:p>
              <a:pPr algn="ctr"/>
              <a:r>
                <a:rPr lang="en-US">
                  <a:latin typeface="Times New Roman" panose="02020603050405020304" pitchFamily="18" charset="0"/>
                  <a:cs typeface="Times New Roman" panose="02020603050405020304" pitchFamily="18" charset="0"/>
                </a:rPr>
                <a:t>​​ </a:t>
              </a:r>
              <a14:m>
                <m:oMath xmlns:m="http://schemas.openxmlformats.org/officeDocument/2006/math">
                  <m:r>
                    <a:rPr lang="en-US" b="0" i="1">
                      <a:latin typeface="Cambria Math" panose="02040503050406030204" pitchFamily="18" charset="0"/>
                    </a:rPr>
                    <m:t>𝐸𝑈𝑅</m:t>
                  </m:r>
                  <m:r>
                    <a:rPr lang="en-US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en-US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b="0" i="1">
                          <a:latin typeface="Cambria Math" panose="02040503050406030204" pitchFamily="18" charset="0"/>
                        </a:rPr>
                        <m:t>𝑞𝑖</m:t>
                      </m:r>
                    </m:num>
                    <m:den>
                      <m:r>
                        <a:rPr lang="en-US" b="0" i="1">
                          <a:latin typeface="Cambria Math" panose="02040503050406030204" pitchFamily="18" charset="0"/>
                        </a:rPr>
                        <m:t>𝐷</m:t>
                      </m:r>
                    </m:den>
                  </m:f>
                </m:oMath>
              </a14:m>
              <a:endParaRPr lang="en-US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r>
                <a:rPr lang="en-US">
                  <a:latin typeface="Times New Roman" panose="02020603050405020304" pitchFamily="18" charset="0"/>
                  <a:cs typeface="Times New Roman" panose="02020603050405020304" pitchFamily="18" charset="0"/>
                </a:rPr>
                <a:t>A chart was used to visualize </a:t>
              </a:r>
              <a:r>
                <a:rPr lang="en-US" b="1">
                  <a:latin typeface="Times New Roman" panose="02020603050405020304" pitchFamily="18" charset="0"/>
                  <a:cs typeface="Times New Roman" panose="02020603050405020304" pitchFamily="18" charset="0"/>
                </a:rPr>
                <a:t>Actual vs Forecasted</a:t>
              </a:r>
              <a:r>
                <a:rPr lang="en-US">
                  <a:latin typeface="Times New Roman" panose="02020603050405020304" pitchFamily="18" charset="0"/>
                  <a:cs typeface="Times New Roman" panose="02020603050405020304" pitchFamily="18" charset="0"/>
                </a:rPr>
                <a:t> rates.</a:t>
              </a:r>
            </a:p>
            <a:p>
              <a:endParaRPr lang="en-US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r>
                <a:rPr lang="en-US">
                  <a:latin typeface="Times New Roman" panose="02020603050405020304" pitchFamily="18" charset="0"/>
                  <a:cs typeface="Times New Roman" panose="02020603050405020304" pitchFamily="18" charset="0"/>
                </a:rPr>
                <a:t>This project demonstrates a practical application of reservoir engineering decline models for production forecasting.</a:t>
              </a:r>
            </a:p>
            <a:p>
              <a:endParaRPr 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2AEC927-B768-46B8-AF12-7E1825BA862E}"/>
                </a:ext>
              </a:extLst>
            </xdr:cNvPr>
            <xdr:cNvSpPr txBox="1"/>
          </xdr:nvSpPr>
          <xdr:spPr>
            <a:xfrm>
              <a:off x="13217524" y="1391077"/>
              <a:ext cx="4437593" cy="3101105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r>
                <a:rPr lang="en-US">
                  <a:latin typeface="Times New Roman" panose="02020603050405020304" pitchFamily="18" charset="0"/>
                  <a:cs typeface="Times New Roman" panose="02020603050405020304" pitchFamily="18" charset="0"/>
                </a:rPr>
                <a:t>We used the </a:t>
              </a:r>
              <a:r>
                <a:rPr lang="en-US" b="1">
                  <a:latin typeface="Times New Roman" panose="02020603050405020304" pitchFamily="18" charset="0"/>
                  <a:cs typeface="Times New Roman" panose="02020603050405020304" pitchFamily="18" charset="0"/>
                </a:rPr>
                <a:t>Exponential Decline Model</a:t>
              </a:r>
              <a:r>
                <a:rPr lang="en-US">
                  <a:latin typeface="Times New Roman" panose="02020603050405020304" pitchFamily="18" charset="0"/>
                  <a:cs typeface="Times New Roman" panose="02020603050405020304" pitchFamily="18" charset="0"/>
                </a:rPr>
                <a:t> for forecasting oil production.</a:t>
              </a:r>
              <a:br>
                <a:rPr lang="en-US">
                  <a:latin typeface="Times New Roman" panose="02020603050405020304" pitchFamily="18" charset="0"/>
                  <a:cs typeface="Times New Roman" panose="02020603050405020304" pitchFamily="18" charset="0"/>
                </a:rPr>
              </a:br>
              <a:r>
                <a:rPr lang="en-US">
                  <a:latin typeface="Times New Roman" panose="02020603050405020304" pitchFamily="18" charset="0"/>
                  <a:cs typeface="Times New Roman" panose="02020603050405020304" pitchFamily="18" charset="0"/>
                </a:rPr>
                <a:t>The formula used:</a:t>
              </a:r>
              <a:endParaRPr lang="en-US" b="0" i="1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r>
                <a:rPr lang="en-US" b="0" i="0">
                  <a:latin typeface="Cambria Math" panose="02040503050406030204" pitchFamily="18" charset="0"/>
                </a:rPr>
                <a:t>𝑞(𝑡)=𝑞𝑖 </a:t>
              </a:r>
              <a:r>
                <a:rPr lang="en-US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 𝑒^(−𝐷𝑡)</a:t>
              </a:r>
              <a:endParaRPr lang="en-US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endParaRPr lang="en-US" b="1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r>
                <a:rPr lang="en-US" b="1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Initial Rate (qi)</a:t>
              </a:r>
              <a:r>
                <a:rPr lang="en-US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and </a:t>
              </a:r>
              <a:r>
                <a:rPr lang="en-US" b="1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Decline Rate (D)</a:t>
              </a:r>
              <a:r>
                <a:rPr lang="en-US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were optimized using Excel </a:t>
              </a:r>
              <a:r>
                <a:rPr lang="en-US" b="1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Solver</a:t>
              </a:r>
            </a:p>
            <a:p>
              <a:endParaRPr lang="en-US" baseline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r>
                <a:rPr lang="en-US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Forecasted oil rates were calculated up to </a:t>
              </a:r>
              <a:r>
                <a:rPr lang="en-US" b="1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36 months</a:t>
              </a:r>
              <a:r>
                <a:rPr lang="en-US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, with the option to extend.</a:t>
              </a:r>
            </a:p>
            <a:p>
              <a:endParaRPr lang="en-US" baseline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r>
                <a:rPr lang="en-US" b="1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Monthly and cumulative oil production</a:t>
              </a:r>
              <a:r>
                <a:rPr lang="en-US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were computed</a:t>
              </a:r>
            </a:p>
            <a:p>
              <a:endParaRPr lang="en-US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r>
                <a:rPr lang="en-US" b="1">
                  <a:latin typeface="Times New Roman" panose="02020603050405020304" pitchFamily="18" charset="0"/>
                  <a:cs typeface="Times New Roman" panose="02020603050405020304" pitchFamily="18" charset="0"/>
                </a:rPr>
                <a:t>EUR (Estimated Ultimate Recovery)</a:t>
              </a:r>
              <a:r>
                <a:rPr lang="en-US">
                  <a:latin typeface="Times New Roman" panose="02020603050405020304" pitchFamily="18" charset="0"/>
                  <a:cs typeface="Times New Roman" panose="02020603050405020304" pitchFamily="18" charset="0"/>
                </a:rPr>
                <a:t> was calculated using:</a:t>
              </a:r>
            </a:p>
            <a:p>
              <a:pPr algn="ctr"/>
              <a:r>
                <a:rPr lang="en-US">
                  <a:latin typeface="Times New Roman" panose="02020603050405020304" pitchFamily="18" charset="0"/>
                  <a:cs typeface="Times New Roman" panose="02020603050405020304" pitchFamily="18" charset="0"/>
                </a:rPr>
                <a:t>​​ </a:t>
              </a:r>
              <a:r>
                <a:rPr lang="en-US" b="0" i="0">
                  <a:latin typeface="Cambria Math" panose="02040503050406030204" pitchFamily="18" charset="0"/>
                </a:rPr>
                <a:t>𝐸𝑈𝑅=  𝑞𝑖/𝐷</a:t>
              </a:r>
              <a:endParaRPr lang="en-US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r>
                <a:rPr lang="en-US">
                  <a:latin typeface="Times New Roman" panose="02020603050405020304" pitchFamily="18" charset="0"/>
                  <a:cs typeface="Times New Roman" panose="02020603050405020304" pitchFamily="18" charset="0"/>
                </a:rPr>
                <a:t>A chart was used to visualize </a:t>
              </a:r>
              <a:r>
                <a:rPr lang="en-US" b="1">
                  <a:latin typeface="Times New Roman" panose="02020603050405020304" pitchFamily="18" charset="0"/>
                  <a:cs typeface="Times New Roman" panose="02020603050405020304" pitchFamily="18" charset="0"/>
                </a:rPr>
                <a:t>Actual vs Forecasted</a:t>
              </a:r>
              <a:r>
                <a:rPr lang="en-US">
                  <a:latin typeface="Times New Roman" panose="02020603050405020304" pitchFamily="18" charset="0"/>
                  <a:cs typeface="Times New Roman" panose="02020603050405020304" pitchFamily="18" charset="0"/>
                </a:rPr>
                <a:t> rates.</a:t>
              </a:r>
            </a:p>
            <a:p>
              <a:endParaRPr lang="en-US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r>
                <a:rPr lang="en-US">
                  <a:latin typeface="Times New Roman" panose="02020603050405020304" pitchFamily="18" charset="0"/>
                  <a:cs typeface="Times New Roman" panose="02020603050405020304" pitchFamily="18" charset="0"/>
                </a:rPr>
                <a:t>This project demonstrates a practical application of reservoir engineering decline models for production forecasting.</a:t>
              </a:r>
            </a:p>
            <a:p>
              <a:endParaRPr 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572C1E-0748-4835-B2F2-E2FE29021D2E}" name="Table1" displayName="Table1" ref="B2:F38" totalsRowShown="0" headerRowDxfId="0" headerRowBorderDxfId="1" tableBorderDxfId="2">
  <autoFilter ref="B2:F38" xr:uid="{48572C1E-0748-4835-B2F2-E2FE29021D2E}"/>
  <tableColumns count="5">
    <tableColumn id="1" xr3:uid="{5D971694-038C-4710-A7A1-E659A4E5BC45}" name="Time(Month)"/>
    <tableColumn id="2" xr3:uid="{DB14DBDD-F22C-4891-A36F-17BF8CE591F1}" name="Oil Rate(bbl/day)"/>
    <tableColumn id="3" xr3:uid="{37135FBE-99F9-4BA1-84DE-6DA8A337D204}" name="Forecasted Rate">
      <calculatedColumnFormula xml:space="preserve"> $V$3 * EXP(-$V$4 * B3)</calculatedColumnFormula>
    </tableColumn>
    <tableColumn id="4" xr3:uid="{DD9E097B-414F-4BBC-8C1C-637B78F478FF}" name="Monthly Oil (bbl)">
      <calculatedColumnFormula xml:space="preserve"> D3 * 30.5</calculatedColumnFormula>
    </tableColumn>
    <tableColumn id="5" xr3:uid="{9F58614A-B441-4E3D-8049-5631B9F967A7}" name="Cumulative Oil (bbl)">
      <calculatedColumnFormula xml:space="preserve"> F2 + E3</calculatedColumnFormula>
    </tableColumn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"/>
  <sheetViews>
    <sheetView tabSelected="1" zoomScaleNormal="100" workbookViewId="0">
      <selection activeCell="J25" sqref="J25"/>
    </sheetView>
  </sheetViews>
  <sheetFormatPr defaultRowHeight="15" x14ac:dyDescent="0.25"/>
  <cols>
    <col min="1" max="1" width="9.42578125" bestFit="1" customWidth="1"/>
    <col min="2" max="2" width="15" customWidth="1"/>
    <col min="3" max="3" width="18.42578125" customWidth="1"/>
    <col min="4" max="4" width="17.28515625" customWidth="1"/>
    <col min="5" max="5" width="18.42578125" customWidth="1"/>
    <col min="6" max="6" width="21" customWidth="1"/>
    <col min="7" max="7" width="13.85546875" bestFit="1" customWidth="1"/>
    <col min="8" max="8" width="13.140625" bestFit="1" customWidth="1"/>
    <col min="9" max="9" width="15.85546875" customWidth="1"/>
    <col min="10" max="10" width="29.42578125" bestFit="1" customWidth="1"/>
    <col min="11" max="11" width="12.140625" bestFit="1" customWidth="1"/>
    <col min="12" max="12" width="27.140625" bestFit="1" customWidth="1"/>
    <col min="13" max="13" width="10.140625" bestFit="1" customWidth="1"/>
    <col min="21" max="21" width="27.28515625" bestFit="1" customWidth="1"/>
  </cols>
  <sheetData>
    <row r="1" spans="1:22" ht="24" x14ac:dyDescent="0.4">
      <c r="A1" s="4" t="s">
        <v>40</v>
      </c>
      <c r="B1" s="4"/>
      <c r="C1" s="4"/>
      <c r="D1" s="4"/>
      <c r="E1" s="4"/>
      <c r="F1" s="4"/>
      <c r="G1" s="4"/>
      <c r="H1" s="4"/>
    </row>
    <row r="2" spans="1:22" x14ac:dyDescent="0.25">
      <c r="A2" s="9" t="s">
        <v>0</v>
      </c>
      <c r="B2" s="8" t="s">
        <v>1</v>
      </c>
      <c r="C2" s="8" t="s">
        <v>2</v>
      </c>
      <c r="D2" s="8" t="s">
        <v>27</v>
      </c>
      <c r="E2" s="8" t="s">
        <v>34</v>
      </c>
      <c r="F2" s="8" t="s">
        <v>35</v>
      </c>
      <c r="G2" s="8" t="s">
        <v>28</v>
      </c>
      <c r="H2" s="8" t="s">
        <v>29</v>
      </c>
    </row>
    <row r="3" spans="1:22" x14ac:dyDescent="0.25">
      <c r="A3" t="s">
        <v>3</v>
      </c>
      <c r="B3">
        <v>0</v>
      </c>
      <c r="C3">
        <v>12730</v>
      </c>
      <c r="D3">
        <f t="shared" ref="D3:D38" si="0" xml:space="preserve"> $V$3 * EXP(-$V$4 * B3)</f>
        <v>12730</v>
      </c>
      <c r="E3">
        <f xml:space="preserve"> D3 * 30.5</f>
        <v>388265</v>
      </c>
      <c r="F3">
        <f xml:space="preserve"> E3</f>
        <v>388265</v>
      </c>
      <c r="G3">
        <f>ABS(C3 - D3)</f>
        <v>0</v>
      </c>
      <c r="H3">
        <f>(C3 - D3)^2</f>
        <v>0</v>
      </c>
      <c r="J3" s="5" t="s">
        <v>37</v>
      </c>
      <c r="K3" s="6">
        <v>12730</v>
      </c>
      <c r="U3" s="1" t="s">
        <v>31</v>
      </c>
      <c r="V3">
        <f>C3</f>
        <v>12730</v>
      </c>
    </row>
    <row r="4" spans="1:22" x14ac:dyDescent="0.25">
      <c r="A4" t="s">
        <v>4</v>
      </c>
      <c r="B4">
        <v>1</v>
      </c>
      <c r="C4">
        <v>12866</v>
      </c>
      <c r="D4">
        <f t="shared" si="0"/>
        <v>12717.276362878863</v>
      </c>
      <c r="E4">
        <f t="shared" ref="E4:E38" si="1" xml:space="preserve"> D4 * 30.5</f>
        <v>387876.92906780535</v>
      </c>
      <c r="F4">
        <f xml:space="preserve"> F3 + E4</f>
        <v>776141.92906780541</v>
      </c>
      <c r="G4">
        <f t="shared" ref="G4:G26" si="2">ABS(C4 - D4)</f>
        <v>148.72363712113656</v>
      </c>
      <c r="H4">
        <f t="shared" ref="H4:H26" si="3">(C4 - D4)^2</f>
        <v>22118.72023853951</v>
      </c>
      <c r="J4" s="5" t="s">
        <v>38</v>
      </c>
      <c r="K4" s="7">
        <v>0.05</v>
      </c>
      <c r="U4" s="2" t="s">
        <v>32</v>
      </c>
      <c r="V4">
        <v>1.0000000000000009E-3</v>
      </c>
    </row>
    <row r="5" spans="1:22" x14ac:dyDescent="0.25">
      <c r="A5" t="s">
        <v>5</v>
      </c>
      <c r="B5">
        <v>2</v>
      </c>
      <c r="C5">
        <v>12935</v>
      </c>
      <c r="D5">
        <f t="shared" si="0"/>
        <v>12704.56544303515</v>
      </c>
      <c r="E5">
        <f t="shared" si="1"/>
        <v>387489.24601257208</v>
      </c>
      <c r="F5">
        <f t="shared" ref="F5:F38" si="4" xml:space="preserve"> F4 + E5</f>
        <v>1163631.1750803776</v>
      </c>
      <c r="G5">
        <f t="shared" si="2"/>
        <v>230.43455696485034</v>
      </c>
      <c r="H5">
        <f t="shared" si="3"/>
        <v>53100.085043586856</v>
      </c>
      <c r="J5" s="5" t="s">
        <v>36</v>
      </c>
      <c r="K5" s="7" t="s">
        <v>39</v>
      </c>
      <c r="V5" t="s">
        <v>30</v>
      </c>
    </row>
    <row r="6" spans="1:22" x14ac:dyDescent="0.25">
      <c r="A6" t="s">
        <v>6</v>
      </c>
      <c r="B6">
        <v>3</v>
      </c>
      <c r="C6">
        <v>13047</v>
      </c>
      <c r="D6">
        <f t="shared" si="0"/>
        <v>12691.867227757939</v>
      </c>
      <c r="E6">
        <f t="shared" si="1"/>
        <v>387101.95044661715</v>
      </c>
      <c r="F6">
        <f t="shared" si="4"/>
        <v>1550733.1255269947</v>
      </c>
      <c r="G6">
        <f t="shared" si="2"/>
        <v>355.13277224206104</v>
      </c>
      <c r="H6">
        <f t="shared" si="3"/>
        <v>126119.2859203316</v>
      </c>
      <c r="J6" s="10" t="s">
        <v>42</v>
      </c>
      <c r="K6" s="11">
        <f>G38</f>
        <v>600.21879815154477</v>
      </c>
      <c r="U6" s="2" t="s">
        <v>33</v>
      </c>
      <c r="V6">
        <f>SUM(H3:H26)</f>
        <v>10459814.112014061</v>
      </c>
    </row>
    <row r="7" spans="1:22" x14ac:dyDescent="0.25">
      <c r="A7" t="s">
        <v>7</v>
      </c>
      <c r="B7">
        <v>4</v>
      </c>
      <c r="C7">
        <v>13177</v>
      </c>
      <c r="D7">
        <f t="shared" si="0"/>
        <v>12679.181704349012</v>
      </c>
      <c r="E7">
        <f t="shared" si="1"/>
        <v>386715.04198264488</v>
      </c>
      <c r="F7">
        <f t="shared" si="4"/>
        <v>1937448.1675096396</v>
      </c>
      <c r="G7">
        <f t="shared" si="2"/>
        <v>497.81829565098815</v>
      </c>
      <c r="H7">
        <f t="shared" si="3"/>
        <v>247823.05548485465</v>
      </c>
      <c r="J7" s="10" t="s">
        <v>43</v>
      </c>
      <c r="K7" s="11">
        <f>H38</f>
        <v>660.17087787980006</v>
      </c>
      <c r="U7" s="3" t="s">
        <v>36</v>
      </c>
      <c r="V7">
        <f>F38</f>
        <v>13735802.06307864</v>
      </c>
    </row>
    <row r="8" spans="1:22" x14ac:dyDescent="0.25">
      <c r="A8" t="s">
        <v>8</v>
      </c>
      <c r="B8">
        <v>5</v>
      </c>
      <c r="C8">
        <v>13149</v>
      </c>
      <c r="D8">
        <f t="shared" si="0"/>
        <v>12666.508860122845</v>
      </c>
      <c r="E8">
        <f t="shared" si="1"/>
        <v>386328.52023374679</v>
      </c>
      <c r="F8">
        <f t="shared" si="4"/>
        <v>2323776.6877433863</v>
      </c>
      <c r="G8">
        <f t="shared" si="2"/>
        <v>482.49113987715464</v>
      </c>
      <c r="H8">
        <f t="shared" si="3"/>
        <v>232797.700059956</v>
      </c>
    </row>
    <row r="9" spans="1:22" x14ac:dyDescent="0.25">
      <c r="A9" t="s">
        <v>9</v>
      </c>
      <c r="B9">
        <v>6</v>
      </c>
      <c r="C9">
        <v>13281</v>
      </c>
      <c r="D9">
        <f t="shared" si="0"/>
        <v>12653.848682406597</v>
      </c>
      <c r="E9">
        <f t="shared" si="1"/>
        <v>385942.38481340121</v>
      </c>
      <c r="F9">
        <f t="shared" si="4"/>
        <v>2709719.0725567876</v>
      </c>
      <c r="G9">
        <f t="shared" si="2"/>
        <v>627.15131759340329</v>
      </c>
      <c r="H9">
        <f t="shared" si="3"/>
        <v>393318.77515914181</v>
      </c>
    </row>
    <row r="10" spans="1:22" x14ac:dyDescent="0.25">
      <c r="A10" t="s">
        <v>10</v>
      </c>
      <c r="B10">
        <v>7</v>
      </c>
      <c r="C10">
        <v>13308</v>
      </c>
      <c r="D10">
        <f t="shared" si="0"/>
        <v>12641.201158540083</v>
      </c>
      <c r="E10">
        <f t="shared" si="1"/>
        <v>385556.63533547253</v>
      </c>
      <c r="F10">
        <f t="shared" si="4"/>
        <v>3095275.70789226</v>
      </c>
      <c r="G10">
        <f t="shared" si="2"/>
        <v>666.79884145991673</v>
      </c>
      <c r="H10">
        <f t="shared" si="3"/>
        <v>444620.69497228717</v>
      </c>
    </row>
    <row r="11" spans="1:22" x14ac:dyDescent="0.25">
      <c r="A11" t="s">
        <v>11</v>
      </c>
      <c r="B11">
        <v>8</v>
      </c>
      <c r="C11">
        <v>12554</v>
      </c>
      <c r="D11">
        <f t="shared" si="0"/>
        <v>12628.566275875783</v>
      </c>
      <c r="E11">
        <f t="shared" si="1"/>
        <v>385171.27141421137</v>
      </c>
      <c r="F11">
        <f t="shared" si="4"/>
        <v>3480446.9793064715</v>
      </c>
      <c r="G11">
        <f t="shared" si="2"/>
        <v>74.566275875782594</v>
      </c>
      <c r="H11">
        <f t="shared" si="3"/>
        <v>5560.1294979833174</v>
      </c>
      <c r="J11" t="s">
        <v>30</v>
      </c>
    </row>
    <row r="12" spans="1:22" x14ac:dyDescent="0.25">
      <c r="A12" t="s">
        <v>12</v>
      </c>
      <c r="B12">
        <v>9</v>
      </c>
      <c r="C12">
        <v>13102</v>
      </c>
      <c r="D12">
        <f t="shared" si="0"/>
        <v>12615.944021778809</v>
      </c>
      <c r="E12">
        <f t="shared" si="1"/>
        <v>384786.29266425368</v>
      </c>
      <c r="F12">
        <f t="shared" si="4"/>
        <v>3865233.2719707252</v>
      </c>
      <c r="G12">
        <f t="shared" si="2"/>
        <v>486.05597822119125</v>
      </c>
      <c r="H12">
        <f t="shared" si="3"/>
        <v>236250.41396455915</v>
      </c>
    </row>
    <row r="13" spans="1:22" x14ac:dyDescent="0.25">
      <c r="A13" t="s">
        <v>13</v>
      </c>
      <c r="B13">
        <v>10</v>
      </c>
      <c r="C13">
        <v>13171</v>
      </c>
      <c r="D13">
        <f t="shared" si="0"/>
        <v>12603.334383626909</v>
      </c>
      <c r="E13">
        <f t="shared" si="1"/>
        <v>384401.69870062073</v>
      </c>
      <c r="F13">
        <f t="shared" si="4"/>
        <v>4249634.9706713455</v>
      </c>
      <c r="G13">
        <f t="shared" si="2"/>
        <v>567.66561637309132</v>
      </c>
      <c r="H13">
        <f t="shared" si="3"/>
        <v>322244.25201224169</v>
      </c>
    </row>
    <row r="14" spans="1:22" x14ac:dyDescent="0.25">
      <c r="A14" t="s">
        <v>14</v>
      </c>
      <c r="B14">
        <v>11</v>
      </c>
      <c r="C14">
        <v>13249</v>
      </c>
      <c r="D14">
        <f t="shared" si="0"/>
        <v>12590.737348810444</v>
      </c>
      <c r="E14">
        <f t="shared" si="1"/>
        <v>384017.48913871852</v>
      </c>
      <c r="F14">
        <f t="shared" si="4"/>
        <v>4633652.4598100642</v>
      </c>
      <c r="G14">
        <f t="shared" si="2"/>
        <v>658.26265118955598</v>
      </c>
      <c r="H14">
        <f t="shared" si="3"/>
        <v>433309.71795110306</v>
      </c>
    </row>
    <row r="15" spans="1:22" x14ac:dyDescent="0.25">
      <c r="A15" t="s">
        <v>15</v>
      </c>
      <c r="B15">
        <v>12</v>
      </c>
      <c r="C15">
        <v>13201</v>
      </c>
      <c r="D15">
        <f t="shared" si="0"/>
        <v>12578.152904732375</v>
      </c>
      <c r="E15">
        <f t="shared" si="1"/>
        <v>383633.66359433741</v>
      </c>
      <c r="F15">
        <f t="shared" si="4"/>
        <v>5017286.1234044014</v>
      </c>
      <c r="G15">
        <f t="shared" si="2"/>
        <v>622.84709526762526</v>
      </c>
      <c r="H15">
        <f t="shared" si="3"/>
        <v>387938.50408331829</v>
      </c>
    </row>
    <row r="16" spans="1:22" x14ac:dyDescent="0.25">
      <c r="A16" t="s">
        <v>16</v>
      </c>
      <c r="B16">
        <v>13</v>
      </c>
      <c r="C16">
        <v>13240</v>
      </c>
      <c r="D16">
        <f t="shared" si="0"/>
        <v>12565.581038808261</v>
      </c>
      <c r="E16">
        <f t="shared" si="1"/>
        <v>383250.22168365197</v>
      </c>
      <c r="F16">
        <f t="shared" si="4"/>
        <v>5400536.3450880535</v>
      </c>
      <c r="G16">
        <f t="shared" si="2"/>
        <v>674.41896119173907</v>
      </c>
      <c r="H16">
        <f t="shared" si="3"/>
        <v>454840.93521494447</v>
      </c>
    </row>
    <row r="17" spans="1:11" x14ac:dyDescent="0.25">
      <c r="A17" t="s">
        <v>17</v>
      </c>
      <c r="B17">
        <v>14</v>
      </c>
      <c r="C17">
        <v>13192</v>
      </c>
      <c r="D17">
        <f t="shared" si="0"/>
        <v>12553.021738466232</v>
      </c>
      <c r="E17">
        <f t="shared" si="1"/>
        <v>382867.16302322008</v>
      </c>
      <c r="F17">
        <f t="shared" si="4"/>
        <v>5783403.5081112739</v>
      </c>
      <c r="G17">
        <f t="shared" si="2"/>
        <v>638.97826153376809</v>
      </c>
      <c r="H17">
        <f t="shared" si="3"/>
        <v>408293.21871271654</v>
      </c>
    </row>
    <row r="18" spans="1:11" x14ac:dyDescent="0.25">
      <c r="A18" t="s">
        <v>18</v>
      </c>
      <c r="B18">
        <v>15</v>
      </c>
      <c r="C18">
        <v>13364</v>
      </c>
      <c r="D18">
        <f t="shared" si="0"/>
        <v>12540.474991146988</v>
      </c>
      <c r="E18">
        <f t="shared" si="1"/>
        <v>382484.48722998315</v>
      </c>
      <c r="F18">
        <f t="shared" si="4"/>
        <v>6165887.9953412572</v>
      </c>
      <c r="G18">
        <f t="shared" si="2"/>
        <v>823.52500885301197</v>
      </c>
      <c r="H18">
        <f t="shared" si="3"/>
        <v>678193.44020635344</v>
      </c>
      <c r="J18" t="s">
        <v>30</v>
      </c>
    </row>
    <row r="19" spans="1:11" x14ac:dyDescent="0.25">
      <c r="A19" t="s">
        <v>19</v>
      </c>
      <c r="B19">
        <v>16</v>
      </c>
      <c r="C19">
        <v>13185</v>
      </c>
      <c r="D19">
        <f t="shared" si="0"/>
        <v>12527.940784303781</v>
      </c>
      <c r="E19">
        <f t="shared" si="1"/>
        <v>382102.19392126531</v>
      </c>
      <c r="F19">
        <f t="shared" si="4"/>
        <v>6547990.1892625224</v>
      </c>
      <c r="G19">
        <f t="shared" si="2"/>
        <v>657.05921569621933</v>
      </c>
      <c r="H19">
        <f t="shared" si="3"/>
        <v>431726.81293133087</v>
      </c>
    </row>
    <row r="20" spans="1:11" x14ac:dyDescent="0.25">
      <c r="A20" t="s">
        <v>20</v>
      </c>
      <c r="B20">
        <v>17</v>
      </c>
      <c r="C20">
        <v>13450</v>
      </c>
      <c r="D20">
        <f t="shared" si="0"/>
        <v>12515.4191054024</v>
      </c>
      <c r="E20">
        <f t="shared" si="1"/>
        <v>381720.2827147732</v>
      </c>
      <c r="F20">
        <f t="shared" si="4"/>
        <v>6929710.4719772954</v>
      </c>
      <c r="G20">
        <f t="shared" si="2"/>
        <v>934.58089459760049</v>
      </c>
      <c r="H20">
        <f t="shared" si="3"/>
        <v>873441.44854685129</v>
      </c>
    </row>
    <row r="21" spans="1:11" x14ac:dyDescent="0.25">
      <c r="A21" t="s">
        <v>21</v>
      </c>
      <c r="B21">
        <v>18</v>
      </c>
      <c r="C21">
        <v>13352</v>
      </c>
      <c r="D21">
        <f t="shared" si="0"/>
        <v>12502.909941921167</v>
      </c>
      <c r="E21">
        <f t="shared" si="1"/>
        <v>381338.7532285956</v>
      </c>
      <c r="F21">
        <f t="shared" si="4"/>
        <v>7311049.2252058908</v>
      </c>
      <c r="G21">
        <f t="shared" si="2"/>
        <v>849.09005807883295</v>
      </c>
      <c r="H21">
        <f t="shared" si="3"/>
        <v>720953.92672831588</v>
      </c>
    </row>
    <row r="22" spans="1:11" x14ac:dyDescent="0.25">
      <c r="A22" t="s">
        <v>22</v>
      </c>
      <c r="B22">
        <v>19</v>
      </c>
      <c r="C22">
        <v>13438</v>
      </c>
      <c r="D22">
        <f t="shared" si="0"/>
        <v>12490.41328135092</v>
      </c>
      <c r="E22">
        <f t="shared" si="1"/>
        <v>380957.60508120304</v>
      </c>
      <c r="F22">
        <f t="shared" si="4"/>
        <v>7692006.8302870942</v>
      </c>
      <c r="G22">
        <f t="shared" si="2"/>
        <v>947.58671864907956</v>
      </c>
      <c r="H22">
        <f t="shared" si="3"/>
        <v>897920.5893601299</v>
      </c>
      <c r="K22" t="s">
        <v>30</v>
      </c>
    </row>
    <row r="23" spans="1:11" x14ac:dyDescent="0.25">
      <c r="A23" t="s">
        <v>23</v>
      </c>
      <c r="B23">
        <v>20</v>
      </c>
      <c r="C23">
        <v>13141</v>
      </c>
      <c r="D23">
        <f t="shared" si="0"/>
        <v>12477.929111194995</v>
      </c>
      <c r="E23">
        <f t="shared" si="1"/>
        <v>380576.83789144736</v>
      </c>
      <c r="F23">
        <f t="shared" si="4"/>
        <v>8072583.6681785416</v>
      </c>
      <c r="G23">
        <f t="shared" si="2"/>
        <v>663.07088880500487</v>
      </c>
      <c r="H23">
        <f t="shared" si="3"/>
        <v>439663.0035806591</v>
      </c>
    </row>
    <row r="24" spans="1:11" x14ac:dyDescent="0.25">
      <c r="A24" t="s">
        <v>24</v>
      </c>
      <c r="B24">
        <v>21</v>
      </c>
      <c r="C24">
        <v>13240</v>
      </c>
      <c r="D24">
        <f t="shared" si="0"/>
        <v>12465.457418969219</v>
      </c>
      <c r="E24">
        <f t="shared" si="1"/>
        <v>380196.4512785612</v>
      </c>
      <c r="F24">
        <f t="shared" si="4"/>
        <v>8452780.1194571033</v>
      </c>
      <c r="G24">
        <f t="shared" si="2"/>
        <v>774.54258103078064</v>
      </c>
      <c r="H24">
        <f t="shared" si="3"/>
        <v>599916.20982982335</v>
      </c>
    </row>
    <row r="25" spans="1:11" x14ac:dyDescent="0.25">
      <c r="A25" t="s">
        <v>25</v>
      </c>
      <c r="B25">
        <v>22</v>
      </c>
      <c r="C25">
        <v>13450</v>
      </c>
      <c r="D25">
        <f t="shared" si="0"/>
        <v>12452.998192201903</v>
      </c>
      <c r="E25">
        <f t="shared" si="1"/>
        <v>379816.44486215804</v>
      </c>
      <c r="F25">
        <f t="shared" si="4"/>
        <v>8832596.5643192604</v>
      </c>
      <c r="G25">
        <f t="shared" si="2"/>
        <v>997.00180779809671</v>
      </c>
      <c r="H25">
        <f t="shared" si="3"/>
        <v>994012.60475267295</v>
      </c>
    </row>
    <row r="26" spans="1:11" x14ac:dyDescent="0.25">
      <c r="A26" t="s">
        <v>26</v>
      </c>
      <c r="B26">
        <v>23</v>
      </c>
      <c r="C26">
        <v>13468</v>
      </c>
      <c r="D26">
        <f t="shared" si="0"/>
        <v>12440.551418433817</v>
      </c>
      <c r="E26">
        <f t="shared" si="1"/>
        <v>379436.81826223142</v>
      </c>
      <c r="F26">
        <f t="shared" si="4"/>
        <v>9212033.382581491</v>
      </c>
      <c r="G26">
        <f t="shared" si="2"/>
        <v>1027.4485815661828</v>
      </c>
      <c r="H26">
        <f t="shared" si="3"/>
        <v>1055650.5877623612</v>
      </c>
    </row>
    <row r="27" spans="1:11" x14ac:dyDescent="0.25">
      <c r="B27">
        <v>24</v>
      </c>
      <c r="D27">
        <f t="shared" si="0"/>
        <v>12428.117085218186</v>
      </c>
      <c r="E27">
        <f t="shared" si="1"/>
        <v>379057.57109915465</v>
      </c>
      <c r="F27">
        <f t="shared" si="4"/>
        <v>9591090.9536806457</v>
      </c>
    </row>
    <row r="28" spans="1:11" x14ac:dyDescent="0.25">
      <c r="B28">
        <v>25</v>
      </c>
      <c r="D28">
        <f t="shared" si="0"/>
        <v>12415.695180120674</v>
      </c>
      <c r="E28">
        <f t="shared" si="1"/>
        <v>378678.70299368055</v>
      </c>
      <c r="F28">
        <f t="shared" si="4"/>
        <v>9969769.6566743255</v>
      </c>
    </row>
    <row r="29" spans="1:11" x14ac:dyDescent="0.25">
      <c r="B29">
        <v>26</v>
      </c>
      <c r="D29">
        <f t="shared" si="0"/>
        <v>12403.285690719378</v>
      </c>
      <c r="E29">
        <f t="shared" si="1"/>
        <v>378300.21356694103</v>
      </c>
      <c r="F29">
        <f t="shared" si="4"/>
        <v>10348069.870241266</v>
      </c>
    </row>
    <row r="30" spans="1:11" x14ac:dyDescent="0.25">
      <c r="B30">
        <v>27</v>
      </c>
      <c r="D30">
        <f t="shared" si="0"/>
        <v>12390.888604604806</v>
      </c>
      <c r="E30">
        <f t="shared" si="1"/>
        <v>377922.10244044662</v>
      </c>
      <c r="F30">
        <f t="shared" si="4"/>
        <v>10725991.972681712</v>
      </c>
      <c r="H30" t="s">
        <v>30</v>
      </c>
    </row>
    <row r="31" spans="1:11" x14ac:dyDescent="0.25">
      <c r="B31">
        <v>28</v>
      </c>
      <c r="D31">
        <f t="shared" si="0"/>
        <v>12378.503909379873</v>
      </c>
      <c r="E31">
        <f t="shared" si="1"/>
        <v>377544.36923608615</v>
      </c>
      <c r="F31">
        <f t="shared" si="4"/>
        <v>11103536.341917798</v>
      </c>
    </row>
    <row r="32" spans="1:11" x14ac:dyDescent="0.25">
      <c r="B32">
        <v>29</v>
      </c>
      <c r="D32">
        <f t="shared" si="0"/>
        <v>12366.131592659878</v>
      </c>
      <c r="E32">
        <f t="shared" si="1"/>
        <v>377167.01357612631</v>
      </c>
      <c r="F32">
        <f t="shared" si="4"/>
        <v>11480703.355493924</v>
      </c>
    </row>
    <row r="33" spans="1:8" x14ac:dyDescent="0.25">
      <c r="B33">
        <v>30</v>
      </c>
      <c r="D33">
        <f t="shared" si="0"/>
        <v>12353.771642072508</v>
      </c>
      <c r="E33">
        <f t="shared" si="1"/>
        <v>376790.03508321149</v>
      </c>
      <c r="F33">
        <f t="shared" si="4"/>
        <v>11857493.390577136</v>
      </c>
    </row>
    <row r="34" spans="1:8" x14ac:dyDescent="0.25">
      <c r="B34">
        <v>31</v>
      </c>
      <c r="D34">
        <f t="shared" si="0"/>
        <v>12341.424045257811</v>
      </c>
      <c r="E34">
        <f t="shared" si="1"/>
        <v>376413.43338036322</v>
      </c>
      <c r="F34">
        <f t="shared" si="4"/>
        <v>12233906.823957499</v>
      </c>
    </row>
    <row r="35" spans="1:8" x14ac:dyDescent="0.25">
      <c r="B35">
        <v>32</v>
      </c>
      <c r="D35">
        <f t="shared" si="0"/>
        <v>12329.088789868185</v>
      </c>
      <c r="E35">
        <f t="shared" si="1"/>
        <v>376037.20809097966</v>
      </c>
      <c r="F35">
        <f t="shared" si="4"/>
        <v>12609944.032048479</v>
      </c>
    </row>
    <row r="36" spans="1:8" x14ac:dyDescent="0.25">
      <c r="B36">
        <v>33</v>
      </c>
      <c r="D36">
        <f t="shared" si="0"/>
        <v>12316.765863568378</v>
      </c>
      <c r="E36">
        <f t="shared" si="1"/>
        <v>375661.35883883556</v>
      </c>
      <c r="F36">
        <f t="shared" si="4"/>
        <v>12985605.390887314</v>
      </c>
    </row>
    <row r="37" spans="1:8" x14ac:dyDescent="0.25">
      <c r="B37">
        <v>34</v>
      </c>
      <c r="D37">
        <f t="shared" si="0"/>
        <v>12304.45525403546</v>
      </c>
      <c r="E37">
        <f t="shared" si="1"/>
        <v>375285.88524808153</v>
      </c>
      <c r="F37">
        <f t="shared" si="4"/>
        <v>13360891.276135396</v>
      </c>
    </row>
    <row r="38" spans="1:8" x14ac:dyDescent="0.25">
      <c r="B38">
        <v>35</v>
      </c>
      <c r="D38">
        <f t="shared" si="0"/>
        <v>12292.156948958822</v>
      </c>
      <c r="E38">
        <f t="shared" si="1"/>
        <v>374910.78694324405</v>
      </c>
      <c r="F38">
        <f t="shared" si="4"/>
        <v>13735802.06307864</v>
      </c>
      <c r="G38">
        <f>AVERAGE(G3:G26)</f>
        <v>600.21879815154477</v>
      </c>
      <c r="H38">
        <f>SQRT(AVERAGE(H3:H26))</f>
        <v>660.17087787980006</v>
      </c>
    </row>
    <row r="40" spans="1:8" x14ac:dyDescent="0.25">
      <c r="A40" t="s">
        <v>41</v>
      </c>
    </row>
  </sheetData>
  <mergeCells count="1">
    <mergeCell ref="A1:H1"/>
  </mergeCells>
  <pageMargins left="0.75" right="0.75" top="1" bottom="1" header="0.5" footer="0.5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Nicholas Anil Koshy</cp:lastModifiedBy>
  <dcterms:created xsi:type="dcterms:W3CDTF">2025-07-27T18:12:26Z</dcterms:created>
  <dcterms:modified xsi:type="dcterms:W3CDTF">2025-08-06T19:05:16Z</dcterms:modified>
</cp:coreProperties>
</file>