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040" windowHeight="1005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I7" i="29" l="1"/>
  <c r="L3" i="33" l="1" a="1"/>
  <c r="K5" i="45" l="1"/>
  <c r="K6" i="45"/>
  <c r="K7" i="45"/>
  <c r="K8" i="45"/>
  <c r="K9" i="45"/>
  <c r="K4" i="45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L7" i="45"/>
  <c r="M1" i="45"/>
  <c r="L8" i="45"/>
  <c r="L5" i="45"/>
  <c r="L9" i="45"/>
  <c r="L4" i="45"/>
  <c r="L6" i="45"/>
  <c r="T4" i="45"/>
  <c r="M4" i="45"/>
  <c r="C6" i="39" l="1"/>
  <c r="C7" i="39"/>
  <c r="C5" i="39"/>
  <c r="M9" i="45"/>
  <c r="P4" i="45"/>
  <c r="T9" i="45"/>
  <c r="M7" i="45"/>
  <c r="M6" i="45"/>
  <c r="U6" i="45"/>
  <c r="U5" i="45"/>
  <c r="T7" i="45"/>
  <c r="U9" i="45"/>
  <c r="T5" i="45"/>
  <c r="P5" i="45"/>
  <c r="P6" i="45"/>
  <c r="P7" i="45"/>
  <c r="M8" i="45"/>
  <c r="T8" i="45"/>
  <c r="U7" i="45"/>
  <c r="M5" i="45"/>
  <c r="T6" i="45"/>
  <c r="P9" i="45"/>
  <c r="P8" i="45"/>
  <c r="U8" i="45"/>
  <c r="U4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0" i="33"/>
  <c r="D4" i="33"/>
  <c r="D31" i="33"/>
  <c r="D3" i="33"/>
  <c r="D20" i="33"/>
  <c r="D14" i="33"/>
  <c r="D25" i="33"/>
  <c r="B1" i="29"/>
  <c r="D36" i="33"/>
  <c r="D27" i="33"/>
  <c r="D24" i="33"/>
  <c r="D9" i="33"/>
  <c r="D21" i="33"/>
  <c r="D29" i="33"/>
  <c r="D35" i="33"/>
  <c r="D10" i="29"/>
  <c r="D30" i="33"/>
  <c r="D8" i="33"/>
  <c r="E17" i="51"/>
  <c r="E27" i="51"/>
  <c r="E26" i="51"/>
  <c r="E19" i="51"/>
  <c r="E23" i="51"/>
  <c r="E17" i="48"/>
  <c r="E15" i="51"/>
  <c r="E21" i="43"/>
  <c r="D13" i="33"/>
  <c r="E19" i="43"/>
  <c r="E18" i="51"/>
  <c r="E21" i="39"/>
  <c r="D16" i="33"/>
  <c r="E19" i="48"/>
  <c r="D15" i="33"/>
  <c r="E16" i="51"/>
  <c r="D7" i="51"/>
  <c r="C16" i="42"/>
  <c r="D10" i="33"/>
  <c r="D23" i="33"/>
  <c r="D34" i="33"/>
  <c r="E15" i="39"/>
  <c r="D26" i="33"/>
  <c r="D22" i="33"/>
  <c r="E24" i="39"/>
  <c r="D18" i="33"/>
  <c r="D7" i="39"/>
  <c r="E20" i="43"/>
  <c r="E28" i="51"/>
  <c r="D12" i="33"/>
  <c r="D6" i="39"/>
  <c r="D32" i="33"/>
  <c r="E16" i="43"/>
  <c r="D28" i="33"/>
  <c r="E22" i="51"/>
  <c r="D11" i="33"/>
  <c r="D5" i="33"/>
  <c r="D33" i="33"/>
  <c r="D17" i="33"/>
  <c r="D6" i="33"/>
  <c r="E17" i="39"/>
  <c r="E23" i="39"/>
  <c r="E30" i="51"/>
  <c r="D19" i="33"/>
  <c r="D6" i="51"/>
  <c r="D37" i="33"/>
  <c r="E20" i="51"/>
  <c r="E18" i="43"/>
  <c r="D39" i="33"/>
  <c r="D7" i="33"/>
  <c r="E21" i="51"/>
  <c r="D38" i="33"/>
  <c r="E29" i="51"/>
  <c r="D7" i="48"/>
  <c r="E22" i="39"/>
  <c r="D6" i="48"/>
  <c r="D5" i="39"/>
  <c r="E19" i="39"/>
  <c r="E20" i="39"/>
  <c r="E17" i="43"/>
  <c r="D5" i="48"/>
  <c r="D5" i="51"/>
  <c r="E25" i="51"/>
  <c r="E18" i="48"/>
  <c r="E16" i="39"/>
  <c r="E16" i="48"/>
  <c r="E24" i="51"/>
  <c r="E18" i="39"/>
  <c r="E15" i="48"/>
  <c r="E15" i="43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7" i="42"/>
  <c r="J21" i="51"/>
  <c r="E6" i="50"/>
  <c r="E4" i="50"/>
  <c r="E15" i="42"/>
  <c r="K6" i="51"/>
  <c r="K5" i="51"/>
  <c r="E9" i="50"/>
  <c r="J22" i="51"/>
  <c r="E5" i="50"/>
  <c r="J25" i="51"/>
  <c r="J24" i="51"/>
  <c r="E8" i="42"/>
  <c r="G5" i="48"/>
  <c r="J29" i="51"/>
  <c r="E11" i="50"/>
  <c r="J17" i="51"/>
  <c r="E13" i="50"/>
  <c r="J23" i="51"/>
  <c r="E16" i="42"/>
  <c r="J27" i="51"/>
  <c r="G7" i="48"/>
  <c r="E7" i="51"/>
  <c r="F3" i="50"/>
  <c r="E13" i="42"/>
  <c r="E8" i="50"/>
  <c r="E5" i="48"/>
  <c r="J26" i="51"/>
  <c r="K7" i="51"/>
  <c r="E14" i="50"/>
  <c r="E6" i="51"/>
  <c r="K4" i="51"/>
  <c r="E6" i="48"/>
  <c r="J18" i="51"/>
  <c r="F7" i="42"/>
  <c r="E5" i="51"/>
  <c r="E7" i="50"/>
  <c r="E12" i="50"/>
  <c r="E4" i="51"/>
  <c r="J15" i="51"/>
  <c r="E11" i="42"/>
  <c r="J30" i="51"/>
  <c r="AG3" i="51"/>
  <c r="E10" i="50"/>
  <c r="F8" i="42"/>
  <c r="E6" i="42"/>
  <c r="J20" i="51"/>
  <c r="E15" i="50"/>
  <c r="G6" i="48"/>
  <c r="J19" i="51"/>
  <c r="E10" i="42"/>
  <c r="E12" i="42"/>
  <c r="J28" i="51"/>
  <c r="E9" i="42"/>
  <c r="E5" i="42"/>
  <c r="AF4" i="51"/>
  <c r="D4" i="43"/>
  <c r="E14" i="42"/>
  <c r="F14" i="42" s="1"/>
  <c r="J16" i="51"/>
  <c r="C3" i="51" l="1"/>
  <c r="R3" i="50"/>
  <c r="C20" i="40"/>
  <c r="D20" i="40" s="1"/>
  <c r="A21" i="40"/>
  <c r="F5" i="42"/>
  <c r="L5" i="51"/>
  <c r="F9" i="42"/>
  <c r="F12" i="42"/>
  <c r="F6" i="42"/>
  <c r="G6" i="42" s="1"/>
  <c r="F10" i="50"/>
  <c r="G14" i="42"/>
  <c r="F10" i="42"/>
  <c r="G8" i="42"/>
  <c r="F8" i="50"/>
  <c r="H6" i="51"/>
  <c r="F15" i="50"/>
  <c r="F11" i="42"/>
  <c r="F15" i="42"/>
  <c r="F13" i="42"/>
  <c r="G9" i="42"/>
  <c r="F11" i="50"/>
  <c r="AG4" i="51"/>
  <c r="F14" i="50"/>
  <c r="G7" i="42"/>
  <c r="G13" i="42"/>
  <c r="F5" i="50"/>
  <c r="G5" i="42"/>
  <c r="L6" i="51"/>
  <c r="G11" i="42"/>
  <c r="H5" i="51"/>
  <c r="O6" i="51" l="1"/>
  <c r="N6" i="51"/>
  <c r="M6" i="51"/>
  <c r="M5" i="51"/>
  <c r="O5" i="51"/>
  <c r="N5" i="51"/>
  <c r="C21" i="40"/>
  <c r="D21" i="40" s="1"/>
  <c r="G10" i="42"/>
  <c r="G12" i="42"/>
  <c r="G15" i="42"/>
  <c r="D16" i="42" l="1"/>
  <c r="F18" i="48"/>
  <c r="L7" i="51"/>
  <c r="J20" i="43"/>
  <c r="J19" i="39"/>
  <c r="J22" i="39"/>
  <c r="R4" i="50"/>
  <c r="F4" i="50"/>
  <c r="E4" i="43"/>
  <c r="J17" i="43"/>
  <c r="J24" i="39"/>
  <c r="E6" i="39"/>
  <c r="H7" i="51"/>
  <c r="E7" i="39"/>
  <c r="J18" i="43"/>
  <c r="J18" i="39"/>
  <c r="G11" i="50"/>
  <c r="F9" i="50"/>
  <c r="G4" i="48"/>
  <c r="G5" i="50"/>
  <c r="K5" i="39"/>
  <c r="J15" i="43"/>
  <c r="J15" i="39"/>
  <c r="G15" i="50"/>
  <c r="K4" i="43"/>
  <c r="AF5" i="51"/>
  <c r="F17" i="48"/>
  <c r="E5" i="39"/>
  <c r="AG3" i="43"/>
  <c r="D5" i="43"/>
  <c r="J16" i="43"/>
  <c r="AF4" i="43"/>
  <c r="AC3" i="48"/>
  <c r="J19" i="43"/>
  <c r="AF4" i="39"/>
  <c r="E4" i="39"/>
  <c r="J23" i="39"/>
  <c r="F6" i="50"/>
  <c r="H4" i="51"/>
  <c r="J16" i="39"/>
  <c r="F19" i="48"/>
  <c r="L4" i="51"/>
  <c r="K4" i="39"/>
  <c r="D6" i="43"/>
  <c r="F15" i="48"/>
  <c r="AB4" i="48"/>
  <c r="H6" i="48"/>
  <c r="E4" i="48"/>
  <c r="H5" i="48"/>
  <c r="F13" i="50"/>
  <c r="K5" i="43"/>
  <c r="G3" i="50"/>
  <c r="E7" i="48"/>
  <c r="L3" i="45"/>
  <c r="J17" i="39"/>
  <c r="G10" i="50"/>
  <c r="G14" i="50"/>
  <c r="J21" i="39"/>
  <c r="F12" i="50"/>
  <c r="K7" i="39"/>
  <c r="M13" i="45" a="1"/>
  <c r="K6" i="39"/>
  <c r="E5" i="43"/>
  <c r="A4" i="43"/>
  <c r="G8" i="50"/>
  <c r="J21" i="43"/>
  <c r="T3" i="45"/>
  <c r="AG3" i="39"/>
  <c r="J20" i="39"/>
  <c r="F7" i="50"/>
  <c r="F16" i="48"/>
  <c r="M3" i="45"/>
  <c r="U3" i="45"/>
  <c r="H5" i="43"/>
  <c r="L5" i="43"/>
  <c r="B5" i="43" l="1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K6" i="43"/>
  <c r="H4" i="39"/>
  <c r="L4" i="43"/>
  <c r="AF6" i="51"/>
  <c r="AG4" i="39"/>
  <c r="AC4" i="48"/>
  <c r="AG4" i="43"/>
  <c r="H7" i="39"/>
  <c r="P3" i="45"/>
  <c r="G9" i="50"/>
  <c r="AB5" i="48"/>
  <c r="H6" i="39"/>
  <c r="R5" i="50"/>
  <c r="H5" i="39"/>
  <c r="D7" i="43"/>
  <c r="E7" i="43" s="1"/>
  <c r="G13" i="50"/>
  <c r="H7" i="43"/>
  <c r="L4" i="39"/>
  <c r="G4" i="50"/>
  <c r="H7" i="48"/>
  <c r="L5" i="39"/>
  <c r="K7" i="43"/>
  <c r="E6" i="43"/>
  <c r="G6" i="50"/>
  <c r="H4" i="48"/>
  <c r="H6" i="43"/>
  <c r="L7" i="39"/>
  <c r="L6" i="39"/>
  <c r="AG5" i="51"/>
  <c r="G7" i="50"/>
  <c r="G12" i="50"/>
  <c r="H4" i="43"/>
  <c r="R6" i="50"/>
  <c r="R7" i="50" s="1"/>
  <c r="B7" i="43" l="1"/>
  <c r="A7" i="43"/>
  <c r="C7" i="43" s="1"/>
  <c r="B6" i="43"/>
  <c r="C6" i="43" s="1"/>
  <c r="C5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L7" i="43"/>
  <c r="E18" i="33"/>
  <c r="AC5" i="48"/>
  <c r="E21" i="33"/>
  <c r="E40" i="33"/>
  <c r="E39" i="33"/>
  <c r="E34" i="33"/>
  <c r="E17" i="33"/>
  <c r="E6" i="33"/>
  <c r="E7" i="33"/>
  <c r="T13" i="45" a="1"/>
  <c r="E37" i="33"/>
  <c r="E20" i="33"/>
  <c r="P13" i="45" a="1"/>
  <c r="E26" i="33"/>
  <c r="R8" i="50"/>
  <c r="E25" i="33"/>
  <c r="E22" i="33"/>
  <c r="E19" i="33"/>
  <c r="AF5" i="39"/>
  <c r="E27" i="33"/>
  <c r="E28" i="33"/>
  <c r="E23" i="33"/>
  <c r="E29" i="33"/>
  <c r="E3" i="33"/>
  <c r="E30" i="33"/>
  <c r="E36" i="33"/>
  <c r="E32" i="33"/>
  <c r="AB6" i="48"/>
  <c r="AF7" i="51"/>
  <c r="E4" i="33"/>
  <c r="S13" i="45" a="1"/>
  <c r="E31" i="33"/>
  <c r="AG6" i="51"/>
  <c r="L6" i="43"/>
  <c r="E38" i="33"/>
  <c r="E24" i="33"/>
  <c r="AF5" i="43"/>
  <c r="E5" i="33"/>
  <c r="E33" i="33"/>
  <c r="E35" i="33"/>
  <c r="E16" i="33"/>
  <c r="E15" i="33"/>
  <c r="AG7" i="51"/>
  <c r="AF8" i="51"/>
  <c r="AF9" i="51"/>
  <c r="AF10" i="51"/>
  <c r="AG9" i="51"/>
  <c r="AF11" i="51"/>
  <c r="AG10" i="51"/>
  <c r="AF12" i="51"/>
  <c r="AG11" i="51"/>
  <c r="AF13" i="51"/>
  <c r="AG12" i="51"/>
  <c r="AG13" i="51"/>
  <c r="AF14" i="51"/>
  <c r="AG14" i="51"/>
  <c r="AF15" i="51"/>
  <c r="AF16" i="51"/>
  <c r="AG15" i="51"/>
  <c r="AF17" i="51"/>
  <c r="AG16" i="51"/>
  <c r="AG17" i="51"/>
  <c r="AF18" i="51"/>
  <c r="AF19" i="51"/>
  <c r="AG18" i="51"/>
  <c r="AF20" i="51"/>
  <c r="AG19" i="51"/>
  <c r="AF21" i="51"/>
  <c r="AG20" i="51"/>
  <c r="AG21" i="51"/>
  <c r="AF22" i="51"/>
  <c r="AF23" i="51"/>
  <c r="AG22" i="51"/>
  <c r="AF24" i="51"/>
  <c r="AG23" i="51"/>
  <c r="AG24" i="51"/>
  <c r="AF25" i="51"/>
  <c r="AF26" i="51"/>
  <c r="AG25" i="51"/>
  <c r="AG26" i="51"/>
  <c r="AF27" i="51"/>
  <c r="AF28" i="51"/>
  <c r="AG27" i="51"/>
  <c r="AF29" i="51"/>
  <c r="AG28" i="51"/>
  <c r="AG29" i="51"/>
  <c r="AF30" i="51"/>
  <c r="AF31" i="51"/>
  <c r="AG30" i="51"/>
  <c r="AG31" i="51"/>
  <c r="AF32" i="51"/>
  <c r="AG32" i="51"/>
  <c r="AF33" i="51"/>
  <c r="AG33" i="51"/>
  <c r="AF34" i="51"/>
  <c r="AF35" i="51"/>
  <c r="AG34" i="51"/>
  <c r="AG35" i="51"/>
  <c r="AF36" i="51"/>
  <c r="AG36" i="51"/>
  <c r="AF37" i="51"/>
  <c r="AF38" i="51"/>
  <c r="AG37" i="51"/>
  <c r="AF39" i="51"/>
  <c r="AG38" i="51"/>
  <c r="AG39" i="51"/>
  <c r="AF40" i="51"/>
  <c r="AF41" i="51"/>
  <c r="AG40" i="51"/>
  <c r="AG41" i="51"/>
  <c r="AF42" i="51"/>
  <c r="AG42" i="51"/>
  <c r="AF43" i="51"/>
  <c r="AF44" i="51"/>
  <c r="AG43" i="51"/>
  <c r="AG44" i="51"/>
  <c r="AF45" i="51"/>
  <c r="AG45" i="51"/>
  <c r="AF46" i="51"/>
  <c r="AF47" i="51"/>
  <c r="AG46" i="51"/>
  <c r="AF48" i="51"/>
  <c r="AG47" i="51"/>
  <c r="AF49" i="51"/>
  <c r="AG48" i="51"/>
  <c r="AG49" i="51"/>
  <c r="AF50" i="51"/>
  <c r="AF51" i="51"/>
  <c r="AG50" i="51"/>
  <c r="AG51" i="51"/>
  <c r="AF52" i="51"/>
  <c r="AG52" i="51"/>
  <c r="AF53" i="51"/>
  <c r="AG53" i="51"/>
  <c r="AF54" i="51"/>
  <c r="AF55" i="51"/>
  <c r="AG54" i="51"/>
  <c r="AG55" i="51"/>
  <c r="AF56" i="51"/>
  <c r="AG56" i="51"/>
  <c r="AF57" i="51"/>
  <c r="AG57" i="51"/>
  <c r="AF58" i="51"/>
  <c r="AG58" i="51"/>
  <c r="AF59" i="51"/>
  <c r="AF60" i="51"/>
  <c r="AG59" i="51"/>
  <c r="AF61" i="51"/>
  <c r="AG60" i="51"/>
  <c r="AG61" i="51"/>
  <c r="AF62" i="51"/>
  <c r="AF63" i="51"/>
  <c r="AG62" i="51"/>
  <c r="AG63" i="51"/>
  <c r="AF64" i="51"/>
  <c r="AF65" i="51"/>
  <c r="AG64" i="51"/>
  <c r="AF66" i="51"/>
  <c r="AG65" i="51"/>
  <c r="AG66" i="51"/>
  <c r="AF67" i="51"/>
  <c r="AG67" i="51"/>
  <c r="AF68" i="51"/>
  <c r="AG68" i="51"/>
  <c r="AF69" i="51"/>
  <c r="AG69" i="51"/>
  <c r="AF70" i="51"/>
  <c r="AF71" i="51"/>
  <c r="AG70" i="51"/>
  <c r="AG71" i="51"/>
  <c r="AF72" i="51"/>
  <c r="AG72" i="51"/>
  <c r="AF73" i="51"/>
  <c r="AG73" i="51"/>
  <c r="AF74" i="51"/>
  <c r="AG74" i="51"/>
  <c r="AF75" i="51"/>
  <c r="AF76" i="51"/>
  <c r="AG75" i="51"/>
  <c r="AF77" i="51"/>
  <c r="AG76" i="51"/>
  <c r="AF78" i="51"/>
  <c r="AG77" i="51"/>
  <c r="AG78" i="51"/>
  <c r="AF79" i="51"/>
  <c r="AF80" i="51"/>
  <c r="AG79" i="51"/>
  <c r="AG80" i="51"/>
  <c r="AF81" i="51"/>
  <c r="AF82" i="51"/>
  <c r="AG81" i="51"/>
  <c r="AG82" i="51"/>
  <c r="AF83" i="51"/>
  <c r="AF84" i="51"/>
  <c r="AG83" i="51"/>
  <c r="AG84" i="51"/>
  <c r="AF85" i="51"/>
  <c r="AG85" i="51"/>
  <c r="AF86" i="51"/>
  <c r="AG86" i="51"/>
  <c r="AF87" i="51"/>
  <c r="AF88" i="51"/>
  <c r="AG87" i="51"/>
  <c r="AF89" i="51"/>
  <c r="AG88" i="51"/>
  <c r="AF90" i="51"/>
  <c r="AG89" i="51"/>
  <c r="AG90" i="51"/>
  <c r="AF91" i="51"/>
  <c r="AG91" i="51"/>
  <c r="AF92" i="51"/>
  <c r="AG92" i="51"/>
  <c r="AF93" i="51"/>
  <c r="AF94" i="51"/>
  <c r="AG93" i="51"/>
  <c r="AG94" i="51"/>
  <c r="AF95" i="51"/>
  <c r="AG95" i="51"/>
  <c r="AF96" i="51"/>
  <c r="AF97" i="51"/>
  <c r="AG96" i="51"/>
  <c r="AG97" i="51"/>
  <c r="AF98" i="51"/>
  <c r="AF99" i="51"/>
  <c r="AG98" i="51"/>
  <c r="AG99" i="51"/>
  <c r="AF100" i="51"/>
  <c r="AF101" i="51"/>
  <c r="AG100" i="51"/>
  <c r="AG101" i="51"/>
  <c r="AF102" i="51"/>
  <c r="AF103" i="51"/>
  <c r="AG102" i="51"/>
  <c r="AF104" i="51"/>
  <c r="AG103" i="51"/>
  <c r="AG104" i="51"/>
  <c r="AF105" i="51"/>
  <c r="AF106" i="51"/>
  <c r="AG105" i="51"/>
  <c r="AG106" i="51"/>
  <c r="AF107" i="51"/>
  <c r="AG107" i="51"/>
  <c r="AF108" i="51"/>
  <c r="AF109" i="51"/>
  <c r="AG108" i="51"/>
  <c r="AF110" i="51"/>
  <c r="AG109" i="51"/>
  <c r="AF111" i="51"/>
  <c r="AG110" i="51"/>
  <c r="AF112" i="51"/>
  <c r="AG111" i="51"/>
  <c r="AF113" i="51"/>
  <c r="AG112" i="51"/>
  <c r="AG113" i="51"/>
  <c r="AF114" i="51"/>
  <c r="AF115" i="51"/>
  <c r="AG114" i="51"/>
  <c r="AF116" i="51"/>
  <c r="AG115" i="51"/>
  <c r="AF117" i="51"/>
  <c r="AG116" i="51"/>
  <c r="AF118" i="51"/>
  <c r="AG117" i="51"/>
  <c r="AG118" i="51"/>
  <c r="AF119" i="51"/>
  <c r="AF120" i="51"/>
  <c r="AG119" i="51"/>
  <c r="AF121" i="51"/>
  <c r="AG120" i="51"/>
  <c r="AG121" i="51"/>
  <c r="AF122" i="51"/>
  <c r="AG122" i="51"/>
  <c r="AF123" i="51"/>
  <c r="AG123" i="51"/>
  <c r="AF124" i="51"/>
  <c r="AG124" i="51"/>
  <c r="AF125" i="51"/>
  <c r="AG125" i="51"/>
  <c r="AF126" i="51"/>
  <c r="AF127" i="51"/>
  <c r="AG126" i="51"/>
  <c r="AG127" i="51"/>
  <c r="AF128" i="51"/>
  <c r="AG128" i="51"/>
  <c r="AF129" i="51"/>
  <c r="AG129" i="51"/>
  <c r="AF130" i="51"/>
  <c r="AG130" i="51"/>
  <c r="AF131" i="51"/>
  <c r="AG131" i="51"/>
  <c r="AF132" i="51"/>
  <c r="AG132" i="51"/>
  <c r="AF133" i="51"/>
  <c r="AG133" i="51"/>
  <c r="AF134" i="51"/>
  <c r="AG134" i="51"/>
  <c r="AF135" i="51"/>
  <c r="AF136" i="51"/>
  <c r="AG135" i="51"/>
  <c r="AG136" i="51"/>
  <c r="AF137" i="51"/>
  <c r="AG137" i="51"/>
  <c r="AF138" i="51"/>
  <c r="AF139" i="51"/>
  <c r="AG138" i="51"/>
  <c r="AF140" i="51"/>
  <c r="AG139" i="51"/>
  <c r="AF141" i="51"/>
  <c r="AG140" i="51"/>
  <c r="AF142" i="51"/>
  <c r="AG141" i="51"/>
  <c r="AG142" i="51"/>
  <c r="AF143" i="51"/>
  <c r="AG143" i="51"/>
  <c r="AF144" i="51"/>
  <c r="AG144" i="51"/>
  <c r="AF145" i="51"/>
  <c r="AG145" i="51"/>
  <c r="AF146" i="51"/>
  <c r="AF147" i="51"/>
  <c r="AG146" i="51"/>
  <c r="AF148" i="51"/>
  <c r="AG147" i="51"/>
  <c r="AF149" i="51"/>
  <c r="AG148" i="51"/>
  <c r="AF150" i="51"/>
  <c r="AG149" i="51"/>
  <c r="AG150" i="51"/>
  <c r="AF151" i="51"/>
  <c r="AG151" i="51"/>
  <c r="AF152" i="51"/>
  <c r="AG152" i="51"/>
  <c r="AF153" i="51"/>
  <c r="AG153" i="51"/>
  <c r="AF154" i="51"/>
  <c r="AG154" i="51"/>
  <c r="AF155" i="51"/>
  <c r="AF156" i="51"/>
  <c r="AG155" i="51"/>
  <c r="AF157" i="51"/>
  <c r="AG156" i="51"/>
  <c r="AG157" i="51"/>
  <c r="AF158" i="51"/>
  <c r="AG158" i="51"/>
  <c r="AF159" i="51"/>
  <c r="AG159" i="51"/>
  <c r="AF160" i="51"/>
  <c r="AG160" i="51"/>
  <c r="AF161" i="51"/>
  <c r="AF162" i="51"/>
  <c r="AG161" i="51"/>
  <c r="AG162" i="51"/>
  <c r="AF163" i="51"/>
  <c r="AG163" i="51"/>
  <c r="AF164" i="51"/>
  <c r="AG164" i="51"/>
  <c r="AF165" i="51"/>
  <c r="AF166" i="51"/>
  <c r="AG165" i="51"/>
  <c r="AG166" i="51"/>
  <c r="AF167" i="51"/>
  <c r="AG167" i="51"/>
  <c r="AF168" i="51"/>
  <c r="AF169" i="51"/>
  <c r="AG168" i="51"/>
  <c r="AF170" i="51"/>
  <c r="AG169" i="51"/>
  <c r="AF171" i="51"/>
  <c r="AG170" i="51"/>
  <c r="AF172" i="51"/>
  <c r="AG171" i="51"/>
  <c r="AF173" i="51"/>
  <c r="AG172" i="51"/>
  <c r="AG173" i="51"/>
  <c r="AF174" i="51"/>
  <c r="AF175" i="51"/>
  <c r="AG174" i="51"/>
  <c r="AF176" i="51"/>
  <c r="AG175" i="51"/>
  <c r="AG176" i="51"/>
  <c r="AF177" i="51"/>
  <c r="AG177" i="51"/>
  <c r="AF178" i="51"/>
  <c r="AF179" i="51"/>
  <c r="AG178" i="51"/>
  <c r="AF180" i="51"/>
  <c r="AG179" i="51"/>
  <c r="AG180" i="51"/>
  <c r="AF181" i="51"/>
  <c r="AG181" i="51"/>
  <c r="AF182" i="51"/>
  <c r="AF183" i="51"/>
  <c r="AG182" i="51"/>
  <c r="AF184" i="51"/>
  <c r="AG183" i="51"/>
  <c r="AG184" i="51"/>
  <c r="AF185" i="51"/>
  <c r="AG185" i="51"/>
  <c r="AF186" i="51"/>
  <c r="AF187" i="51"/>
  <c r="AG186" i="51"/>
  <c r="AG187" i="51"/>
  <c r="AF188" i="51"/>
  <c r="AF189" i="51"/>
  <c r="AG188" i="51"/>
  <c r="AG189" i="51"/>
  <c r="AF190" i="51"/>
  <c r="AG190" i="51"/>
  <c r="AF191" i="51"/>
  <c r="AF192" i="51"/>
  <c r="AG191" i="51"/>
  <c r="AF193" i="51"/>
  <c r="AG192" i="51"/>
  <c r="AF194" i="51"/>
  <c r="AG193" i="51"/>
  <c r="AG194" i="51"/>
  <c r="AF195" i="51"/>
  <c r="AF196" i="51"/>
  <c r="AG195" i="51"/>
  <c r="AG196" i="51"/>
  <c r="AF197" i="51"/>
  <c r="AF198" i="51"/>
  <c r="AG197" i="51"/>
  <c r="AG198" i="51"/>
  <c r="AF199" i="51"/>
  <c r="AF200" i="51"/>
  <c r="AG199" i="51"/>
  <c r="AF201" i="51"/>
  <c r="AG200" i="51"/>
  <c r="AG201" i="51"/>
  <c r="AF202" i="51"/>
  <c r="AF203" i="51"/>
  <c r="AG202" i="51"/>
  <c r="AG203" i="51"/>
  <c r="AF204" i="51"/>
  <c r="AG204" i="51"/>
  <c r="AF205" i="51"/>
  <c r="AF206" i="51"/>
  <c r="AG205" i="51"/>
  <c r="AF207" i="51"/>
  <c r="AG206" i="51"/>
  <c r="AF208" i="51"/>
  <c r="AG207" i="51"/>
  <c r="AF209" i="51"/>
  <c r="AG208" i="51"/>
  <c r="AF210" i="51"/>
  <c r="AG209" i="51"/>
  <c r="AG210" i="51"/>
  <c r="AF211" i="51"/>
  <c r="AG211" i="51"/>
  <c r="AF212" i="51"/>
  <c r="AF213" i="51"/>
  <c r="AG212" i="51"/>
  <c r="AG213" i="51"/>
  <c r="AF214" i="51"/>
  <c r="AF215" i="51"/>
  <c r="AG214" i="51"/>
  <c r="AG215" i="51"/>
  <c r="AF216" i="51"/>
  <c r="AF217" i="51"/>
  <c r="AG216" i="51"/>
  <c r="AG217" i="51"/>
  <c r="AF218" i="51"/>
  <c r="AG218" i="51"/>
  <c r="AF219" i="51"/>
  <c r="AG219" i="51"/>
  <c r="AF220" i="51"/>
  <c r="AG220" i="51"/>
  <c r="AF221" i="51"/>
  <c r="AF222" i="51"/>
  <c r="AG221" i="51"/>
  <c r="AF223" i="51"/>
  <c r="AG222" i="51"/>
  <c r="AF224" i="51"/>
  <c r="AG223" i="51"/>
  <c r="AG224" i="51"/>
  <c r="AF225" i="51"/>
  <c r="AG225" i="51"/>
  <c r="AF226" i="51"/>
  <c r="AG226" i="51"/>
  <c r="AF227" i="51"/>
  <c r="AG227" i="51"/>
  <c r="AF228" i="51"/>
  <c r="AG228" i="51"/>
  <c r="AF229" i="51"/>
  <c r="AG229" i="51"/>
  <c r="AF230" i="51"/>
  <c r="AF231" i="51"/>
  <c r="AG230" i="51"/>
  <c r="AG231" i="51"/>
  <c r="AF232" i="51"/>
  <c r="AG232" i="51"/>
  <c r="AF233" i="51"/>
  <c r="AF234" i="51"/>
  <c r="AG233" i="51"/>
  <c r="AG234" i="51"/>
  <c r="AF235" i="51"/>
  <c r="AG235" i="51"/>
  <c r="AF236" i="51"/>
  <c r="AF237" i="51"/>
  <c r="AG236" i="51"/>
  <c r="AG237" i="51"/>
  <c r="AF238" i="51"/>
  <c r="AF239" i="51"/>
  <c r="AG238" i="51"/>
  <c r="AG239" i="51"/>
  <c r="AF240" i="51"/>
  <c r="AG240" i="51"/>
  <c r="AF241" i="51"/>
  <c r="AF242" i="51"/>
  <c r="AG241" i="51"/>
  <c r="AF243" i="51"/>
  <c r="AG242" i="51"/>
  <c r="AF244" i="51"/>
  <c r="AG243" i="51"/>
  <c r="AG244" i="51"/>
  <c r="AF245" i="51"/>
  <c r="AG245" i="51"/>
  <c r="AF246" i="51"/>
  <c r="AG246" i="51"/>
  <c r="AF247" i="51"/>
  <c r="AF248" i="51"/>
  <c r="AG247" i="51"/>
  <c r="AG248" i="51"/>
  <c r="AF249" i="51"/>
  <c r="AF250" i="51"/>
  <c r="AG249" i="51"/>
  <c r="AG250" i="51"/>
  <c r="AF251" i="51"/>
  <c r="AF252" i="51"/>
  <c r="AG251" i="51"/>
  <c r="AG252" i="51"/>
  <c r="AF253" i="51"/>
  <c r="AF254" i="51"/>
  <c r="AG253" i="51"/>
  <c r="AF255" i="51"/>
  <c r="AG254" i="51"/>
  <c r="AF256" i="51"/>
  <c r="AG255" i="51"/>
  <c r="AG256" i="51"/>
  <c r="AF257" i="51"/>
  <c r="AG257" i="51"/>
  <c r="AF258" i="51"/>
  <c r="AF259" i="51"/>
  <c r="AG258" i="51"/>
  <c r="M7" i="43" l="1"/>
  <c r="M6" i="43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G8" i="51"/>
  <c r="AG5" i="39"/>
  <c r="AC6" i="48"/>
  <c r="AF6" i="43"/>
  <c r="AG5" i="43"/>
  <c r="AG259" i="51"/>
  <c r="AB7" i="48"/>
  <c r="AF6" i="39"/>
  <c r="R9" i="50"/>
  <c r="R3" i="42" l="1"/>
  <c r="R3" i="40"/>
  <c r="R10" i="50"/>
  <c r="R11" i="50"/>
  <c r="AB8" i="48"/>
  <c r="F4" i="48" l="1" a="1"/>
  <c r="R4" i="42"/>
  <c r="E18" i="40"/>
  <c r="F3" i="40"/>
  <c r="E14" i="40"/>
  <c r="R12" i="50"/>
  <c r="AC7" i="48"/>
  <c r="E16" i="40"/>
  <c r="AF7" i="43"/>
  <c r="E19" i="40"/>
  <c r="E8" i="40"/>
  <c r="F8" i="40"/>
  <c r="G8" i="40" s="1"/>
  <c r="AB9" i="48"/>
  <c r="E21" i="40"/>
  <c r="F16" i="42"/>
  <c r="R5" i="42"/>
  <c r="G16" i="42"/>
  <c r="E6" i="40"/>
  <c r="E4" i="42"/>
  <c r="R4" i="40"/>
  <c r="E7" i="40"/>
  <c r="F7" i="40" s="1"/>
  <c r="AG6" i="39"/>
  <c r="E20" i="40"/>
  <c r="AF8" i="43"/>
  <c r="AF9" i="43" s="1"/>
  <c r="AC8" i="48"/>
  <c r="E5" i="40"/>
  <c r="F5" i="40" s="1"/>
  <c r="F6" i="40"/>
  <c r="G6" i="40" s="1"/>
  <c r="E13" i="40"/>
  <c r="F16" i="40"/>
  <c r="E11" i="40"/>
  <c r="E10" i="40"/>
  <c r="F3" i="42"/>
  <c r="E17" i="40"/>
  <c r="E9" i="40"/>
  <c r="AG7" i="43"/>
  <c r="C17" i="42"/>
  <c r="E17" i="42" s="1"/>
  <c r="E12" i="40"/>
  <c r="F12" i="40" s="1"/>
  <c r="AG6" i="43"/>
  <c r="AC9" i="48"/>
  <c r="AG8" i="43"/>
  <c r="F19" i="40"/>
  <c r="F11" i="40"/>
  <c r="D31" i="29"/>
  <c r="E15" i="40"/>
  <c r="AF7" i="39"/>
  <c r="E4" i="40"/>
  <c r="G7" i="40"/>
  <c r="AG9" i="43"/>
  <c r="AF10" i="43"/>
  <c r="C18" i="42"/>
  <c r="F17" i="42"/>
  <c r="C34" i="29"/>
  <c r="D32" i="29"/>
  <c r="D25" i="29"/>
  <c r="AG7" i="39"/>
  <c r="AF8" i="39"/>
  <c r="AF11" i="43"/>
  <c r="AG10" i="43"/>
  <c r="AG11" i="43"/>
  <c r="AF12" i="43"/>
  <c r="AF13" i="43"/>
  <c r="AG12" i="43"/>
  <c r="AG13" i="43"/>
  <c r="AF14" i="43"/>
  <c r="AF15" i="43"/>
  <c r="AG14" i="43"/>
  <c r="AF16" i="43"/>
  <c r="AG15" i="43"/>
  <c r="AG16" i="43"/>
  <c r="AF17" i="43"/>
  <c r="AF18" i="43"/>
  <c r="AG17" i="43"/>
  <c r="AG18" i="43"/>
  <c r="AF19" i="43"/>
  <c r="AG19" i="43"/>
  <c r="AF20" i="43"/>
  <c r="AF21" i="43"/>
  <c r="AG20" i="43"/>
  <c r="AG21" i="43"/>
  <c r="AF22" i="43"/>
  <c r="AF23" i="43"/>
  <c r="AG22" i="43"/>
  <c r="AF24" i="43"/>
  <c r="AG23" i="43"/>
  <c r="AF25" i="43"/>
  <c r="AG24" i="43"/>
  <c r="AF26" i="43"/>
  <c r="AG25" i="43"/>
  <c r="AG26" i="43"/>
  <c r="AF27" i="43"/>
  <c r="AF28" i="43"/>
  <c r="AG27" i="43"/>
  <c r="AF29" i="43"/>
  <c r="AG28" i="43"/>
  <c r="AF30" i="43"/>
  <c r="AG29" i="43"/>
  <c r="AG30" i="43"/>
  <c r="AF31" i="43"/>
  <c r="AG31" i="43"/>
  <c r="AF32" i="43"/>
  <c r="AF33" i="43"/>
  <c r="AG32" i="43"/>
  <c r="AF34" i="43"/>
  <c r="AG33" i="43"/>
  <c r="AG34" i="43"/>
  <c r="AF35" i="43"/>
  <c r="AG35" i="43"/>
  <c r="AF36" i="43"/>
  <c r="AF37" i="43"/>
  <c r="AG36" i="43"/>
  <c r="AG37" i="43"/>
  <c r="AF38" i="43"/>
  <c r="AF39" i="43"/>
  <c r="AG38" i="43"/>
  <c r="AF40" i="43"/>
  <c r="AG39" i="43"/>
  <c r="AG40" i="43"/>
  <c r="AF41" i="43"/>
  <c r="AF42" i="43"/>
  <c r="AG41" i="43"/>
  <c r="AF43" i="43"/>
  <c r="AG42" i="43"/>
  <c r="AG43" i="43"/>
  <c r="AF44" i="43"/>
  <c r="AG44" i="43"/>
  <c r="AF45" i="43"/>
  <c r="AF46" i="43"/>
  <c r="AG45" i="43"/>
  <c r="AG46" i="43"/>
  <c r="AF47" i="43"/>
  <c r="AF48" i="43"/>
  <c r="AG47" i="43"/>
  <c r="AF49" i="43"/>
  <c r="AG48" i="43"/>
  <c r="AF50" i="43"/>
  <c r="AG49" i="43"/>
  <c r="AG50" i="43"/>
  <c r="AF51" i="43"/>
  <c r="AG51" i="43"/>
  <c r="AF52" i="43"/>
  <c r="AG52" i="43"/>
  <c r="AF53" i="43"/>
  <c r="AF54" i="43"/>
  <c r="AG53" i="43"/>
  <c r="AF55" i="43"/>
  <c r="AG54" i="43"/>
  <c r="AF56" i="43"/>
  <c r="AG55" i="43"/>
  <c r="AF57" i="43"/>
  <c r="AG56" i="43"/>
  <c r="AF58" i="43"/>
  <c r="AG57" i="43"/>
  <c r="AG58" i="43"/>
  <c r="AF59" i="43"/>
  <c r="AF60" i="43"/>
  <c r="AG59" i="43"/>
  <c r="AF61" i="43"/>
  <c r="AG60" i="43"/>
  <c r="AF62" i="43"/>
  <c r="AG61" i="43"/>
  <c r="AF63" i="43"/>
  <c r="AG62" i="43"/>
  <c r="AG63" i="43"/>
  <c r="AF64" i="43"/>
  <c r="AG64" i="43"/>
  <c r="AF65" i="43"/>
  <c r="D18" i="42" l="1"/>
  <c r="M16" i="42"/>
  <c r="D17" i="42"/>
  <c r="AG8" i="39"/>
  <c r="G19" i="40"/>
  <c r="F21" i="40"/>
  <c r="F14" i="40"/>
  <c r="F9" i="40"/>
  <c r="G12" i="40"/>
  <c r="D34" i="29"/>
  <c r="AF9" i="39"/>
  <c r="G16" i="40"/>
  <c r="G3" i="40"/>
  <c r="G21" i="40"/>
  <c r="F20" i="40"/>
  <c r="F13" i="40"/>
  <c r="F17" i="40"/>
  <c r="F4" i="40"/>
  <c r="G4" i="40" s="1"/>
  <c r="R26" i="45"/>
  <c r="AB10" i="48"/>
  <c r="AG9" i="39"/>
  <c r="G3" i="42"/>
  <c r="R13" i="50"/>
  <c r="AF10" i="39"/>
  <c r="G17" i="42"/>
  <c r="G5" i="40"/>
  <c r="G13" i="40"/>
  <c r="E18" i="42"/>
  <c r="R5" i="40"/>
  <c r="R6" i="40" s="1"/>
  <c r="F18" i="40"/>
  <c r="G18" i="40" s="1"/>
  <c r="AG65" i="43"/>
  <c r="C35" i="29"/>
  <c r="D35" i="29" s="1"/>
  <c r="G11" i="40"/>
  <c r="F4" i="42"/>
  <c r="G4" i="42" s="1"/>
  <c r="F10" i="40"/>
  <c r="R6" i="42"/>
  <c r="F15" i="40"/>
  <c r="AC10" i="48"/>
  <c r="AB11" i="48"/>
  <c r="AG10" i="39"/>
  <c r="AF11" i="39"/>
  <c r="C19" i="42"/>
  <c r="F18" i="42"/>
  <c r="G18" i="42" s="1"/>
  <c r="AB12" i="48"/>
  <c r="AG11" i="39"/>
  <c r="AF12" i="39"/>
  <c r="AB13" i="48"/>
  <c r="AC12" i="48"/>
  <c r="AF13" i="39"/>
  <c r="AG12" i="39"/>
  <c r="AB14" i="48"/>
  <c r="AC13" i="48"/>
  <c r="AF14" i="39"/>
  <c r="AG13" i="39"/>
  <c r="AC14" i="48"/>
  <c r="AB15" i="48"/>
  <c r="AF15" i="39"/>
  <c r="AG14" i="39"/>
  <c r="AC15" i="48"/>
  <c r="AB16" i="48"/>
  <c r="AF16" i="39"/>
  <c r="AG15" i="39"/>
  <c r="AC16" i="48"/>
  <c r="AB17" i="48"/>
  <c r="AF17" i="39"/>
  <c r="AG16" i="39"/>
  <c r="AB18" i="48"/>
  <c r="AC17" i="48"/>
  <c r="AF18" i="39"/>
  <c r="AG17" i="39"/>
  <c r="AB19" i="48"/>
  <c r="AC18" i="48"/>
  <c r="AF19" i="39"/>
  <c r="AG18" i="39"/>
  <c r="AC19" i="48"/>
  <c r="AB20" i="48"/>
  <c r="AF20" i="39"/>
  <c r="AG19" i="39"/>
  <c r="AC20" i="48"/>
  <c r="AB21" i="48"/>
  <c r="AG20" i="39"/>
  <c r="AF21" i="39"/>
  <c r="AC21" i="48"/>
  <c r="AB22" i="48"/>
  <c r="AG21" i="39"/>
  <c r="AF22" i="39"/>
  <c r="AB23" i="48"/>
  <c r="AC22" i="48"/>
  <c r="AF23" i="39"/>
  <c r="AG22" i="39"/>
  <c r="AC23" i="48"/>
  <c r="AB24" i="48"/>
  <c r="AG23" i="39"/>
  <c r="AF24" i="39"/>
  <c r="AB25" i="48"/>
  <c r="AC24" i="48"/>
  <c r="AF25" i="39"/>
  <c r="AG24" i="39"/>
  <c r="AB26" i="48"/>
  <c r="AC26" i="48" s="1"/>
  <c r="AC25" i="48"/>
  <c r="AF26" i="39"/>
  <c r="AG25" i="39"/>
  <c r="AF27" i="39"/>
  <c r="AG26" i="39"/>
  <c r="AF28" i="39"/>
  <c r="AG27" i="39"/>
  <c r="AF29" i="39"/>
  <c r="AG28" i="39"/>
  <c r="AF30" i="39"/>
  <c r="AG29" i="39"/>
  <c r="AG30" i="39"/>
  <c r="AF31" i="39"/>
  <c r="AG31" i="39"/>
  <c r="AF32" i="39"/>
  <c r="AF33" i="39"/>
  <c r="AG32" i="39"/>
  <c r="AF34" i="39"/>
  <c r="AG33" i="39"/>
  <c r="AF35" i="39"/>
  <c r="AG34" i="39"/>
  <c r="AG35" i="39"/>
  <c r="AF36" i="39"/>
  <c r="AF37" i="39"/>
  <c r="AG36" i="39"/>
  <c r="AG37" i="39"/>
  <c r="AF38" i="39"/>
  <c r="AG38" i="39"/>
  <c r="AF39" i="39"/>
  <c r="AG39" i="39"/>
  <c r="AF40" i="39"/>
  <c r="AG40" i="39"/>
  <c r="AF41" i="39"/>
  <c r="AG41" i="39"/>
  <c r="AF42" i="39"/>
  <c r="AF43" i="39"/>
  <c r="AG42" i="39"/>
  <c r="AF44" i="39"/>
  <c r="AG43" i="39"/>
  <c r="AF45" i="39"/>
  <c r="AG44" i="39"/>
  <c r="AG45" i="39"/>
  <c r="AF46" i="39"/>
  <c r="AG46" i="39"/>
  <c r="AF47" i="39"/>
  <c r="AG47" i="39"/>
  <c r="AF48" i="39"/>
  <c r="AF49" i="39"/>
  <c r="AG48" i="39"/>
  <c r="AG49" i="39"/>
  <c r="AF50" i="39"/>
  <c r="AF51" i="39"/>
  <c r="AG50" i="39"/>
  <c r="AG51" i="39"/>
  <c r="AF52" i="39"/>
  <c r="AF53" i="39"/>
  <c r="AG52" i="39"/>
  <c r="AG53" i="39"/>
  <c r="AF54" i="39"/>
  <c r="AF55" i="39"/>
  <c r="AG54" i="39"/>
  <c r="AG55" i="39"/>
  <c r="AF56" i="39"/>
  <c r="AF57" i="39"/>
  <c r="AG56" i="39"/>
  <c r="AF58" i="39"/>
  <c r="AG57" i="39"/>
  <c r="AG58" i="39"/>
  <c r="AF59" i="39"/>
  <c r="AG59" i="39"/>
  <c r="AF60" i="39"/>
  <c r="AG60" i="39"/>
  <c r="AF61" i="39"/>
  <c r="AG61" i="39"/>
  <c r="AF62" i="39"/>
  <c r="AG62" i="39"/>
  <c r="AF63" i="39"/>
  <c r="AG63" i="39"/>
  <c r="AF64" i="39"/>
  <c r="AG64" i="39"/>
  <c r="AF65" i="39"/>
  <c r="AG65" i="39"/>
  <c r="AF66" i="39"/>
  <c r="AG66" i="39"/>
  <c r="AF67" i="39"/>
  <c r="AG67" i="39"/>
  <c r="AF68" i="39"/>
  <c r="AF69" i="39"/>
  <c r="AG68" i="39"/>
  <c r="AF70" i="39"/>
  <c r="AG69" i="39"/>
  <c r="AG70" i="39"/>
  <c r="AF71" i="39"/>
  <c r="AG71" i="39"/>
  <c r="AF72" i="39"/>
  <c r="AF73" i="39"/>
  <c r="AG72" i="39"/>
  <c r="AG73" i="39"/>
  <c r="AF74" i="39"/>
  <c r="AF75" i="39"/>
  <c r="AG74" i="39"/>
  <c r="AF76" i="39"/>
  <c r="AG75" i="39"/>
  <c r="AF77" i="39"/>
  <c r="AG76" i="39"/>
  <c r="AG77" i="39"/>
  <c r="AF78" i="39"/>
  <c r="AG78" i="39"/>
  <c r="AF79" i="39"/>
  <c r="AF80" i="39"/>
  <c r="AG79" i="39"/>
  <c r="AG80" i="39"/>
  <c r="AF81" i="39"/>
  <c r="AG81" i="39"/>
  <c r="AF82" i="39"/>
  <c r="AG82" i="39"/>
  <c r="AF83" i="39"/>
  <c r="AG83" i="39"/>
  <c r="AF84" i="39"/>
  <c r="AF85" i="39"/>
  <c r="AG84" i="39"/>
  <c r="AG85" i="39"/>
  <c r="AF86" i="39"/>
  <c r="AF87" i="39"/>
  <c r="AG86" i="39"/>
  <c r="AG87" i="39"/>
  <c r="AF88" i="39"/>
  <c r="AG88" i="39"/>
  <c r="AF89" i="39"/>
  <c r="AF90" i="39"/>
  <c r="AG89" i="39"/>
  <c r="AG90" i="39"/>
  <c r="AF91" i="39"/>
  <c r="AG91" i="39"/>
  <c r="AF92" i="39"/>
  <c r="AG92" i="39"/>
  <c r="AF93" i="39"/>
  <c r="AF94" i="39"/>
  <c r="AG93" i="39"/>
  <c r="AG94" i="39"/>
  <c r="AF95" i="39"/>
  <c r="AF96" i="39"/>
  <c r="AG95" i="39"/>
  <c r="AF97" i="39"/>
  <c r="AG96" i="39"/>
  <c r="AF98" i="39"/>
  <c r="AG97" i="39"/>
  <c r="AF99" i="39"/>
  <c r="AG98" i="39"/>
  <c r="AF100" i="39"/>
  <c r="AG99" i="39"/>
  <c r="AG100" i="39"/>
  <c r="AF101" i="39"/>
  <c r="AF102" i="39"/>
  <c r="AG101" i="39"/>
  <c r="AG102" i="39"/>
  <c r="AF103" i="39"/>
  <c r="AF104" i="39"/>
  <c r="AG103" i="39"/>
  <c r="AG104" i="39"/>
  <c r="AF105" i="39"/>
  <c r="AF106" i="39"/>
  <c r="AG105" i="39"/>
  <c r="AG106" i="39"/>
  <c r="AF107" i="39"/>
  <c r="AG107" i="39"/>
  <c r="AF108" i="39"/>
  <c r="AG108" i="39"/>
  <c r="AF109" i="39"/>
  <c r="AF110" i="39"/>
  <c r="AG109" i="39"/>
  <c r="AF111" i="39"/>
  <c r="AG110" i="39"/>
  <c r="AG111" i="39"/>
  <c r="AF112" i="39"/>
  <c r="AG112" i="39"/>
  <c r="AF113" i="39"/>
  <c r="AF114" i="39"/>
  <c r="AG113" i="39"/>
  <c r="AG114" i="39"/>
  <c r="AF115" i="39"/>
  <c r="AG115" i="39"/>
  <c r="AF116" i="39"/>
  <c r="AG116" i="39"/>
  <c r="AF117" i="39"/>
  <c r="AF118" i="39"/>
  <c r="AG117" i="39"/>
  <c r="AG118" i="39"/>
  <c r="AF119" i="39"/>
  <c r="AF120" i="39"/>
  <c r="AG119" i="39"/>
  <c r="AF121" i="39"/>
  <c r="AG120" i="39"/>
  <c r="AG121" i="39"/>
  <c r="AF122" i="39"/>
  <c r="AF123" i="39"/>
  <c r="AG122" i="39"/>
  <c r="AF124" i="39"/>
  <c r="AG123" i="39"/>
  <c r="AF125" i="39"/>
  <c r="AG124" i="39"/>
  <c r="AG125" i="39"/>
  <c r="AF126" i="39"/>
  <c r="AF127" i="39"/>
  <c r="AG126" i="39"/>
  <c r="AG127" i="39"/>
  <c r="AF128" i="39"/>
  <c r="AF129" i="39"/>
  <c r="AG128" i="39"/>
  <c r="AG129" i="39"/>
  <c r="AF130" i="39"/>
  <c r="AG130" i="39"/>
  <c r="AF131" i="39"/>
  <c r="AF132" i="39"/>
  <c r="AG131" i="39"/>
  <c r="D19" i="42" l="1"/>
  <c r="Q27" i="45"/>
  <c r="E19" i="42"/>
  <c r="R27" i="45"/>
  <c r="G17" i="40"/>
  <c r="G9" i="40"/>
  <c r="G10" i="40"/>
  <c r="G14" i="40"/>
  <c r="R14" i="50"/>
  <c r="R15" i="50" s="1"/>
  <c r="S26" i="45"/>
  <c r="R16" i="50"/>
  <c r="R7" i="40"/>
  <c r="R8" i="40" s="1"/>
  <c r="AC11" i="48"/>
  <c r="G20" i="40"/>
  <c r="R7" i="42"/>
  <c r="G15" i="40"/>
  <c r="AG132" i="39"/>
  <c r="F19" i="42"/>
  <c r="G19" i="42" s="1"/>
  <c r="C20" i="42"/>
  <c r="D20" i="42" l="1"/>
  <c r="Q28" i="45"/>
  <c r="E20" i="42"/>
  <c r="R9" i="40"/>
  <c r="S27" i="45"/>
  <c r="R28" i="45"/>
  <c r="R8" i="42"/>
  <c r="R9" i="42" s="1"/>
  <c r="R17" i="50"/>
  <c r="R18" i="50" s="1"/>
  <c r="H3" i="42"/>
  <c r="D3" i="43"/>
  <c r="D3" i="48"/>
  <c r="H3" i="50"/>
  <c r="E3" i="48"/>
  <c r="G3" i="48"/>
  <c r="H3" i="40"/>
  <c r="H3" i="48"/>
  <c r="D3" i="51"/>
  <c r="D3" i="39"/>
  <c r="K3" i="43"/>
  <c r="K3" i="51"/>
  <c r="E3" i="51"/>
  <c r="K3" i="39"/>
  <c r="H3" i="51"/>
  <c r="L3" i="51"/>
  <c r="C21" i="42"/>
  <c r="F20" i="42"/>
  <c r="D21" i="42" l="1"/>
  <c r="Q29" i="45"/>
  <c r="O3" i="51"/>
  <c r="M3" i="51"/>
  <c r="N3" i="51"/>
  <c r="J3" i="48"/>
  <c r="I3" i="48"/>
  <c r="K3" i="48"/>
  <c r="G20" i="42"/>
  <c r="E21" i="42"/>
  <c r="R10" i="42"/>
  <c r="S28" i="45"/>
  <c r="R29" i="45"/>
  <c r="S29" i="45"/>
  <c r="R19" i="50"/>
  <c r="R10" i="40"/>
  <c r="E3" i="39"/>
  <c r="E3" i="43"/>
  <c r="O3" i="48" a="1"/>
  <c r="P3" i="48" a="1"/>
  <c r="S3" i="51" a="1"/>
  <c r="Q13" i="48" a="1"/>
  <c r="T3" i="51" a="1"/>
  <c r="P9" i="48" a="1"/>
  <c r="Q3" i="48" a="1"/>
  <c r="U13" i="51" a="1"/>
  <c r="T9" i="51" a="1"/>
  <c r="Q9" i="48" a="1"/>
  <c r="U9" i="51" a="1"/>
  <c r="U3" i="51" a="1"/>
  <c r="H3" i="39"/>
  <c r="L3" i="39"/>
  <c r="H3" i="43"/>
  <c r="L3" i="43"/>
  <c r="C22" i="42"/>
  <c r="F21" i="42"/>
  <c r="D22" i="42" l="1"/>
  <c r="N3" i="43"/>
  <c r="M3" i="43"/>
  <c r="O3" i="43"/>
  <c r="N3" i="39"/>
  <c r="O3" i="39"/>
  <c r="M3" i="39"/>
  <c r="S4" i="51"/>
  <c r="S3" i="51"/>
  <c r="S5" i="51"/>
  <c r="U3" i="51"/>
  <c r="U4" i="51"/>
  <c r="U5" i="51"/>
  <c r="U10" i="51"/>
  <c r="U9" i="51"/>
  <c r="U13" i="51"/>
  <c r="AA13" i="51" s="1"/>
  <c r="O4" i="48"/>
  <c r="O5" i="48"/>
  <c r="O3" i="48"/>
  <c r="P9" i="48"/>
  <c r="P10" i="48"/>
  <c r="P5" i="48"/>
  <c r="P3" i="48"/>
  <c r="P4" i="48"/>
  <c r="Q10" i="48"/>
  <c r="Q9" i="48"/>
  <c r="Q5" i="48"/>
  <c r="Q4" i="48"/>
  <c r="Q3" i="48"/>
  <c r="Q13" i="48"/>
  <c r="W13" i="48" s="1"/>
  <c r="T9" i="51"/>
  <c r="T10" i="51"/>
  <c r="T4" i="51"/>
  <c r="T3" i="51"/>
  <c r="T5" i="51"/>
  <c r="G21" i="42"/>
  <c r="E22" i="42"/>
  <c r="R11" i="40"/>
  <c r="R11" i="42"/>
  <c r="R20" i="50"/>
  <c r="T3" i="43" a="1"/>
  <c r="T9" i="43" a="1"/>
  <c r="U9" i="43" a="1"/>
  <c r="U13" i="43" a="1"/>
  <c r="U3" i="43" a="1"/>
  <c r="S3" i="43" a="1"/>
  <c r="T9" i="39" a="1"/>
  <c r="T3" i="39" a="1"/>
  <c r="S3" i="39" a="1"/>
  <c r="U13" i="39" a="1"/>
  <c r="U3" i="39" a="1"/>
  <c r="U9" i="39" a="1"/>
  <c r="F22" i="42"/>
  <c r="C23" i="42"/>
  <c r="D23" i="42" l="1"/>
  <c r="U9" i="39"/>
  <c r="U10" i="39"/>
  <c r="U4" i="39"/>
  <c r="U3" i="39"/>
  <c r="U5" i="39"/>
  <c r="U13" i="39"/>
  <c r="AA13" i="39" s="1"/>
  <c r="S5" i="39"/>
  <c r="S4" i="39"/>
  <c r="S3" i="39"/>
  <c r="T3" i="39"/>
  <c r="T5" i="39"/>
  <c r="T4" i="39"/>
  <c r="T10" i="39"/>
  <c r="T9" i="39"/>
  <c r="S4" i="43"/>
  <c r="S3" i="43"/>
  <c r="S5" i="43"/>
  <c r="U4" i="43"/>
  <c r="U3" i="43"/>
  <c r="U5" i="43"/>
  <c r="U13" i="43"/>
  <c r="AA13" i="43" s="1"/>
  <c r="U9" i="43"/>
  <c r="U10" i="43"/>
  <c r="T9" i="43"/>
  <c r="T10" i="43"/>
  <c r="T4" i="43"/>
  <c r="T5" i="43"/>
  <c r="T3" i="43"/>
  <c r="W3" i="48" a="1"/>
  <c r="AA9" i="51" a="1"/>
  <c r="AA3" i="51" a="1"/>
  <c r="W9" i="48" a="1"/>
  <c r="E23" i="42"/>
  <c r="G22" i="42"/>
  <c r="R21" i="50"/>
  <c r="R12" i="42"/>
  <c r="R12" i="40"/>
  <c r="R13" i="40" s="1"/>
  <c r="C24" i="42"/>
  <c r="F23" i="42"/>
  <c r="AA9" i="39" l="1" a="1"/>
  <c r="D24" i="42"/>
  <c r="AA9" i="43" a="1"/>
  <c r="AB9" i="43" s="1"/>
  <c r="AA3" i="43" a="1"/>
  <c r="AC4" i="43" s="1"/>
  <c r="AA3" i="39" a="1"/>
  <c r="AC4" i="39" s="1"/>
  <c r="AB9" i="51"/>
  <c r="AB10" i="51"/>
  <c r="AA9" i="51"/>
  <c r="AA10" i="51"/>
  <c r="AA10" i="39"/>
  <c r="AB10" i="39"/>
  <c r="AB9" i="39"/>
  <c r="AA9" i="39"/>
  <c r="X10" i="48"/>
  <c r="W10" i="48"/>
  <c r="X9" i="48"/>
  <c r="W9" i="48"/>
  <c r="AC3" i="51"/>
  <c r="AA5" i="51"/>
  <c r="AB4" i="51"/>
  <c r="AC5" i="51"/>
  <c r="AB3" i="51"/>
  <c r="AB5" i="51"/>
  <c r="AC4" i="51"/>
  <c r="AA3" i="51"/>
  <c r="AA4" i="51"/>
  <c r="Y4" i="48"/>
  <c r="W3" i="48"/>
  <c r="Y3" i="48"/>
  <c r="X4" i="48"/>
  <c r="X3" i="48"/>
  <c r="W5" i="48"/>
  <c r="X5" i="48"/>
  <c r="W4" i="48"/>
  <c r="Y5" i="48"/>
  <c r="G23" i="42"/>
  <c r="E24" i="42"/>
  <c r="R14" i="40"/>
  <c r="R13" i="42"/>
  <c r="R14" i="42" s="1"/>
  <c r="R15" i="42" s="1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22" i="50"/>
  <c r="F24" i="42"/>
  <c r="AB3" i="39" l="1"/>
  <c r="AA5" i="43"/>
  <c r="AA9" i="43"/>
  <c r="AA10" i="43"/>
  <c r="AB10" i="43"/>
  <c r="AA3" i="43"/>
  <c r="AB4" i="43"/>
  <c r="AA3" i="39"/>
  <c r="AC3" i="43"/>
  <c r="AA5" i="39"/>
  <c r="AB3" i="43"/>
  <c r="AC3" i="39"/>
  <c r="AA4" i="43"/>
  <c r="AA4" i="39"/>
  <c r="AB5" i="39"/>
  <c r="AC5" i="43"/>
  <c r="AC5" i="39"/>
  <c r="AB5" i="43"/>
  <c r="AB4" i="39"/>
  <c r="G24" i="42"/>
  <c r="R23" i="50"/>
  <c r="R48" i="42"/>
  <c r="R15" i="40"/>
  <c r="R16" i="40"/>
  <c r="R17" i="40" s="1"/>
  <c r="R49" i="42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R24" i="50"/>
  <c r="R25" i="50"/>
  <c r="R18" i="40"/>
  <c r="R19" i="40"/>
  <c r="R26" i="50"/>
  <c r="R27" i="50"/>
  <c r="R28" i="50" s="1"/>
  <c r="R29" i="50" s="1"/>
  <c r="R30" i="50" s="1"/>
  <c r="R31" i="50" s="1"/>
  <c r="R32" i="50" s="1"/>
  <c r="R33" i="50" s="1"/>
  <c r="R34" i="50" s="1"/>
  <c r="R35" i="50" s="1"/>
  <c r="R36" i="50" s="1"/>
  <c r="R37" i="50" s="1"/>
  <c r="R38" i="50" s="1"/>
  <c r="R39" i="50" s="1"/>
  <c r="R40" i="50" s="1"/>
  <c r="R41" i="50" s="1"/>
  <c r="R42" i="50" s="1"/>
  <c r="R43" i="50" s="1"/>
  <c r="R44" i="50" s="1"/>
  <c r="R45" i="50" s="1"/>
  <c r="R46" i="50" s="1"/>
  <c r="R47" i="50" s="1"/>
  <c r="R48" i="50" s="1"/>
  <c r="R49" i="50" s="1"/>
  <c r="R50" i="50" s="1"/>
  <c r="R51" i="50" s="1"/>
  <c r="R52" i="50" s="1"/>
  <c r="R53" i="50" s="1"/>
  <c r="R54" i="50" s="1"/>
  <c r="R55" i="50" s="1"/>
  <c r="R56" i="50" s="1"/>
  <c r="R57" i="50" s="1"/>
  <c r="R58" i="50" s="1"/>
  <c r="R59" i="50" s="1"/>
  <c r="R60" i="50" s="1"/>
  <c r="R61" i="50" s="1"/>
  <c r="R62" i="50" s="1"/>
  <c r="R63" i="50" s="1"/>
  <c r="R64" i="50" s="1"/>
  <c r="R65" i="50" s="1"/>
  <c r="R66" i="50" s="1"/>
  <c r="R67" i="50" s="1"/>
  <c r="R68" i="50" s="1"/>
  <c r="R69" i="50" s="1"/>
  <c r="R70" i="50" s="1"/>
  <c r="R71" i="50" s="1"/>
  <c r="R72" i="50" s="1"/>
  <c r="R73" i="50" s="1"/>
  <c r="R74" i="50" s="1"/>
  <c r="R75" i="50" s="1"/>
  <c r="R76" i="50" s="1"/>
  <c r="R77" i="50" s="1"/>
  <c r="R78" i="50" s="1"/>
  <c r="R79" i="50" s="1"/>
  <c r="R80" i="50" s="1"/>
  <c r="R81" i="50" s="1"/>
  <c r="R82" i="50" s="1"/>
  <c r="R83" i="50" s="1"/>
  <c r="R84" i="50" s="1"/>
  <c r="R85" i="50" s="1"/>
  <c r="R86" i="50" s="1"/>
  <c r="R87" i="50" s="1"/>
  <c r="R88" i="50" s="1"/>
  <c r="R89" i="50" s="1"/>
  <c r="R90" i="50" s="1"/>
  <c r="R91" i="50" s="1"/>
  <c r="R92" i="50" s="1"/>
  <c r="R93" i="50" s="1"/>
  <c r="R94" i="50" s="1"/>
  <c r="R95" i="50" s="1"/>
  <c r="R96" i="50" s="1"/>
  <c r="R97" i="50" s="1"/>
  <c r="R98" i="50" s="1"/>
  <c r="R99" i="50" s="1"/>
  <c r="R100" i="50" s="1"/>
  <c r="R101" i="50" s="1"/>
  <c r="R102" i="50" s="1"/>
  <c r="R103" i="50" s="1"/>
  <c r="R104" i="50" s="1"/>
  <c r="R105" i="50" s="1"/>
  <c r="R106" i="50" s="1"/>
  <c r="R107" i="50" s="1"/>
  <c r="R108" i="50" s="1"/>
  <c r="R109" i="50" s="1"/>
  <c r="R110" i="50" s="1"/>
  <c r="R111" i="50" s="1"/>
  <c r="R112" i="50" s="1"/>
  <c r="R113" i="50" s="1"/>
  <c r="R114" i="50" s="1"/>
  <c r="R115" i="50" s="1"/>
  <c r="R116" i="50" s="1"/>
  <c r="R117" i="50" s="1"/>
  <c r="R118" i="50" s="1"/>
  <c r="R119" i="50" s="1"/>
  <c r="R120" i="50" s="1"/>
  <c r="R121" i="50" s="1"/>
  <c r="R122" i="50" s="1"/>
  <c r="R123" i="50" s="1"/>
  <c r="R124" i="50" s="1"/>
  <c r="R125" i="50" s="1"/>
  <c r="R126" i="50" s="1"/>
  <c r="R127" i="50" s="1"/>
  <c r="R128" i="50" s="1"/>
  <c r="R129" i="50" s="1"/>
  <c r="R130" i="50" s="1"/>
  <c r="R131" i="50" s="1"/>
  <c r="R132" i="50" s="1"/>
  <c r="R133" i="50" s="1"/>
  <c r="R134" i="50" s="1"/>
  <c r="R135" i="50" s="1"/>
  <c r="R136" i="50" s="1"/>
  <c r="R137" i="50" s="1"/>
  <c r="R138" i="50" s="1"/>
  <c r="R139" i="50" s="1"/>
  <c r="R140" i="50" s="1"/>
  <c r="R141" i="50" s="1"/>
  <c r="R142" i="50" s="1"/>
  <c r="R143" i="50" s="1"/>
  <c r="R144" i="50" s="1"/>
  <c r="R145" i="50" s="1"/>
  <c r="R146" i="50" s="1"/>
  <c r="R147" i="50" s="1"/>
  <c r="R148" i="50" s="1"/>
  <c r="R149" i="50" s="1"/>
  <c r="R150" i="50" s="1"/>
  <c r="R151" i="50" s="1"/>
  <c r="R152" i="50" s="1"/>
  <c r="R153" i="50" s="1"/>
  <c r="R154" i="50" s="1"/>
  <c r="R155" i="50" s="1"/>
  <c r="R156" i="50" s="1"/>
  <c r="R157" i="50" s="1"/>
  <c r="R158" i="50" s="1"/>
  <c r="R159" i="50" s="1"/>
  <c r="R160" i="50" s="1"/>
  <c r="R161" i="50" s="1"/>
  <c r="R162" i="50" s="1"/>
  <c r="R163" i="50" s="1"/>
  <c r="R164" i="50" s="1"/>
  <c r="R165" i="50" s="1"/>
  <c r="R166" i="50" s="1"/>
  <c r="R167" i="50" s="1"/>
  <c r="R168" i="50" s="1"/>
  <c r="R169" i="50" s="1"/>
  <c r="R170" i="50" s="1"/>
  <c r="R171" i="50" s="1"/>
  <c r="R172" i="50" s="1"/>
  <c r="R20" i="40"/>
  <c r="R21" i="40" s="1"/>
  <c r="R173" i="50"/>
  <c r="R174" i="50"/>
  <c r="R175" i="50" s="1"/>
  <c r="R176" i="50"/>
  <c r="R177" i="50" s="1"/>
  <c r="R178" i="50" s="1"/>
  <c r="R179" i="50" s="1"/>
  <c r="R180" i="50" s="1"/>
  <c r="R181" i="50" s="1"/>
  <c r="R182" i="50" s="1"/>
  <c r="R183" i="50" s="1"/>
  <c r="R184" i="50" s="1"/>
  <c r="R185" i="50" s="1"/>
  <c r="R186" i="50" s="1"/>
  <c r="R187" i="50" s="1"/>
  <c r="R188" i="50" s="1"/>
  <c r="R189" i="50" s="1"/>
  <c r="R190" i="50" s="1"/>
  <c r="R191" i="50"/>
  <c r="R192" i="50" s="1"/>
  <c r="R193" i="50" s="1"/>
  <c r="R194" i="50" s="1"/>
  <c r="R195" i="50" s="1"/>
  <c r="R196" i="50" s="1"/>
  <c r="R197" i="50" s="1"/>
  <c r="R198" i="50" s="1"/>
  <c r="R199" i="50"/>
  <c r="R200" i="50" s="1"/>
  <c r="R201" i="50" s="1"/>
  <c r="R202" i="50" s="1"/>
  <c r="R203" i="50" s="1"/>
  <c r="R204" i="50" s="1"/>
  <c r="R205" i="50" s="1"/>
  <c r="R206" i="50" s="1"/>
  <c r="R207" i="50" s="1"/>
  <c r="R208" i="50" s="1"/>
  <c r="R209" i="50" s="1"/>
  <c r="R210" i="50" s="1"/>
  <c r="R211" i="50" s="1"/>
  <c r="R212" i="50" s="1"/>
  <c r="R213" i="50" s="1"/>
  <c r="R214" i="50" s="1"/>
  <c r="R215" i="50" s="1"/>
  <c r="R216" i="50" s="1"/>
  <c r="R217" i="50" s="1"/>
  <c r="R218" i="50" s="1"/>
  <c r="R219" i="50" s="1"/>
  <c r="R220" i="50" s="1"/>
  <c r="R22" i="40"/>
  <c r="R221" i="50"/>
  <c r="R222" i="50"/>
  <c r="R223" i="50"/>
  <c r="R224" i="50" s="1"/>
  <c r="R225" i="50" s="1"/>
  <c r="R226" i="50" s="1"/>
  <c r="R227" i="50" s="1"/>
  <c r="R228" i="50" s="1"/>
  <c r="R229" i="50" s="1"/>
  <c r="R230" i="50"/>
  <c r="R231" i="50" s="1"/>
  <c r="R232" i="50" s="1"/>
  <c r="R233" i="50" s="1"/>
  <c r="R234" i="50" s="1"/>
  <c r="R235" i="50" s="1"/>
  <c r="R236" i="50" s="1"/>
  <c r="R237" i="50" s="1"/>
  <c r="R238" i="50"/>
  <c r="R239" i="50" s="1"/>
  <c r="R240" i="50" s="1"/>
  <c r="R241" i="50" s="1"/>
  <c r="R242" i="50" s="1"/>
  <c r="R243" i="50" s="1"/>
  <c r="R244" i="50" s="1"/>
  <c r="R245" i="50" s="1"/>
  <c r="R246" i="50"/>
  <c r="R247" i="50" s="1"/>
  <c r="R248" i="50" s="1"/>
  <c r="R249" i="50" s="1"/>
  <c r="R250" i="50" s="1"/>
  <c r="R251" i="50" s="1"/>
  <c r="R252" i="50" s="1"/>
  <c r="R23" i="40"/>
  <c r="R253" i="50"/>
  <c r="R254" i="50" s="1"/>
  <c r="R255" i="50" s="1"/>
  <c r="R256" i="50" s="1"/>
  <c r="R257" i="50"/>
  <c r="R258" i="50" s="1"/>
  <c r="R259" i="50" s="1"/>
  <c r="R260" i="50" s="1"/>
  <c r="R261" i="50" s="1"/>
  <c r="R262" i="50" s="1"/>
  <c r="R24" i="40"/>
  <c r="R25" i="40" s="1"/>
  <c r="R26" i="40"/>
  <c r="R27" i="40"/>
  <c r="R28" i="40"/>
  <c r="R29" i="40" s="1"/>
  <c r="R30" i="40"/>
  <c r="R31" i="40"/>
  <c r="R32" i="40"/>
  <c r="R33" i="40" s="1"/>
  <c r="R34" i="40" s="1"/>
  <c r="R35" i="40" s="1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 s="1"/>
  <c r="R83" i="40" s="1"/>
  <c r="R84" i="40" s="1"/>
  <c r="R85" i="40"/>
  <c r="R86" i="40"/>
  <c r="R87" i="40"/>
  <c r="R88" i="40"/>
  <c r="R89" i="40"/>
  <c r="R90" i="40"/>
  <c r="R91" i="40"/>
  <c r="R92" i="40"/>
  <c r="R93" i="40"/>
  <c r="R94" i="40"/>
  <c r="R95" i="40"/>
  <c r="R96" i="40"/>
  <c r="R97" i="40"/>
  <c r="R98" i="40"/>
  <c r="R99" i="40"/>
  <c r="R100" i="40"/>
  <c r="R101" i="40"/>
  <c r="R102" i="40"/>
  <c r="R103" i="40"/>
  <c r="R104" i="40"/>
  <c r="R105" i="40"/>
  <c r="R106" i="40"/>
  <c r="R107" i="40"/>
  <c r="R108" i="40"/>
  <c r="R109" i="40"/>
  <c r="R110" i="40"/>
  <c r="R111" i="40"/>
  <c r="R112" i="40"/>
  <c r="R113" i="40"/>
  <c r="R114" i="40"/>
  <c r="R115" i="40"/>
  <c r="R116" i="40"/>
  <c r="R117" i="40"/>
  <c r="R118" i="40"/>
  <c r="R119" i="40"/>
  <c r="R120" i="40"/>
  <c r="R121" i="40"/>
  <c r="R122" i="40"/>
  <c r="R123" i="40"/>
  <c r="R124" i="40"/>
  <c r="R125" i="40"/>
  <c r="R126" i="40"/>
  <c r="R127" i="40"/>
  <c r="R128" i="40"/>
  <c r="R129" i="40"/>
  <c r="R130" i="40"/>
  <c r="R131" i="40"/>
  <c r="R132" i="40"/>
  <c r="R133" i="40"/>
  <c r="R134" i="40"/>
  <c r="R135" i="40"/>
  <c r="R136" i="40"/>
  <c r="R137" i="40"/>
  <c r="R138" i="40"/>
  <c r="R139" i="40"/>
  <c r="R140" i="40"/>
  <c r="R141" i="40"/>
  <c r="R142" i="40"/>
  <c r="R143" i="40"/>
  <c r="R144" i="40"/>
  <c r="R145" i="40"/>
  <c r="R146" i="40"/>
  <c r="R147" i="40"/>
  <c r="R148" i="40" s="1"/>
  <c r="R149" i="40"/>
  <c r="R150" i="40"/>
  <c r="R151" i="40"/>
  <c r="R152" i="40" s="1"/>
  <c r="R153" i="40"/>
  <c r="R154" i="40"/>
  <c r="R155" i="40"/>
  <c r="R156" i="40"/>
  <c r="R157" i="40"/>
  <c r="R158" i="40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 s="1"/>
  <c r="R197" i="40" s="1"/>
  <c r="R198" i="40" s="1"/>
  <c r="R199" i="40" s="1"/>
  <c r="R200" i="40" s="1"/>
  <c r="R201" i="40" s="1"/>
  <c r="R202" i="40" s="1"/>
  <c r="R203" i="40"/>
  <c r="R204" i="40" s="1"/>
  <c r="R205" i="40" s="1"/>
  <c r="R206" i="40" s="1"/>
  <c r="R207" i="40" s="1"/>
  <c r="R208" i="40" s="1"/>
  <c r="R209" i="40" s="1"/>
  <c r="R210" i="40" s="1"/>
  <c r="R211" i="40"/>
  <c r="R212" i="40"/>
  <c r="R213" i="40"/>
  <c r="R214" i="40"/>
  <c r="R215" i="40"/>
  <c r="R216" i="40"/>
  <c r="R217" i="40"/>
  <c r="R218" i="40"/>
  <c r="R219" i="40"/>
  <c r="R220" i="40" s="1"/>
  <c r="R221" i="40" s="1"/>
  <c r="R222" i="40" s="1"/>
  <c r="R223" i="40" s="1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 s="1"/>
  <c r="R241" i="40" s="1"/>
  <c r="R242" i="40" s="1"/>
  <c r="R243" i="40" s="1"/>
  <c r="R244" i="40" s="1"/>
  <c r="R245" i="40" s="1"/>
  <c r="R246" i="40" s="1"/>
  <c r="R247" i="40"/>
  <c r="R248" i="40" s="1"/>
  <c r="R249" i="40" s="1"/>
  <c r="R250" i="40" s="1"/>
  <c r="R251" i="40" s="1"/>
  <c r="R252" i="40" s="1"/>
  <c r="R253" i="40" s="1"/>
  <c r="R254" i="40" s="1"/>
  <c r="R255" i="40"/>
  <c r="R256" i="40" l="1"/>
  <c r="R257" i="40"/>
  <c r="R258" i="40"/>
  <c r="R259" i="40"/>
  <c r="R260" i="40"/>
  <c r="R261" i="40"/>
  <c r="R262" i="40"/>
  <c r="I6" i="29" l="1"/>
  <c r="J24" i="42"/>
  <c r="I24" i="42"/>
  <c r="H24" i="42"/>
  <c r="J23" i="42"/>
  <c r="I23" i="42"/>
  <c r="H23" i="42"/>
  <c r="J22" i="42"/>
  <c r="I22" i="42"/>
  <c r="H22" i="42"/>
  <c r="J21" i="42"/>
  <c r="I21" i="42"/>
  <c r="G3" i="43"/>
  <c r="G3" i="39"/>
  <c r="W29" i="45"/>
  <c r="V29" i="45"/>
  <c r="T29" i="45"/>
  <c r="H21" i="42"/>
  <c r="J20" i="42"/>
  <c r="G3" i="51"/>
  <c r="F3" i="39"/>
  <c r="F3" i="51"/>
  <c r="L17" i="51"/>
  <c r="F7" i="39"/>
  <c r="H16" i="42"/>
  <c r="L24" i="51"/>
  <c r="K17" i="43"/>
  <c r="G7" i="43"/>
  <c r="I21" i="40"/>
  <c r="I5" i="42"/>
  <c r="L19" i="43"/>
  <c r="H14" i="42"/>
  <c r="G6" i="39"/>
  <c r="J19" i="40"/>
  <c r="K20" i="43"/>
  <c r="J10" i="50"/>
  <c r="K28" i="51"/>
  <c r="H5" i="50"/>
  <c r="Q6" i="45"/>
  <c r="J5" i="50"/>
  <c r="R8" i="45"/>
  <c r="J4" i="42"/>
  <c r="L19" i="39"/>
  <c r="J6" i="50"/>
  <c r="K18" i="39"/>
  <c r="K25" i="51"/>
  <c r="R6" i="45"/>
  <c r="Q4" i="45"/>
  <c r="K16" i="43"/>
  <c r="R5" i="45"/>
  <c r="J12" i="42"/>
  <c r="L28" i="51"/>
  <c r="J12" i="50"/>
  <c r="F4" i="43"/>
  <c r="H7" i="40"/>
  <c r="I5" i="40"/>
  <c r="K24" i="39"/>
  <c r="I16" i="42"/>
  <c r="J9" i="50"/>
  <c r="F5" i="43"/>
  <c r="R9" i="45"/>
  <c r="G4" i="39"/>
  <c r="L27" i="51"/>
  <c r="L20" i="51"/>
  <c r="H9" i="50"/>
  <c r="I20" i="40"/>
  <c r="J13" i="40"/>
  <c r="H19" i="48"/>
  <c r="F6" i="39"/>
  <c r="L20" i="39"/>
  <c r="I14" i="42"/>
  <c r="J15" i="50"/>
  <c r="Q3" i="45"/>
  <c r="H15" i="40"/>
  <c r="K23" i="51"/>
  <c r="F5" i="39"/>
  <c r="K20" i="39"/>
  <c r="K16" i="51"/>
  <c r="I13" i="42"/>
  <c r="I9" i="50"/>
  <c r="J13" i="50"/>
  <c r="F7" i="51"/>
  <c r="H10" i="40"/>
  <c r="H17" i="40"/>
  <c r="I12" i="40"/>
  <c r="I3" i="50"/>
  <c r="G4" i="43"/>
  <c r="K27" i="51"/>
  <c r="G7" i="39"/>
  <c r="J4" i="40"/>
  <c r="F3" i="43"/>
  <c r="I10" i="50"/>
  <c r="G5" i="39"/>
  <c r="G18" i="48"/>
  <c r="J18" i="42"/>
  <c r="G4" i="51"/>
  <c r="H12" i="42"/>
  <c r="I13" i="50"/>
  <c r="H19" i="40"/>
  <c r="R4" i="45"/>
  <c r="V26" i="45"/>
  <c r="J12" i="40"/>
  <c r="J8" i="50"/>
  <c r="K15" i="39"/>
  <c r="G15" i="48"/>
  <c r="I19" i="40"/>
  <c r="I8" i="40"/>
  <c r="I11" i="50"/>
  <c r="G6" i="51"/>
  <c r="J15" i="40"/>
  <c r="J16" i="42"/>
  <c r="J7" i="40"/>
  <c r="K19" i="39"/>
  <c r="I10" i="42"/>
  <c r="F4" i="51"/>
  <c r="G16" i="48"/>
  <c r="J4" i="50"/>
  <c r="I4" i="42"/>
  <c r="I6" i="40"/>
  <c r="I13" i="40"/>
  <c r="I16" i="40"/>
  <c r="H11" i="42"/>
  <c r="I14" i="40"/>
  <c r="J15" i="42"/>
  <c r="J11" i="40"/>
  <c r="L16" i="39"/>
  <c r="I5" i="50"/>
  <c r="H7" i="42"/>
  <c r="H11" i="50"/>
  <c r="L22" i="51"/>
  <c r="I6" i="50"/>
  <c r="I7" i="50"/>
  <c r="J14" i="40"/>
  <c r="L15" i="39"/>
  <c r="K17" i="39"/>
  <c r="K26" i="51"/>
  <c r="I7" i="40"/>
  <c r="I19" i="42"/>
  <c r="T27" i="45"/>
  <c r="I10" i="40"/>
  <c r="J11" i="50"/>
  <c r="F6" i="43"/>
  <c r="I11" i="42"/>
  <c r="H15" i="48"/>
  <c r="H20" i="40"/>
  <c r="T26" i="45"/>
  <c r="L21" i="51"/>
  <c r="G7" i="51"/>
  <c r="L15" i="51"/>
  <c r="J7" i="42"/>
  <c r="K24" i="51"/>
  <c r="J7" i="50"/>
  <c r="L23" i="39"/>
  <c r="F7" i="43"/>
  <c r="L19" i="51"/>
  <c r="L16" i="51"/>
  <c r="H4" i="50"/>
  <c r="J14" i="42"/>
  <c r="H12" i="40"/>
  <c r="T28" i="45"/>
  <c r="J3" i="40"/>
  <c r="J10" i="42"/>
  <c r="L18" i="51"/>
  <c r="I20" i="42"/>
  <c r="K21" i="39"/>
  <c r="W26" i="45"/>
  <c r="L18" i="39"/>
  <c r="H18" i="40"/>
  <c r="H6" i="50"/>
  <c r="I8" i="50"/>
  <c r="G6" i="43"/>
  <c r="H6" i="40"/>
  <c r="V27" i="45"/>
  <c r="I3" i="42"/>
  <c r="I7" i="42"/>
  <c r="L24" i="39"/>
  <c r="J13" i="42"/>
  <c r="H16" i="40"/>
  <c r="J8" i="40"/>
  <c r="J3" i="42"/>
  <c r="I8" i="42"/>
  <c r="K15" i="43"/>
  <c r="K17" i="51"/>
  <c r="H15" i="42"/>
  <c r="I15" i="40"/>
  <c r="H11" i="40"/>
  <c r="H18" i="42"/>
  <c r="K21" i="51"/>
  <c r="J3" i="50"/>
  <c r="F5" i="51"/>
  <c r="H9" i="42"/>
  <c r="I9" i="42"/>
  <c r="H12" i="50"/>
  <c r="K30" i="51"/>
  <c r="I9" i="40"/>
  <c r="J11" i="42"/>
  <c r="J18" i="40"/>
  <c r="H13" i="40"/>
  <c r="L29" i="51"/>
  <c r="H19" i="42"/>
  <c r="J14" i="50"/>
  <c r="G17" i="48"/>
  <c r="Q5" i="45"/>
  <c r="H10" i="42"/>
  <c r="L30" i="51"/>
  <c r="J17" i="40"/>
  <c r="I15" i="50"/>
  <c r="I17" i="42"/>
  <c r="H13" i="42"/>
  <c r="K20" i="51"/>
  <c r="I15" i="42"/>
  <c r="K18" i="51"/>
  <c r="I4" i="40"/>
  <c r="J17" i="42"/>
  <c r="G5" i="43"/>
  <c r="I17" i="40"/>
  <c r="K16" i="39"/>
  <c r="L20" i="43"/>
  <c r="J5" i="42"/>
  <c r="I11" i="40"/>
  <c r="J5" i="40"/>
  <c r="H13" i="50"/>
  <c r="L17" i="39"/>
  <c r="I14" i="50"/>
  <c r="K22" i="51"/>
  <c r="H15" i="50"/>
  <c r="K18" i="43"/>
  <c r="H14" i="50"/>
  <c r="H4" i="42"/>
  <c r="W27" i="45"/>
  <c r="I4" i="50"/>
  <c r="L18" i="43"/>
  <c r="J9" i="40"/>
  <c r="J9" i="42"/>
  <c r="K29" i="51"/>
  <c r="H8" i="42"/>
  <c r="G5" i="51"/>
  <c r="H20" i="42"/>
  <c r="H5" i="42"/>
  <c r="J8" i="42"/>
  <c r="H7" i="50"/>
  <c r="J21" i="40"/>
  <c r="K19" i="51"/>
  <c r="H18" i="48"/>
  <c r="J6" i="40"/>
  <c r="J19" i="42"/>
  <c r="K23" i="39"/>
  <c r="H8" i="40"/>
  <c r="L22" i="39"/>
  <c r="G19" i="48"/>
  <c r="H17" i="48"/>
  <c r="L21" i="39"/>
  <c r="R7" i="45"/>
  <c r="R13" i="45" s="1" a="1"/>
  <c r="H14" i="40"/>
  <c r="J6" i="42"/>
  <c r="H16" i="48"/>
  <c r="L26" i="51"/>
  <c r="H6" i="42"/>
  <c r="H9" i="40"/>
  <c r="Q8" i="45"/>
  <c r="J10" i="40"/>
  <c r="K21" i="43"/>
  <c r="H5" i="40"/>
  <c r="H10" i="50"/>
  <c r="L23" i="51"/>
  <c r="K19" i="43"/>
  <c r="L25" i="51"/>
  <c r="I12" i="42"/>
  <c r="I12" i="50"/>
  <c r="J16" i="40"/>
  <c r="H17" i="42"/>
  <c r="F4" i="39"/>
  <c r="I3" i="40"/>
  <c r="K22" i="39"/>
  <c r="L16" i="43"/>
  <c r="I18" i="42"/>
  <c r="I18" i="40"/>
  <c r="K15" i="51"/>
  <c r="Q9" i="45"/>
  <c r="L17" i="43"/>
  <c r="I6" i="42"/>
  <c r="L15" i="43"/>
  <c r="Q7" i="45"/>
  <c r="U12" i="45" a="1"/>
  <c r="V28" i="45"/>
  <c r="W28" i="45"/>
  <c r="F6" i="51"/>
  <c r="H21" i="40"/>
  <c r="H8" i="50"/>
  <c r="H4" i="40"/>
  <c r="L21" i="43"/>
  <c r="J20" i="40"/>
  <c r="I6" i="51" l="1"/>
  <c r="U28" i="45"/>
  <c r="X28" i="45" s="1"/>
  <c r="F6" i="48" s="1"/>
  <c r="U17" i="45"/>
  <c r="U21" i="45"/>
  <c r="U13" i="45"/>
  <c r="U15" i="45"/>
  <c r="U16" i="45"/>
  <c r="U20" i="45"/>
  <c r="U12" i="45"/>
  <c r="U14" i="45"/>
  <c r="U18" i="45"/>
  <c r="U19" i="45"/>
  <c r="K6" i="42"/>
  <c r="L6" i="42" s="1"/>
  <c r="M15" i="51"/>
  <c r="K18" i="40"/>
  <c r="P18" i="40" s="1"/>
  <c r="K18" i="42"/>
  <c r="P18" i="42" s="1"/>
  <c r="M22" i="39"/>
  <c r="K3" i="40"/>
  <c r="I4" i="39"/>
  <c r="K12" i="50"/>
  <c r="P12" i="50" s="1"/>
  <c r="K12" i="42"/>
  <c r="L12" i="42" s="1"/>
  <c r="M19" i="43"/>
  <c r="M21" i="43"/>
  <c r="R13" i="45"/>
  <c r="R20" i="45"/>
  <c r="R19" i="45"/>
  <c r="R21" i="45"/>
  <c r="R18" i="45"/>
  <c r="R15" i="45"/>
  <c r="R17" i="45"/>
  <c r="R16" i="45"/>
  <c r="R14" i="45"/>
  <c r="I19" i="48"/>
  <c r="M23" i="39"/>
  <c r="M19" i="51"/>
  <c r="M29" i="51"/>
  <c r="K4" i="50"/>
  <c r="L4" i="50" s="1"/>
  <c r="M18" i="43"/>
  <c r="M22" i="51"/>
  <c r="K14" i="50"/>
  <c r="L14" i="50" s="1"/>
  <c r="K11" i="40"/>
  <c r="P11" i="40" s="1"/>
  <c r="M16" i="39"/>
  <c r="K17" i="40"/>
  <c r="P17" i="40" s="1"/>
  <c r="K4" i="40"/>
  <c r="L4" i="40" s="1"/>
  <c r="M18" i="51"/>
  <c r="K15" i="42"/>
  <c r="L15" i="42" s="1"/>
  <c r="M20" i="51"/>
  <c r="K17" i="42"/>
  <c r="P17" i="42" s="1"/>
  <c r="K15" i="50"/>
  <c r="P15" i="50" s="1"/>
  <c r="I17" i="48"/>
  <c r="K9" i="40"/>
  <c r="P9" i="40" s="1"/>
  <c r="M30" i="51"/>
  <c r="L12" i="50"/>
  <c r="K9" i="42"/>
  <c r="L9" i="42" s="1"/>
  <c r="I5" i="51"/>
  <c r="M21" i="51"/>
  <c r="K15" i="40"/>
  <c r="P15" i="40" s="1"/>
  <c r="M17" i="51"/>
  <c r="M15" i="43"/>
  <c r="K8" i="42"/>
  <c r="P8" i="42" s="1"/>
  <c r="K7" i="42"/>
  <c r="L7" i="42" s="1"/>
  <c r="K3" i="42"/>
  <c r="U27" i="45"/>
  <c r="X27" i="45" s="1"/>
  <c r="F5" i="48" s="1"/>
  <c r="K8" i="50"/>
  <c r="P8" i="50" s="1"/>
  <c r="M21" i="39"/>
  <c r="K20" i="42"/>
  <c r="P20" i="42" s="1"/>
  <c r="I7" i="43"/>
  <c r="M24" i="51"/>
  <c r="K11" i="42"/>
  <c r="L11" i="42" s="1"/>
  <c r="I6" i="43"/>
  <c r="K10" i="40"/>
  <c r="P10" i="40" s="1"/>
  <c r="Y27" i="45"/>
  <c r="K19" i="42"/>
  <c r="L19" i="42" s="1"/>
  <c r="K7" i="40"/>
  <c r="P7" i="40" s="1"/>
  <c r="M26" i="51"/>
  <c r="M17" i="39"/>
  <c r="K7" i="50"/>
  <c r="P7" i="50" s="1"/>
  <c r="K6" i="50"/>
  <c r="L6" i="50" s="1"/>
  <c r="K5" i="50"/>
  <c r="P5" i="50" s="1"/>
  <c r="K14" i="40"/>
  <c r="L14" i="40" s="1"/>
  <c r="K16" i="40"/>
  <c r="L16" i="40" s="1"/>
  <c r="K13" i="40"/>
  <c r="P13" i="40" s="1"/>
  <c r="K6" i="40"/>
  <c r="L6" i="40" s="1"/>
  <c r="K4" i="42"/>
  <c r="P4" i="42" s="1"/>
  <c r="I16" i="48"/>
  <c r="I4" i="51"/>
  <c r="K10" i="42"/>
  <c r="L10" i="42" s="1"/>
  <c r="M19" i="39"/>
  <c r="K11" i="50"/>
  <c r="L11" i="50" s="1"/>
  <c r="K8" i="40"/>
  <c r="P8" i="40" s="1"/>
  <c r="K19" i="40"/>
  <c r="L19" i="40" s="1"/>
  <c r="I15" i="48"/>
  <c r="M15" i="39"/>
  <c r="U26" i="45"/>
  <c r="X26" i="45" s="1"/>
  <c r="K13" i="50"/>
  <c r="P13" i="50" s="1"/>
  <c r="I18" i="48"/>
  <c r="K10" i="50"/>
  <c r="L10" i="50" s="1"/>
  <c r="I3" i="43"/>
  <c r="M27" i="51"/>
  <c r="K3" i="50"/>
  <c r="K12" i="40"/>
  <c r="P12" i="40" s="1"/>
  <c r="I7" i="51"/>
  <c r="K9" i="50"/>
  <c r="P9" i="50" s="1"/>
  <c r="K13" i="42"/>
  <c r="L13" i="42" s="1"/>
  <c r="M16" i="51"/>
  <c r="M20" i="39"/>
  <c r="I5" i="39"/>
  <c r="M23" i="51"/>
  <c r="K14" i="42"/>
  <c r="L14" i="42" s="1"/>
  <c r="I6" i="39"/>
  <c r="K20" i="40"/>
  <c r="L20" i="40" s="1"/>
  <c r="I5" i="43"/>
  <c r="K16" i="42"/>
  <c r="L16" i="42" s="1"/>
  <c r="M24" i="39"/>
  <c r="K5" i="40"/>
  <c r="L5" i="40" s="1"/>
  <c r="I4" i="43"/>
  <c r="M16" i="43"/>
  <c r="M25" i="51"/>
  <c r="M18" i="39"/>
  <c r="M28" i="51"/>
  <c r="M20" i="43"/>
  <c r="K5" i="42"/>
  <c r="L5" i="42" s="1"/>
  <c r="K21" i="40"/>
  <c r="L21" i="40" s="1"/>
  <c r="M17" i="43"/>
  <c r="I7" i="39"/>
  <c r="I3" i="51"/>
  <c r="I3" i="39"/>
  <c r="U29" i="45"/>
  <c r="X29" i="45" s="1"/>
  <c r="F7" i="48" s="1"/>
  <c r="K21" i="42"/>
  <c r="L21" i="42" s="1"/>
  <c r="K22" i="42"/>
  <c r="L22" i="42" s="1"/>
  <c r="K23" i="42"/>
  <c r="P23" i="42" s="1"/>
  <c r="K24" i="42"/>
  <c r="L24" i="42" s="1"/>
  <c r="L9" i="50" l="1"/>
  <c r="L5" i="50"/>
  <c r="P9" i="42"/>
  <c r="P10" i="50"/>
  <c r="P14" i="42"/>
  <c r="P19" i="42"/>
  <c r="P5" i="42"/>
  <c r="L23" i="42"/>
  <c r="P19" i="40"/>
  <c r="L7" i="40"/>
  <c r="P7" i="42"/>
  <c r="L17" i="42"/>
  <c r="L15" i="50"/>
  <c r="P6" i="50"/>
  <c r="L18" i="40"/>
  <c r="P22" i="42"/>
  <c r="P20" i="40"/>
  <c r="P15" i="42"/>
  <c r="P6" i="40"/>
  <c r="P14" i="50"/>
  <c r="P6" i="42"/>
  <c r="P21" i="42"/>
  <c r="L15" i="40"/>
  <c r="L10" i="40"/>
  <c r="P12" i="42"/>
  <c r="L18" i="42"/>
  <c r="L9" i="40"/>
  <c r="L17" i="40"/>
  <c r="P4" i="50"/>
  <c r="L13" i="40"/>
  <c r="L20" i="42"/>
  <c r="P14" i="40"/>
  <c r="P11" i="42"/>
  <c r="Y26" i="45"/>
  <c r="L7" i="50"/>
  <c r="P16" i="40"/>
  <c r="P10" i="42"/>
  <c r="P3" i="40"/>
  <c r="L3" i="40"/>
  <c r="P16" i="42"/>
  <c r="P3" i="50"/>
  <c r="L3" i="50"/>
  <c r="F4" i="48"/>
  <c r="F3" i="48"/>
  <c r="L4" i="42"/>
  <c r="P5" i="40"/>
  <c r="L8" i="40"/>
  <c r="P21" i="40"/>
  <c r="L13" i="50"/>
  <c r="L8" i="50"/>
  <c r="P24" i="42"/>
  <c r="P11" i="50"/>
  <c r="L12" i="40"/>
  <c r="P13" i="42"/>
  <c r="Y29" i="45"/>
  <c r="Y28" i="45"/>
  <c r="L3" i="42"/>
  <c r="P3" i="42"/>
  <c r="J3" i="43" s="1"/>
  <c r="L11" i="40"/>
  <c r="L8" i="42"/>
  <c r="P4" i="40"/>
  <c r="J3" i="51" l="1"/>
  <c r="J3" i="39"/>
  <c r="Q13" i="45" a="1"/>
  <c r="N1" i="50"/>
  <c r="J4" i="51"/>
  <c r="S13" i="50"/>
  <c r="N3" i="50"/>
  <c r="S17" i="50"/>
  <c r="S4" i="50"/>
  <c r="N10" i="50"/>
  <c r="S16" i="50"/>
  <c r="U13" i="48" a="1"/>
  <c r="N7" i="50"/>
  <c r="S27" i="50"/>
  <c r="S10" i="50"/>
  <c r="N1" i="40"/>
  <c r="S11" i="40"/>
  <c r="S6" i="50"/>
  <c r="S31" i="40"/>
  <c r="N5" i="40"/>
  <c r="S9" i="50"/>
  <c r="S3" i="40"/>
  <c r="S7" i="50"/>
  <c r="N18" i="40"/>
  <c r="N9" i="50"/>
  <c r="S21" i="40"/>
  <c r="N4" i="40"/>
  <c r="N7" i="40"/>
  <c r="S18" i="50"/>
  <c r="N14" i="50"/>
  <c r="N12" i="50"/>
  <c r="N5" i="50"/>
  <c r="N21" i="40"/>
  <c r="S21" i="50"/>
  <c r="N19" i="40"/>
  <c r="N8" i="40"/>
  <c r="S14" i="40"/>
  <c r="S22" i="40"/>
  <c r="N8" i="50"/>
  <c r="S18" i="40"/>
  <c r="N9" i="40"/>
  <c r="N20" i="40"/>
  <c r="N16" i="40"/>
  <c r="N6" i="50"/>
  <c r="N17" i="40"/>
  <c r="S22" i="50"/>
  <c r="N14" i="40"/>
  <c r="S19" i="50"/>
  <c r="S12" i="50"/>
  <c r="S13" i="40"/>
  <c r="S8" i="50"/>
  <c r="S15" i="50"/>
  <c r="J6" i="51"/>
  <c r="S24" i="50"/>
  <c r="S20" i="50"/>
  <c r="S14" i="50"/>
  <c r="S5" i="40"/>
  <c r="S19" i="40"/>
  <c r="S26" i="40"/>
  <c r="N6" i="40"/>
  <c r="S15" i="40"/>
  <c r="S11" i="50"/>
  <c r="S28" i="40"/>
  <c r="S29" i="40"/>
  <c r="S16" i="40"/>
  <c r="U3" i="48" a="1"/>
  <c r="J5" i="51"/>
  <c r="U9" i="48" a="1"/>
  <c r="N13" i="50"/>
  <c r="N12" i="40"/>
  <c r="S6" i="40"/>
  <c r="S30" i="40"/>
  <c r="S28" i="50"/>
  <c r="S23" i="40"/>
  <c r="S17" i="40"/>
  <c r="S12" i="40"/>
  <c r="S25" i="50"/>
  <c r="S7" i="40"/>
  <c r="S23" i="50"/>
  <c r="S3" i="50"/>
  <c r="S20" i="40"/>
  <c r="S4" i="40"/>
  <c r="S5" i="50"/>
  <c r="N15" i="50"/>
  <c r="J7" i="51"/>
  <c r="J6" i="39"/>
  <c r="S24" i="40"/>
  <c r="N4" i="50"/>
  <c r="S26" i="50"/>
  <c r="N11" i="50"/>
  <c r="N15" i="40"/>
  <c r="J4" i="39"/>
  <c r="S9" i="40"/>
  <c r="N10" i="40"/>
  <c r="J7" i="39"/>
  <c r="S32" i="40"/>
  <c r="S25" i="40"/>
  <c r="S8" i="40"/>
  <c r="N11" i="40"/>
  <c r="N13" i="40"/>
  <c r="N3" i="40"/>
  <c r="J5" i="39"/>
  <c r="S27" i="40"/>
  <c r="S10" i="40"/>
  <c r="Y13" i="51" a="1"/>
  <c r="Y3" i="51" a="1"/>
  <c r="Y13" i="39" a="1"/>
  <c r="Y3" i="39" a="1"/>
  <c r="Y9" i="39" a="1"/>
  <c r="Y13" i="51"/>
  <c r="W13" i="51" s="1"/>
  <c r="U5" i="48"/>
  <c r="Q20" i="45"/>
  <c r="Q21" i="45"/>
  <c r="Q15" i="45"/>
  <c r="Y9" i="39"/>
  <c r="U9" i="48"/>
  <c r="Y4" i="51"/>
  <c r="Q19" i="45"/>
  <c r="Y3" i="39"/>
  <c r="Y13" i="39"/>
  <c r="W13" i="39"/>
  <c r="AH106" i="39" s="1"/>
  <c r="Q17" i="45"/>
  <c r="Y5" i="39"/>
  <c r="U10" i="48"/>
  <c r="Y3" i="51"/>
  <c r="Q13" i="45"/>
  <c r="Y5" i="51"/>
  <c r="Y4" i="39"/>
  <c r="U13" i="48"/>
  <c r="S13" i="48"/>
  <c r="Q18" i="45"/>
  <c r="Q14" i="45"/>
  <c r="Y10" i="39"/>
  <c r="U3" i="48"/>
  <c r="U4" i="48"/>
  <c r="Q16" i="45"/>
  <c r="Y9" i="51" a="1"/>
  <c r="S34" i="40"/>
  <c r="S33" i="50"/>
  <c r="S37" i="50"/>
  <c r="S41" i="50"/>
  <c r="S45" i="50"/>
  <c r="S49" i="50"/>
  <c r="S53" i="50"/>
  <c r="S57" i="50"/>
  <c r="S29" i="50"/>
  <c r="S34" i="50"/>
  <c r="S38" i="50"/>
  <c r="S42" i="50"/>
  <c r="S46" i="50"/>
  <c r="S50" i="50"/>
  <c r="S54" i="50"/>
  <c r="S33" i="40"/>
  <c r="S35" i="50"/>
  <c r="S43" i="50"/>
  <c r="S51" i="50"/>
  <c r="S59" i="50"/>
  <c r="S60" i="50"/>
  <c r="S32" i="50"/>
  <c r="S40" i="50"/>
  <c r="S48" i="50"/>
  <c r="S52" i="50"/>
  <c r="S31" i="50"/>
  <c r="S58" i="50"/>
  <c r="S35" i="40"/>
  <c r="S39" i="50"/>
  <c r="S47" i="50"/>
  <c r="S55" i="50"/>
  <c r="S36" i="40"/>
  <c r="S30" i="50"/>
  <c r="S36" i="50"/>
  <c r="S44" i="50"/>
  <c r="S56" i="50"/>
  <c r="AH53" i="51" l="1"/>
  <c r="AH154" i="51"/>
  <c r="AH214" i="51"/>
  <c r="AH251" i="51"/>
  <c r="AH231" i="51"/>
  <c r="AH174" i="51"/>
  <c r="AH94" i="51"/>
  <c r="AH130" i="39"/>
  <c r="AH122" i="39"/>
  <c r="AH235" i="51"/>
  <c r="AH81" i="51"/>
  <c r="AH59" i="51"/>
  <c r="AH86" i="51"/>
  <c r="AH21" i="51"/>
  <c r="AH122" i="51"/>
  <c r="AH73" i="51"/>
  <c r="AH37" i="51"/>
  <c r="AH93" i="51"/>
  <c r="AH201" i="51"/>
  <c r="AH248" i="51"/>
  <c r="AH236" i="51"/>
  <c r="AH68" i="51"/>
  <c r="AH124" i="51"/>
  <c r="AH247" i="51"/>
  <c r="AH192" i="51"/>
  <c r="AH106" i="51"/>
  <c r="AH187" i="51"/>
  <c r="AH166" i="51"/>
  <c r="AH164" i="51"/>
  <c r="AH180" i="51"/>
  <c r="AH177" i="51"/>
  <c r="AH65" i="51"/>
  <c r="AH104" i="51"/>
  <c r="AH30" i="39"/>
  <c r="AH202" i="51"/>
  <c r="AH186" i="51"/>
  <c r="AH183" i="51"/>
  <c r="AH33" i="51"/>
  <c r="AH99" i="39"/>
  <c r="AH92" i="39"/>
  <c r="AH116" i="39"/>
  <c r="AH78" i="39"/>
  <c r="AH42" i="39"/>
  <c r="AH65" i="39"/>
  <c r="AH207" i="51"/>
  <c r="AH143" i="51"/>
  <c r="AH131" i="51"/>
  <c r="AH19" i="51"/>
  <c r="AH23" i="39"/>
  <c r="AH29" i="39"/>
  <c r="AH43" i="39"/>
  <c r="AH81" i="39"/>
  <c r="AH91" i="39"/>
  <c r="AH85" i="39"/>
  <c r="AH36" i="39"/>
  <c r="AH96" i="39"/>
  <c r="AH54" i="39"/>
  <c r="AD3" i="48"/>
  <c r="AD8" i="48"/>
  <c r="AD7" i="48"/>
  <c r="AH222" i="51"/>
  <c r="AH76" i="51"/>
  <c r="AH242" i="51"/>
  <c r="AH120" i="39"/>
  <c r="AH73" i="39"/>
  <c r="AH49" i="39"/>
  <c r="AH54" i="51"/>
  <c r="AH15" i="39"/>
  <c r="AH103" i="39"/>
  <c r="AD14" i="48"/>
  <c r="AH132" i="39"/>
  <c r="AD18" i="48"/>
  <c r="AH96" i="51"/>
  <c r="AH41" i="39"/>
  <c r="AH14" i="39"/>
  <c r="AH131" i="39"/>
  <c r="AH56" i="39"/>
  <c r="AH128" i="51"/>
  <c r="AH71" i="39"/>
  <c r="AH8" i="39"/>
  <c r="AD19" i="48"/>
  <c r="AH37" i="39"/>
  <c r="AH123" i="39"/>
  <c r="AH240" i="51"/>
  <c r="AH115" i="39"/>
  <c r="AH9" i="39"/>
  <c r="AH87" i="39"/>
  <c r="AD26" i="48"/>
  <c r="AH5" i="51"/>
  <c r="AH211" i="51"/>
  <c r="AH139" i="51"/>
  <c r="AH135" i="51"/>
  <c r="AH220" i="51"/>
  <c r="AH226" i="51"/>
  <c r="AH66" i="51"/>
  <c r="AH67" i="51"/>
  <c r="AH29" i="51"/>
  <c r="AH194" i="51"/>
  <c r="AH115" i="51"/>
  <c r="AH223" i="51"/>
  <c r="AH113" i="51"/>
  <c r="AH151" i="51"/>
  <c r="AH189" i="51"/>
  <c r="AH44" i="51"/>
  <c r="AH156" i="51"/>
  <c r="AH176" i="51"/>
  <c r="AH46" i="51"/>
  <c r="AH38" i="51"/>
  <c r="AH6" i="51"/>
  <c r="AH232" i="51"/>
  <c r="AH30" i="51"/>
  <c r="AH155" i="51"/>
  <c r="AH116" i="51"/>
  <c r="AH121" i="51"/>
  <c r="AH100" i="51"/>
  <c r="AH250" i="51"/>
  <c r="AH233" i="51"/>
  <c r="W9" i="39" a="1"/>
  <c r="W9" i="39"/>
  <c r="AH61" i="39"/>
  <c r="AH70" i="39"/>
  <c r="AH23" i="51"/>
  <c r="AH15" i="51"/>
  <c r="AD15" i="48"/>
  <c r="AH114" i="39"/>
  <c r="AH129" i="39"/>
  <c r="AH121" i="39"/>
  <c r="AH95" i="39"/>
  <c r="AH25" i="39"/>
  <c r="AH125" i="39"/>
  <c r="AH78" i="51"/>
  <c r="AH239" i="51"/>
  <c r="AH25" i="51"/>
  <c r="AH224" i="51"/>
  <c r="AH88" i="39"/>
  <c r="AH117" i="39"/>
  <c r="AH83" i="39"/>
  <c r="AH28" i="39"/>
  <c r="AH97" i="39"/>
  <c r="AH101" i="39"/>
  <c r="AH58" i="39"/>
  <c r="AH7" i="39"/>
  <c r="AD21" i="48"/>
  <c r="AD23" i="48"/>
  <c r="AH153" i="51"/>
  <c r="AH110" i="51"/>
  <c r="AH62" i="51"/>
  <c r="AH112" i="39"/>
  <c r="AH24" i="39"/>
  <c r="AH12" i="51"/>
  <c r="W3" i="51" a="1"/>
  <c r="W3" i="51" s="1"/>
  <c r="AH165" i="51"/>
  <c r="AH4" i="39"/>
  <c r="AH14" i="51"/>
  <c r="AD22" i="48"/>
  <c r="AH52" i="39"/>
  <c r="AH35" i="39"/>
  <c r="AH64" i="39"/>
  <c r="AH82" i="39"/>
  <c r="AH11" i="51"/>
  <c r="AH94" i="39"/>
  <c r="AH50" i="39"/>
  <c r="AH19" i="39"/>
  <c r="AH112" i="51"/>
  <c r="AH252" i="51"/>
  <c r="AH141" i="51"/>
  <c r="AH119" i="39"/>
  <c r="AH227" i="51"/>
  <c r="AH63" i="51"/>
  <c r="AH52" i="51"/>
  <c r="AH84" i="51"/>
  <c r="AH85" i="51"/>
  <c r="AH217" i="51"/>
  <c r="AH136" i="51"/>
  <c r="AH184" i="51"/>
  <c r="AH92" i="51"/>
  <c r="AH80" i="51"/>
  <c r="AH234" i="51"/>
  <c r="AH41" i="51"/>
  <c r="AH105" i="51"/>
  <c r="AH114" i="51"/>
  <c r="AH74" i="51"/>
  <c r="AH117" i="51"/>
  <c r="AH3" i="51"/>
  <c r="AH145" i="51"/>
  <c r="AH163" i="51"/>
  <c r="AH258" i="51"/>
  <c r="AH129" i="51"/>
  <c r="AH182" i="51"/>
  <c r="AH193" i="51"/>
  <c r="AH148" i="51"/>
  <c r="AH93" i="39"/>
  <c r="AH62" i="39"/>
  <c r="AH89" i="51"/>
  <c r="AH61" i="51"/>
  <c r="AH158" i="51"/>
  <c r="AD17" i="48"/>
  <c r="AH13" i="39"/>
  <c r="AH111" i="39"/>
  <c r="AH33" i="39"/>
  <c r="AH77" i="39"/>
  <c r="AH79" i="39"/>
  <c r="AD9" i="48"/>
  <c r="AH172" i="51"/>
  <c r="AH97" i="51"/>
  <c r="AH218" i="51"/>
  <c r="AH118" i="51"/>
  <c r="AH84" i="39"/>
  <c r="AH110" i="39"/>
  <c r="AH26" i="39"/>
  <c r="AH66" i="39"/>
  <c r="AH86" i="39"/>
  <c r="AH126" i="39"/>
  <c r="AD20" i="48"/>
  <c r="AH76" i="39"/>
  <c r="AD13" i="48"/>
  <c r="AD4" i="48"/>
  <c r="AH254" i="51"/>
  <c r="AH219" i="51"/>
  <c r="AH47" i="39"/>
  <c r="AH44" i="39"/>
  <c r="AH128" i="39"/>
  <c r="AH69" i="51"/>
  <c r="AH87" i="51"/>
  <c r="AH46" i="39"/>
  <c r="AH113" i="39"/>
  <c r="AH57" i="39"/>
  <c r="AD24" i="48"/>
  <c r="AH67" i="39"/>
  <c r="AH191" i="51"/>
  <c r="AH75" i="39"/>
  <c r="AH20" i="39"/>
  <c r="AH197" i="51"/>
  <c r="AH18" i="39"/>
  <c r="AH21" i="39"/>
  <c r="AH12" i="39"/>
  <c r="AD6" i="48"/>
  <c r="AH60" i="39"/>
  <c r="AD12" i="48"/>
  <c r="AH228" i="51"/>
  <c r="AH249" i="51"/>
  <c r="AH6" i="39"/>
  <c r="AH45" i="39"/>
  <c r="AD5" i="48"/>
  <c r="AH208" i="51"/>
  <c r="AH144" i="51"/>
  <c r="AH244" i="51"/>
  <c r="AH216" i="51"/>
  <c r="AH253" i="51"/>
  <c r="AH188" i="51"/>
  <c r="AH77" i="51"/>
  <c r="AH50" i="51"/>
  <c r="AH51" i="51"/>
  <c r="AH221" i="51"/>
  <c r="AH34" i="51"/>
  <c r="AH55" i="51"/>
  <c r="AH57" i="51"/>
  <c r="AH157" i="51"/>
  <c r="AH8" i="51"/>
  <c r="AH215" i="51"/>
  <c r="AH190" i="51"/>
  <c r="AH152" i="51"/>
  <c r="AH60" i="51"/>
  <c r="Y9" i="51"/>
  <c r="AH40" i="39"/>
  <c r="AH130" i="51"/>
  <c r="AH255" i="51"/>
  <c r="AH48" i="51"/>
  <c r="AH16" i="51"/>
  <c r="AH28" i="51"/>
  <c r="AH195" i="51"/>
  <c r="AH167" i="51"/>
  <c r="AH108" i="51"/>
  <c r="AH229" i="51"/>
  <c r="AH199" i="51"/>
  <c r="AH150" i="51"/>
  <c r="AH32" i="51"/>
  <c r="AH256" i="51"/>
  <c r="AH49" i="51"/>
  <c r="AH206" i="51"/>
  <c r="AH160" i="51"/>
  <c r="AH200" i="51"/>
  <c r="AH95" i="51"/>
  <c r="AH111" i="51"/>
  <c r="Y10" i="51"/>
  <c r="AH24" i="51"/>
  <c r="AH132" i="51"/>
  <c r="AH230" i="51"/>
  <c r="AH13" i="51"/>
  <c r="AH126" i="51"/>
  <c r="AH146" i="51"/>
  <c r="AH237" i="51"/>
  <c r="AH72" i="39"/>
  <c r="AH91" i="51"/>
  <c r="AH204" i="51"/>
  <c r="AH196" i="51"/>
  <c r="AH127" i="51"/>
  <c r="AH90" i="51"/>
  <c r="AH246" i="51"/>
  <c r="AH42" i="51"/>
  <c r="AH4" i="51"/>
  <c r="AH9" i="51"/>
  <c r="AH47" i="51"/>
  <c r="AH120" i="51"/>
  <c r="AH10" i="51"/>
  <c r="AH198" i="51"/>
  <c r="AH27" i="51"/>
  <c r="AH170" i="51"/>
  <c r="AH159" i="51"/>
  <c r="AH22" i="51"/>
  <c r="AH100" i="39"/>
  <c r="AH45" i="51"/>
  <c r="AH103" i="51"/>
  <c r="AH36" i="51"/>
  <c r="AH140" i="51"/>
  <c r="AH185" i="51"/>
  <c r="AH18" i="51"/>
  <c r="AH127" i="39"/>
  <c r="AH82" i="51"/>
  <c r="AH22" i="39"/>
  <c r="AH35" i="51"/>
  <c r="AH169" i="51"/>
  <c r="AH118" i="39"/>
  <c r="AH162" i="51"/>
  <c r="AH83" i="51"/>
  <c r="AH175" i="51"/>
  <c r="AH259" i="51"/>
  <c r="AH168" i="51"/>
  <c r="AH7" i="51"/>
  <c r="AH107" i="51"/>
  <c r="AH74" i="39"/>
  <c r="S3" i="48" a="1"/>
  <c r="S3" i="48"/>
  <c r="AH134" i="51"/>
  <c r="AH53" i="39"/>
  <c r="AH90" i="39"/>
  <c r="AD16" i="48"/>
  <c r="AH123" i="51"/>
  <c r="AH55" i="39"/>
  <c r="AH17" i="51"/>
  <c r="AH98" i="51"/>
  <c r="AH101" i="51"/>
  <c r="AH178" i="51"/>
  <c r="AH99" i="51"/>
  <c r="AH40" i="51"/>
  <c r="AH138" i="51"/>
  <c r="AH109" i="51"/>
  <c r="AH70" i="51"/>
  <c r="AH31" i="51"/>
  <c r="AH171" i="51"/>
  <c r="AH225" i="51"/>
  <c r="AH43" i="51"/>
  <c r="AH39" i="39"/>
  <c r="AH20" i="51"/>
  <c r="AH10" i="39"/>
  <c r="AH72" i="51"/>
  <c r="AH107" i="39"/>
  <c r="AH59" i="39"/>
  <c r="AH89" i="39"/>
  <c r="AH205" i="51"/>
  <c r="AH108" i="39"/>
  <c r="AH212" i="51"/>
  <c r="AH48" i="39"/>
  <c r="AH161" i="51"/>
  <c r="AH104" i="39"/>
  <c r="AH38" i="39"/>
  <c r="AH133" i="51"/>
  <c r="AH3" i="39"/>
  <c r="AH243" i="51"/>
  <c r="AH63" i="39"/>
  <c r="AH68" i="39"/>
  <c r="AH58" i="51"/>
  <c r="AH32" i="39"/>
  <c r="AH203" i="51"/>
  <c r="AH179" i="51"/>
  <c r="AH245" i="51"/>
  <c r="AH39" i="51"/>
  <c r="AH173" i="51"/>
  <c r="AH105" i="39"/>
  <c r="AH213" i="51"/>
  <c r="AH69" i="39"/>
  <c r="AH210" i="51"/>
  <c r="AH102" i="39"/>
  <c r="AH27" i="39"/>
  <c r="AD25" i="48"/>
  <c r="AH79" i="51"/>
  <c r="AH26" i="51"/>
  <c r="AH16" i="39"/>
  <c r="AH124" i="39"/>
  <c r="AH125" i="51"/>
  <c r="AH238" i="51"/>
  <c r="AD11" i="48"/>
  <c r="AH11" i="39"/>
  <c r="AH80" i="39"/>
  <c r="AD10" i="48"/>
  <c r="AH257" i="51"/>
  <c r="AH75" i="51"/>
  <c r="AH142" i="51"/>
  <c r="AH71" i="51"/>
  <c r="AH109" i="39"/>
  <c r="AH51" i="39"/>
  <c r="AH102" i="51"/>
  <c r="AH98" i="39"/>
  <c r="AH56" i="51"/>
  <c r="AH241" i="51"/>
  <c r="AH209" i="51"/>
  <c r="AH88" i="51"/>
  <c r="AH119" i="51"/>
  <c r="AH137" i="51"/>
  <c r="AH149" i="51"/>
  <c r="AH31" i="39"/>
  <c r="AH17" i="39"/>
  <c r="AH147" i="51"/>
  <c r="AH64" i="51"/>
  <c r="AH181" i="51"/>
  <c r="AH34" i="39"/>
  <c r="AH5" i="39"/>
  <c r="N1" i="42"/>
  <c r="S116" i="50"/>
  <c r="S38" i="40"/>
  <c r="S68" i="50"/>
  <c r="S72" i="50"/>
  <c r="S76" i="50"/>
  <c r="S80" i="50"/>
  <c r="S84" i="50"/>
  <c r="S88" i="50"/>
  <c r="S92" i="50"/>
  <c r="S96" i="50"/>
  <c r="S100" i="50"/>
  <c r="S104" i="50"/>
  <c r="S108" i="50"/>
  <c r="S112" i="50"/>
  <c r="S65" i="50"/>
  <c r="S69" i="50"/>
  <c r="S77" i="50"/>
  <c r="S85" i="50"/>
  <c r="S93" i="50"/>
  <c r="S97" i="50"/>
  <c r="S105" i="50"/>
  <c r="S113" i="50"/>
  <c r="S66" i="50"/>
  <c r="S70" i="50"/>
  <c r="S78" i="50"/>
  <c r="S86" i="50"/>
  <c r="S94" i="50"/>
  <c r="S106" i="50"/>
  <c r="S114" i="50"/>
  <c r="S63" i="50"/>
  <c r="S75" i="50"/>
  <c r="S83" i="50"/>
  <c r="S91" i="50"/>
  <c r="S103" i="50"/>
  <c r="S115" i="50"/>
  <c r="S64" i="50"/>
  <c r="S62" i="50"/>
  <c r="S73" i="50"/>
  <c r="S81" i="50"/>
  <c r="S89" i="50"/>
  <c r="S101" i="50"/>
  <c r="S109" i="50"/>
  <c r="S37" i="40"/>
  <c r="S74" i="50"/>
  <c r="S82" i="50"/>
  <c r="S90" i="50"/>
  <c r="S98" i="50"/>
  <c r="S110" i="50"/>
  <c r="S40" i="40"/>
  <c r="S67" i="50"/>
  <c r="S79" i="50"/>
  <c r="S95" i="50"/>
  <c r="S107" i="50"/>
  <c r="S39" i="40"/>
  <c r="S102" i="50"/>
  <c r="S71" i="50"/>
  <c r="S87" i="50"/>
  <c r="S99" i="50"/>
  <c r="S111" i="50"/>
  <c r="S61" i="50"/>
  <c r="S227" i="42"/>
  <c r="S185" i="42"/>
  <c r="S137" i="42"/>
  <c r="S171" i="42"/>
  <c r="S244" i="42"/>
  <c r="S168" i="42"/>
  <c r="S208" i="42"/>
  <c r="S203" i="42"/>
  <c r="S100" i="42"/>
  <c r="S48" i="42"/>
  <c r="S86" i="42"/>
  <c r="N9" i="42"/>
  <c r="S228" i="42"/>
  <c r="S144" i="42"/>
  <c r="J4" i="43"/>
  <c r="S116" i="42"/>
  <c r="S46" i="42"/>
  <c r="S56" i="42"/>
  <c r="S135" i="42"/>
  <c r="S151" i="42"/>
  <c r="S4" i="42"/>
  <c r="S242" i="42"/>
  <c r="S21" i="42"/>
  <c r="S178" i="42"/>
  <c r="S99" i="42"/>
  <c r="S197" i="42"/>
  <c r="S113" i="42"/>
  <c r="S198" i="42"/>
  <c r="S222" i="42"/>
  <c r="S77" i="42"/>
  <c r="S253" i="42"/>
  <c r="S193" i="42"/>
  <c r="S57" i="42"/>
  <c r="S28" i="42"/>
  <c r="S202" i="42"/>
  <c r="N15" i="42"/>
  <c r="S194" i="42"/>
  <c r="S31" i="42"/>
  <c r="N10" i="42"/>
  <c r="S97" i="42"/>
  <c r="S124" i="42"/>
  <c r="S123" i="42"/>
  <c r="S225" i="42"/>
  <c r="S53" i="42"/>
  <c r="S85" i="42"/>
  <c r="S24" i="42"/>
  <c r="S249" i="42"/>
  <c r="S87" i="42"/>
  <c r="S161" i="42"/>
  <c r="N8" i="42"/>
  <c r="J7" i="43"/>
  <c r="S39" i="42"/>
  <c r="S180" i="42"/>
  <c r="S109" i="42"/>
  <c r="S155" i="42"/>
  <c r="S49" i="42"/>
  <c r="S64" i="42"/>
  <c r="S41" i="42"/>
  <c r="S51" i="42"/>
  <c r="S255" i="42"/>
  <c r="S200" i="42"/>
  <c r="S216" i="42"/>
  <c r="S90" i="42"/>
  <c r="S121" i="42"/>
  <c r="S95" i="42"/>
  <c r="S3" i="42"/>
  <c r="S146" i="42"/>
  <c r="S134" i="42"/>
  <c r="S218" i="42"/>
  <c r="S128" i="42"/>
  <c r="S259" i="42"/>
  <c r="S166" i="42"/>
  <c r="S52" i="42"/>
  <c r="S260" i="42"/>
  <c r="N17" i="42"/>
  <c r="S15" i="42"/>
  <c r="S167" i="42"/>
  <c r="S73" i="42"/>
  <c r="S69" i="42"/>
  <c r="S60" i="42"/>
  <c r="S106" i="42"/>
  <c r="S172" i="42"/>
  <c r="N12" i="42"/>
  <c r="S120" i="42"/>
  <c r="S42" i="42"/>
  <c r="S184" i="42"/>
  <c r="N24" i="42"/>
  <c r="S108" i="42"/>
  <c r="S150" i="42"/>
  <c r="S125" i="42"/>
  <c r="S250" i="42"/>
  <c r="S114" i="42"/>
  <c r="S83" i="42"/>
  <c r="S79" i="42"/>
  <c r="N13" i="42"/>
  <c r="S165" i="42"/>
  <c r="S133" i="42"/>
  <c r="N18" i="42"/>
  <c r="S80" i="42"/>
  <c r="S187" i="42"/>
  <c r="S17" i="42"/>
  <c r="S254" i="42"/>
  <c r="S7" i="42"/>
  <c r="S141" i="42"/>
  <c r="S142" i="42"/>
  <c r="S251" i="42"/>
  <c r="S239" i="42"/>
  <c r="S214" i="42"/>
  <c r="S236" i="42"/>
  <c r="S149" i="42"/>
  <c r="S33" i="42"/>
  <c r="S160" i="42"/>
  <c r="S131" i="42"/>
  <c r="S246" i="42"/>
  <c r="S164" i="42"/>
  <c r="S18" i="42"/>
  <c r="S248" i="42"/>
  <c r="J5" i="43"/>
  <c r="S191" i="42"/>
  <c r="S61" i="42"/>
  <c r="S45" i="42"/>
  <c r="S212" i="42"/>
  <c r="S162" i="42"/>
  <c r="S111" i="42"/>
  <c r="S152" i="42"/>
  <c r="S59" i="42"/>
  <c r="S102" i="42"/>
  <c r="S117" i="42"/>
  <c r="S30" i="42"/>
  <c r="S158" i="42"/>
  <c r="S173" i="42"/>
  <c r="S129" i="42"/>
  <c r="S240" i="42"/>
  <c r="S88" i="42"/>
  <c r="S5" i="42"/>
  <c r="S234" i="42"/>
  <c r="S29" i="42"/>
  <c r="S179" i="42"/>
  <c r="S23" i="42"/>
  <c r="S25" i="42"/>
  <c r="S237" i="42"/>
  <c r="S14" i="42"/>
  <c r="S188" i="42"/>
  <c r="S217" i="42"/>
  <c r="J6" i="43"/>
  <c r="S223" i="42"/>
  <c r="S232" i="42"/>
  <c r="S58" i="42"/>
  <c r="S118" i="42"/>
  <c r="S252" i="42"/>
  <c r="S26" i="42"/>
  <c r="S238" i="42"/>
  <c r="S224" i="42"/>
  <c r="N3" i="42"/>
  <c r="S8" i="42"/>
  <c r="S67" i="42"/>
  <c r="S71" i="42"/>
  <c r="S205" i="42"/>
  <c r="S231" i="42"/>
  <c r="S130" i="42"/>
  <c r="S241" i="42"/>
  <c r="S175" i="42"/>
  <c r="S6" i="42"/>
  <c r="S37" i="42"/>
  <c r="S110" i="42"/>
  <c r="S132" i="42"/>
  <c r="S27" i="42"/>
  <c r="S63" i="42"/>
  <c r="S190" i="42"/>
  <c r="S127" i="42"/>
  <c r="S153" i="42"/>
  <c r="S34" i="42"/>
  <c r="S204" i="42"/>
  <c r="S84" i="42"/>
  <c r="N19" i="42"/>
  <c r="S189" i="42"/>
  <c r="S98" i="42"/>
  <c r="S10" i="42"/>
  <c r="S81" i="42"/>
  <c r="S140" i="42"/>
  <c r="S68" i="42"/>
  <c r="S36" i="42"/>
  <c r="N23" i="42"/>
  <c r="N11" i="42"/>
  <c r="S105" i="42"/>
  <c r="N4" i="42"/>
  <c r="S163" i="42"/>
  <c r="S92" i="42"/>
  <c r="S169" i="42"/>
  <c r="S94" i="42"/>
  <c r="S78" i="42"/>
  <c r="S93" i="42"/>
  <c r="S82" i="42"/>
  <c r="S43" i="42"/>
  <c r="S235" i="42"/>
  <c r="S54" i="42"/>
  <c r="S13" i="42"/>
  <c r="S213" i="42"/>
  <c r="S196" i="42"/>
  <c r="S154" i="42"/>
  <c r="S32" i="42"/>
  <c r="S206" i="42"/>
  <c r="S243" i="42"/>
  <c r="S20" i="42"/>
  <c r="N22" i="42"/>
  <c r="S221" i="42"/>
  <c r="S47" i="42"/>
  <c r="S233" i="42"/>
  <c r="S70" i="42"/>
  <c r="S55" i="42"/>
  <c r="S91" i="42"/>
  <c r="S74" i="42"/>
  <c r="S159" i="42"/>
  <c r="S96" i="42"/>
  <c r="S247" i="42"/>
  <c r="S256" i="42"/>
  <c r="N20" i="42"/>
  <c r="N21" i="42"/>
  <c r="S44" i="42"/>
  <c r="S209" i="42"/>
  <c r="S147" i="42"/>
  <c r="S143" i="42"/>
  <c r="S182" i="42"/>
  <c r="S148" i="42"/>
  <c r="S176" i="42"/>
  <c r="S11" i="42"/>
  <c r="S183" i="42"/>
  <c r="N6" i="42"/>
  <c r="S219" i="42"/>
  <c r="S22" i="42"/>
  <c r="S220" i="42"/>
  <c r="S156" i="42"/>
  <c r="S75" i="42"/>
  <c r="S177" i="42"/>
  <c r="S115" i="42"/>
  <c r="S215" i="42"/>
  <c r="S229" i="42"/>
  <c r="S245" i="42"/>
  <c r="N5" i="42"/>
  <c r="S103" i="42"/>
  <c r="S186" i="42"/>
  <c r="S65" i="42"/>
  <c r="S261" i="42"/>
  <c r="S257" i="42"/>
  <c r="S195" i="42"/>
  <c r="S207" i="42"/>
  <c r="S50" i="42"/>
  <c r="S9" i="42"/>
  <c r="S211" i="42"/>
  <c r="S122" i="42"/>
  <c r="S170" i="42"/>
  <c r="S76" i="42"/>
  <c r="S72" i="42"/>
  <c r="S89" i="42"/>
  <c r="S38" i="42"/>
  <c r="S210" i="42"/>
  <c r="S40" i="42"/>
  <c r="S157" i="42"/>
  <c r="S62" i="42"/>
  <c r="S126" i="42"/>
  <c r="S136" i="42"/>
  <c r="S35" i="42"/>
  <c r="N7" i="42"/>
  <c r="S258" i="42"/>
  <c r="S101" i="42"/>
  <c r="S201" i="42"/>
  <c r="S112" i="42"/>
  <c r="S19" i="42"/>
  <c r="N16" i="42"/>
  <c r="S226" i="42"/>
  <c r="S107" i="42"/>
  <c r="S230" i="42"/>
  <c r="S145" i="42"/>
  <c r="N14" i="42"/>
  <c r="S66" i="42"/>
  <c r="S199" i="42"/>
  <c r="S174" i="42"/>
  <c r="S12" i="42"/>
  <c r="S138" i="42"/>
  <c r="S139" i="42"/>
  <c r="S192" i="42"/>
  <c r="S16" i="42"/>
  <c r="S181" i="42"/>
  <c r="S104" i="42"/>
  <c r="S119" i="42"/>
  <c r="Y3" i="43" a="1"/>
  <c r="Y9" i="43" a="1"/>
  <c r="Y13" i="43" a="1"/>
  <c r="W9" i="51" a="1"/>
  <c r="W9" i="51" s="1"/>
  <c r="W10" i="39"/>
  <c r="AI82" i="39" s="1"/>
  <c r="Y5" i="43"/>
  <c r="AI65" i="39"/>
  <c r="Y13" i="43"/>
  <c r="W13" i="43"/>
  <c r="N21" i="43" s="1"/>
  <c r="S5" i="48"/>
  <c r="S4" i="48"/>
  <c r="W3" i="39" a="1"/>
  <c r="W5" i="39"/>
  <c r="Y9" i="43"/>
  <c r="S9" i="48" a="1"/>
  <c r="S10" i="48"/>
  <c r="W10" i="51"/>
  <c r="Y10" i="43"/>
  <c r="Y4" i="43"/>
  <c r="W5" i="51"/>
  <c r="Y3" i="43"/>
  <c r="W4" i="51"/>
  <c r="S41" i="40"/>
  <c r="S43" i="40"/>
  <c r="S123" i="50"/>
  <c r="S127" i="50"/>
  <c r="S131" i="50"/>
  <c r="S135" i="50"/>
  <c r="S139" i="50"/>
  <c r="S143" i="50"/>
  <c r="S147" i="50"/>
  <c r="S125" i="50"/>
  <c r="S137" i="50"/>
  <c r="S145" i="50"/>
  <c r="S126" i="50"/>
  <c r="S138" i="50"/>
  <c r="S44" i="40"/>
  <c r="S148" i="50"/>
  <c r="S120" i="50"/>
  <c r="S128" i="50"/>
  <c r="S140" i="50"/>
  <c r="S129" i="50"/>
  <c r="S117" i="50"/>
  <c r="S134" i="50"/>
  <c r="S146" i="50"/>
  <c r="S118" i="50"/>
  <c r="S124" i="50"/>
  <c r="S132" i="50"/>
  <c r="S136" i="50"/>
  <c r="S144" i="50"/>
  <c r="S121" i="50"/>
  <c r="S133" i="50"/>
  <c r="S141" i="50"/>
  <c r="S119" i="50"/>
  <c r="S130" i="50"/>
  <c r="S142" i="50"/>
  <c r="S42" i="40"/>
  <c r="S122" i="50"/>
  <c r="AF10" i="48" l="1"/>
  <c r="AF9" i="48"/>
  <c r="AF5" i="48"/>
  <c r="AF6" i="48"/>
  <c r="AF16" i="48"/>
  <c r="AF15" i="48"/>
  <c r="AF26" i="48"/>
  <c r="AF22" i="48"/>
  <c r="AI32" i="51"/>
  <c r="AF13" i="48"/>
  <c r="AF21" i="48"/>
  <c r="AF4" i="48"/>
  <c r="AI16" i="51"/>
  <c r="AI41" i="51"/>
  <c r="AI142" i="51"/>
  <c r="AI38" i="51"/>
  <c r="AI250" i="51"/>
  <c r="AF18" i="48"/>
  <c r="AI26" i="39"/>
  <c r="AI77" i="39"/>
  <c r="AI100" i="39"/>
  <c r="AI21" i="39"/>
  <c r="AI117" i="39"/>
  <c r="AI122" i="39"/>
  <c r="AI3" i="39"/>
  <c r="AI31" i="39"/>
  <c r="AI62" i="39"/>
  <c r="AI109" i="39"/>
  <c r="AI96" i="39"/>
  <c r="AI97" i="39"/>
  <c r="AI118" i="39"/>
  <c r="AI18" i="39"/>
  <c r="AI48" i="39"/>
  <c r="AI78" i="39"/>
  <c r="AI85" i="51"/>
  <c r="AI44" i="51"/>
  <c r="AI50" i="51"/>
  <c r="AI119" i="51"/>
  <c r="AI83" i="51"/>
  <c r="AI258" i="51"/>
  <c r="AI168" i="51"/>
  <c r="AI248" i="51"/>
  <c r="AI76" i="51"/>
  <c r="AI204" i="51"/>
  <c r="AI233" i="51"/>
  <c r="AI236" i="51"/>
  <c r="AI198" i="51"/>
  <c r="AI10" i="51"/>
  <c r="AI68" i="51"/>
  <c r="AI246" i="51"/>
  <c r="AI28" i="51"/>
  <c r="AI105" i="51"/>
  <c r="AI234" i="51"/>
  <c r="AI72" i="51"/>
  <c r="AI133" i="51"/>
  <c r="AI55" i="51"/>
  <c r="AI187" i="51"/>
  <c r="AI106" i="51"/>
  <c r="AI57" i="51"/>
  <c r="AJ181" i="51"/>
  <c r="AH4" i="43"/>
  <c r="AH52" i="43"/>
  <c r="AH63" i="43"/>
  <c r="AH8" i="43"/>
  <c r="AH6" i="43"/>
  <c r="AH5" i="43"/>
  <c r="AH17" i="43"/>
  <c r="AH58" i="43"/>
  <c r="AJ56" i="51"/>
  <c r="AJ13" i="51"/>
  <c r="AJ166" i="51"/>
  <c r="AJ123" i="51"/>
  <c r="AJ200" i="51"/>
  <c r="AJ35" i="51"/>
  <c r="AF14" i="48"/>
  <c r="AJ171" i="51"/>
  <c r="AJ15" i="51"/>
  <c r="AJ83" i="51"/>
  <c r="AJ70" i="51"/>
  <c r="AJ231" i="51"/>
  <c r="AJ76" i="51"/>
  <c r="AJ216" i="51"/>
  <c r="AJ90" i="51"/>
  <c r="AJ58" i="51"/>
  <c r="AJ235" i="51"/>
  <c r="AJ254" i="51"/>
  <c r="AJ107" i="51"/>
  <c r="AJ161" i="51"/>
  <c r="AJ163" i="51"/>
  <c r="AJ204" i="51"/>
  <c r="AJ66" i="51"/>
  <c r="AJ36" i="51"/>
  <c r="AI109" i="51"/>
  <c r="AI101" i="51"/>
  <c r="AI151" i="51"/>
  <c r="AI60" i="51"/>
  <c r="AI209" i="51"/>
  <c r="AI39" i="39"/>
  <c r="AI94" i="39"/>
  <c r="AI43" i="39"/>
  <c r="AI23" i="39"/>
  <c r="AI13" i="39"/>
  <c r="AI105" i="39"/>
  <c r="AI121" i="39"/>
  <c r="AI108" i="39"/>
  <c r="AI68" i="39"/>
  <c r="AI53" i="39"/>
  <c r="AI37" i="39"/>
  <c r="AI56" i="39"/>
  <c r="AI110" i="39"/>
  <c r="AI12" i="39"/>
  <c r="AI90" i="39"/>
  <c r="AI16" i="39"/>
  <c r="AI40" i="51"/>
  <c r="AI25" i="51"/>
  <c r="AI165" i="51"/>
  <c r="AI104" i="51"/>
  <c r="AI229" i="51"/>
  <c r="AI212" i="51"/>
  <c r="AI161" i="51"/>
  <c r="AI146" i="51"/>
  <c r="AI36" i="51"/>
  <c r="AI191" i="51"/>
  <c r="AI61" i="51"/>
  <c r="AI131" i="51"/>
  <c r="AI241" i="51"/>
  <c r="AI34" i="51"/>
  <c r="AI173" i="51"/>
  <c r="AI24" i="51"/>
  <c r="AI42" i="51"/>
  <c r="AI176" i="51"/>
  <c r="AI121" i="51"/>
  <c r="AI23" i="51"/>
  <c r="AI6" i="51"/>
  <c r="AI235" i="51"/>
  <c r="AI219" i="51"/>
  <c r="AI164" i="51"/>
  <c r="AI51" i="51"/>
  <c r="AI48" i="51"/>
  <c r="AF17" i="48"/>
  <c r="AH46" i="43"/>
  <c r="AH42" i="43"/>
  <c r="AH11" i="43"/>
  <c r="AH29" i="43"/>
  <c r="AH13" i="43"/>
  <c r="AH10" i="43"/>
  <c r="AH26" i="43"/>
  <c r="AH54" i="43"/>
  <c r="AJ247" i="51"/>
  <c r="AJ127" i="51"/>
  <c r="AJ47" i="51"/>
  <c r="AJ185" i="51"/>
  <c r="AJ162" i="51"/>
  <c r="AJ62" i="51"/>
  <c r="AF3" i="48"/>
  <c r="AJ217" i="51"/>
  <c r="AJ112" i="51"/>
  <c r="AJ242" i="51"/>
  <c r="AJ124" i="51"/>
  <c r="AJ252" i="51"/>
  <c r="AJ148" i="51"/>
  <c r="AJ195" i="51"/>
  <c r="AJ172" i="51"/>
  <c r="AJ188" i="51"/>
  <c r="AJ221" i="51"/>
  <c r="AJ158" i="51"/>
  <c r="AJ61" i="51"/>
  <c r="AJ101" i="51"/>
  <c r="AI143" i="51"/>
  <c r="AI172" i="51"/>
  <c r="W3" i="43" a="1"/>
  <c r="W3" i="43" s="1"/>
  <c r="AI99" i="51"/>
  <c r="AI169" i="51"/>
  <c r="AI244" i="51"/>
  <c r="AI75" i="39"/>
  <c r="AI127" i="39"/>
  <c r="AI74" i="39"/>
  <c r="AI111" i="39"/>
  <c r="AI19" i="39"/>
  <c r="AI41" i="39"/>
  <c r="AI59" i="39"/>
  <c r="AI76" i="39"/>
  <c r="AI6" i="39"/>
  <c r="AI45" i="39"/>
  <c r="AI40" i="39"/>
  <c r="AI61" i="39"/>
  <c r="AI91" i="39"/>
  <c r="AI71" i="39"/>
  <c r="AI149" i="51"/>
  <c r="AI29" i="51"/>
  <c r="AI134" i="51"/>
  <c r="AI78" i="51"/>
  <c r="AI251" i="51"/>
  <c r="AI30" i="51"/>
  <c r="AI157" i="51"/>
  <c r="AI222" i="51"/>
  <c r="AI35" i="51"/>
  <c r="AI195" i="51"/>
  <c r="AI220" i="51"/>
  <c r="AI159" i="51"/>
  <c r="AI120" i="51"/>
  <c r="AI137" i="51"/>
  <c r="AI18" i="51"/>
  <c r="AI156" i="51"/>
  <c r="AI116" i="51"/>
  <c r="AI115" i="51"/>
  <c r="AI53" i="51"/>
  <c r="AI189" i="51"/>
  <c r="AI97" i="51"/>
  <c r="AI74" i="51"/>
  <c r="AI129" i="51"/>
  <c r="AI225" i="51"/>
  <c r="AI12" i="51"/>
  <c r="AI112" i="51"/>
  <c r="AI102" i="51"/>
  <c r="AI183" i="51"/>
  <c r="AF20" i="48"/>
  <c r="AH32" i="43"/>
  <c r="AH27" i="43"/>
  <c r="AH53" i="43"/>
  <c r="AH7" i="43"/>
  <c r="AH12" i="43"/>
  <c r="AH40" i="43"/>
  <c r="AH21" i="43"/>
  <c r="AH38" i="43"/>
  <c r="AJ145" i="51"/>
  <c r="AJ28" i="51"/>
  <c r="AJ31" i="51"/>
  <c r="AJ174" i="51"/>
  <c r="AJ7" i="51"/>
  <c r="AF12" i="48"/>
  <c r="AJ78" i="51"/>
  <c r="AJ238" i="51"/>
  <c r="AJ129" i="51"/>
  <c r="AJ126" i="51"/>
  <c r="AJ108" i="51"/>
  <c r="AJ71" i="51"/>
  <c r="AJ114" i="51"/>
  <c r="AJ69" i="51"/>
  <c r="AJ37" i="51"/>
  <c r="AJ213" i="51"/>
  <c r="AJ173" i="51"/>
  <c r="AJ259" i="51"/>
  <c r="AJ146" i="51"/>
  <c r="AJ203" i="51"/>
  <c r="AJ187" i="51"/>
  <c r="AJ182" i="51"/>
  <c r="AJ119" i="51"/>
  <c r="AI9" i="51"/>
  <c r="AI196" i="51"/>
  <c r="AI237" i="51"/>
  <c r="AI114" i="51"/>
  <c r="AI208" i="51"/>
  <c r="AI45" i="51"/>
  <c r="AI24" i="39"/>
  <c r="AI87" i="39"/>
  <c r="AI67" i="39"/>
  <c r="AI83" i="39"/>
  <c r="AI38" i="39"/>
  <c r="AI114" i="39"/>
  <c r="AI27" i="39"/>
  <c r="AI124" i="39"/>
  <c r="AI129" i="39"/>
  <c r="AI81" i="39"/>
  <c r="AI46" i="39"/>
  <c r="AI10" i="39"/>
  <c r="AI49" i="39"/>
  <c r="AI95" i="39"/>
  <c r="AI29" i="39"/>
  <c r="AI128" i="39"/>
  <c r="AI69" i="39"/>
  <c r="AI130" i="51"/>
  <c r="AI110" i="51"/>
  <c r="AI64" i="51"/>
  <c r="AI136" i="51"/>
  <c r="AI132" i="51"/>
  <c r="AI256" i="51"/>
  <c r="AI210" i="51"/>
  <c r="AI242" i="51"/>
  <c r="AI170" i="51"/>
  <c r="AI116" i="39"/>
  <c r="AI15" i="39"/>
  <c r="AI60" i="39"/>
  <c r="AI132" i="39"/>
  <c r="AI103" i="39"/>
  <c r="AI86" i="39"/>
  <c r="AI30" i="39"/>
  <c r="AI35" i="39"/>
  <c r="AI126" i="39"/>
  <c r="AI104" i="39"/>
  <c r="AI22" i="39"/>
  <c r="AI33" i="39"/>
  <c r="AI80" i="39"/>
  <c r="AI119" i="39"/>
  <c r="AI98" i="39"/>
  <c r="AI5" i="39"/>
  <c r="AI73" i="39"/>
  <c r="AI69" i="51"/>
  <c r="AI118" i="51"/>
  <c r="AF23" i="48"/>
  <c r="AI73" i="51"/>
  <c r="AI95" i="51"/>
  <c r="AI171" i="51"/>
  <c r="AI87" i="51"/>
  <c r="AI167" i="51"/>
  <c r="AI11" i="39"/>
  <c r="AI131" i="39"/>
  <c r="AI102" i="39"/>
  <c r="AI112" i="39"/>
  <c r="AI50" i="39"/>
  <c r="AI106" i="39"/>
  <c r="AI64" i="39"/>
  <c r="AI115" i="39"/>
  <c r="AI36" i="39"/>
  <c r="AI20" i="39"/>
  <c r="AI88" i="39"/>
  <c r="AI52" i="39"/>
  <c r="AI123" i="39"/>
  <c r="AI4" i="39"/>
  <c r="AI25" i="39"/>
  <c r="AI57" i="39"/>
  <c r="AI66" i="39"/>
  <c r="AI252" i="51"/>
  <c r="AI8" i="51"/>
  <c r="AI47" i="51"/>
  <c r="AI94" i="51"/>
  <c r="AI107" i="39"/>
  <c r="AI120" i="39"/>
  <c r="AI92" i="39"/>
  <c r="AI79" i="39"/>
  <c r="AI52" i="51"/>
  <c r="AI80" i="51"/>
  <c r="AI239" i="51"/>
  <c r="AI177" i="51"/>
  <c r="AI257" i="51"/>
  <c r="AI226" i="51"/>
  <c r="AI125" i="51"/>
  <c r="AI90" i="51"/>
  <c r="AI216" i="51"/>
  <c r="AI135" i="51"/>
  <c r="AI67" i="51"/>
  <c r="AI19" i="51"/>
  <c r="AI39" i="51"/>
  <c r="AI249" i="51"/>
  <c r="AI63" i="51"/>
  <c r="AI254" i="51"/>
  <c r="AI117" i="51"/>
  <c r="AH55" i="43"/>
  <c r="AH43" i="43"/>
  <c r="AH20" i="43"/>
  <c r="AH9" i="43"/>
  <c r="AH14" i="43"/>
  <c r="AJ30" i="51"/>
  <c r="AJ246" i="51"/>
  <c r="AJ184" i="51"/>
  <c r="AJ207" i="51"/>
  <c r="AJ34" i="51"/>
  <c r="AJ155" i="51"/>
  <c r="AJ143" i="51"/>
  <c r="AJ59" i="51"/>
  <c r="AJ228" i="51"/>
  <c r="AJ169" i="51"/>
  <c r="AJ177" i="51"/>
  <c r="AJ222" i="51"/>
  <c r="AJ91" i="51"/>
  <c r="AJ18" i="51"/>
  <c r="AJ117" i="51"/>
  <c r="AJ128" i="51"/>
  <c r="AJ194" i="51"/>
  <c r="AJ49" i="51"/>
  <c r="AJ82" i="51"/>
  <c r="AJ4" i="51"/>
  <c r="AJ156" i="51"/>
  <c r="AJ10" i="51"/>
  <c r="AJ74" i="51"/>
  <c r="W4" i="39"/>
  <c r="AI70" i="51"/>
  <c r="AI230" i="51"/>
  <c r="AH19" i="43"/>
  <c r="AH60" i="43"/>
  <c r="AJ208" i="51"/>
  <c r="AJ178" i="51"/>
  <c r="AJ236" i="51"/>
  <c r="AJ237" i="51"/>
  <c r="AJ190" i="51"/>
  <c r="AJ192" i="51"/>
  <c r="AJ241" i="51"/>
  <c r="AI203" i="51"/>
  <c r="AF24" i="48"/>
  <c r="AH39" i="43"/>
  <c r="AH35" i="43"/>
  <c r="AJ27" i="51"/>
  <c r="AJ41" i="51"/>
  <c r="AJ21" i="51"/>
  <c r="AJ211" i="51"/>
  <c r="AJ122" i="51"/>
  <c r="AJ100" i="51"/>
  <c r="AJ53" i="51"/>
  <c r="AH62" i="43"/>
  <c r="AJ8" i="51"/>
  <c r="AJ14" i="51"/>
  <c r="AJ218" i="51"/>
  <c r="AJ176" i="51"/>
  <c r="AJ85" i="51"/>
  <c r="AJ253" i="51"/>
  <c r="AJ258" i="51"/>
  <c r="AJ154" i="51"/>
  <c r="AJ167" i="51"/>
  <c r="AI255" i="51"/>
  <c r="AI85" i="39"/>
  <c r="AI17" i="39"/>
  <c r="AI130" i="39"/>
  <c r="AI14" i="39"/>
  <c r="AI181" i="51"/>
  <c r="AI154" i="51"/>
  <c r="AI245" i="51"/>
  <c r="AI92" i="51"/>
  <c r="AI58" i="51"/>
  <c r="AI5" i="51"/>
  <c r="AI126" i="51"/>
  <c r="AI185" i="51"/>
  <c r="AI194" i="51"/>
  <c r="AI108" i="51"/>
  <c r="AI79" i="51"/>
  <c r="AI259" i="51"/>
  <c r="AI214" i="51"/>
  <c r="AI91" i="51"/>
  <c r="AI153" i="51"/>
  <c r="AI21" i="51"/>
  <c r="AI175" i="51"/>
  <c r="AH61" i="43"/>
  <c r="AH15" i="43"/>
  <c r="AH25" i="43"/>
  <c r="AH3" i="43"/>
  <c r="AH51" i="43"/>
  <c r="AJ95" i="51"/>
  <c r="AJ183" i="51"/>
  <c r="AJ45" i="51"/>
  <c r="AJ9" i="51"/>
  <c r="AF19" i="48"/>
  <c r="AJ151" i="51"/>
  <c r="AJ153" i="51"/>
  <c r="AJ138" i="51"/>
  <c r="AJ245" i="51"/>
  <c r="AJ244" i="51"/>
  <c r="AJ136" i="51"/>
  <c r="AJ88" i="51"/>
  <c r="AJ102" i="51"/>
  <c r="AJ19" i="51"/>
  <c r="AJ16" i="51"/>
  <c r="AJ60" i="51"/>
  <c r="AJ179" i="51"/>
  <c r="AJ6" i="51"/>
  <c r="AJ33" i="51"/>
  <c r="AJ94" i="51"/>
  <c r="AJ23" i="51"/>
  <c r="AJ219" i="51"/>
  <c r="AJ55" i="51"/>
  <c r="AJ25" i="51"/>
  <c r="AI89" i="51"/>
  <c r="AI122" i="51"/>
  <c r="AI141" i="51"/>
  <c r="AH18" i="43"/>
  <c r="AH41" i="43"/>
  <c r="AJ89" i="51"/>
  <c r="AJ180" i="51"/>
  <c r="AJ109" i="51"/>
  <c r="AJ131" i="51"/>
  <c r="AJ157" i="51"/>
  <c r="AJ120" i="51"/>
  <c r="AJ227" i="51"/>
  <c r="AJ65" i="51"/>
  <c r="AI100" i="51"/>
  <c r="AH30" i="43"/>
  <c r="AJ212" i="51"/>
  <c r="AJ96" i="51"/>
  <c r="AJ20" i="51"/>
  <c r="AJ111" i="51"/>
  <c r="AJ234" i="51"/>
  <c r="AJ3" i="51"/>
  <c r="AH47" i="43"/>
  <c r="AH50" i="43"/>
  <c r="AJ29" i="51"/>
  <c r="AJ67" i="51"/>
  <c r="AJ186" i="51"/>
  <c r="AJ249" i="51"/>
  <c r="AJ79" i="51"/>
  <c r="AJ134" i="51"/>
  <c r="AJ214" i="51"/>
  <c r="AI113" i="39"/>
  <c r="AI152" i="51"/>
  <c r="AF25" i="48"/>
  <c r="AI55" i="39"/>
  <c r="AI89" i="39"/>
  <c r="AI9" i="39"/>
  <c r="AI28" i="39"/>
  <c r="AI96" i="51"/>
  <c r="AI46" i="51"/>
  <c r="AI211" i="51"/>
  <c r="AI75" i="51"/>
  <c r="AI201" i="51"/>
  <c r="AI205" i="51"/>
  <c r="AI186" i="51"/>
  <c r="AI59" i="51"/>
  <c r="AI37" i="51"/>
  <c r="AI206" i="51"/>
  <c r="AI144" i="51"/>
  <c r="AI140" i="51"/>
  <c r="AI31" i="51"/>
  <c r="AI231" i="51"/>
  <c r="AI145" i="51"/>
  <c r="AI7" i="51"/>
  <c r="AI148" i="51"/>
  <c r="AH48" i="43"/>
  <c r="AH49" i="43"/>
  <c r="AH64" i="43"/>
  <c r="AH22" i="43"/>
  <c r="AH33" i="43"/>
  <c r="AJ87" i="51"/>
  <c r="AJ46" i="51"/>
  <c r="AJ140" i="51"/>
  <c r="AJ160" i="51"/>
  <c r="AF11" i="48"/>
  <c r="AJ5" i="51"/>
  <c r="AJ144" i="51"/>
  <c r="AJ255" i="51"/>
  <c r="AJ199" i="51"/>
  <c r="AJ77" i="51"/>
  <c r="AJ26" i="51"/>
  <c r="AJ193" i="51"/>
  <c r="AJ159" i="51"/>
  <c r="AJ150" i="51"/>
  <c r="AJ38" i="51"/>
  <c r="AJ164" i="51"/>
  <c r="AJ198" i="51"/>
  <c r="AJ232" i="51"/>
  <c r="AJ106" i="51"/>
  <c r="AJ197" i="51"/>
  <c r="AJ81" i="51"/>
  <c r="AJ52" i="51"/>
  <c r="AJ125" i="51"/>
  <c r="AJ116" i="51"/>
  <c r="AJ40" i="51"/>
  <c r="AI127" i="51"/>
  <c r="AI150" i="51"/>
  <c r="AI27" i="51"/>
  <c r="AH23" i="43"/>
  <c r="AJ189" i="51"/>
  <c r="AJ251" i="51"/>
  <c r="AJ233" i="51"/>
  <c r="AJ223" i="51"/>
  <c r="AJ32" i="51"/>
  <c r="AJ240" i="51"/>
  <c r="AJ24" i="51"/>
  <c r="AJ175" i="51"/>
  <c r="AJ256" i="51"/>
  <c r="AH44" i="43"/>
  <c r="AH59" i="43"/>
  <c r="AJ137" i="51"/>
  <c r="AJ152" i="51"/>
  <c r="AJ12" i="51"/>
  <c r="AJ229" i="51"/>
  <c r="AJ11" i="51"/>
  <c r="AJ115" i="51"/>
  <c r="AJ230" i="51"/>
  <c r="AJ84" i="51"/>
  <c r="AJ104" i="51"/>
  <c r="AJ239" i="51"/>
  <c r="AH37" i="43"/>
  <c r="AJ209" i="51"/>
  <c r="AJ202" i="51"/>
  <c r="AJ92" i="51"/>
  <c r="AJ139" i="51"/>
  <c r="AJ57" i="51"/>
  <c r="AJ97" i="51"/>
  <c r="AJ72" i="51"/>
  <c r="AJ130" i="51"/>
  <c r="AJ196" i="51"/>
  <c r="AJ98" i="51"/>
  <c r="AI228" i="51"/>
  <c r="AF8" i="48"/>
  <c r="AI51" i="39"/>
  <c r="AI34" i="39"/>
  <c r="AI63" i="39"/>
  <c r="AI84" i="39"/>
  <c r="AI128" i="51"/>
  <c r="AI253" i="51"/>
  <c r="AI217" i="51"/>
  <c r="AI66" i="51"/>
  <c r="AI65" i="51"/>
  <c r="AI22" i="51"/>
  <c r="AI193" i="51"/>
  <c r="AI207" i="51"/>
  <c r="AI72" i="39"/>
  <c r="AI54" i="39"/>
  <c r="AI58" i="39"/>
  <c r="AI47" i="39"/>
  <c r="AI238" i="51"/>
  <c r="AI178" i="51"/>
  <c r="AI227" i="51"/>
  <c r="AI15" i="51"/>
  <c r="AI4" i="51"/>
  <c r="AI180" i="51"/>
  <c r="AI223" i="51"/>
  <c r="AI54" i="51"/>
  <c r="AI202" i="51"/>
  <c r="AI14" i="51"/>
  <c r="AI62" i="51"/>
  <c r="AI224" i="51"/>
  <c r="AI84" i="51"/>
  <c r="AI93" i="39"/>
  <c r="AI7" i="39"/>
  <c r="AI8" i="39"/>
  <c r="AI42" i="39"/>
  <c r="AI43" i="51"/>
  <c r="AI107" i="51"/>
  <c r="AI213" i="51"/>
  <c r="AI88" i="51"/>
  <c r="AI13" i="51"/>
  <c r="AI197" i="51"/>
  <c r="AI71" i="51"/>
  <c r="AI243" i="51"/>
  <c r="AI93" i="51"/>
  <c r="AI20" i="51"/>
  <c r="AI188" i="51"/>
  <c r="AI56" i="51"/>
  <c r="AI215" i="51"/>
  <c r="AI174" i="51"/>
  <c r="AI82" i="51"/>
  <c r="AJ48" i="51"/>
  <c r="AH56" i="43"/>
  <c r="AI199" i="51"/>
  <c r="AI155" i="51"/>
  <c r="AI3" i="51"/>
  <c r="AI247" i="51"/>
  <c r="AI81" i="51"/>
  <c r="AH57" i="43"/>
  <c r="AJ103" i="51"/>
  <c r="AJ118" i="51"/>
  <c r="AJ170" i="51"/>
  <c r="AJ105" i="51"/>
  <c r="AJ226" i="51"/>
  <c r="AJ206" i="51"/>
  <c r="AI190" i="51"/>
  <c r="AH34" i="43"/>
  <c r="AJ201" i="51"/>
  <c r="AJ165" i="51"/>
  <c r="AH36" i="43"/>
  <c r="AJ168" i="51"/>
  <c r="AJ215" i="51"/>
  <c r="AI11" i="51"/>
  <c r="AJ210" i="51"/>
  <c r="AJ44" i="51"/>
  <c r="AI17" i="51"/>
  <c r="AJ99" i="51"/>
  <c r="AJ75" i="51"/>
  <c r="AJ225" i="51"/>
  <c r="AI221" i="51"/>
  <c r="AJ63" i="51"/>
  <c r="AJ64" i="51"/>
  <c r="AJ121" i="51"/>
  <c r="AI179" i="51"/>
  <c r="AI33" i="51"/>
  <c r="AI103" i="51"/>
  <c r="AI232" i="51"/>
  <c r="AI158" i="51"/>
  <c r="AI160" i="51"/>
  <c r="AH45" i="43"/>
  <c r="AJ142" i="51"/>
  <c r="AJ135" i="51"/>
  <c r="AJ205" i="51"/>
  <c r="AJ243" i="51"/>
  <c r="AI98" i="51"/>
  <c r="AJ93" i="51"/>
  <c r="AJ68" i="51"/>
  <c r="S9" i="48"/>
  <c r="AE17" i="48" s="1"/>
  <c r="AH24" i="43"/>
  <c r="AJ257" i="51"/>
  <c r="W3" i="39"/>
  <c r="AJ80" i="51"/>
  <c r="AJ248" i="51"/>
  <c r="AJ250" i="51"/>
  <c r="AI86" i="51"/>
  <c r="AI162" i="51"/>
  <c r="AI139" i="51"/>
  <c r="AH28" i="43"/>
  <c r="AJ43" i="51"/>
  <c r="AJ50" i="51"/>
  <c r="AI99" i="39"/>
  <c r="AJ191" i="51"/>
  <c r="AI70" i="39"/>
  <c r="AI166" i="51"/>
  <c r="AI147" i="51"/>
  <c r="AI49" i="51"/>
  <c r="AI124" i="51"/>
  <c r="AI163" i="51"/>
  <c r="AH65" i="43"/>
  <c r="AJ39" i="51"/>
  <c r="AJ110" i="51"/>
  <c r="AJ42" i="51"/>
  <c r="AJ113" i="51"/>
  <c r="AJ73" i="51"/>
  <c r="AJ132" i="51"/>
  <c r="AF7" i="48"/>
  <c r="AJ141" i="51"/>
  <c r="AJ149" i="51"/>
  <c r="AI218" i="51"/>
  <c r="AJ54" i="51"/>
  <c r="AJ22" i="51"/>
  <c r="AJ133" i="51"/>
  <c r="AH31" i="43"/>
  <c r="AJ220" i="51"/>
  <c r="AI32" i="39"/>
  <c r="AJ17" i="51"/>
  <c r="AJ147" i="51"/>
  <c r="AI77" i="51"/>
  <c r="AJ224" i="51"/>
  <c r="AJ51" i="51"/>
  <c r="AI101" i="39"/>
  <c r="AI200" i="51"/>
  <c r="AI138" i="51"/>
  <c r="AI113" i="51"/>
  <c r="AI44" i="39"/>
  <c r="AI182" i="51"/>
  <c r="AI192" i="51"/>
  <c r="AI26" i="51"/>
  <c r="AH16" i="43"/>
  <c r="AI125" i="39"/>
  <c r="AI111" i="51"/>
  <c r="AI240" i="51"/>
  <c r="AI184" i="51"/>
  <c r="AJ86" i="51"/>
  <c r="AI123" i="51"/>
  <c r="S47" i="40"/>
  <c r="S170" i="50"/>
  <c r="S149" i="50"/>
  <c r="S163" i="50"/>
  <c r="S152" i="50"/>
  <c r="S168" i="50"/>
  <c r="S150" i="50"/>
  <c r="S153" i="50"/>
  <c r="S157" i="50"/>
  <c r="S161" i="50"/>
  <c r="S165" i="50"/>
  <c r="S169" i="50"/>
  <c r="S45" i="40"/>
  <c r="S154" i="50"/>
  <c r="S162" i="50"/>
  <c r="S166" i="50"/>
  <c r="S48" i="40"/>
  <c r="S151" i="50"/>
  <c r="S159" i="50"/>
  <c r="S171" i="50"/>
  <c r="S172" i="50"/>
  <c r="S46" i="40"/>
  <c r="S164" i="50"/>
  <c r="S158" i="50"/>
  <c r="S155" i="50"/>
  <c r="S167" i="50"/>
  <c r="S160" i="50"/>
  <c r="S156" i="50"/>
  <c r="W5" i="43"/>
  <c r="AE26" i="48"/>
  <c r="AE12" i="48"/>
  <c r="AE20" i="48"/>
  <c r="AE19" i="48"/>
  <c r="AJ14" i="39"/>
  <c r="AJ18" i="39"/>
  <c r="AJ77" i="39"/>
  <c r="AJ93" i="39"/>
  <c r="AJ82" i="39"/>
  <c r="AJ116" i="39"/>
  <c r="AJ72" i="39"/>
  <c r="AJ49" i="39"/>
  <c r="AJ102" i="39"/>
  <c r="AJ132" i="39"/>
  <c r="AJ113" i="39"/>
  <c r="AJ67" i="39"/>
  <c r="AJ31" i="39"/>
  <c r="AJ106" i="39"/>
  <c r="AJ52" i="39"/>
  <c r="AJ114" i="39"/>
  <c r="W4" i="43"/>
  <c r="AJ44" i="43" s="1"/>
  <c r="AJ62" i="43"/>
  <c r="AJ50" i="43"/>
  <c r="W9" i="43" a="1"/>
  <c r="W9" i="43" s="1"/>
  <c r="AJ40" i="39"/>
  <c r="AJ57" i="39"/>
  <c r="AJ99" i="39"/>
  <c r="AJ15" i="39"/>
  <c r="AJ131" i="39"/>
  <c r="AJ83" i="39"/>
  <c r="AJ117" i="39"/>
  <c r="AJ36" i="39"/>
  <c r="AE14" i="48"/>
  <c r="AE25" i="48"/>
  <c r="AJ48" i="39"/>
  <c r="AJ79" i="39"/>
  <c r="AJ16" i="39"/>
  <c r="AJ76" i="39"/>
  <c r="AJ126" i="39"/>
  <c r="AJ75" i="39"/>
  <c r="AJ8" i="39"/>
  <c r="AE13" i="48"/>
  <c r="AJ39" i="39"/>
  <c r="AJ45" i="39"/>
  <c r="AJ84" i="39"/>
  <c r="AJ121" i="39"/>
  <c r="AE8" i="48"/>
  <c r="AE5" i="48"/>
  <c r="AE7" i="48"/>
  <c r="AJ7" i="39"/>
  <c r="AJ103" i="39"/>
  <c r="AJ95" i="39"/>
  <c r="AJ41" i="39"/>
  <c r="AJ25" i="39"/>
  <c r="AJ91" i="39"/>
  <c r="AJ119" i="39"/>
  <c r="AJ55" i="39"/>
  <c r="AJ104" i="39"/>
  <c r="AJ118" i="39"/>
  <c r="AJ108" i="39"/>
  <c r="AJ88" i="39"/>
  <c r="AJ63" i="39"/>
  <c r="AJ44" i="39"/>
  <c r="AJ6" i="39"/>
  <c r="AJ61" i="39"/>
  <c r="AJ86" i="39"/>
  <c r="AJ58" i="39"/>
  <c r="AJ54" i="39"/>
  <c r="AJ38" i="39"/>
  <c r="AJ11" i="39"/>
  <c r="AJ70" i="39"/>
  <c r="AJ120" i="39"/>
  <c r="AJ46" i="39"/>
  <c r="AJ62" i="39"/>
  <c r="AJ73" i="39"/>
  <c r="AJ28" i="39"/>
  <c r="AJ129" i="39"/>
  <c r="AE22" i="48"/>
  <c r="AJ19" i="39"/>
  <c r="AJ37" i="39"/>
  <c r="AJ74" i="39"/>
  <c r="AJ68" i="39"/>
  <c r="AJ80" i="39"/>
  <c r="AJ123" i="39"/>
  <c r="AJ60" i="39"/>
  <c r="AJ56" i="39"/>
  <c r="AJ94" i="39"/>
  <c r="AE9" i="48"/>
  <c r="AE4" i="48"/>
  <c r="AE23" i="48"/>
  <c r="AE24" i="48"/>
  <c r="AJ32" i="39"/>
  <c r="AJ66" i="39"/>
  <c r="AJ59" i="39"/>
  <c r="AJ127" i="39"/>
  <c r="AJ98" i="39"/>
  <c r="AJ51" i="39"/>
  <c r="AJ90" i="39"/>
  <c r="AJ24" i="39"/>
  <c r="AJ92" i="39"/>
  <c r="AJ5" i="39"/>
  <c r="AJ33" i="39"/>
  <c r="AJ3" i="39"/>
  <c r="AJ112" i="39"/>
  <c r="AJ87" i="39"/>
  <c r="AJ124" i="39"/>
  <c r="AJ85" i="39"/>
  <c r="AJ30" i="39"/>
  <c r="AJ17" i="39"/>
  <c r="AJ42" i="39"/>
  <c r="AJ22" i="39"/>
  <c r="AJ96" i="39"/>
  <c r="AJ53" i="39"/>
  <c r="AJ20" i="39"/>
  <c r="AJ64" i="39"/>
  <c r="AJ78" i="39"/>
  <c r="AJ110" i="39"/>
  <c r="AJ115" i="39"/>
  <c r="AJ97" i="39"/>
  <c r="AJ35" i="39"/>
  <c r="AJ9" i="39"/>
  <c r="AJ29" i="39"/>
  <c r="AJ34" i="39"/>
  <c r="AJ122" i="39"/>
  <c r="AJ130" i="39"/>
  <c r="AJ16" i="43"/>
  <c r="AE15" i="48"/>
  <c r="AJ89" i="39"/>
  <c r="AJ4" i="39"/>
  <c r="AJ109" i="39"/>
  <c r="AJ26" i="39"/>
  <c r="AE18" i="48"/>
  <c r="AE21" i="48"/>
  <c r="AJ71" i="39"/>
  <c r="AJ81" i="39"/>
  <c r="AJ43" i="39"/>
  <c r="AJ47" i="39"/>
  <c r="AE11" i="48"/>
  <c r="AJ23" i="39"/>
  <c r="AJ21" i="39"/>
  <c r="AJ107" i="39"/>
  <c r="AJ27" i="39"/>
  <c r="AJ12" i="39"/>
  <c r="AE3" i="48"/>
  <c r="AJ69" i="39"/>
  <c r="AE10" i="48"/>
  <c r="AE16" i="48"/>
  <c r="AE6" i="48"/>
  <c r="AJ65" i="39"/>
  <c r="AJ111" i="39"/>
  <c r="AJ13" i="39"/>
  <c r="AJ128" i="39"/>
  <c r="AJ10" i="39"/>
  <c r="AJ101" i="39"/>
  <c r="AJ100" i="39"/>
  <c r="AJ50" i="39"/>
  <c r="AJ105" i="39"/>
  <c r="AJ125" i="39"/>
  <c r="S173" i="50"/>
  <c r="S178" i="50"/>
  <c r="S182" i="50"/>
  <c r="S190" i="50"/>
  <c r="S198" i="50"/>
  <c r="S202" i="50"/>
  <c r="S210" i="50"/>
  <c r="S218" i="50"/>
  <c r="S49" i="40"/>
  <c r="S183" i="50"/>
  <c r="S187" i="50"/>
  <c r="S195" i="50"/>
  <c r="S199" i="50"/>
  <c r="S207" i="50"/>
  <c r="S219" i="50"/>
  <c r="S220" i="50"/>
  <c r="S184" i="50"/>
  <c r="S192" i="50"/>
  <c r="S204" i="50"/>
  <c r="S216" i="50"/>
  <c r="S189" i="50"/>
  <c r="S201" i="50"/>
  <c r="S213" i="50"/>
  <c r="S175" i="50"/>
  <c r="S186" i="50"/>
  <c r="S194" i="50"/>
  <c r="S206" i="50"/>
  <c r="S214" i="50"/>
  <c r="S51" i="40"/>
  <c r="S191" i="50"/>
  <c r="S203" i="50"/>
  <c r="S215" i="50"/>
  <c r="S174" i="50"/>
  <c r="S180" i="50"/>
  <c r="S188" i="50"/>
  <c r="S200" i="50"/>
  <c r="S212" i="50"/>
  <c r="S50" i="40"/>
  <c r="S181" i="50"/>
  <c r="S197" i="50"/>
  <c r="S209" i="50"/>
  <c r="S179" i="50"/>
  <c r="S211" i="50"/>
  <c r="S52" i="40"/>
  <c r="S176" i="50"/>
  <c r="S196" i="50"/>
  <c r="S208" i="50"/>
  <c r="S193" i="50"/>
  <c r="S205" i="50"/>
  <c r="S217" i="50"/>
  <c r="S177" i="50"/>
  <c r="S185" i="50"/>
  <c r="AJ57" i="43" l="1"/>
  <c r="AJ39" i="43"/>
  <c r="AJ54" i="43"/>
  <c r="AJ36" i="43"/>
  <c r="AJ19" i="43"/>
  <c r="AJ33" i="43"/>
  <c r="AJ14" i="43"/>
  <c r="AJ59" i="43"/>
  <c r="AJ13" i="43"/>
  <c r="AJ3" i="43"/>
  <c r="AJ61" i="43"/>
  <c r="AJ45" i="43"/>
  <c r="AJ38" i="43"/>
  <c r="AJ25" i="43"/>
  <c r="AJ32" i="43"/>
  <c r="AJ60" i="43"/>
  <c r="AJ51" i="43"/>
  <c r="AJ26" i="43"/>
  <c r="AJ49" i="43"/>
  <c r="AJ15" i="43"/>
  <c r="AJ4" i="43"/>
  <c r="AJ53" i="43"/>
  <c r="AJ31" i="43"/>
  <c r="AJ41" i="43"/>
  <c r="AJ6" i="43"/>
  <c r="AJ23" i="43"/>
  <c r="AJ20" i="43"/>
  <c r="AJ11" i="43"/>
  <c r="AJ43" i="43"/>
  <c r="AJ65" i="43"/>
  <c r="AJ52" i="43"/>
  <c r="AJ30" i="43"/>
  <c r="AJ37" i="43"/>
  <c r="AJ27" i="43"/>
  <c r="AJ5" i="43"/>
  <c r="AJ58" i="43"/>
  <c r="AJ21" i="43"/>
  <c r="AJ10" i="43"/>
  <c r="P21" i="43"/>
  <c r="C31" i="43" s="1"/>
  <c r="H14" i="33" s="1"/>
  <c r="L14" i="33" s="1"/>
  <c r="AJ40" i="43"/>
  <c r="AJ12" i="43"/>
  <c r="AJ47" i="43"/>
  <c r="AJ56" i="43"/>
  <c r="AJ46" i="43"/>
  <c r="AJ17" i="43"/>
  <c r="AJ64" i="43"/>
  <c r="AJ35" i="43"/>
  <c r="AJ55" i="43"/>
  <c r="AJ29" i="43"/>
  <c r="AJ63" i="43"/>
  <c r="AJ18" i="43"/>
  <c r="AJ42" i="43"/>
  <c r="AJ48" i="43"/>
  <c r="AJ28" i="43"/>
  <c r="AJ8" i="43"/>
  <c r="AJ9" i="43"/>
  <c r="AJ34" i="43"/>
  <c r="AJ24" i="43"/>
  <c r="AJ22" i="43"/>
  <c r="W10" i="43"/>
  <c r="AJ7" i="43"/>
  <c r="P15" i="43"/>
  <c r="C25" i="43"/>
  <c r="H8" i="33" s="1"/>
  <c r="L8" i="33" s="1"/>
  <c r="M14" i="33"/>
  <c r="M8" i="33"/>
  <c r="P16" i="43"/>
  <c r="C26" i="43" s="1"/>
  <c r="H9" i="33" s="1"/>
  <c r="L9" i="33" s="1"/>
  <c r="M9" i="33"/>
  <c r="P17" i="43"/>
  <c r="C27" i="43" s="1"/>
  <c r="H10" i="33" s="1"/>
  <c r="L10" i="33" s="1"/>
  <c r="M10" i="33"/>
  <c r="P18" i="43"/>
  <c r="C28" i="43" s="1"/>
  <c r="H11" i="33" s="1"/>
  <c r="L11" i="33" s="1"/>
  <c r="M11" i="33"/>
  <c r="P19" i="43"/>
  <c r="C29" i="43" s="1"/>
  <c r="H12" i="33" s="1"/>
  <c r="L12" i="33" s="1"/>
  <c r="M12" i="33"/>
  <c r="P20" i="43"/>
  <c r="C30" i="43" s="1"/>
  <c r="H13" i="33" s="1"/>
  <c r="L13" i="33" s="1"/>
  <c r="M13" i="33"/>
  <c r="N8" i="33"/>
  <c r="S222" i="50"/>
  <c r="S225" i="50"/>
  <c r="S229" i="50"/>
  <c r="S233" i="50"/>
  <c r="S237" i="50"/>
  <c r="S241" i="50"/>
  <c r="S245" i="50"/>
  <c r="S249" i="50"/>
  <c r="S53" i="40"/>
  <c r="S55" i="40"/>
  <c r="S226" i="50"/>
  <c r="S230" i="50"/>
  <c r="S234" i="50"/>
  <c r="S238" i="50"/>
  <c r="S242" i="50"/>
  <c r="S246" i="50"/>
  <c r="S250" i="50"/>
  <c r="S56" i="40"/>
  <c r="S221" i="50"/>
  <c r="S223" i="50"/>
  <c r="S227" i="50"/>
  <c r="S231" i="50"/>
  <c r="S235" i="50"/>
  <c r="S239" i="50"/>
  <c r="S243" i="50"/>
  <c r="S247" i="50"/>
  <c r="S251" i="50"/>
  <c r="S252" i="50"/>
  <c r="S54" i="40"/>
  <c r="S224" i="50"/>
  <c r="S228" i="50"/>
  <c r="S232" i="50"/>
  <c r="S236" i="50"/>
  <c r="S240" i="50"/>
  <c r="S244" i="50"/>
  <c r="S248" i="50"/>
  <c r="AI46" i="43"/>
  <c r="AI18" i="43"/>
  <c r="AI35" i="43"/>
  <c r="AI10" i="43"/>
  <c r="AI19" i="43"/>
  <c r="AI5" i="43"/>
  <c r="AI63" i="43"/>
  <c r="AI26" i="43"/>
  <c r="AI12" i="43"/>
  <c r="AI33" i="43"/>
  <c r="AI17" i="43"/>
  <c r="AI57" i="43"/>
  <c r="AI30" i="43"/>
  <c r="AI3" i="43"/>
  <c r="AI53" i="43"/>
  <c r="AI44" i="43"/>
  <c r="AI22" i="43"/>
  <c r="AI38" i="43"/>
  <c r="AI8" i="43"/>
  <c r="AI40" i="43"/>
  <c r="AI15" i="43"/>
  <c r="AI7" i="43"/>
  <c r="AI54" i="43"/>
  <c r="AI49" i="43"/>
  <c r="AI25" i="43"/>
  <c r="AI28" i="43"/>
  <c r="AI24" i="43"/>
  <c r="AI60" i="43"/>
  <c r="AI48" i="43"/>
  <c r="AI11" i="43"/>
  <c r="AI9" i="43"/>
  <c r="AI23" i="43"/>
  <c r="AI51" i="43"/>
  <c r="AI59" i="43"/>
  <c r="AI56" i="43"/>
  <c r="AI58" i="43"/>
  <c r="AI37" i="43"/>
  <c r="AI21" i="43"/>
  <c r="AI4" i="43"/>
  <c r="AI16" i="43"/>
  <c r="AI65" i="43"/>
  <c r="AI50" i="43"/>
  <c r="AI64" i="43"/>
  <c r="AI39" i="43"/>
  <c r="AI41" i="43"/>
  <c r="AI27" i="43"/>
  <c r="AI42" i="43"/>
  <c r="AI14" i="43"/>
  <c r="AI61" i="43"/>
  <c r="AI6" i="43"/>
  <c r="AI32" i="43"/>
  <c r="AI36" i="43"/>
  <c r="AI45" i="43"/>
  <c r="AI43" i="43"/>
  <c r="AI62" i="43"/>
  <c r="AI55" i="43"/>
  <c r="AI29" i="43"/>
  <c r="AI52" i="43"/>
  <c r="AI47" i="43"/>
  <c r="AI13" i="43"/>
  <c r="AI20" i="43"/>
  <c r="AI34" i="43"/>
  <c r="AI31" i="43"/>
  <c r="S253" i="50"/>
  <c r="S255" i="50"/>
  <c r="S258" i="50"/>
  <c r="S57" i="40"/>
  <c r="S59" i="40"/>
  <c r="S259" i="50"/>
  <c r="S60" i="40"/>
  <c r="S254" i="50"/>
  <c r="S256" i="50"/>
  <c r="S260" i="50"/>
  <c r="S58" i="40"/>
  <c r="S261" i="50"/>
  <c r="S257" i="50"/>
  <c r="S262" i="50"/>
  <c r="S61" i="40"/>
  <c r="S62" i="40"/>
  <c r="S63" i="40"/>
  <c r="S64" i="40"/>
  <c r="S65" i="40"/>
  <c r="S68" i="40"/>
  <c r="S66" i="40"/>
  <c r="S67" i="40"/>
  <c r="S69" i="40"/>
  <c r="S70" i="40"/>
  <c r="S71" i="40"/>
  <c r="S72" i="40"/>
  <c r="S73" i="40"/>
  <c r="S74" i="40"/>
  <c r="S76" i="40"/>
  <c r="S75" i="40"/>
  <c r="S77" i="40"/>
  <c r="S79" i="40"/>
  <c r="S80" i="40"/>
  <c r="S78" i="40"/>
  <c r="S81" i="40"/>
  <c r="S83" i="40"/>
  <c r="S84" i="40"/>
  <c r="S82" i="40"/>
  <c r="S85" i="40"/>
  <c r="S87" i="40"/>
  <c r="S88" i="40"/>
  <c r="S86" i="40"/>
  <c r="S89" i="40"/>
  <c r="S91" i="40"/>
  <c r="S92" i="40"/>
  <c r="S90" i="40"/>
  <c r="S93" i="40"/>
  <c r="S95" i="40"/>
  <c r="S96" i="40"/>
  <c r="S94" i="40"/>
  <c r="S97" i="40"/>
  <c r="S99" i="40"/>
  <c r="S98" i="40"/>
  <c r="S100" i="40"/>
  <c r="S101" i="40"/>
  <c r="S103" i="40"/>
  <c r="S102" i="40"/>
  <c r="S104" i="40"/>
  <c r="S105" i="40"/>
  <c r="S107" i="40"/>
  <c r="S106" i="40"/>
  <c r="S108" i="40"/>
  <c r="S109" i="40"/>
  <c r="S111" i="40"/>
  <c r="S110" i="40"/>
  <c r="S112" i="40"/>
  <c r="S113" i="40"/>
  <c r="S115" i="40"/>
  <c r="S114" i="40"/>
  <c r="S116" i="40"/>
  <c r="S117" i="40"/>
  <c r="S119" i="40"/>
  <c r="S118" i="40"/>
  <c r="S120" i="40"/>
  <c r="S121" i="40"/>
  <c r="S123" i="40"/>
  <c r="S122" i="40"/>
  <c r="S124" i="40"/>
  <c r="S125" i="40"/>
  <c r="S127" i="40"/>
  <c r="S126" i="40"/>
  <c r="S128" i="40"/>
  <c r="S129" i="40"/>
  <c r="S131" i="40"/>
  <c r="S130" i="40"/>
  <c r="S132" i="40"/>
  <c r="S133" i="40"/>
  <c r="S135" i="40"/>
  <c r="S134" i="40"/>
  <c r="S136" i="40"/>
  <c r="S137" i="40"/>
  <c r="S139" i="40"/>
  <c r="S138" i="40"/>
  <c r="S140" i="40"/>
  <c r="S141" i="40"/>
  <c r="S143" i="40"/>
  <c r="S142" i="40"/>
  <c r="S144" i="40"/>
  <c r="S145" i="40"/>
  <c r="S147" i="40"/>
  <c r="S146" i="40"/>
  <c r="S148" i="40"/>
  <c r="S149" i="40"/>
  <c r="S151" i="40"/>
  <c r="S150" i="40"/>
  <c r="S152" i="40"/>
  <c r="S153" i="40"/>
  <c r="S155" i="40"/>
  <c r="S154" i="40"/>
  <c r="S156" i="40"/>
  <c r="S157" i="40"/>
  <c r="S159" i="40"/>
  <c r="S158" i="40"/>
  <c r="S160" i="40"/>
  <c r="S161" i="40"/>
  <c r="S163" i="40"/>
  <c r="S162" i="40"/>
  <c r="S164" i="40"/>
  <c r="S165" i="40"/>
  <c r="S167" i="40"/>
  <c r="S166" i="40"/>
  <c r="S168" i="40"/>
  <c r="S169" i="40"/>
  <c r="S171" i="40"/>
  <c r="S170" i="40"/>
  <c r="S172" i="40"/>
  <c r="S173" i="40"/>
  <c r="S175" i="40"/>
  <c r="S174" i="40"/>
  <c r="S176" i="40"/>
  <c r="S177" i="40"/>
  <c r="S179" i="40"/>
  <c r="S178" i="40"/>
  <c r="S180" i="40"/>
  <c r="S181" i="40"/>
  <c r="S182" i="40"/>
  <c r="S187" i="40"/>
  <c r="S184" i="40"/>
  <c r="S186" i="40"/>
  <c r="S185" i="40"/>
  <c r="S183" i="40"/>
  <c r="S192" i="40"/>
  <c r="S200" i="40"/>
  <c r="S208" i="40"/>
  <c r="S201" i="40"/>
  <c r="S194" i="40"/>
  <c r="S202" i="40"/>
  <c r="S211" i="40"/>
  <c r="S203" i="40"/>
  <c r="S188" i="40"/>
  <c r="S196" i="40"/>
  <c r="S204" i="40"/>
  <c r="S197" i="40"/>
  <c r="S190" i="40"/>
  <c r="S206" i="40"/>
  <c r="S199" i="40"/>
  <c r="S189" i="40"/>
  <c r="S193" i="40"/>
  <c r="S205" i="40"/>
  <c r="S198" i="40"/>
  <c r="S195" i="40"/>
  <c r="S207" i="40"/>
  <c r="S209" i="40"/>
  <c r="S210" i="40"/>
  <c r="S191" i="40"/>
  <c r="S212" i="40"/>
  <c r="S220" i="40"/>
  <c r="S221" i="40"/>
  <c r="S214" i="40"/>
  <c r="S223" i="40"/>
  <c r="S216" i="40"/>
  <c r="S217" i="40"/>
  <c r="S218" i="40"/>
  <c r="S215" i="40"/>
  <c r="S213" i="40"/>
  <c r="S222" i="40"/>
  <c r="S219" i="40"/>
  <c r="S224" i="40"/>
  <c r="S225" i="40"/>
  <c r="S230" i="40"/>
  <c r="S227" i="40"/>
  <c r="S228" i="40"/>
  <c r="S226" i="40"/>
  <c r="S231" i="40"/>
  <c r="S229" i="40"/>
  <c r="S236" i="40"/>
  <c r="S244" i="40"/>
  <c r="S252" i="40"/>
  <c r="S245" i="40"/>
  <c r="S238" i="40"/>
  <c r="S254" i="40"/>
  <c r="S243" i="40"/>
  <c r="S232" i="40"/>
  <c r="S240" i="40"/>
  <c r="S248" i="40"/>
  <c r="S241" i="40"/>
  <c r="S242" i="40"/>
  <c r="S250" i="40"/>
  <c r="S239" i="40"/>
  <c r="S233" i="40"/>
  <c r="S237" i="40"/>
  <c r="S249" i="40"/>
  <c r="S234" i="40"/>
  <c r="S255" i="40"/>
  <c r="S253" i="40"/>
  <c r="S247" i="40"/>
  <c r="S246" i="40"/>
  <c r="S235" i="40"/>
  <c r="S251" i="40"/>
  <c r="S256" i="40"/>
  <c r="S261" i="40"/>
  <c r="S262" i="40"/>
  <c r="S260" i="40"/>
  <c r="S258" i="40"/>
  <c r="S259" i="40"/>
  <c r="S257" i="40"/>
  <c r="O12" i="42"/>
  <c r="O14" i="50"/>
  <c r="O6" i="50"/>
  <c r="O6" i="40"/>
  <c r="O19" i="40"/>
  <c r="O10" i="50"/>
  <c r="O5" i="42"/>
  <c r="O20" i="40"/>
  <c r="O21" i="40"/>
  <c r="O9" i="50"/>
  <c r="O21" i="42"/>
  <c r="O16" i="42"/>
  <c r="O5" i="40"/>
  <c r="O13" i="42"/>
  <c r="O24" i="42"/>
  <c r="O5" i="50"/>
  <c r="O4" i="50"/>
  <c r="O12" i="50"/>
  <c r="O16" i="40"/>
  <c r="O9" i="42"/>
  <c r="O19" i="42"/>
  <c r="O11" i="50"/>
  <c r="O21" i="43"/>
  <c r="O14" i="40"/>
  <c r="O10" i="42"/>
  <c r="O17" i="42"/>
  <c r="O15" i="50"/>
  <c r="O10" i="40"/>
  <c r="O9" i="40"/>
  <c r="O4" i="40"/>
  <c r="O18" i="40"/>
  <c r="O17" i="40"/>
  <c r="O23" i="42"/>
  <c r="O6" i="42"/>
  <c r="O15" i="42"/>
  <c r="O18" i="42"/>
  <c r="O7" i="42"/>
  <c r="O11" i="42"/>
  <c r="O14" i="42"/>
  <c r="O7" i="40"/>
  <c r="O15" i="40"/>
  <c r="O22" i="42"/>
  <c r="J18" i="48"/>
  <c r="O24" i="39"/>
  <c r="C37" i="39"/>
  <c r="H24" i="33"/>
  <c r="L24" i="33"/>
  <c r="M24" i="33"/>
  <c r="N18" i="43"/>
  <c r="N18" i="51"/>
  <c r="O15" i="43"/>
  <c r="O21" i="39"/>
  <c r="C34" i="39"/>
  <c r="H21" i="33" s="1"/>
  <c r="L21" i="33" s="1"/>
  <c r="M21" i="33"/>
  <c r="O4" i="42"/>
  <c r="N27" i="51"/>
  <c r="N17" i="43"/>
  <c r="P30" i="51"/>
  <c r="O8" i="50"/>
  <c r="O15" i="39"/>
  <c r="C28" i="39"/>
  <c r="H15" i="33" s="1"/>
  <c r="L15" i="33" s="1"/>
  <c r="M15" i="33"/>
  <c r="O16" i="43"/>
  <c r="O29" i="51"/>
  <c r="C48" i="51"/>
  <c r="H39" i="33" s="1"/>
  <c r="L39" i="33" s="1"/>
  <c r="M39" i="33"/>
  <c r="O20" i="51"/>
  <c r="C39" i="51" s="1"/>
  <c r="H30" i="33" s="1"/>
  <c r="L30" i="33" s="1"/>
  <c r="M30" i="33"/>
  <c r="O18" i="51"/>
  <c r="C37" i="51" s="1"/>
  <c r="H28" i="33" s="1"/>
  <c r="L28" i="33" s="1"/>
  <c r="M28" i="33"/>
  <c r="P21" i="39"/>
  <c r="P27" i="51"/>
  <c r="O13" i="50"/>
  <c r="P15" i="39"/>
  <c r="P29" i="51"/>
  <c r="P20" i="51"/>
  <c r="P22" i="51"/>
  <c r="N19" i="43"/>
  <c r="O12" i="40"/>
  <c r="O15" i="51"/>
  <c r="C34" i="51" s="1"/>
  <c r="H25" i="33" s="1"/>
  <c r="L25" i="33" s="1"/>
  <c r="M25" i="33"/>
  <c r="P17" i="39"/>
  <c r="P25" i="51"/>
  <c r="O20" i="42"/>
  <c r="O20" i="43"/>
  <c r="N15" i="39"/>
  <c r="N29" i="51"/>
  <c r="L18" i="48"/>
  <c r="C26" i="48" s="1"/>
  <c r="H6" i="33" s="1"/>
  <c r="L6" i="33" s="1"/>
  <c r="M6" i="33"/>
  <c r="N21" i="51"/>
  <c r="P24" i="39"/>
  <c r="N26" i="51"/>
  <c r="N23" i="39"/>
  <c r="N20" i="39"/>
  <c r="L15" i="48"/>
  <c r="C23" i="48" s="1"/>
  <c r="H3" i="33" s="1"/>
  <c r="L3" i="33" s="1"/>
  <c r="M3" i="33"/>
  <c r="O22" i="51"/>
  <c r="C41" i="51" s="1"/>
  <c r="H32" i="33" s="1"/>
  <c r="L32" i="33" s="1"/>
  <c r="M32" i="33"/>
  <c r="O16" i="39"/>
  <c r="C29" i="39" s="1"/>
  <c r="H16" i="33" s="1"/>
  <c r="L16" i="33" s="1"/>
  <c r="M16" i="33"/>
  <c r="O3" i="50"/>
  <c r="K18" i="48"/>
  <c r="O21" i="51"/>
  <c r="C40" i="51"/>
  <c r="H31" i="33" s="1"/>
  <c r="L31" i="33" s="1"/>
  <c r="M31" i="33"/>
  <c r="N23" i="51"/>
  <c r="O26" i="51"/>
  <c r="C45" i="51" s="1"/>
  <c r="H36" i="33" s="1"/>
  <c r="L36" i="33" s="1"/>
  <c r="M36" i="33"/>
  <c r="O18" i="43"/>
  <c r="P18" i="51"/>
  <c r="N19" i="51"/>
  <c r="N17" i="51"/>
  <c r="O23" i="39"/>
  <c r="C36" i="39" s="1"/>
  <c r="H23" i="33" s="1"/>
  <c r="L23" i="33" s="1"/>
  <c r="M23" i="33"/>
  <c r="O27" i="51"/>
  <c r="C46" i="51" s="1"/>
  <c r="H37" i="33" s="1"/>
  <c r="L37" i="33" s="1"/>
  <c r="M37" i="33"/>
  <c r="O16" i="51"/>
  <c r="C35" i="51" s="1"/>
  <c r="H26" i="33" s="1"/>
  <c r="L26" i="33" s="1"/>
  <c r="M26" i="33"/>
  <c r="O17" i="51"/>
  <c r="C36" i="51" s="1"/>
  <c r="H27" i="33" s="1"/>
  <c r="L27" i="33" s="1"/>
  <c r="M27" i="33"/>
  <c r="O19" i="51"/>
  <c r="C38" i="51" s="1"/>
  <c r="H29" i="33" s="1"/>
  <c r="L29" i="33" s="1"/>
  <c r="M29" i="33"/>
  <c r="O23" i="51"/>
  <c r="C42" i="51" s="1"/>
  <c r="H33" i="33" s="1"/>
  <c r="L33" i="33" s="1"/>
  <c r="M33" i="33"/>
  <c r="O24" i="51"/>
  <c r="C43" i="51" s="1"/>
  <c r="H34" i="33" s="1"/>
  <c r="L34" i="33" s="1"/>
  <c r="M34" i="33"/>
  <c r="O25" i="51"/>
  <c r="C44" i="51" s="1"/>
  <c r="H35" i="33" s="1"/>
  <c r="L35" i="33" s="1"/>
  <c r="M35" i="33"/>
  <c r="O28" i="51"/>
  <c r="C47" i="51" s="1"/>
  <c r="H38" i="33" s="1"/>
  <c r="L38" i="33" s="1"/>
  <c r="M38" i="33"/>
  <c r="O30" i="51"/>
  <c r="C49" i="51" s="1"/>
  <c r="H40" i="33" s="1"/>
  <c r="L40" i="33" s="1"/>
  <c r="M40" i="33"/>
  <c r="N25" i="33"/>
  <c r="O17" i="43"/>
  <c r="L19" i="48"/>
  <c r="C27" i="48" s="1"/>
  <c r="H7" i="33" s="1"/>
  <c r="L7" i="33" s="1"/>
  <c r="M7" i="33"/>
  <c r="O20" i="39"/>
  <c r="C33" i="39"/>
  <c r="H20" i="33" s="1"/>
  <c r="L20" i="33" s="1"/>
  <c r="M20" i="33"/>
  <c r="J16" i="48"/>
  <c r="J15" i="48"/>
  <c r="O8" i="42"/>
  <c r="O19" i="39"/>
  <c r="C32" i="39" s="1"/>
  <c r="H19" i="33" s="1"/>
  <c r="L19" i="33" s="1"/>
  <c r="M19" i="33"/>
  <c r="O11" i="40"/>
  <c r="P19" i="39"/>
  <c r="P22" i="39"/>
  <c r="O19" i="43"/>
  <c r="N20" i="51"/>
  <c r="O13" i="40"/>
  <c r="P21" i="51"/>
  <c r="P26" i="51"/>
  <c r="O7" i="50"/>
  <c r="N24" i="51"/>
  <c r="N18" i="39"/>
  <c r="P17" i="51"/>
  <c r="P23" i="39"/>
  <c r="O8" i="40"/>
  <c r="N16" i="51"/>
  <c r="J19" i="48"/>
  <c r="P20" i="39"/>
  <c r="L16" i="48"/>
  <c r="C24" i="48" s="1"/>
  <c r="H4" i="33" s="1"/>
  <c r="L4" i="33" s="1"/>
  <c r="M4" i="33"/>
  <c r="K15" i="48"/>
  <c r="N15" i="51"/>
  <c r="N19" i="39"/>
  <c r="O17" i="39"/>
  <c r="C30" i="39" s="1"/>
  <c r="H17" i="33" s="1"/>
  <c r="L17" i="33" s="1"/>
  <c r="M17" i="33"/>
  <c r="N22" i="39"/>
  <c r="P16" i="51"/>
  <c r="O3" i="40"/>
  <c r="N16" i="43"/>
  <c r="N22" i="51"/>
  <c r="N28" i="51"/>
  <c r="P23" i="51"/>
  <c r="N17" i="39"/>
  <c r="P19" i="51"/>
  <c r="O18" i="39"/>
  <c r="C31" i="39" s="1"/>
  <c r="H18" i="33" s="1"/>
  <c r="L18" i="33" s="1"/>
  <c r="M18" i="33"/>
  <c r="K19" i="48"/>
  <c r="N25" i="51"/>
  <c r="K16" i="48"/>
  <c r="O3" i="42"/>
  <c r="P15" i="51"/>
  <c r="P28" i="51"/>
  <c r="J17" i="48"/>
  <c r="P24" i="51"/>
  <c r="P18" i="39"/>
  <c r="N16" i="39"/>
  <c r="N20" i="43"/>
  <c r="L17" i="48"/>
  <c r="C25" i="48" s="1"/>
  <c r="H5" i="33" s="1"/>
  <c r="L5" i="33" s="1"/>
  <c r="M5" i="33"/>
  <c r="N15" i="43"/>
  <c r="O22" i="39"/>
  <c r="C35" i="39" s="1"/>
  <c r="H22" i="33" s="1"/>
  <c r="L22" i="33" s="1"/>
  <c r="M22" i="33"/>
  <c r="N30" i="51"/>
  <c r="N24" i="39"/>
  <c r="K17" i="48"/>
  <c r="N21" i="39"/>
  <c r="P16" i="39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<sst xmlns="http://schemas.openxmlformats.org/spreadsheetml/2006/main" count="526" uniqueCount="141">
  <si>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</si>
  <si>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</si>
  <si>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</si>
  <si>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</si>
  <si>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</si>
  <si>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</si>
  <si>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</si>
  <si>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</si>
  <si>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</si>
  <si>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</si>
  <si>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</si>
  <si>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</si>
  <si>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</si>
  <si>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</si>
  <si>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</si>
  <si>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</si>
  <si>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</si>
  <si>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</si>
  <si>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</si>
  <si>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</si>
  <si>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</si>
  <si>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</si>
  <si>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</si>
  <si>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</si>
  <si>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</si>
  <si>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</si>
  <si>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</si>
  <si>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</si>
  <si>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</si>
  <si>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</si>
  <si>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</si>
  <si>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</si>
  <si>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</si>
  <si>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</si>
  <si>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</si>
  <si>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</si>
  <si>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</si>
  <si>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</si>
  <si>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</si>
  <si>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</si>
  <si>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</si>
  <si>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</si>
  <si>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</si>
  <si>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</si>
  <si>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</si>
  <si>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</si>
  <si>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</si>
  <si>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</si>
  <si>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</si>
  <si>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</si>
  <si>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</si>
  <si>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</si>
  <si>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</si>
  <si>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</si>
  <si>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</si>
  <si>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</si>
  <si>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</si>
  <si>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</si>
  <si>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</si>
  <si>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</si>
  <si>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</si>
  <si>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</si>
  <si>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</si>
  <si>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</si>
  <si>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</si>
  <si>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</si>
  <si>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</si>
  <si>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</si>
  <si>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</si>
  <si>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</si>
  <si>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</si>
  <si>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</si>
  <si>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</si>
  <si>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</si>
  <si>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</si>
  <si>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</si>
  <si>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</si>
  <si>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</si>
  <si>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</si>
  <si>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</si>
  <si>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</si>
  <si>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</si>
  <si>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</si>
  <si>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</si>
  <si>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</si>
  <si>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</si>
  <si>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</si>
  <si>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</si>
  <si>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</si>
  <si>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</si>
  <si>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</si>
  <si>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</si>
  <si>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</si>
  <si>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</si>
  <si>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</si>
  <si>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</si>
  <si>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</si>
  <si>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</si>
  <si>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</si>
  <si>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</si>
  <si>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</si>
  <si>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</si>
  <si>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</si>
  <si>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</si>
  <si>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</si>
  <si>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</si>
  <si>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</si>
  <si>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</si>
  <si>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</si>
  <si>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</si>
  <si>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</si>
  <si>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</si>
  <si>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</si>
  <si>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</si>
  <si>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</si>
  <si>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</si>
  <si>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</si>
  <si>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</si>
  <si>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</si>
  <si>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</si>
  <si>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</si>
  <si>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</si>
  <si>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</si>
  <si>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</si>
  <si>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</si>
  <si>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</si>
  <si>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</si>
  <si>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</si>
  <si>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</si>
  <si>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</si>
  <si>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</si>
  <si>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</si>
  <si>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</si>
  <si>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</si>
  <si>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</si>
  <si>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</si>
  <si>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</si>
  <si>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</si>
  <si>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</si>
  <si>
    <t>AM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</si>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</sst>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35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4" borderId="14" xfId="31" applyNumberFormat="1" applyFont="1" applyFill="1" applyBorder="1" applyAlignment="1">
      <alignment horizontal="center"/>
    </xf>
    <xf numFmtId="0" fontId="11" fillId="4" borderId="6" xfId="31" applyNumberFormat="1" applyFont="1" applyFill="1" applyBorder="1" applyAlignment="1">
      <alignment horizontal="center"/>
    </xf>
    <xf numFmtId="0" fontId="11" fillId="4" borderId="7" xfId="31" applyNumberFormat="1" applyFont="1" applyFill="1" applyBorder="1" applyAlignment="1">
      <alignment horizontal="center"/>
    </xf>
    <xf numFmtId="0" fontId="11" fillId="4" borderId="10" xfId="14" applyNumberFormat="1" applyFont="1" applyFill="1" applyBorder="1" applyAlignment="1">
      <alignment horizontal="center"/>
    </xf>
    <xf numFmtId="0" fontId="11" fillId="4" borderId="5" xfId="14" applyNumberFormat="1" applyFont="1" applyFill="1" applyBorder="1" applyAlignment="1">
      <alignment horizontal="center"/>
    </xf>
    <xf numFmtId="0" fontId="11" fillId="4" borderId="8" xfId="14" applyNumberFormat="1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-2.8315186470914271E-4</c:v>
                </c:pt>
                <c:pt idx="1">
                  <c:v>-2.8315186470914271E-4</c:v>
                </c:pt>
                <c:pt idx="2">
                  <c:v>-2.8315186470914271E-4</c:v>
                </c:pt>
                <c:pt idx="3">
                  <c:v>-2.8315186470914271E-4</c:v>
                </c:pt>
                <c:pt idx="4">
                  <c:v>-2.8315186470914271E-4</c:v>
                </c:pt>
                <c:pt idx="5">
                  <c:v>-2.8315186470914271E-4</c:v>
                </c:pt>
                <c:pt idx="6">
                  <c:v>-2.8315186470914271E-4</c:v>
                </c:pt>
                <c:pt idx="7">
                  <c:v>-2.8315186470914271E-4</c:v>
                </c:pt>
                <c:pt idx="8">
                  <c:v>-2.8315186470914271E-4</c:v>
                </c:pt>
                <c:pt idx="9">
                  <c:v>-2.8315186470914271E-4</c:v>
                </c:pt>
                <c:pt idx="10">
                  <c:v>-2.8315186470914271E-4</c:v>
                </c:pt>
                <c:pt idx="11">
                  <c:v>-2.8315186470914271E-4</c:v>
                </c:pt>
                <c:pt idx="12">
                  <c:v>-2.8315186470914271E-4</c:v>
                </c:pt>
                <c:pt idx="13">
                  <c:v>-2.8315186470914271E-4</c:v>
                </c:pt>
                <c:pt idx="14">
                  <c:v>-2.8315186470914271E-4</c:v>
                </c:pt>
                <c:pt idx="15">
                  <c:v>-2.8315186470914271E-4</c:v>
                </c:pt>
                <c:pt idx="16">
                  <c:v>-2.8315186470914271E-4</c:v>
                </c:pt>
                <c:pt idx="17">
                  <c:v>-2.8315186470914271E-4</c:v>
                </c:pt>
                <c:pt idx="18">
                  <c:v>-2.8315186470914271E-4</c:v>
                </c:pt>
                <c:pt idx="19">
                  <c:v>-2.8315186470914271E-4</c:v>
                </c:pt>
                <c:pt idx="20">
                  <c:v>-2.8315186470914271E-4</c:v>
                </c:pt>
                <c:pt idx="21">
                  <c:v>-2.8315186470914271E-4</c:v>
                </c:pt>
                <c:pt idx="22">
                  <c:v>-2.8315186470914271E-4</c:v>
                </c:pt>
                <c:pt idx="23">
                  <c:v>-2.8315186470914271E-4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-2.7452282871626377E-4</c:v>
                </c:pt>
                <c:pt idx="1">
                  <c:v>-2.7506214346581872E-4</c:v>
                </c:pt>
                <c:pt idx="2">
                  <c:v>-2.7668008771448348E-4</c:v>
                </c:pt>
                <c:pt idx="3">
                  <c:v>-2.7721940246403843E-4</c:v>
                </c:pt>
                <c:pt idx="4">
                  <c:v>-2.7775871721359333E-4</c:v>
                </c:pt>
                <c:pt idx="5">
                  <c:v>-2.7829803196314829E-4</c:v>
                </c:pt>
                <c:pt idx="6">
                  <c:v>-2.7883734671270318E-4</c:v>
                </c:pt>
                <c:pt idx="7">
                  <c:v>-2.8045529096136799E-4</c:v>
                </c:pt>
                <c:pt idx="8">
                  <c:v>-2.8099460571092295E-4</c:v>
                </c:pt>
                <c:pt idx="9">
                  <c:v>-2.8153392046047785E-4</c:v>
                </c:pt>
                <c:pt idx="10">
                  <c:v>-2.820732352100328E-4</c:v>
                </c:pt>
                <c:pt idx="11">
                  <c:v>-2.826125499595877E-4</c:v>
                </c:pt>
                <c:pt idx="12">
                  <c:v>-2.8423049420825251E-4</c:v>
                </c:pt>
                <c:pt idx="13">
                  <c:v>-2.8476980895780746E-4</c:v>
                </c:pt>
                <c:pt idx="14">
                  <c:v>-2.8530912370736236E-4</c:v>
                </c:pt>
                <c:pt idx="15">
                  <c:v>-2.8584843845691732E-4</c:v>
                </c:pt>
                <c:pt idx="16">
                  <c:v>-2.8638775320647222E-4</c:v>
                </c:pt>
                <c:pt idx="17">
                  <c:v>-2.8800569745513702E-4</c:v>
                </c:pt>
                <c:pt idx="18">
                  <c:v>-2.8854501220469192E-4</c:v>
                </c:pt>
                <c:pt idx="19">
                  <c:v>-2.8908432695424688E-4</c:v>
                </c:pt>
                <c:pt idx="20">
                  <c:v>-2.8962364170380183E-4</c:v>
                </c:pt>
                <c:pt idx="21">
                  <c:v>-2.9016295645335673E-4</c:v>
                </c:pt>
                <c:pt idx="22">
                  <c:v>-2.9178090070202154E-4</c:v>
                </c:pt>
                <c:pt idx="23">
                  <c:v>-2.9232021545157644E-4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-2.7598480293895681E-4</c:v>
                </c:pt>
                <c:pt idx="1">
                  <c:v>-2.7638850797638694E-4</c:v>
                </c:pt>
                <c:pt idx="2">
                  <c:v>-2.7762572977122548E-4</c:v>
                </c:pt>
                <c:pt idx="3">
                  <c:v>-2.7804683926368763E-4</c:v>
                </c:pt>
                <c:pt idx="4">
                  <c:v>-2.7847229986990786E-4</c:v>
                </c:pt>
                <c:pt idx="5">
                  <c:v>-2.7890211158988607E-4</c:v>
                </c:pt>
                <c:pt idx="6">
                  <c:v>-2.7933627442362226E-4</c:v>
                </c:pt>
                <c:pt idx="7">
                  <c:v>-2.8066486960737907E-4</c:v>
                </c:pt>
                <c:pt idx="8">
                  <c:v>-2.8111643689614739E-4</c:v>
                </c:pt>
                <c:pt idx="9">
                  <c:v>-2.8157235529867368E-4</c:v>
                </c:pt>
                <c:pt idx="10">
                  <c:v>-2.82032624814958E-4</c:v>
                </c:pt>
                <c:pt idx="11">
                  <c:v>-2.8249724544500036E-4</c:v>
                </c:pt>
                <c:pt idx="12">
                  <c:v>-2.8391721401767545E-4</c:v>
                </c:pt>
                <c:pt idx="13">
                  <c:v>-2.8439923910274987E-4</c:v>
                </c:pt>
                <c:pt idx="14">
                  <c:v>-2.8488561530158228E-4</c:v>
                </c:pt>
                <c:pt idx="15">
                  <c:v>-2.8537634261417271E-4</c:v>
                </c:pt>
                <c:pt idx="16">
                  <c:v>-2.8587142104052117E-4</c:v>
                </c:pt>
                <c:pt idx="17">
                  <c:v>-2.8738276300211454E-4</c:v>
                </c:pt>
                <c:pt idx="18">
                  <c:v>-2.8789524588349508E-4</c:v>
                </c:pt>
                <c:pt idx="19">
                  <c:v>-2.8841207987863359E-4</c:v>
                </c:pt>
                <c:pt idx="20">
                  <c:v>-2.8893326498753013E-4</c:v>
                </c:pt>
                <c:pt idx="21">
                  <c:v>-2.8945880121018471E-4</c:v>
                </c:pt>
                <c:pt idx="22">
                  <c:v>-2.9106151656069641E-4</c:v>
                </c:pt>
                <c:pt idx="23">
                  <c:v>-2.91604457238383E-4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728832"/>
        <c:axId val="698730368"/>
      </c:lineChart>
      <c:dateAx>
        <c:axId val="6987288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8730368"/>
        <c:crosses val="autoZero"/>
        <c:auto val="1"/>
        <c:lblOffset val="100"/>
        <c:baseTimeUnit val="days"/>
      </c:dateAx>
      <c:valAx>
        <c:axId val="6987303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8728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4.6462225520652978E-4</c:v>
                </c:pt>
                <c:pt idx="1">
                  <c:v>4.6462225520652978E-4</c:v>
                </c:pt>
                <c:pt idx="2">
                  <c:v>4.6462225520652978E-4</c:v>
                </c:pt>
                <c:pt idx="3">
                  <c:v>4.6462225520652978E-4</c:v>
                </c:pt>
                <c:pt idx="4">
                  <c:v>4.6462225520652978E-4</c:v>
                </c:pt>
                <c:pt idx="5">
                  <c:v>4.6462225520652978E-4</c:v>
                </c:pt>
                <c:pt idx="6">
                  <c:v>4.6462225520652978E-4</c:v>
                </c:pt>
                <c:pt idx="7">
                  <c:v>4.6462225520652978E-4</c:v>
                </c:pt>
                <c:pt idx="8">
                  <c:v>4.6462225520652978E-4</c:v>
                </c:pt>
                <c:pt idx="9">
                  <c:v>4.6462225520652978E-4</c:v>
                </c:pt>
                <c:pt idx="10">
                  <c:v>4.6462225520652978E-4</c:v>
                </c:pt>
                <c:pt idx="11">
                  <c:v>4.6462225520652978E-4</c:v>
                </c:pt>
                <c:pt idx="12">
                  <c:v>4.6462225520652978E-4</c:v>
                </c:pt>
                <c:pt idx="13">
                  <c:v>4.6462225520652978E-4</c:v>
                </c:pt>
                <c:pt idx="14">
                  <c:v>4.6462225520652978E-4</c:v>
                </c:pt>
                <c:pt idx="15">
                  <c:v>4.6462225520652978E-4</c:v>
                </c:pt>
                <c:pt idx="16">
                  <c:v>4.6462225520652978E-4</c:v>
                </c:pt>
                <c:pt idx="17">
                  <c:v>4.6462225520652978E-4</c:v>
                </c:pt>
                <c:pt idx="18">
                  <c:v>4.6462225520652978E-4</c:v>
                </c:pt>
                <c:pt idx="19">
                  <c:v>4.6462225520652978E-4</c:v>
                </c:pt>
                <c:pt idx="20">
                  <c:v>4.6462225520652978E-4</c:v>
                </c:pt>
                <c:pt idx="21">
                  <c:v>4.6462225520652978E-4</c:v>
                </c:pt>
                <c:pt idx="22">
                  <c:v>4.6462225520652978E-4</c:v>
                </c:pt>
                <c:pt idx="23">
                  <c:v>4.6462225520652978E-4</c:v>
                </c:pt>
                <c:pt idx="24">
                  <c:v>4.6462225520652978E-4</c:v>
                </c:pt>
                <c:pt idx="25">
                  <c:v>4.6462225520652978E-4</c:v>
                </c:pt>
                <c:pt idx="26">
                  <c:v>4.6462225520652978E-4</c:v>
                </c:pt>
                <c:pt idx="27">
                  <c:v>4.6462225520652978E-4</c:v>
                </c:pt>
                <c:pt idx="28">
                  <c:v>4.6462225520652978E-4</c:v>
                </c:pt>
                <c:pt idx="29">
                  <c:v>4.6462225520652978E-4</c:v>
                </c:pt>
                <c:pt idx="30">
                  <c:v>4.6462225520652978E-4</c:v>
                </c:pt>
                <c:pt idx="31">
                  <c:v>4.6462225520652978E-4</c:v>
                </c:pt>
                <c:pt idx="32">
                  <c:v>4.6462225520652978E-4</c:v>
                </c:pt>
                <c:pt idx="33">
                  <c:v>4.6462225520652978E-4</c:v>
                </c:pt>
                <c:pt idx="34">
                  <c:v>4.6462225520652978E-4</c:v>
                </c:pt>
                <c:pt idx="35">
                  <c:v>4.6462225520652978E-4</c:v>
                </c:pt>
                <c:pt idx="36">
                  <c:v>4.6462225520652978E-4</c:v>
                </c:pt>
                <c:pt idx="37">
                  <c:v>4.6462225520652978E-4</c:v>
                </c:pt>
                <c:pt idx="38">
                  <c:v>4.6462225520652978E-4</c:v>
                </c:pt>
                <c:pt idx="39">
                  <c:v>4.6462225520652978E-4</c:v>
                </c:pt>
                <c:pt idx="40">
                  <c:v>4.6462225520652978E-4</c:v>
                </c:pt>
                <c:pt idx="41">
                  <c:v>4.6462225520652978E-4</c:v>
                </c:pt>
                <c:pt idx="42">
                  <c:v>4.6462225520652978E-4</c:v>
                </c:pt>
                <c:pt idx="43">
                  <c:v>4.6462225520652978E-4</c:v>
                </c:pt>
                <c:pt idx="44">
                  <c:v>4.6462225520652978E-4</c:v>
                </c:pt>
                <c:pt idx="45">
                  <c:v>4.6462225520652978E-4</c:v>
                </c:pt>
                <c:pt idx="46">
                  <c:v>4.6462225520652978E-4</c:v>
                </c:pt>
                <c:pt idx="47">
                  <c:v>4.6462225520652978E-4</c:v>
                </c:pt>
                <c:pt idx="48">
                  <c:v>4.6462225520652978E-4</c:v>
                </c:pt>
                <c:pt idx="49">
                  <c:v>4.6462225520652978E-4</c:v>
                </c:pt>
                <c:pt idx="50">
                  <c:v>4.6462225520652978E-4</c:v>
                </c:pt>
                <c:pt idx="51">
                  <c:v>4.6462225520652978E-4</c:v>
                </c:pt>
                <c:pt idx="52">
                  <c:v>4.6462225520652978E-4</c:v>
                </c:pt>
                <c:pt idx="53">
                  <c:v>4.6462225520652978E-4</c:v>
                </c:pt>
                <c:pt idx="54">
                  <c:v>4.6462225520652978E-4</c:v>
                </c:pt>
                <c:pt idx="55">
                  <c:v>4.6462225520652978E-4</c:v>
                </c:pt>
                <c:pt idx="56">
                  <c:v>4.6462225520652978E-4</c:v>
                </c:pt>
                <c:pt idx="57">
                  <c:v>4.6462225520652978E-4</c:v>
                </c:pt>
                <c:pt idx="58">
                  <c:v>4.6462225520652978E-4</c:v>
                </c:pt>
                <c:pt idx="59">
                  <c:v>4.6462225520652978E-4</c:v>
                </c:pt>
                <c:pt idx="60">
                  <c:v>4.6462225520652978E-4</c:v>
                </c:pt>
                <c:pt idx="61">
                  <c:v>4.6462225520652978E-4</c:v>
                </c:pt>
                <c:pt idx="62">
                  <c:v>4.6462225520652978E-4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4.0273963846350022E-4</c:v>
                </c:pt>
                <c:pt idx="1">
                  <c:v>4.0409969597433605E-4</c:v>
                </c:pt>
                <c:pt idx="2">
                  <c:v>4.0817986850684348E-4</c:v>
                </c:pt>
                <c:pt idx="3">
                  <c:v>4.0953992601767931E-4</c:v>
                </c:pt>
                <c:pt idx="4">
                  <c:v>4.1089998352851514E-4</c:v>
                </c:pt>
                <c:pt idx="5">
                  <c:v>4.1226004103935097E-4</c:v>
                </c:pt>
                <c:pt idx="6">
                  <c:v>4.136200985501868E-4</c:v>
                </c:pt>
                <c:pt idx="7">
                  <c:v>4.1770027108269423E-4</c:v>
                </c:pt>
                <c:pt idx="8">
                  <c:v>4.1906032859353006E-4</c:v>
                </c:pt>
                <c:pt idx="9">
                  <c:v>4.2042038610436589E-4</c:v>
                </c:pt>
                <c:pt idx="10">
                  <c:v>4.2178044361520172E-4</c:v>
                </c:pt>
                <c:pt idx="11">
                  <c:v>4.2314050112603755E-4</c:v>
                </c:pt>
                <c:pt idx="12">
                  <c:v>4.2722067365854498E-4</c:v>
                </c:pt>
                <c:pt idx="13">
                  <c:v>4.2858073116938081E-4</c:v>
                </c:pt>
                <c:pt idx="14">
                  <c:v>4.2994078868021664E-4</c:v>
                </c:pt>
                <c:pt idx="15">
                  <c:v>4.3130084619105247E-4</c:v>
                </c:pt>
                <c:pt idx="16">
                  <c:v>4.326609037018883E-4</c:v>
                </c:pt>
                <c:pt idx="17">
                  <c:v>4.3674107623439573E-4</c:v>
                </c:pt>
                <c:pt idx="18">
                  <c:v>4.3810113374523156E-4</c:v>
                </c:pt>
                <c:pt idx="19">
                  <c:v>4.3946119125606739E-4</c:v>
                </c:pt>
                <c:pt idx="20">
                  <c:v>4.4082124876690322E-4</c:v>
                </c:pt>
                <c:pt idx="21">
                  <c:v>4.42181306277739E-4</c:v>
                </c:pt>
                <c:pt idx="22">
                  <c:v>4.4626147881024649E-4</c:v>
                </c:pt>
                <c:pt idx="23">
                  <c:v>4.4762153632108231E-4</c:v>
                </c:pt>
                <c:pt idx="24">
                  <c:v>4.4898159383191814E-4</c:v>
                </c:pt>
                <c:pt idx="25">
                  <c:v>4.5034165134275397E-4</c:v>
                </c:pt>
                <c:pt idx="26">
                  <c:v>4.5170170885358975E-4</c:v>
                </c:pt>
                <c:pt idx="27">
                  <c:v>4.5578188138609724E-4</c:v>
                </c:pt>
                <c:pt idx="28">
                  <c:v>4.5714193889693307E-4</c:v>
                </c:pt>
                <c:pt idx="29">
                  <c:v>4.585019964077689E-4</c:v>
                </c:pt>
                <c:pt idx="30">
                  <c:v>4.5986205391860473E-4</c:v>
                </c:pt>
                <c:pt idx="31">
                  <c:v>4.612221114294405E-4</c:v>
                </c:pt>
                <c:pt idx="32">
                  <c:v>4.6530228396194799E-4</c:v>
                </c:pt>
                <c:pt idx="33">
                  <c:v>4.6666234147278382E-4</c:v>
                </c:pt>
                <c:pt idx="34">
                  <c:v>4.6802239898361959E-4</c:v>
                </c:pt>
                <c:pt idx="35">
                  <c:v>4.6938245649445542E-4</c:v>
                </c:pt>
                <c:pt idx="36">
                  <c:v>4.7074251400529125E-4</c:v>
                </c:pt>
                <c:pt idx="37">
                  <c:v>4.7482268653779874E-4</c:v>
                </c:pt>
                <c:pt idx="38">
                  <c:v>4.7618274404863457E-4</c:v>
                </c:pt>
                <c:pt idx="39">
                  <c:v>4.7754280155947034E-4</c:v>
                </c:pt>
                <c:pt idx="40">
                  <c:v>4.7890285907030617E-4</c:v>
                </c:pt>
                <c:pt idx="41">
                  <c:v>4.80262916581142E-4</c:v>
                </c:pt>
                <c:pt idx="42">
                  <c:v>4.8434308911364944E-4</c:v>
                </c:pt>
                <c:pt idx="43">
                  <c:v>4.8570314662448532E-4</c:v>
                </c:pt>
                <c:pt idx="44">
                  <c:v>4.870632041353211E-4</c:v>
                </c:pt>
                <c:pt idx="45">
                  <c:v>4.8842326164615698E-4</c:v>
                </c:pt>
                <c:pt idx="46">
                  <c:v>4.8978331915699275E-4</c:v>
                </c:pt>
                <c:pt idx="47">
                  <c:v>4.9386349168950019E-4</c:v>
                </c:pt>
                <c:pt idx="48">
                  <c:v>4.9522354920033607E-4</c:v>
                </c:pt>
                <c:pt idx="49">
                  <c:v>4.9658360671117185E-4</c:v>
                </c:pt>
                <c:pt idx="50">
                  <c:v>4.9794366422200773E-4</c:v>
                </c:pt>
                <c:pt idx="51">
                  <c:v>4.9930372173284351E-4</c:v>
                </c:pt>
                <c:pt idx="52">
                  <c:v>5.0338389426535094E-4</c:v>
                </c:pt>
                <c:pt idx="53">
                  <c:v>5.0474395177618682E-4</c:v>
                </c:pt>
                <c:pt idx="54">
                  <c:v>5.061040092870226E-4</c:v>
                </c:pt>
                <c:pt idx="55">
                  <c:v>5.0746406679785848E-4</c:v>
                </c:pt>
                <c:pt idx="56">
                  <c:v>5.0882412430869426E-4</c:v>
                </c:pt>
                <c:pt idx="57">
                  <c:v>5.1290429684120169E-4</c:v>
                </c:pt>
                <c:pt idx="58">
                  <c:v>5.1426435435203758E-4</c:v>
                </c:pt>
                <c:pt idx="59">
                  <c:v>5.1562441186287335E-4</c:v>
                </c:pt>
                <c:pt idx="60">
                  <c:v>5.1698446937370923E-4</c:v>
                </c:pt>
                <c:pt idx="61">
                  <c:v>5.1834452688454501E-4</c:v>
                </c:pt>
                <c:pt idx="62">
                  <c:v>5.2242469941705244E-4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4.1248533984958216E-4</c:v>
                </c:pt>
                <c:pt idx="1">
                  <c:v>4.1333628126095912E-4</c:v>
                </c:pt>
                <c:pt idx="2">
                  <c:v>4.1594841999211435E-4</c:v>
                </c:pt>
                <c:pt idx="3">
                  <c:v>4.1683890440150751E-4</c:v>
                </c:pt>
                <c:pt idx="4">
                  <c:v>4.1773927456040477E-4</c:v>
                </c:pt>
                <c:pt idx="5">
                  <c:v>4.1864953046880603E-4</c:v>
                </c:pt>
                <c:pt idx="6">
                  <c:v>4.1956967212671139E-4</c:v>
                </c:pt>
                <c:pt idx="7">
                  <c:v>4.2238941159745177E-4</c:v>
                </c:pt>
                <c:pt idx="8">
                  <c:v>4.2334909625337333E-4</c:v>
                </c:pt>
                <c:pt idx="9">
                  <c:v>4.2431866665879894E-4</c:v>
                </c:pt>
                <c:pt idx="10">
                  <c:v>4.2529812281372865E-4</c:v>
                </c:pt>
                <c:pt idx="11">
                  <c:v>4.2628746471816236E-4</c:v>
                </c:pt>
                <c:pt idx="12">
                  <c:v>4.2931480492848788E-4</c:v>
                </c:pt>
                <c:pt idx="13">
                  <c:v>4.3034368983093784E-4</c:v>
                </c:pt>
                <c:pt idx="14">
                  <c:v>4.3138246048289185E-4</c:v>
                </c:pt>
                <c:pt idx="15">
                  <c:v>4.324311168843499E-4</c:v>
                </c:pt>
                <c:pt idx="16">
                  <c:v>4.3348965903531201E-4</c:v>
                </c:pt>
                <c:pt idx="17">
                  <c:v>4.3672459998522263E-4</c:v>
                </c:pt>
                <c:pt idx="18">
                  <c:v>4.3782268513420093E-4</c:v>
                </c:pt>
                <c:pt idx="19">
                  <c:v>4.3893065603268334E-4</c:v>
                </c:pt>
                <c:pt idx="20">
                  <c:v>4.4004851268066974E-4</c:v>
                </c:pt>
                <c:pt idx="21">
                  <c:v>4.4117625507816025E-4</c:v>
                </c:pt>
                <c:pt idx="22">
                  <c:v>4.4461879676765606E-4</c:v>
                </c:pt>
                <c:pt idx="23">
                  <c:v>4.4578608216316277E-4</c:v>
                </c:pt>
                <c:pt idx="24">
                  <c:v>4.4696325330817357E-4</c:v>
                </c:pt>
                <c:pt idx="25">
                  <c:v>4.4815031020268838E-4</c:v>
                </c:pt>
                <c:pt idx="26">
                  <c:v>4.4934725284670723E-4</c:v>
                </c:pt>
                <c:pt idx="27">
                  <c:v>4.5299739527578819E-4</c:v>
                </c:pt>
                <c:pt idx="28">
                  <c:v>4.5423388091782329E-4</c:v>
                </c:pt>
                <c:pt idx="29">
                  <c:v>4.5548025230936245E-4</c:v>
                </c:pt>
                <c:pt idx="30">
                  <c:v>4.5673650945040565E-4</c:v>
                </c:pt>
                <c:pt idx="31">
                  <c:v>4.580026523409529E-4</c:v>
                </c:pt>
                <c:pt idx="32">
                  <c:v>4.6186039550961901E-4</c:v>
                </c:pt>
                <c:pt idx="33">
                  <c:v>4.6316608139818251E-4</c:v>
                </c:pt>
                <c:pt idx="34">
                  <c:v>4.6448165303625006E-4</c:v>
                </c:pt>
                <c:pt idx="35">
                  <c:v>4.6580711042382161E-4</c:v>
                </c:pt>
                <c:pt idx="36">
                  <c:v>4.6714245356089726E-4</c:v>
                </c:pt>
                <c:pt idx="37">
                  <c:v>4.7120779746914851E-4</c:v>
                </c:pt>
                <c:pt idx="38">
                  <c:v>4.7258268360424042E-4</c:v>
                </c:pt>
                <c:pt idx="39">
                  <c:v>4.7396745548883632E-4</c:v>
                </c:pt>
                <c:pt idx="40">
                  <c:v>4.7536211312293626E-4</c:v>
                </c:pt>
                <c:pt idx="41">
                  <c:v>4.7676665650654032E-4</c:v>
                </c:pt>
                <c:pt idx="42">
                  <c:v>4.8103960115437671E-4</c:v>
                </c:pt>
                <c:pt idx="43">
                  <c:v>4.8248368753599696E-4</c:v>
                </c:pt>
                <c:pt idx="44">
                  <c:v>4.8393765966712126E-4</c:v>
                </c:pt>
                <c:pt idx="45">
                  <c:v>4.8540151754774961E-4</c:v>
                </c:pt>
                <c:pt idx="46">
                  <c:v>4.86875261177882E-4</c:v>
                </c:pt>
                <c:pt idx="47">
                  <c:v>4.9135580656530355E-4</c:v>
                </c:pt>
                <c:pt idx="48">
                  <c:v>4.9286909319345214E-4</c:v>
                </c:pt>
                <c:pt idx="49">
                  <c:v>4.9439226557110489E-4</c:v>
                </c:pt>
                <c:pt idx="50">
                  <c:v>4.9592532369826159E-4</c:v>
                </c:pt>
                <c:pt idx="51">
                  <c:v>4.9746826757492233E-4</c:v>
                </c:pt>
                <c:pt idx="52">
                  <c:v>5.0215641370192907E-4</c:v>
                </c:pt>
                <c:pt idx="53">
                  <c:v>5.0373890057660612E-4</c:v>
                </c:pt>
                <c:pt idx="54">
                  <c:v>5.0533127320078711E-4</c:v>
                </c:pt>
                <c:pt idx="55">
                  <c:v>5.0693353157447226E-4</c:v>
                </c:pt>
                <c:pt idx="56">
                  <c:v>5.0854567569766146E-4</c:v>
                </c:pt>
                <c:pt idx="57">
                  <c:v>5.1344142256425323E-4</c:v>
                </c:pt>
                <c:pt idx="58">
                  <c:v>5.1509310968545863E-4</c:v>
                </c:pt>
                <c:pt idx="59">
                  <c:v>5.1675468255616807E-4</c:v>
                </c:pt>
                <c:pt idx="60">
                  <c:v>5.1842614117638157E-4</c:v>
                </c:pt>
                <c:pt idx="61">
                  <c:v>5.2010748554609922E-4</c:v>
                </c:pt>
                <c:pt idx="62">
                  <c:v>5.2521083315227614E-4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21952"/>
        <c:axId val="698623488"/>
      </c:lineChart>
      <c:dateAx>
        <c:axId val="6986219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8623488"/>
        <c:crosses val="autoZero"/>
        <c:auto val="1"/>
        <c:lblOffset val="100"/>
        <c:baseTimeUnit val="days"/>
      </c:dateAx>
      <c:valAx>
        <c:axId val="6986234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8621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1.7002595232644454E-3</c:v>
                </c:pt>
                <c:pt idx="1">
                  <c:v>1.7002595232644454E-3</c:v>
                </c:pt>
                <c:pt idx="2">
                  <c:v>1.7002595232644454E-3</c:v>
                </c:pt>
                <c:pt idx="3">
                  <c:v>1.7002595232644454E-3</c:v>
                </c:pt>
                <c:pt idx="4">
                  <c:v>1.7002595232644454E-3</c:v>
                </c:pt>
                <c:pt idx="5">
                  <c:v>1.7002595232644454E-3</c:v>
                </c:pt>
                <c:pt idx="6">
                  <c:v>1.7002595232644454E-3</c:v>
                </c:pt>
                <c:pt idx="7">
                  <c:v>1.7002595232644454E-3</c:v>
                </c:pt>
                <c:pt idx="8">
                  <c:v>1.7002595232644454E-3</c:v>
                </c:pt>
                <c:pt idx="9">
                  <c:v>1.7002595232644454E-3</c:v>
                </c:pt>
                <c:pt idx="10">
                  <c:v>1.7002595232644454E-3</c:v>
                </c:pt>
                <c:pt idx="11">
                  <c:v>1.7002595232644454E-3</c:v>
                </c:pt>
                <c:pt idx="12">
                  <c:v>1.7002595232644454E-3</c:v>
                </c:pt>
                <c:pt idx="13">
                  <c:v>1.7002595232644454E-3</c:v>
                </c:pt>
                <c:pt idx="14">
                  <c:v>1.7002595232644454E-3</c:v>
                </c:pt>
                <c:pt idx="15">
                  <c:v>1.7002595232644454E-3</c:v>
                </c:pt>
                <c:pt idx="16">
                  <c:v>1.7002595232644454E-3</c:v>
                </c:pt>
                <c:pt idx="17">
                  <c:v>1.7002595232644454E-3</c:v>
                </c:pt>
                <c:pt idx="18">
                  <c:v>1.7002595232644454E-3</c:v>
                </c:pt>
                <c:pt idx="19">
                  <c:v>1.7002595232644454E-3</c:v>
                </c:pt>
                <c:pt idx="20">
                  <c:v>1.7002595232644454E-3</c:v>
                </c:pt>
                <c:pt idx="21">
                  <c:v>1.7002595232644454E-3</c:v>
                </c:pt>
                <c:pt idx="22">
                  <c:v>1.7002595232644454E-3</c:v>
                </c:pt>
                <c:pt idx="23">
                  <c:v>1.7002595232644454E-3</c:v>
                </c:pt>
                <c:pt idx="24">
                  <c:v>1.7002595232644454E-3</c:v>
                </c:pt>
                <c:pt idx="25">
                  <c:v>1.7002595232644454E-3</c:v>
                </c:pt>
                <c:pt idx="26">
                  <c:v>1.7002595232644454E-3</c:v>
                </c:pt>
                <c:pt idx="27">
                  <c:v>1.7002595232644454E-3</c:v>
                </c:pt>
                <c:pt idx="28">
                  <c:v>1.7002595232644454E-3</c:v>
                </c:pt>
                <c:pt idx="29">
                  <c:v>1.7002595232644454E-3</c:v>
                </c:pt>
                <c:pt idx="30">
                  <c:v>1.7002595232644454E-3</c:v>
                </c:pt>
                <c:pt idx="31">
                  <c:v>1.7002595232644454E-3</c:v>
                </c:pt>
                <c:pt idx="32">
                  <c:v>1.7002595232644454E-3</c:v>
                </c:pt>
                <c:pt idx="33">
                  <c:v>1.7002595232644454E-3</c:v>
                </c:pt>
                <c:pt idx="34">
                  <c:v>1.7002595232644454E-3</c:v>
                </c:pt>
                <c:pt idx="35">
                  <c:v>1.7002595232644454E-3</c:v>
                </c:pt>
                <c:pt idx="36">
                  <c:v>1.7002595232644454E-3</c:v>
                </c:pt>
                <c:pt idx="37">
                  <c:v>1.7002595232644454E-3</c:v>
                </c:pt>
                <c:pt idx="38">
                  <c:v>1.7002595232644454E-3</c:v>
                </c:pt>
                <c:pt idx="39">
                  <c:v>1.7002595232644454E-3</c:v>
                </c:pt>
                <c:pt idx="40">
                  <c:v>1.7002595232644454E-3</c:v>
                </c:pt>
                <c:pt idx="41">
                  <c:v>1.7002595232644454E-3</c:v>
                </c:pt>
                <c:pt idx="42">
                  <c:v>1.7002595232644454E-3</c:v>
                </c:pt>
                <c:pt idx="43">
                  <c:v>1.7002595232644454E-3</c:v>
                </c:pt>
                <c:pt idx="44">
                  <c:v>1.7002595232644454E-3</c:v>
                </c:pt>
                <c:pt idx="45">
                  <c:v>1.7002595232644454E-3</c:v>
                </c:pt>
                <c:pt idx="46">
                  <c:v>1.7002595232644454E-3</c:v>
                </c:pt>
                <c:pt idx="47">
                  <c:v>1.7002595232644454E-3</c:v>
                </c:pt>
                <c:pt idx="48">
                  <c:v>1.7002595232644454E-3</c:v>
                </c:pt>
                <c:pt idx="49">
                  <c:v>1.7002595232644454E-3</c:v>
                </c:pt>
                <c:pt idx="50">
                  <c:v>1.7002595232644454E-3</c:v>
                </c:pt>
                <c:pt idx="51">
                  <c:v>1.7002595232644454E-3</c:v>
                </c:pt>
                <c:pt idx="52">
                  <c:v>1.7002595232644454E-3</c:v>
                </c:pt>
                <c:pt idx="53">
                  <c:v>1.7002595232644454E-3</c:v>
                </c:pt>
                <c:pt idx="54">
                  <c:v>1.7002595232644454E-3</c:v>
                </c:pt>
                <c:pt idx="55">
                  <c:v>1.7002595232644454E-3</c:v>
                </c:pt>
                <c:pt idx="56">
                  <c:v>1.7002595232644454E-3</c:v>
                </c:pt>
                <c:pt idx="57">
                  <c:v>1.7002595232644454E-3</c:v>
                </c:pt>
                <c:pt idx="58">
                  <c:v>1.7002595232644454E-3</c:v>
                </c:pt>
                <c:pt idx="59">
                  <c:v>1.7002595232644454E-3</c:v>
                </c:pt>
                <c:pt idx="60">
                  <c:v>1.7002595232644454E-3</c:v>
                </c:pt>
                <c:pt idx="61">
                  <c:v>1.7002595232644454E-3</c:v>
                </c:pt>
                <c:pt idx="62">
                  <c:v>1.7002595232644454E-3</c:v>
                </c:pt>
                <c:pt idx="63">
                  <c:v>1.7002595232644454E-3</c:v>
                </c:pt>
                <c:pt idx="64">
                  <c:v>1.7002595232644454E-3</c:v>
                </c:pt>
                <c:pt idx="65">
                  <c:v>1.7002595232644454E-3</c:v>
                </c:pt>
                <c:pt idx="66">
                  <c:v>1.7002595232644454E-3</c:v>
                </c:pt>
                <c:pt idx="67">
                  <c:v>1.7002595232644454E-3</c:v>
                </c:pt>
                <c:pt idx="68">
                  <c:v>1.7002595232644454E-3</c:v>
                </c:pt>
                <c:pt idx="69">
                  <c:v>1.7002595232644454E-3</c:v>
                </c:pt>
                <c:pt idx="70">
                  <c:v>1.7002595232644454E-3</c:v>
                </c:pt>
                <c:pt idx="71">
                  <c:v>1.7002595232644454E-3</c:v>
                </c:pt>
                <c:pt idx="72">
                  <c:v>1.7002595232644454E-3</c:v>
                </c:pt>
                <c:pt idx="73">
                  <c:v>1.7002595232644454E-3</c:v>
                </c:pt>
                <c:pt idx="74">
                  <c:v>1.7002595232644454E-3</c:v>
                </c:pt>
                <c:pt idx="75">
                  <c:v>1.7002595232644454E-3</c:v>
                </c:pt>
                <c:pt idx="76">
                  <c:v>1.7002595232644454E-3</c:v>
                </c:pt>
                <c:pt idx="77">
                  <c:v>1.7002595232644454E-3</c:v>
                </c:pt>
                <c:pt idx="78">
                  <c:v>1.7002595232644454E-3</c:v>
                </c:pt>
                <c:pt idx="79">
                  <c:v>1.7002595232644454E-3</c:v>
                </c:pt>
                <c:pt idx="80">
                  <c:v>1.7002595232644454E-3</c:v>
                </c:pt>
                <c:pt idx="81">
                  <c:v>1.7002595232644454E-3</c:v>
                </c:pt>
                <c:pt idx="82">
                  <c:v>1.7002595232644454E-3</c:v>
                </c:pt>
                <c:pt idx="83">
                  <c:v>1.7002595232644454E-3</c:v>
                </c:pt>
                <c:pt idx="84">
                  <c:v>1.7002595232644454E-3</c:v>
                </c:pt>
                <c:pt idx="85">
                  <c:v>1.7002595232644454E-3</c:v>
                </c:pt>
                <c:pt idx="86">
                  <c:v>1.7002595232644454E-3</c:v>
                </c:pt>
                <c:pt idx="87">
                  <c:v>1.7002595232644454E-3</c:v>
                </c:pt>
                <c:pt idx="88">
                  <c:v>1.7002595232644454E-3</c:v>
                </c:pt>
                <c:pt idx="89">
                  <c:v>1.7002595232644454E-3</c:v>
                </c:pt>
                <c:pt idx="90">
                  <c:v>1.7002595232644454E-3</c:v>
                </c:pt>
                <c:pt idx="91">
                  <c:v>1.7002595232644454E-3</c:v>
                </c:pt>
                <c:pt idx="92">
                  <c:v>1.7002595232644454E-3</c:v>
                </c:pt>
                <c:pt idx="93">
                  <c:v>1.7002595232644454E-3</c:v>
                </c:pt>
                <c:pt idx="94">
                  <c:v>1.7002595232644454E-3</c:v>
                </c:pt>
                <c:pt idx="95">
                  <c:v>1.7002595232644454E-3</c:v>
                </c:pt>
                <c:pt idx="96">
                  <c:v>1.7002595232644454E-3</c:v>
                </c:pt>
                <c:pt idx="97">
                  <c:v>1.7002595232644454E-3</c:v>
                </c:pt>
                <c:pt idx="98">
                  <c:v>1.7002595232644454E-3</c:v>
                </c:pt>
                <c:pt idx="99">
                  <c:v>1.7002595232644454E-3</c:v>
                </c:pt>
                <c:pt idx="100">
                  <c:v>1.7002595232644454E-3</c:v>
                </c:pt>
                <c:pt idx="101">
                  <c:v>1.7002595232644454E-3</c:v>
                </c:pt>
                <c:pt idx="102">
                  <c:v>1.7002595232644454E-3</c:v>
                </c:pt>
                <c:pt idx="103">
                  <c:v>1.7002595232644454E-3</c:v>
                </c:pt>
                <c:pt idx="104">
                  <c:v>1.7002595232644454E-3</c:v>
                </c:pt>
                <c:pt idx="105">
                  <c:v>1.7002595232644454E-3</c:v>
                </c:pt>
                <c:pt idx="106">
                  <c:v>1.7002595232644454E-3</c:v>
                </c:pt>
                <c:pt idx="107">
                  <c:v>1.7002595232644454E-3</c:v>
                </c:pt>
                <c:pt idx="108">
                  <c:v>1.7002595232644454E-3</c:v>
                </c:pt>
                <c:pt idx="109">
                  <c:v>1.7002595232644454E-3</c:v>
                </c:pt>
                <c:pt idx="110">
                  <c:v>1.7002595232644454E-3</c:v>
                </c:pt>
                <c:pt idx="111">
                  <c:v>1.7002595232644454E-3</c:v>
                </c:pt>
                <c:pt idx="112">
                  <c:v>1.7002595232644454E-3</c:v>
                </c:pt>
                <c:pt idx="113">
                  <c:v>1.7002595232644454E-3</c:v>
                </c:pt>
                <c:pt idx="114">
                  <c:v>1.7002595232644454E-3</c:v>
                </c:pt>
                <c:pt idx="115">
                  <c:v>1.7002595232644454E-3</c:v>
                </c:pt>
                <c:pt idx="116">
                  <c:v>1.7002595232644454E-3</c:v>
                </c:pt>
                <c:pt idx="117">
                  <c:v>1.7002595232644454E-3</c:v>
                </c:pt>
                <c:pt idx="118">
                  <c:v>1.7002595232644454E-3</c:v>
                </c:pt>
                <c:pt idx="119">
                  <c:v>1.7002595232644454E-3</c:v>
                </c:pt>
                <c:pt idx="120">
                  <c:v>1.7002595232644454E-3</c:v>
                </c:pt>
                <c:pt idx="121">
                  <c:v>1.7002595232644454E-3</c:v>
                </c:pt>
                <c:pt idx="122">
                  <c:v>1.7002595232644454E-3</c:v>
                </c:pt>
                <c:pt idx="123">
                  <c:v>1.7002595232644454E-3</c:v>
                </c:pt>
                <c:pt idx="124">
                  <c:v>1.7002595232644454E-3</c:v>
                </c:pt>
                <c:pt idx="125">
                  <c:v>1.7002595232644454E-3</c:v>
                </c:pt>
                <c:pt idx="126">
                  <c:v>1.7002595232644454E-3</c:v>
                </c:pt>
                <c:pt idx="127">
                  <c:v>1.7002595232644454E-3</c:v>
                </c:pt>
                <c:pt idx="128">
                  <c:v>1.7002595232644454E-3</c:v>
                </c:pt>
                <c:pt idx="129">
                  <c:v>1.7002595232644454E-3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1.5119060392834284E-3</c:v>
                </c:pt>
                <c:pt idx="1">
                  <c:v>1.5139872932500695E-3</c:v>
                </c:pt>
                <c:pt idx="2">
                  <c:v>1.5202310551499928E-3</c:v>
                </c:pt>
                <c:pt idx="3">
                  <c:v>1.5223123091166338E-3</c:v>
                </c:pt>
                <c:pt idx="4">
                  <c:v>1.5243935630832749E-3</c:v>
                </c:pt>
                <c:pt idx="5">
                  <c:v>1.5264748170499159E-3</c:v>
                </c:pt>
                <c:pt idx="6">
                  <c:v>1.5285560710165569E-3</c:v>
                </c:pt>
                <c:pt idx="7">
                  <c:v>1.5347998329164802E-3</c:v>
                </c:pt>
                <c:pt idx="8">
                  <c:v>1.5368810868831213E-3</c:v>
                </c:pt>
                <c:pt idx="9">
                  <c:v>1.5389623408497623E-3</c:v>
                </c:pt>
                <c:pt idx="10">
                  <c:v>1.5410435948164034E-3</c:v>
                </c:pt>
                <c:pt idx="11">
                  <c:v>1.5431248487830444E-3</c:v>
                </c:pt>
                <c:pt idx="12">
                  <c:v>1.5493686106829677E-3</c:v>
                </c:pt>
                <c:pt idx="13">
                  <c:v>1.5514498646496087E-3</c:v>
                </c:pt>
                <c:pt idx="14">
                  <c:v>1.5535311186162498E-3</c:v>
                </c:pt>
                <c:pt idx="15">
                  <c:v>1.5556123725828908E-3</c:v>
                </c:pt>
                <c:pt idx="16">
                  <c:v>1.5576936265495318E-3</c:v>
                </c:pt>
                <c:pt idx="17">
                  <c:v>1.5639373884494552E-3</c:v>
                </c:pt>
                <c:pt idx="18">
                  <c:v>1.5660186424160962E-3</c:v>
                </c:pt>
                <c:pt idx="19">
                  <c:v>1.5680998963827372E-3</c:v>
                </c:pt>
                <c:pt idx="20">
                  <c:v>1.5701811503493783E-3</c:v>
                </c:pt>
                <c:pt idx="21">
                  <c:v>1.5722624043160195E-3</c:v>
                </c:pt>
                <c:pt idx="22">
                  <c:v>1.5785061662159426E-3</c:v>
                </c:pt>
                <c:pt idx="23">
                  <c:v>1.5805874201825837E-3</c:v>
                </c:pt>
                <c:pt idx="24">
                  <c:v>1.5826686741492247E-3</c:v>
                </c:pt>
                <c:pt idx="25">
                  <c:v>1.5847499281158657E-3</c:v>
                </c:pt>
                <c:pt idx="26">
                  <c:v>1.586831182082507E-3</c:v>
                </c:pt>
                <c:pt idx="27">
                  <c:v>1.5930749439824301E-3</c:v>
                </c:pt>
                <c:pt idx="28">
                  <c:v>1.5951561979490711E-3</c:v>
                </c:pt>
                <c:pt idx="29">
                  <c:v>1.5972374519157121E-3</c:v>
                </c:pt>
                <c:pt idx="30">
                  <c:v>1.5993187058823534E-3</c:v>
                </c:pt>
                <c:pt idx="31">
                  <c:v>1.6013999598489944E-3</c:v>
                </c:pt>
                <c:pt idx="32">
                  <c:v>1.6076437217489175E-3</c:v>
                </c:pt>
                <c:pt idx="33">
                  <c:v>1.6097249757155586E-3</c:v>
                </c:pt>
                <c:pt idx="34">
                  <c:v>1.6118062296821996E-3</c:v>
                </c:pt>
                <c:pt idx="35">
                  <c:v>1.6138874836488409E-3</c:v>
                </c:pt>
                <c:pt idx="36">
                  <c:v>1.6159687376154819E-3</c:v>
                </c:pt>
                <c:pt idx="37">
                  <c:v>1.622212499515405E-3</c:v>
                </c:pt>
                <c:pt idx="38">
                  <c:v>1.624293753482046E-3</c:v>
                </c:pt>
                <c:pt idx="39">
                  <c:v>1.6263750074486873E-3</c:v>
                </c:pt>
                <c:pt idx="40">
                  <c:v>1.6284562614153283E-3</c:v>
                </c:pt>
                <c:pt idx="41">
                  <c:v>1.6305375153819694E-3</c:v>
                </c:pt>
                <c:pt idx="42">
                  <c:v>1.6367812772818925E-3</c:v>
                </c:pt>
                <c:pt idx="43">
                  <c:v>1.6388625312485335E-3</c:v>
                </c:pt>
                <c:pt idx="44">
                  <c:v>1.6409437852151747E-3</c:v>
                </c:pt>
                <c:pt idx="45">
                  <c:v>1.6430250391818158E-3</c:v>
                </c:pt>
                <c:pt idx="46">
                  <c:v>1.6451062931484568E-3</c:v>
                </c:pt>
                <c:pt idx="47">
                  <c:v>1.6513500550483801E-3</c:v>
                </c:pt>
                <c:pt idx="48">
                  <c:v>1.6534313090150209E-3</c:v>
                </c:pt>
                <c:pt idx="49">
                  <c:v>1.6555125629816622E-3</c:v>
                </c:pt>
                <c:pt idx="50">
                  <c:v>1.6575938169483032E-3</c:v>
                </c:pt>
                <c:pt idx="51">
                  <c:v>1.6596750709149443E-3</c:v>
                </c:pt>
                <c:pt idx="52">
                  <c:v>1.6659188328148676E-3</c:v>
                </c:pt>
                <c:pt idx="53">
                  <c:v>1.6680000867815086E-3</c:v>
                </c:pt>
                <c:pt idx="54">
                  <c:v>1.6700813407481497E-3</c:v>
                </c:pt>
                <c:pt idx="55">
                  <c:v>1.6721625947147907E-3</c:v>
                </c:pt>
                <c:pt idx="56">
                  <c:v>1.6742438486814317E-3</c:v>
                </c:pt>
                <c:pt idx="57">
                  <c:v>1.680487610581355E-3</c:v>
                </c:pt>
                <c:pt idx="58">
                  <c:v>1.6825688645479961E-3</c:v>
                </c:pt>
                <c:pt idx="59">
                  <c:v>1.6846501185146371E-3</c:v>
                </c:pt>
                <c:pt idx="60">
                  <c:v>1.6867313724812782E-3</c:v>
                </c:pt>
                <c:pt idx="61">
                  <c:v>1.6888126264479192E-3</c:v>
                </c:pt>
                <c:pt idx="62">
                  <c:v>1.6950563883478425E-3</c:v>
                </c:pt>
                <c:pt idx="63">
                  <c:v>1.6971376423144835E-3</c:v>
                </c:pt>
                <c:pt idx="64">
                  <c:v>1.6992188962811246E-3</c:v>
                </c:pt>
                <c:pt idx="65">
                  <c:v>1.7013001502477656E-3</c:v>
                </c:pt>
                <c:pt idx="66">
                  <c:v>1.7033814042144066E-3</c:v>
                </c:pt>
                <c:pt idx="67">
                  <c:v>1.70962516611433E-3</c:v>
                </c:pt>
                <c:pt idx="68">
                  <c:v>1.711706420080971E-3</c:v>
                </c:pt>
                <c:pt idx="69">
                  <c:v>1.713787674047612E-3</c:v>
                </c:pt>
                <c:pt idx="70">
                  <c:v>1.7158689280142531E-3</c:v>
                </c:pt>
                <c:pt idx="71">
                  <c:v>1.7179501819808941E-3</c:v>
                </c:pt>
                <c:pt idx="72">
                  <c:v>1.7241939438808174E-3</c:v>
                </c:pt>
                <c:pt idx="73">
                  <c:v>1.7262751978474585E-3</c:v>
                </c:pt>
                <c:pt idx="74">
                  <c:v>1.7283564518140995E-3</c:v>
                </c:pt>
                <c:pt idx="75">
                  <c:v>1.7304377057807405E-3</c:v>
                </c:pt>
                <c:pt idx="76">
                  <c:v>1.7325189597473816E-3</c:v>
                </c:pt>
                <c:pt idx="77">
                  <c:v>1.7408439756139459E-3</c:v>
                </c:pt>
                <c:pt idx="78">
                  <c:v>1.7429252295805869E-3</c:v>
                </c:pt>
                <c:pt idx="79">
                  <c:v>1.7450064835472282E-3</c:v>
                </c:pt>
                <c:pt idx="80">
                  <c:v>1.747087737513869E-3</c:v>
                </c:pt>
                <c:pt idx="81">
                  <c:v>1.7533314994137923E-3</c:v>
                </c:pt>
                <c:pt idx="82">
                  <c:v>1.7554127533804334E-3</c:v>
                </c:pt>
                <c:pt idx="83">
                  <c:v>1.7574940073470744E-3</c:v>
                </c:pt>
                <c:pt idx="84">
                  <c:v>1.7595752613137157E-3</c:v>
                </c:pt>
                <c:pt idx="85">
                  <c:v>1.7616565152803565E-3</c:v>
                </c:pt>
                <c:pt idx="86">
                  <c:v>1.7679002771802798E-3</c:v>
                </c:pt>
                <c:pt idx="87">
                  <c:v>1.7699815311469208E-3</c:v>
                </c:pt>
                <c:pt idx="88">
                  <c:v>1.7720627851135619E-3</c:v>
                </c:pt>
                <c:pt idx="89">
                  <c:v>1.7741440390802031E-3</c:v>
                </c:pt>
                <c:pt idx="90">
                  <c:v>1.7762252930468442E-3</c:v>
                </c:pt>
                <c:pt idx="91">
                  <c:v>1.7824690549467673E-3</c:v>
                </c:pt>
                <c:pt idx="92">
                  <c:v>1.7845503089134083E-3</c:v>
                </c:pt>
                <c:pt idx="93">
                  <c:v>1.7866315628800493E-3</c:v>
                </c:pt>
                <c:pt idx="94">
                  <c:v>1.7887128168466906E-3</c:v>
                </c:pt>
                <c:pt idx="95">
                  <c:v>1.7907940708133316E-3</c:v>
                </c:pt>
                <c:pt idx="96">
                  <c:v>1.7970378327132547E-3</c:v>
                </c:pt>
                <c:pt idx="97">
                  <c:v>1.799119086679896E-3</c:v>
                </c:pt>
                <c:pt idx="98">
                  <c:v>1.801200340646537E-3</c:v>
                </c:pt>
                <c:pt idx="99">
                  <c:v>1.803281594613178E-3</c:v>
                </c:pt>
                <c:pt idx="100">
                  <c:v>1.8053628485798191E-3</c:v>
                </c:pt>
                <c:pt idx="101">
                  <c:v>1.8116066104797422E-3</c:v>
                </c:pt>
                <c:pt idx="102">
                  <c:v>1.8136878644463834E-3</c:v>
                </c:pt>
                <c:pt idx="103">
                  <c:v>1.8157691184130245E-3</c:v>
                </c:pt>
                <c:pt idx="104">
                  <c:v>1.8178503723796655E-3</c:v>
                </c:pt>
                <c:pt idx="105">
                  <c:v>1.8199316263463065E-3</c:v>
                </c:pt>
                <c:pt idx="106">
                  <c:v>1.8261753882462296E-3</c:v>
                </c:pt>
                <c:pt idx="107">
                  <c:v>1.8282566422128709E-3</c:v>
                </c:pt>
                <c:pt idx="108">
                  <c:v>1.8303378961795119E-3</c:v>
                </c:pt>
                <c:pt idx="109">
                  <c:v>1.832419150146153E-3</c:v>
                </c:pt>
                <c:pt idx="110">
                  <c:v>1.834500404112794E-3</c:v>
                </c:pt>
                <c:pt idx="111">
                  <c:v>1.8407441660127171E-3</c:v>
                </c:pt>
                <c:pt idx="112">
                  <c:v>1.8428254199793583E-3</c:v>
                </c:pt>
                <c:pt idx="113">
                  <c:v>1.8449066739459994E-3</c:v>
                </c:pt>
                <c:pt idx="114">
                  <c:v>1.8469879279126404E-3</c:v>
                </c:pt>
                <c:pt idx="115">
                  <c:v>1.8490691818792814E-3</c:v>
                </c:pt>
                <c:pt idx="116">
                  <c:v>1.8553129437792045E-3</c:v>
                </c:pt>
                <c:pt idx="117">
                  <c:v>1.8573941977458458E-3</c:v>
                </c:pt>
                <c:pt idx="118">
                  <c:v>1.8594754517124868E-3</c:v>
                </c:pt>
                <c:pt idx="119">
                  <c:v>1.8615567056791279E-3</c:v>
                </c:pt>
                <c:pt idx="120">
                  <c:v>1.8636379596457689E-3</c:v>
                </c:pt>
                <c:pt idx="121">
                  <c:v>1.8698817215456922E-3</c:v>
                </c:pt>
                <c:pt idx="122">
                  <c:v>1.8719629755123333E-3</c:v>
                </c:pt>
                <c:pt idx="123">
                  <c:v>1.8740442294789743E-3</c:v>
                </c:pt>
                <c:pt idx="124">
                  <c:v>1.8761254834456153E-3</c:v>
                </c:pt>
                <c:pt idx="125">
                  <c:v>1.8782067374122564E-3</c:v>
                </c:pt>
                <c:pt idx="126">
                  <c:v>1.8844504993121797E-3</c:v>
                </c:pt>
                <c:pt idx="127">
                  <c:v>1.8865317532788207E-3</c:v>
                </c:pt>
                <c:pt idx="128">
                  <c:v>1.8886130072454617E-3</c:v>
                </c:pt>
                <c:pt idx="129">
                  <c:v>1.8906942612121028E-3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1.5204311619480791E-3</c:v>
                </c:pt>
                <c:pt idx="1">
                  <c:v>1.5222979923628177E-3</c:v>
                </c:pt>
                <c:pt idx="2">
                  <c:v>1.5279105394255647E-3</c:v>
                </c:pt>
                <c:pt idx="3">
                  <c:v>1.5297854070526575E-3</c:v>
                </c:pt>
                <c:pt idx="4">
                  <c:v>1.5316622839828386E-3</c:v>
                </c:pt>
                <c:pt idx="5">
                  <c:v>1.5335411702161084E-3</c:v>
                </c:pt>
                <c:pt idx="6">
                  <c:v>1.5354220657524669E-3</c:v>
                </c:pt>
                <c:pt idx="7">
                  <c:v>1.5410768081800732E-3</c:v>
                </c:pt>
                <c:pt idx="8">
                  <c:v>1.5429657409287856E-3</c:v>
                </c:pt>
                <c:pt idx="9">
                  <c:v>1.5448566829805866E-3</c:v>
                </c:pt>
                <c:pt idx="10">
                  <c:v>1.5467496343354761E-3</c:v>
                </c:pt>
                <c:pt idx="11">
                  <c:v>1.5486445949934543E-3</c:v>
                </c:pt>
                <c:pt idx="12">
                  <c:v>1.5543415327859201E-3</c:v>
                </c:pt>
                <c:pt idx="13">
                  <c:v>1.5562445306562523E-3</c:v>
                </c:pt>
                <c:pt idx="14">
                  <c:v>1.5581495378296729E-3</c:v>
                </c:pt>
                <c:pt idx="15">
                  <c:v>1.5600565543061825E-3</c:v>
                </c:pt>
                <c:pt idx="16">
                  <c:v>1.5619655800857804E-3</c:v>
                </c:pt>
                <c:pt idx="17">
                  <c:v>1.5677047132431055E-3</c:v>
                </c:pt>
                <c:pt idx="18">
                  <c:v>1.5696217762350573E-3</c:v>
                </c:pt>
                <c:pt idx="19">
                  <c:v>1.5715408485300981E-3</c:v>
                </c:pt>
                <c:pt idx="20">
                  <c:v>1.5734619301282272E-3</c:v>
                </c:pt>
                <c:pt idx="21">
                  <c:v>1.575385021029445E-3</c:v>
                </c:pt>
                <c:pt idx="22">
                  <c:v>1.5811663495516293E-3</c:v>
                </c:pt>
                <c:pt idx="23">
                  <c:v>1.5830974776652011E-3</c:v>
                </c:pt>
                <c:pt idx="24">
                  <c:v>1.5850306150818616E-3</c:v>
                </c:pt>
                <c:pt idx="25">
                  <c:v>1.5869657618016106E-3</c:v>
                </c:pt>
                <c:pt idx="26">
                  <c:v>1.5889029178244481E-3</c:v>
                </c:pt>
                <c:pt idx="27">
                  <c:v>1.5947264417114919E-3</c:v>
                </c:pt>
                <c:pt idx="28">
                  <c:v>1.5966716349466834E-3</c:v>
                </c:pt>
                <c:pt idx="29">
                  <c:v>1.5986188374849635E-3</c:v>
                </c:pt>
                <c:pt idx="30">
                  <c:v>1.6005680493263324E-3</c:v>
                </c:pt>
                <c:pt idx="31">
                  <c:v>1.6025192704707898E-3</c:v>
                </c:pt>
                <c:pt idx="32">
                  <c:v>1.6083849897226927E-3</c:v>
                </c:pt>
                <c:pt idx="33">
                  <c:v>1.6103442480795041E-3</c:v>
                </c:pt>
                <c:pt idx="34">
                  <c:v>1.6123055157394042E-3</c:v>
                </c:pt>
                <c:pt idx="35">
                  <c:v>1.6142687927023927E-3</c:v>
                </c:pt>
                <c:pt idx="36">
                  <c:v>1.6162340789684698E-3</c:v>
                </c:pt>
                <c:pt idx="37">
                  <c:v>1.6221419935852322E-3</c:v>
                </c:pt>
                <c:pt idx="38">
                  <c:v>1.6241153170636633E-3</c:v>
                </c:pt>
                <c:pt idx="39">
                  <c:v>1.6260906498451833E-3</c:v>
                </c:pt>
                <c:pt idx="40">
                  <c:v>1.6280679919297915E-3</c:v>
                </c:pt>
                <c:pt idx="41">
                  <c:v>1.6300473433174883E-3</c:v>
                </c:pt>
                <c:pt idx="42">
                  <c:v>1.6359974532991102E-3</c:v>
                </c:pt>
                <c:pt idx="43">
                  <c:v>1.6379848418991612E-3</c:v>
                </c:pt>
                <c:pt idx="44">
                  <c:v>1.6399742398023008E-3</c:v>
                </c:pt>
                <c:pt idx="45">
                  <c:v>1.641965647008529E-3</c:v>
                </c:pt>
                <c:pt idx="46">
                  <c:v>1.6439590635178457E-3</c:v>
                </c:pt>
                <c:pt idx="47">
                  <c:v>1.6499513688643269E-3</c:v>
                </c:pt>
                <c:pt idx="48">
                  <c:v>1.6519528225859975E-3</c:v>
                </c:pt>
                <c:pt idx="49">
                  <c:v>1.6539562856107569E-3</c:v>
                </c:pt>
                <c:pt idx="50">
                  <c:v>1.6559617579386047E-3</c:v>
                </c:pt>
                <c:pt idx="51">
                  <c:v>1.6579692395695411E-3</c:v>
                </c:pt>
                <c:pt idx="52">
                  <c:v>1.6640037402808818E-3</c:v>
                </c:pt>
                <c:pt idx="53">
                  <c:v>1.6660192591241721E-3</c:v>
                </c:pt>
                <c:pt idx="54">
                  <c:v>1.6680367872705514E-3</c:v>
                </c:pt>
                <c:pt idx="55">
                  <c:v>1.6700563247200192E-3</c:v>
                </c:pt>
                <c:pt idx="56">
                  <c:v>1.6720778714725754E-3</c:v>
                </c:pt>
                <c:pt idx="57">
                  <c:v>1.6781545675487752E-3</c:v>
                </c:pt>
                <c:pt idx="58">
                  <c:v>1.6801841515136854E-3</c:v>
                </c:pt>
                <c:pt idx="59">
                  <c:v>1.6822157447816844E-3</c:v>
                </c:pt>
                <c:pt idx="60">
                  <c:v>1.6842493473527721E-3</c:v>
                </c:pt>
                <c:pt idx="61">
                  <c:v>1.6862849592269478E-3</c:v>
                </c:pt>
                <c:pt idx="62">
                  <c:v>1.692403850668007E-3</c:v>
                </c:pt>
                <c:pt idx="63">
                  <c:v>1.6944474997545372E-3</c:v>
                </c:pt>
                <c:pt idx="64">
                  <c:v>1.6964931581441561E-3</c:v>
                </c:pt>
                <c:pt idx="65">
                  <c:v>1.6985408258368634E-3</c:v>
                </c:pt>
                <c:pt idx="66">
                  <c:v>1.7005905028326591E-3</c:v>
                </c:pt>
                <c:pt idx="67">
                  <c:v>1.7067515896385778E-3</c:v>
                </c:pt>
                <c:pt idx="68">
                  <c:v>1.7088093038467277E-3</c:v>
                </c:pt>
                <c:pt idx="69">
                  <c:v>1.7108690273579662E-3</c:v>
                </c:pt>
                <c:pt idx="70">
                  <c:v>1.7129307601722933E-3</c:v>
                </c:pt>
                <c:pt idx="71">
                  <c:v>1.7149945022897086E-3</c:v>
                </c:pt>
                <c:pt idx="72">
                  <c:v>1.7211977844604866E-3</c:v>
                </c:pt>
                <c:pt idx="73">
                  <c:v>1.7232695637902564E-3</c:v>
                </c:pt>
                <c:pt idx="74">
                  <c:v>1.7253433524231148E-3</c:v>
                </c:pt>
                <c:pt idx="75">
                  <c:v>1.7274191503590616E-3</c:v>
                </c:pt>
                <c:pt idx="76">
                  <c:v>1.7294969575980968E-3</c:v>
                </c:pt>
                <c:pt idx="77">
                  <c:v>1.7378282795851238E-3</c:v>
                </c:pt>
                <c:pt idx="78">
                  <c:v>1.7399161333396019E-3</c:v>
                </c:pt>
                <c:pt idx="79">
                  <c:v>1.7420059963971686E-3</c:v>
                </c:pt>
                <c:pt idx="80">
                  <c:v>1.7440978687578235E-3</c:v>
                </c:pt>
                <c:pt idx="81">
                  <c:v>1.7503855416583201E-3</c:v>
                </c:pt>
                <c:pt idx="82">
                  <c:v>1.7524854512313297E-3</c:v>
                </c:pt>
                <c:pt idx="83">
                  <c:v>1.7545873701074275E-3</c:v>
                </c:pt>
                <c:pt idx="84">
                  <c:v>1.7566912982866141E-3</c:v>
                </c:pt>
                <c:pt idx="85">
                  <c:v>1.7587972357688887E-3</c:v>
                </c:pt>
                <c:pt idx="86">
                  <c:v>1.765127104034245E-3</c:v>
                </c:pt>
                <c:pt idx="87">
                  <c:v>1.767241078728874E-3</c:v>
                </c:pt>
                <c:pt idx="88">
                  <c:v>1.7693570627265915E-3</c:v>
                </c:pt>
                <c:pt idx="89">
                  <c:v>1.7714750560273978E-3</c:v>
                </c:pt>
                <c:pt idx="90">
                  <c:v>1.7735950586312925E-3</c:v>
                </c:pt>
                <c:pt idx="91">
                  <c:v>1.7799671222615079E-3</c:v>
                </c:pt>
                <c:pt idx="92">
                  <c:v>1.7820951620777568E-3</c:v>
                </c:pt>
                <c:pt idx="93">
                  <c:v>1.7842252111970943E-3</c:v>
                </c:pt>
                <c:pt idx="94">
                  <c:v>1.7863572696195202E-3</c:v>
                </c:pt>
                <c:pt idx="95">
                  <c:v>1.7884913373450346E-3</c:v>
                </c:pt>
                <c:pt idx="96">
                  <c:v>1.7949055963401093E-3</c:v>
                </c:pt>
                <c:pt idx="97">
                  <c:v>1.7970477012779781E-3</c:v>
                </c:pt>
                <c:pt idx="98">
                  <c:v>1.7991918155189355E-3</c:v>
                </c:pt>
                <c:pt idx="99">
                  <c:v>1.8013379390629813E-3</c:v>
                </c:pt>
                <c:pt idx="100">
                  <c:v>1.8034860719101154E-3</c:v>
                </c:pt>
                <c:pt idx="101">
                  <c:v>1.8099425262700494E-3</c:v>
                </c:pt>
                <c:pt idx="102">
                  <c:v>1.8120986963295379E-3</c:v>
                </c:pt>
                <c:pt idx="103">
                  <c:v>1.8142568756921152E-3</c:v>
                </c:pt>
                <c:pt idx="104">
                  <c:v>1.8164170643577805E-3</c:v>
                </c:pt>
                <c:pt idx="105">
                  <c:v>1.8185792623265347E-3</c:v>
                </c:pt>
                <c:pt idx="106">
                  <c:v>1.8250779120513284E-3</c:v>
                </c:pt>
                <c:pt idx="107">
                  <c:v>1.8272481472324364E-3</c:v>
                </c:pt>
                <c:pt idx="108">
                  <c:v>1.8294203917166333E-3</c:v>
                </c:pt>
                <c:pt idx="109">
                  <c:v>1.8315946455039185E-3</c:v>
                </c:pt>
                <c:pt idx="110">
                  <c:v>1.8337709085942924E-3</c:v>
                </c:pt>
                <c:pt idx="111">
                  <c:v>1.8403117536839452E-3</c:v>
                </c:pt>
                <c:pt idx="112">
                  <c:v>1.8424960539866733E-3</c:v>
                </c:pt>
                <c:pt idx="113">
                  <c:v>1.8446823635924899E-3</c:v>
                </c:pt>
                <c:pt idx="114">
                  <c:v>1.8468706825013948E-3</c:v>
                </c:pt>
                <c:pt idx="115">
                  <c:v>1.8490610107133887E-3</c:v>
                </c:pt>
                <c:pt idx="116">
                  <c:v>1.8556440511679007E-3</c:v>
                </c:pt>
                <c:pt idx="117">
                  <c:v>1.8578424165922487E-3</c:v>
                </c:pt>
                <c:pt idx="118">
                  <c:v>1.860042791319685E-3</c:v>
                </c:pt>
                <c:pt idx="119">
                  <c:v>1.86224517535021E-3</c:v>
                </c:pt>
                <c:pt idx="120">
                  <c:v>1.8644495686838234E-3</c:v>
                </c:pt>
                <c:pt idx="121">
                  <c:v>1.8710748045031949E-3</c:v>
                </c:pt>
                <c:pt idx="122">
                  <c:v>1.8732872350491626E-3</c:v>
                </c:pt>
                <c:pt idx="123">
                  <c:v>1.8755016748982188E-3</c:v>
                </c:pt>
                <c:pt idx="124">
                  <c:v>1.8777181240503633E-3</c:v>
                </c:pt>
                <c:pt idx="125">
                  <c:v>1.8799365825055965E-3</c:v>
                </c:pt>
                <c:pt idx="126">
                  <c:v>1.8866040136898275E-3</c:v>
                </c:pt>
                <c:pt idx="127">
                  <c:v>1.8888305093574149E-3</c:v>
                </c:pt>
                <c:pt idx="128">
                  <c:v>1.8910590143280909E-3</c:v>
                </c:pt>
                <c:pt idx="129">
                  <c:v>1.8932895286018553E-3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674752"/>
        <c:axId val="719705216"/>
      </c:lineChart>
      <c:dateAx>
        <c:axId val="7196747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19705216"/>
        <c:crosses val="autoZero"/>
        <c:auto val="1"/>
        <c:lblOffset val="100"/>
        <c:baseTimeUnit val="days"/>
      </c:dateAx>
      <c:valAx>
        <c:axId val="7197052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967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3.3291194287643888E-3</c:v>
                </c:pt>
                <c:pt idx="1">
                  <c:v>3.3291194287643888E-3</c:v>
                </c:pt>
                <c:pt idx="2">
                  <c:v>3.3291194287643888E-3</c:v>
                </c:pt>
                <c:pt idx="3">
                  <c:v>3.3291194287643888E-3</c:v>
                </c:pt>
                <c:pt idx="4">
                  <c:v>3.3291194287643888E-3</c:v>
                </c:pt>
                <c:pt idx="5">
                  <c:v>3.3291194287643888E-3</c:v>
                </c:pt>
                <c:pt idx="6">
                  <c:v>3.3291194287643888E-3</c:v>
                </c:pt>
                <c:pt idx="7">
                  <c:v>3.3291194287643888E-3</c:v>
                </c:pt>
                <c:pt idx="8">
                  <c:v>3.3291194287643888E-3</c:v>
                </c:pt>
                <c:pt idx="9">
                  <c:v>3.3291194287643888E-3</c:v>
                </c:pt>
                <c:pt idx="10">
                  <c:v>3.3291194287643888E-3</c:v>
                </c:pt>
                <c:pt idx="11">
                  <c:v>3.3291194287643888E-3</c:v>
                </c:pt>
                <c:pt idx="12">
                  <c:v>3.3291194287643888E-3</c:v>
                </c:pt>
                <c:pt idx="13">
                  <c:v>3.3291194287643888E-3</c:v>
                </c:pt>
                <c:pt idx="14">
                  <c:v>3.3291194287643888E-3</c:v>
                </c:pt>
                <c:pt idx="15">
                  <c:v>3.3291194287643888E-3</c:v>
                </c:pt>
                <c:pt idx="16">
                  <c:v>3.3291194287643888E-3</c:v>
                </c:pt>
                <c:pt idx="17">
                  <c:v>3.3291194287643888E-3</c:v>
                </c:pt>
                <c:pt idx="18">
                  <c:v>3.3291194287643888E-3</c:v>
                </c:pt>
                <c:pt idx="19">
                  <c:v>3.3291194287643888E-3</c:v>
                </c:pt>
                <c:pt idx="20">
                  <c:v>3.3291194287643888E-3</c:v>
                </c:pt>
                <c:pt idx="21">
                  <c:v>3.3291194287643888E-3</c:v>
                </c:pt>
                <c:pt idx="22">
                  <c:v>3.3291194287643888E-3</c:v>
                </c:pt>
                <c:pt idx="23">
                  <c:v>3.3291194287643888E-3</c:v>
                </c:pt>
                <c:pt idx="24">
                  <c:v>3.3291194287643888E-3</c:v>
                </c:pt>
                <c:pt idx="25">
                  <c:v>3.3291194287643888E-3</c:v>
                </c:pt>
                <c:pt idx="26">
                  <c:v>3.3291194287643888E-3</c:v>
                </c:pt>
                <c:pt idx="27">
                  <c:v>3.3291194287643888E-3</c:v>
                </c:pt>
                <c:pt idx="28">
                  <c:v>3.3291194287643888E-3</c:v>
                </c:pt>
                <c:pt idx="29">
                  <c:v>3.3291194287643888E-3</c:v>
                </c:pt>
                <c:pt idx="30">
                  <c:v>3.3291194287643888E-3</c:v>
                </c:pt>
                <c:pt idx="31">
                  <c:v>3.3291194287643888E-3</c:v>
                </c:pt>
                <c:pt idx="32">
                  <c:v>3.3291194287643888E-3</c:v>
                </c:pt>
                <c:pt idx="33">
                  <c:v>3.3291194287643888E-3</c:v>
                </c:pt>
                <c:pt idx="34">
                  <c:v>3.3291194287643888E-3</c:v>
                </c:pt>
                <c:pt idx="35">
                  <c:v>3.3291194287643888E-3</c:v>
                </c:pt>
                <c:pt idx="36">
                  <c:v>3.3291194287643888E-3</c:v>
                </c:pt>
                <c:pt idx="37">
                  <c:v>3.3291194287643888E-3</c:v>
                </c:pt>
                <c:pt idx="38">
                  <c:v>3.3291194287643888E-3</c:v>
                </c:pt>
                <c:pt idx="39">
                  <c:v>3.3291194287643888E-3</c:v>
                </c:pt>
                <c:pt idx="40">
                  <c:v>3.3291194287643888E-3</c:v>
                </c:pt>
                <c:pt idx="41">
                  <c:v>3.3291194287643888E-3</c:v>
                </c:pt>
                <c:pt idx="42">
                  <c:v>3.3291194287643888E-3</c:v>
                </c:pt>
                <c:pt idx="43">
                  <c:v>3.3291194287643888E-3</c:v>
                </c:pt>
                <c:pt idx="44">
                  <c:v>3.3291194287643888E-3</c:v>
                </c:pt>
                <c:pt idx="45">
                  <c:v>3.3291194287643888E-3</c:v>
                </c:pt>
                <c:pt idx="46">
                  <c:v>3.3291194287643888E-3</c:v>
                </c:pt>
                <c:pt idx="47">
                  <c:v>3.3291194287643888E-3</c:v>
                </c:pt>
                <c:pt idx="48">
                  <c:v>3.3291194287643888E-3</c:v>
                </c:pt>
                <c:pt idx="49">
                  <c:v>3.3291194287643888E-3</c:v>
                </c:pt>
                <c:pt idx="50">
                  <c:v>3.3291194287643888E-3</c:v>
                </c:pt>
                <c:pt idx="51">
                  <c:v>3.3291194287643888E-3</c:v>
                </c:pt>
                <c:pt idx="52">
                  <c:v>3.3291194287643888E-3</c:v>
                </c:pt>
                <c:pt idx="53">
                  <c:v>3.3291194287643888E-3</c:v>
                </c:pt>
                <c:pt idx="54">
                  <c:v>3.3291194287643888E-3</c:v>
                </c:pt>
                <c:pt idx="55">
                  <c:v>3.3291194287643888E-3</c:v>
                </c:pt>
                <c:pt idx="56">
                  <c:v>3.3291194287643888E-3</c:v>
                </c:pt>
                <c:pt idx="57">
                  <c:v>3.3291194287643888E-3</c:v>
                </c:pt>
                <c:pt idx="58">
                  <c:v>3.3291194287643888E-3</c:v>
                </c:pt>
                <c:pt idx="59">
                  <c:v>3.3291194287643888E-3</c:v>
                </c:pt>
                <c:pt idx="60">
                  <c:v>3.3291194287643888E-3</c:v>
                </c:pt>
                <c:pt idx="61">
                  <c:v>3.3291194287643888E-3</c:v>
                </c:pt>
                <c:pt idx="62">
                  <c:v>3.3291194287643888E-3</c:v>
                </c:pt>
                <c:pt idx="63">
                  <c:v>3.3291194287643888E-3</c:v>
                </c:pt>
                <c:pt idx="64">
                  <c:v>3.3291194287643888E-3</c:v>
                </c:pt>
                <c:pt idx="65">
                  <c:v>3.3291194287643888E-3</c:v>
                </c:pt>
                <c:pt idx="66">
                  <c:v>3.3291194287643888E-3</c:v>
                </c:pt>
                <c:pt idx="67">
                  <c:v>3.3291194287643888E-3</c:v>
                </c:pt>
                <c:pt idx="68">
                  <c:v>3.3291194287643888E-3</c:v>
                </c:pt>
                <c:pt idx="69">
                  <c:v>3.3291194287643888E-3</c:v>
                </c:pt>
                <c:pt idx="70">
                  <c:v>3.3291194287643888E-3</c:v>
                </c:pt>
                <c:pt idx="71">
                  <c:v>3.3291194287643888E-3</c:v>
                </c:pt>
                <c:pt idx="72">
                  <c:v>3.3291194287643888E-3</c:v>
                </c:pt>
                <c:pt idx="73">
                  <c:v>3.3291194287643888E-3</c:v>
                </c:pt>
                <c:pt idx="74">
                  <c:v>3.3291194287643888E-3</c:v>
                </c:pt>
                <c:pt idx="75">
                  <c:v>3.3291194287643888E-3</c:v>
                </c:pt>
                <c:pt idx="76">
                  <c:v>3.3291194287643888E-3</c:v>
                </c:pt>
                <c:pt idx="77">
                  <c:v>3.3291194287643888E-3</c:v>
                </c:pt>
                <c:pt idx="78">
                  <c:v>3.3291194287643888E-3</c:v>
                </c:pt>
                <c:pt idx="79">
                  <c:v>3.3291194287643888E-3</c:v>
                </c:pt>
                <c:pt idx="80">
                  <c:v>3.3291194287643888E-3</c:v>
                </c:pt>
                <c:pt idx="81">
                  <c:v>3.3291194287643888E-3</c:v>
                </c:pt>
                <c:pt idx="82">
                  <c:v>3.3291194287643888E-3</c:v>
                </c:pt>
                <c:pt idx="83">
                  <c:v>3.3291194287643888E-3</c:v>
                </c:pt>
                <c:pt idx="84">
                  <c:v>3.3291194287643888E-3</c:v>
                </c:pt>
                <c:pt idx="85">
                  <c:v>3.3291194287643888E-3</c:v>
                </c:pt>
                <c:pt idx="86">
                  <c:v>3.3291194287643888E-3</c:v>
                </c:pt>
                <c:pt idx="87">
                  <c:v>3.3291194287643888E-3</c:v>
                </c:pt>
                <c:pt idx="88">
                  <c:v>3.3291194287643888E-3</c:v>
                </c:pt>
                <c:pt idx="89">
                  <c:v>3.3291194287643888E-3</c:v>
                </c:pt>
                <c:pt idx="90">
                  <c:v>3.3291194287643888E-3</c:v>
                </c:pt>
                <c:pt idx="91">
                  <c:v>3.3291194287643888E-3</c:v>
                </c:pt>
                <c:pt idx="92">
                  <c:v>3.3291194287643888E-3</c:v>
                </c:pt>
                <c:pt idx="93">
                  <c:v>3.3291194287643888E-3</c:v>
                </c:pt>
                <c:pt idx="94">
                  <c:v>3.3291194287643888E-3</c:v>
                </c:pt>
                <c:pt idx="95">
                  <c:v>3.3291194287643888E-3</c:v>
                </c:pt>
                <c:pt idx="96">
                  <c:v>3.3291194287643888E-3</c:v>
                </c:pt>
                <c:pt idx="97">
                  <c:v>3.3291194287643888E-3</c:v>
                </c:pt>
                <c:pt idx="98">
                  <c:v>3.3291194287643888E-3</c:v>
                </c:pt>
                <c:pt idx="99">
                  <c:v>3.3291194287643888E-3</c:v>
                </c:pt>
                <c:pt idx="100">
                  <c:v>3.3291194287643888E-3</c:v>
                </c:pt>
                <c:pt idx="101">
                  <c:v>3.3291194287643888E-3</c:v>
                </c:pt>
                <c:pt idx="102">
                  <c:v>3.3291194287643888E-3</c:v>
                </c:pt>
                <c:pt idx="103">
                  <c:v>3.3291194287643888E-3</c:v>
                </c:pt>
                <c:pt idx="104">
                  <c:v>3.3291194287643888E-3</c:v>
                </c:pt>
                <c:pt idx="105">
                  <c:v>3.3291194287643888E-3</c:v>
                </c:pt>
                <c:pt idx="106">
                  <c:v>3.3291194287643888E-3</c:v>
                </c:pt>
                <c:pt idx="107">
                  <c:v>3.3291194287643888E-3</c:v>
                </c:pt>
                <c:pt idx="108">
                  <c:v>3.3291194287643888E-3</c:v>
                </c:pt>
                <c:pt idx="109">
                  <c:v>3.3291194287643888E-3</c:v>
                </c:pt>
                <c:pt idx="110">
                  <c:v>3.3291194287643888E-3</c:v>
                </c:pt>
                <c:pt idx="111">
                  <c:v>3.3291194287643888E-3</c:v>
                </c:pt>
                <c:pt idx="112">
                  <c:v>3.3291194287643888E-3</c:v>
                </c:pt>
                <c:pt idx="113">
                  <c:v>3.3291194287643888E-3</c:v>
                </c:pt>
                <c:pt idx="114">
                  <c:v>3.3291194287643888E-3</c:v>
                </c:pt>
                <c:pt idx="115">
                  <c:v>3.3291194287643888E-3</c:v>
                </c:pt>
                <c:pt idx="116">
                  <c:v>3.3291194287643888E-3</c:v>
                </c:pt>
                <c:pt idx="117">
                  <c:v>3.3291194287643888E-3</c:v>
                </c:pt>
                <c:pt idx="118">
                  <c:v>3.3291194287643888E-3</c:v>
                </c:pt>
                <c:pt idx="119">
                  <c:v>3.3291194287643888E-3</c:v>
                </c:pt>
                <c:pt idx="120">
                  <c:v>3.3291194287643888E-3</c:v>
                </c:pt>
                <c:pt idx="121">
                  <c:v>3.3291194287643888E-3</c:v>
                </c:pt>
                <c:pt idx="122">
                  <c:v>3.3291194287643888E-3</c:v>
                </c:pt>
                <c:pt idx="123">
                  <c:v>3.3291194287643888E-3</c:v>
                </c:pt>
                <c:pt idx="124">
                  <c:v>3.3291194287643888E-3</c:v>
                </c:pt>
                <c:pt idx="125">
                  <c:v>3.3291194287643888E-3</c:v>
                </c:pt>
                <c:pt idx="126">
                  <c:v>3.3291194287643888E-3</c:v>
                </c:pt>
                <c:pt idx="127">
                  <c:v>3.3291194287643888E-3</c:v>
                </c:pt>
                <c:pt idx="128">
                  <c:v>3.3291194287643888E-3</c:v>
                </c:pt>
                <c:pt idx="129">
                  <c:v>3.3291194287643888E-3</c:v>
                </c:pt>
                <c:pt idx="130">
                  <c:v>3.3291194287643888E-3</c:v>
                </c:pt>
                <c:pt idx="131">
                  <c:v>3.3291194287643888E-3</c:v>
                </c:pt>
                <c:pt idx="132">
                  <c:v>3.3291194287643888E-3</c:v>
                </c:pt>
                <c:pt idx="133">
                  <c:v>3.3291194287643888E-3</c:v>
                </c:pt>
                <c:pt idx="134">
                  <c:v>3.3291194287643888E-3</c:v>
                </c:pt>
                <c:pt idx="135">
                  <c:v>3.3291194287643888E-3</c:v>
                </c:pt>
                <c:pt idx="136">
                  <c:v>3.3291194287643888E-3</c:v>
                </c:pt>
                <c:pt idx="137">
                  <c:v>3.3291194287643888E-3</c:v>
                </c:pt>
                <c:pt idx="138">
                  <c:v>3.3291194287643888E-3</c:v>
                </c:pt>
                <c:pt idx="139">
                  <c:v>3.3291194287643888E-3</c:v>
                </c:pt>
                <c:pt idx="140">
                  <c:v>3.3291194287643888E-3</c:v>
                </c:pt>
                <c:pt idx="141">
                  <c:v>3.3291194287643888E-3</c:v>
                </c:pt>
                <c:pt idx="142">
                  <c:v>3.3291194287643888E-3</c:v>
                </c:pt>
                <c:pt idx="143">
                  <c:v>3.3291194287643888E-3</c:v>
                </c:pt>
                <c:pt idx="144">
                  <c:v>3.3291194287643888E-3</c:v>
                </c:pt>
                <c:pt idx="145">
                  <c:v>3.3291194287643888E-3</c:v>
                </c:pt>
                <c:pt idx="146">
                  <c:v>3.3291194287643888E-3</c:v>
                </c:pt>
                <c:pt idx="147">
                  <c:v>3.3291194287643888E-3</c:v>
                </c:pt>
                <c:pt idx="148">
                  <c:v>3.3291194287643888E-3</c:v>
                </c:pt>
                <c:pt idx="149">
                  <c:v>3.3291194287643888E-3</c:v>
                </c:pt>
                <c:pt idx="150">
                  <c:v>3.3291194287643888E-3</c:v>
                </c:pt>
                <c:pt idx="151">
                  <c:v>3.3291194287643888E-3</c:v>
                </c:pt>
                <c:pt idx="152">
                  <c:v>3.3291194287643888E-3</c:v>
                </c:pt>
                <c:pt idx="153">
                  <c:v>3.3291194287643888E-3</c:v>
                </c:pt>
                <c:pt idx="154">
                  <c:v>3.3291194287643888E-3</c:v>
                </c:pt>
                <c:pt idx="155">
                  <c:v>3.3291194287643888E-3</c:v>
                </c:pt>
                <c:pt idx="156">
                  <c:v>3.3291194287643888E-3</c:v>
                </c:pt>
                <c:pt idx="157">
                  <c:v>3.3291194287643888E-3</c:v>
                </c:pt>
                <c:pt idx="158">
                  <c:v>3.3291194287643888E-3</c:v>
                </c:pt>
                <c:pt idx="159">
                  <c:v>3.3291194287643888E-3</c:v>
                </c:pt>
                <c:pt idx="160">
                  <c:v>3.3291194287643888E-3</c:v>
                </c:pt>
                <c:pt idx="161">
                  <c:v>3.3291194287643888E-3</c:v>
                </c:pt>
                <c:pt idx="162">
                  <c:v>3.3291194287643888E-3</c:v>
                </c:pt>
                <c:pt idx="163">
                  <c:v>3.3291194287643888E-3</c:v>
                </c:pt>
                <c:pt idx="164">
                  <c:v>3.3291194287643888E-3</c:v>
                </c:pt>
                <c:pt idx="165">
                  <c:v>3.3291194287643888E-3</c:v>
                </c:pt>
                <c:pt idx="166">
                  <c:v>3.3291194287643888E-3</c:v>
                </c:pt>
                <c:pt idx="167">
                  <c:v>3.3291194287643888E-3</c:v>
                </c:pt>
                <c:pt idx="168">
                  <c:v>3.3291194287643888E-3</c:v>
                </c:pt>
                <c:pt idx="169">
                  <c:v>3.3291194287643888E-3</c:v>
                </c:pt>
                <c:pt idx="170">
                  <c:v>3.3291194287643888E-3</c:v>
                </c:pt>
                <c:pt idx="171">
                  <c:v>3.3291194287643888E-3</c:v>
                </c:pt>
                <c:pt idx="172">
                  <c:v>3.3291194287643888E-3</c:v>
                </c:pt>
                <c:pt idx="173">
                  <c:v>3.3291194287643888E-3</c:v>
                </c:pt>
                <c:pt idx="174">
                  <c:v>3.3291194287643888E-3</c:v>
                </c:pt>
                <c:pt idx="175">
                  <c:v>3.3291194287643888E-3</c:v>
                </c:pt>
                <c:pt idx="176">
                  <c:v>3.3291194287643888E-3</c:v>
                </c:pt>
                <c:pt idx="177">
                  <c:v>3.3291194287643888E-3</c:v>
                </c:pt>
                <c:pt idx="178">
                  <c:v>3.3291194287643888E-3</c:v>
                </c:pt>
                <c:pt idx="179">
                  <c:v>3.3291194287643888E-3</c:v>
                </c:pt>
                <c:pt idx="180">
                  <c:v>3.3291194287643888E-3</c:v>
                </c:pt>
                <c:pt idx="181">
                  <c:v>3.3291194287643888E-3</c:v>
                </c:pt>
                <c:pt idx="182">
                  <c:v>3.3291194287643888E-3</c:v>
                </c:pt>
                <c:pt idx="183">
                  <c:v>3.3291194287643888E-3</c:v>
                </c:pt>
                <c:pt idx="184">
                  <c:v>3.3291194287643888E-3</c:v>
                </c:pt>
                <c:pt idx="185">
                  <c:v>3.3291194287643888E-3</c:v>
                </c:pt>
                <c:pt idx="186">
                  <c:v>3.3291194287643888E-3</c:v>
                </c:pt>
                <c:pt idx="187">
                  <c:v>3.3291194287643888E-3</c:v>
                </c:pt>
                <c:pt idx="188">
                  <c:v>3.3291194287643888E-3</c:v>
                </c:pt>
                <c:pt idx="189">
                  <c:v>3.3291194287643888E-3</c:v>
                </c:pt>
                <c:pt idx="190">
                  <c:v>3.3291194287643888E-3</c:v>
                </c:pt>
                <c:pt idx="191">
                  <c:v>3.3291194287643888E-3</c:v>
                </c:pt>
                <c:pt idx="192">
                  <c:v>3.3291194287643888E-3</c:v>
                </c:pt>
                <c:pt idx="193">
                  <c:v>3.3291194287643888E-3</c:v>
                </c:pt>
                <c:pt idx="194">
                  <c:v>3.3291194287643888E-3</c:v>
                </c:pt>
                <c:pt idx="195">
                  <c:v>3.3291194287643888E-3</c:v>
                </c:pt>
                <c:pt idx="196">
                  <c:v>3.3291194287643888E-3</c:v>
                </c:pt>
                <c:pt idx="197">
                  <c:v>3.3291194287643888E-3</c:v>
                </c:pt>
                <c:pt idx="198">
                  <c:v>3.3291194287643888E-3</c:v>
                </c:pt>
                <c:pt idx="199">
                  <c:v>3.3291194287643888E-3</c:v>
                </c:pt>
                <c:pt idx="200">
                  <c:v>3.3291194287643888E-3</c:v>
                </c:pt>
                <c:pt idx="201">
                  <c:v>3.3291194287643888E-3</c:v>
                </c:pt>
                <c:pt idx="202">
                  <c:v>3.3291194287643888E-3</c:v>
                </c:pt>
                <c:pt idx="203">
                  <c:v>3.3291194287643888E-3</c:v>
                </c:pt>
                <c:pt idx="204">
                  <c:v>3.3291194287643888E-3</c:v>
                </c:pt>
                <c:pt idx="205">
                  <c:v>3.3291194287643888E-3</c:v>
                </c:pt>
                <c:pt idx="206">
                  <c:v>3.3291194287643888E-3</c:v>
                </c:pt>
                <c:pt idx="207">
                  <c:v>3.3291194287643888E-3</c:v>
                </c:pt>
                <c:pt idx="208">
                  <c:v>3.3291194287643888E-3</c:v>
                </c:pt>
                <c:pt idx="209">
                  <c:v>3.3291194287643888E-3</c:v>
                </c:pt>
                <c:pt idx="210">
                  <c:v>3.3291194287643888E-3</c:v>
                </c:pt>
                <c:pt idx="211">
                  <c:v>3.3291194287643888E-3</c:v>
                </c:pt>
                <c:pt idx="212">
                  <c:v>3.3291194287643888E-3</c:v>
                </c:pt>
                <c:pt idx="213">
                  <c:v>3.3291194287643888E-3</c:v>
                </c:pt>
                <c:pt idx="214">
                  <c:v>3.3291194287643888E-3</c:v>
                </c:pt>
                <c:pt idx="215">
                  <c:v>3.3291194287643888E-3</c:v>
                </c:pt>
                <c:pt idx="216">
                  <c:v>3.3291194287643888E-3</c:v>
                </c:pt>
                <c:pt idx="217">
                  <c:v>3.3291194287643888E-3</c:v>
                </c:pt>
                <c:pt idx="218">
                  <c:v>3.3291194287643888E-3</c:v>
                </c:pt>
                <c:pt idx="219">
                  <c:v>3.3291194287643888E-3</c:v>
                </c:pt>
                <c:pt idx="220">
                  <c:v>3.3291194287643888E-3</c:v>
                </c:pt>
                <c:pt idx="221">
                  <c:v>3.3291194287643888E-3</c:v>
                </c:pt>
                <c:pt idx="222">
                  <c:v>3.3291194287643888E-3</c:v>
                </c:pt>
                <c:pt idx="223">
                  <c:v>3.3291194287643888E-3</c:v>
                </c:pt>
                <c:pt idx="224">
                  <c:v>3.3291194287643888E-3</c:v>
                </c:pt>
                <c:pt idx="225">
                  <c:v>3.3291194287643888E-3</c:v>
                </c:pt>
                <c:pt idx="226">
                  <c:v>3.3291194287643888E-3</c:v>
                </c:pt>
                <c:pt idx="227">
                  <c:v>3.3291194287643888E-3</c:v>
                </c:pt>
                <c:pt idx="228">
                  <c:v>3.3291194287643888E-3</c:v>
                </c:pt>
                <c:pt idx="229">
                  <c:v>3.3291194287643888E-3</c:v>
                </c:pt>
                <c:pt idx="230">
                  <c:v>3.3291194287643888E-3</c:v>
                </c:pt>
                <c:pt idx="231">
                  <c:v>3.3291194287643888E-3</c:v>
                </c:pt>
                <c:pt idx="232">
                  <c:v>3.3291194287643888E-3</c:v>
                </c:pt>
                <c:pt idx="233">
                  <c:v>3.3291194287643888E-3</c:v>
                </c:pt>
                <c:pt idx="234">
                  <c:v>3.3291194287643888E-3</c:v>
                </c:pt>
                <c:pt idx="235">
                  <c:v>3.3291194287643888E-3</c:v>
                </c:pt>
                <c:pt idx="236">
                  <c:v>3.3291194287643888E-3</c:v>
                </c:pt>
                <c:pt idx="237">
                  <c:v>3.3291194287643888E-3</c:v>
                </c:pt>
                <c:pt idx="238">
                  <c:v>3.3291194287643888E-3</c:v>
                </c:pt>
                <c:pt idx="239">
                  <c:v>3.3291194287643888E-3</c:v>
                </c:pt>
                <c:pt idx="240">
                  <c:v>3.3291194287643888E-3</c:v>
                </c:pt>
                <c:pt idx="241">
                  <c:v>3.3291194287643888E-3</c:v>
                </c:pt>
                <c:pt idx="242">
                  <c:v>3.3291194287643888E-3</c:v>
                </c:pt>
                <c:pt idx="243">
                  <c:v>3.3291194287643888E-3</c:v>
                </c:pt>
                <c:pt idx="244">
                  <c:v>3.3291194287643888E-3</c:v>
                </c:pt>
                <c:pt idx="245">
                  <c:v>3.3291194287643888E-3</c:v>
                </c:pt>
                <c:pt idx="246">
                  <c:v>3.3291194287643888E-3</c:v>
                </c:pt>
                <c:pt idx="247">
                  <c:v>3.3291194287643888E-3</c:v>
                </c:pt>
                <c:pt idx="248">
                  <c:v>3.3291194287643888E-3</c:v>
                </c:pt>
                <c:pt idx="249">
                  <c:v>3.3291194287643888E-3</c:v>
                </c:pt>
                <c:pt idx="250">
                  <c:v>3.3291194287643888E-3</c:v>
                </c:pt>
                <c:pt idx="251">
                  <c:v>3.3291194287643888E-3</c:v>
                </c:pt>
                <c:pt idx="252">
                  <c:v>3.3291194287643888E-3</c:v>
                </c:pt>
                <c:pt idx="253">
                  <c:v>3.3291194287643888E-3</c:v>
                </c:pt>
                <c:pt idx="254">
                  <c:v>3.3291194287643888E-3</c:v>
                </c:pt>
                <c:pt idx="255">
                  <c:v>3.3291194287643888E-3</c:v>
                </c:pt>
                <c:pt idx="256">
                  <c:v>3.3291194287643888E-3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2.9800490290653632E-3</c:v>
                </c:pt>
                <c:pt idx="1">
                  <c:v>2.9819617435842619E-3</c:v>
                </c:pt>
                <c:pt idx="2">
                  <c:v>2.9876998871409583E-3</c:v>
                </c:pt>
                <c:pt idx="3">
                  <c:v>2.9896126016598569E-3</c:v>
                </c:pt>
                <c:pt idx="4">
                  <c:v>2.991525316178756E-3</c:v>
                </c:pt>
                <c:pt idx="5">
                  <c:v>2.9934380306976547E-3</c:v>
                </c:pt>
                <c:pt idx="6">
                  <c:v>2.9953507452165533E-3</c:v>
                </c:pt>
                <c:pt idx="7">
                  <c:v>3.0010888887732497E-3</c:v>
                </c:pt>
                <c:pt idx="8">
                  <c:v>3.0030016032921484E-3</c:v>
                </c:pt>
                <c:pt idx="9">
                  <c:v>3.004914317811047E-3</c:v>
                </c:pt>
                <c:pt idx="10">
                  <c:v>3.0068270323299461E-3</c:v>
                </c:pt>
                <c:pt idx="11">
                  <c:v>3.0087397468488448E-3</c:v>
                </c:pt>
                <c:pt idx="12">
                  <c:v>3.0144778904055412E-3</c:v>
                </c:pt>
                <c:pt idx="13">
                  <c:v>3.0163906049244398E-3</c:v>
                </c:pt>
                <c:pt idx="14">
                  <c:v>3.0183033194433385E-3</c:v>
                </c:pt>
                <c:pt idx="15">
                  <c:v>3.0202160339622376E-3</c:v>
                </c:pt>
                <c:pt idx="16">
                  <c:v>3.0221287484811362E-3</c:v>
                </c:pt>
                <c:pt idx="17">
                  <c:v>3.0278668920378326E-3</c:v>
                </c:pt>
                <c:pt idx="18">
                  <c:v>3.0297796065567313E-3</c:v>
                </c:pt>
                <c:pt idx="19">
                  <c:v>3.03169232107563E-3</c:v>
                </c:pt>
                <c:pt idx="20">
                  <c:v>3.0336050355945286E-3</c:v>
                </c:pt>
                <c:pt idx="21">
                  <c:v>3.0355177501134277E-3</c:v>
                </c:pt>
                <c:pt idx="22">
                  <c:v>3.0412558936701241E-3</c:v>
                </c:pt>
                <c:pt idx="23">
                  <c:v>3.0431686081890228E-3</c:v>
                </c:pt>
                <c:pt idx="24">
                  <c:v>3.0450813227079214E-3</c:v>
                </c:pt>
                <c:pt idx="25">
                  <c:v>3.0469940372268201E-3</c:v>
                </c:pt>
                <c:pt idx="26">
                  <c:v>3.0489067517457192E-3</c:v>
                </c:pt>
                <c:pt idx="27">
                  <c:v>3.0546448953024151E-3</c:v>
                </c:pt>
                <c:pt idx="28">
                  <c:v>3.0565576098213142E-3</c:v>
                </c:pt>
                <c:pt idx="29">
                  <c:v>3.0584703243402129E-3</c:v>
                </c:pt>
                <c:pt idx="30">
                  <c:v>3.0603830388591115E-3</c:v>
                </c:pt>
                <c:pt idx="31">
                  <c:v>3.0622957533780102E-3</c:v>
                </c:pt>
                <c:pt idx="32">
                  <c:v>3.0680338969347066E-3</c:v>
                </c:pt>
                <c:pt idx="33">
                  <c:v>3.0699466114536057E-3</c:v>
                </c:pt>
                <c:pt idx="34">
                  <c:v>3.0718593259725043E-3</c:v>
                </c:pt>
                <c:pt idx="35">
                  <c:v>3.073772040491403E-3</c:v>
                </c:pt>
                <c:pt idx="36">
                  <c:v>3.0756847550103016E-3</c:v>
                </c:pt>
                <c:pt idx="37">
                  <c:v>3.081422898566998E-3</c:v>
                </c:pt>
                <c:pt idx="38">
                  <c:v>3.0833356130858967E-3</c:v>
                </c:pt>
                <c:pt idx="39">
                  <c:v>3.0852483276047958E-3</c:v>
                </c:pt>
                <c:pt idx="40">
                  <c:v>3.0871610421236944E-3</c:v>
                </c:pt>
                <c:pt idx="41">
                  <c:v>3.0890737566425931E-3</c:v>
                </c:pt>
                <c:pt idx="42">
                  <c:v>3.0948119001992895E-3</c:v>
                </c:pt>
                <c:pt idx="43">
                  <c:v>3.0967246147181882E-3</c:v>
                </c:pt>
                <c:pt idx="44">
                  <c:v>3.0986373292370873E-3</c:v>
                </c:pt>
                <c:pt idx="45">
                  <c:v>3.1005500437559859E-3</c:v>
                </c:pt>
                <c:pt idx="46">
                  <c:v>3.1024627582748846E-3</c:v>
                </c:pt>
                <c:pt idx="47">
                  <c:v>3.108200901831581E-3</c:v>
                </c:pt>
                <c:pt idx="48">
                  <c:v>3.1101136163504796E-3</c:v>
                </c:pt>
                <c:pt idx="49">
                  <c:v>3.1120263308693783E-3</c:v>
                </c:pt>
                <c:pt idx="50">
                  <c:v>3.1139390453882774E-3</c:v>
                </c:pt>
                <c:pt idx="51">
                  <c:v>3.115851759907176E-3</c:v>
                </c:pt>
                <c:pt idx="52">
                  <c:v>3.1215899034638724E-3</c:v>
                </c:pt>
                <c:pt idx="53">
                  <c:v>3.1235026179827711E-3</c:v>
                </c:pt>
                <c:pt idx="54">
                  <c:v>3.1254153325016697E-3</c:v>
                </c:pt>
                <c:pt idx="55">
                  <c:v>3.1273280470205684E-3</c:v>
                </c:pt>
                <c:pt idx="56">
                  <c:v>3.1292407615394675E-3</c:v>
                </c:pt>
                <c:pt idx="57">
                  <c:v>3.1349789050961639E-3</c:v>
                </c:pt>
                <c:pt idx="58">
                  <c:v>3.1368916196150625E-3</c:v>
                </c:pt>
                <c:pt idx="59">
                  <c:v>3.1388043341339612E-3</c:v>
                </c:pt>
                <c:pt idx="60">
                  <c:v>3.1407170486528599E-3</c:v>
                </c:pt>
                <c:pt idx="61">
                  <c:v>3.1426297631717589E-3</c:v>
                </c:pt>
                <c:pt idx="62">
                  <c:v>3.1483679067284549E-3</c:v>
                </c:pt>
                <c:pt idx="63">
                  <c:v>3.150280621247354E-3</c:v>
                </c:pt>
                <c:pt idx="64">
                  <c:v>3.1521933357662527E-3</c:v>
                </c:pt>
                <c:pt idx="65">
                  <c:v>3.1541060502851513E-3</c:v>
                </c:pt>
                <c:pt idx="66">
                  <c:v>3.15601876480405E-3</c:v>
                </c:pt>
                <c:pt idx="67">
                  <c:v>3.1617569083607464E-3</c:v>
                </c:pt>
                <c:pt idx="68">
                  <c:v>3.1636696228796455E-3</c:v>
                </c:pt>
                <c:pt idx="69">
                  <c:v>3.1655823373985441E-3</c:v>
                </c:pt>
                <c:pt idx="70">
                  <c:v>3.1674950519174428E-3</c:v>
                </c:pt>
                <c:pt idx="71">
                  <c:v>3.1694077664363414E-3</c:v>
                </c:pt>
                <c:pt idx="72">
                  <c:v>3.1751459099930378E-3</c:v>
                </c:pt>
                <c:pt idx="73">
                  <c:v>3.1770586245119365E-3</c:v>
                </c:pt>
                <c:pt idx="74">
                  <c:v>3.1789713390308356E-3</c:v>
                </c:pt>
                <c:pt idx="75">
                  <c:v>3.1808840535497342E-3</c:v>
                </c:pt>
                <c:pt idx="76">
                  <c:v>3.1827967680686329E-3</c:v>
                </c:pt>
                <c:pt idx="77">
                  <c:v>3.1904476261442279E-3</c:v>
                </c:pt>
                <c:pt idx="78">
                  <c:v>3.192360340663127E-3</c:v>
                </c:pt>
                <c:pt idx="79">
                  <c:v>3.1942730551820257E-3</c:v>
                </c:pt>
                <c:pt idx="80">
                  <c:v>3.1961857697009243E-3</c:v>
                </c:pt>
                <c:pt idx="81">
                  <c:v>3.2019239132576208E-3</c:v>
                </c:pt>
                <c:pt idx="82">
                  <c:v>3.2038366277765194E-3</c:v>
                </c:pt>
                <c:pt idx="83">
                  <c:v>3.2057493422954181E-3</c:v>
                </c:pt>
                <c:pt idx="84">
                  <c:v>3.2076620568143172E-3</c:v>
                </c:pt>
                <c:pt idx="85">
                  <c:v>3.2095747713332158E-3</c:v>
                </c:pt>
                <c:pt idx="86">
                  <c:v>3.2153129148899122E-3</c:v>
                </c:pt>
                <c:pt idx="87">
                  <c:v>3.2172256294088109E-3</c:v>
                </c:pt>
                <c:pt idx="88">
                  <c:v>3.2191383439277095E-3</c:v>
                </c:pt>
                <c:pt idx="89">
                  <c:v>3.2210510584466086E-3</c:v>
                </c:pt>
                <c:pt idx="90">
                  <c:v>3.2229637729655073E-3</c:v>
                </c:pt>
                <c:pt idx="91">
                  <c:v>3.2287019165222037E-3</c:v>
                </c:pt>
                <c:pt idx="92">
                  <c:v>3.2306146310411023E-3</c:v>
                </c:pt>
                <c:pt idx="93">
                  <c:v>3.232527345560001E-3</c:v>
                </c:pt>
                <c:pt idx="94">
                  <c:v>3.2344400600789001E-3</c:v>
                </c:pt>
                <c:pt idx="95">
                  <c:v>3.2363527745977987E-3</c:v>
                </c:pt>
                <c:pt idx="96">
                  <c:v>3.2420909181544947E-3</c:v>
                </c:pt>
                <c:pt idx="97">
                  <c:v>3.2440036326733938E-3</c:v>
                </c:pt>
                <c:pt idx="98">
                  <c:v>3.2459163471922924E-3</c:v>
                </c:pt>
                <c:pt idx="99">
                  <c:v>3.2478290617111911E-3</c:v>
                </c:pt>
                <c:pt idx="100">
                  <c:v>3.2497417762300902E-3</c:v>
                </c:pt>
                <c:pt idx="101">
                  <c:v>3.2554799197867862E-3</c:v>
                </c:pt>
                <c:pt idx="102">
                  <c:v>3.2573926343056852E-3</c:v>
                </c:pt>
                <c:pt idx="103">
                  <c:v>3.2593053488245839E-3</c:v>
                </c:pt>
                <c:pt idx="104">
                  <c:v>3.2612180633434826E-3</c:v>
                </c:pt>
                <c:pt idx="105">
                  <c:v>3.2631307778623816E-3</c:v>
                </c:pt>
                <c:pt idx="106">
                  <c:v>3.2688689214190776E-3</c:v>
                </c:pt>
                <c:pt idx="107">
                  <c:v>3.2707816359379763E-3</c:v>
                </c:pt>
                <c:pt idx="108">
                  <c:v>3.2726943504568754E-3</c:v>
                </c:pt>
                <c:pt idx="109">
                  <c:v>3.274607064975774E-3</c:v>
                </c:pt>
                <c:pt idx="110">
                  <c:v>3.2765197794946727E-3</c:v>
                </c:pt>
                <c:pt idx="111">
                  <c:v>3.2822579230513691E-3</c:v>
                </c:pt>
                <c:pt idx="112">
                  <c:v>3.2841706375702677E-3</c:v>
                </c:pt>
                <c:pt idx="113">
                  <c:v>3.2860833520891668E-3</c:v>
                </c:pt>
                <c:pt idx="114">
                  <c:v>3.2879960666080655E-3</c:v>
                </c:pt>
                <c:pt idx="115">
                  <c:v>3.2899087811269641E-3</c:v>
                </c:pt>
                <c:pt idx="116">
                  <c:v>3.2956469246836605E-3</c:v>
                </c:pt>
                <c:pt idx="117">
                  <c:v>3.2975596392025592E-3</c:v>
                </c:pt>
                <c:pt idx="118">
                  <c:v>3.2994723537214578E-3</c:v>
                </c:pt>
                <c:pt idx="119">
                  <c:v>3.3013850682403569E-3</c:v>
                </c:pt>
                <c:pt idx="120">
                  <c:v>3.3032977827592556E-3</c:v>
                </c:pt>
                <c:pt idx="121">
                  <c:v>3.309035926315952E-3</c:v>
                </c:pt>
                <c:pt idx="122">
                  <c:v>3.3109486408348507E-3</c:v>
                </c:pt>
                <c:pt idx="123">
                  <c:v>3.3128613553537493E-3</c:v>
                </c:pt>
                <c:pt idx="124">
                  <c:v>3.3147740698726484E-3</c:v>
                </c:pt>
                <c:pt idx="125">
                  <c:v>3.3166867843915471E-3</c:v>
                </c:pt>
                <c:pt idx="126">
                  <c:v>3.3224249279482435E-3</c:v>
                </c:pt>
                <c:pt idx="127">
                  <c:v>3.3243376424671421E-3</c:v>
                </c:pt>
                <c:pt idx="128">
                  <c:v>3.3262503569860408E-3</c:v>
                </c:pt>
                <c:pt idx="129">
                  <c:v>3.3281630715049394E-3</c:v>
                </c:pt>
                <c:pt idx="130">
                  <c:v>3.3300757860238385E-3</c:v>
                </c:pt>
                <c:pt idx="131">
                  <c:v>3.3358139295805349E-3</c:v>
                </c:pt>
                <c:pt idx="132">
                  <c:v>3.3377266440994336E-3</c:v>
                </c:pt>
                <c:pt idx="133">
                  <c:v>3.3396393586183322E-3</c:v>
                </c:pt>
                <c:pt idx="134">
                  <c:v>3.3415520731372309E-3</c:v>
                </c:pt>
                <c:pt idx="135">
                  <c:v>3.34346478765613E-3</c:v>
                </c:pt>
                <c:pt idx="136">
                  <c:v>3.3492029312128264E-3</c:v>
                </c:pt>
                <c:pt idx="137">
                  <c:v>3.351115645731725E-3</c:v>
                </c:pt>
                <c:pt idx="138">
                  <c:v>3.3530283602506237E-3</c:v>
                </c:pt>
                <c:pt idx="139">
                  <c:v>3.3549410747695223E-3</c:v>
                </c:pt>
                <c:pt idx="140">
                  <c:v>3.3568537892884214E-3</c:v>
                </c:pt>
                <c:pt idx="141">
                  <c:v>3.3625919328451174E-3</c:v>
                </c:pt>
                <c:pt idx="142">
                  <c:v>3.3645046473640165E-3</c:v>
                </c:pt>
                <c:pt idx="143">
                  <c:v>3.3664173618829151E-3</c:v>
                </c:pt>
                <c:pt idx="144">
                  <c:v>3.3683300764018138E-3</c:v>
                </c:pt>
                <c:pt idx="145">
                  <c:v>3.3702427909207125E-3</c:v>
                </c:pt>
                <c:pt idx="146">
                  <c:v>3.3759809344774089E-3</c:v>
                </c:pt>
                <c:pt idx="147">
                  <c:v>3.3778936489963075E-3</c:v>
                </c:pt>
                <c:pt idx="148">
                  <c:v>3.3798063635152066E-3</c:v>
                </c:pt>
                <c:pt idx="149">
                  <c:v>3.3817190780341053E-3</c:v>
                </c:pt>
                <c:pt idx="150">
                  <c:v>3.3836317925530039E-3</c:v>
                </c:pt>
                <c:pt idx="151">
                  <c:v>3.3893699361097003E-3</c:v>
                </c:pt>
                <c:pt idx="152">
                  <c:v>3.391282650628599E-3</c:v>
                </c:pt>
                <c:pt idx="153">
                  <c:v>3.3931953651474981E-3</c:v>
                </c:pt>
                <c:pt idx="154">
                  <c:v>3.3951080796663967E-3</c:v>
                </c:pt>
                <c:pt idx="155">
                  <c:v>3.4046716522608904E-3</c:v>
                </c:pt>
                <c:pt idx="156">
                  <c:v>3.4065843667797895E-3</c:v>
                </c:pt>
                <c:pt idx="157">
                  <c:v>3.4084970812986882E-3</c:v>
                </c:pt>
                <c:pt idx="158">
                  <c:v>3.4104097958175868E-3</c:v>
                </c:pt>
                <c:pt idx="159">
                  <c:v>3.4161479393742832E-3</c:v>
                </c:pt>
                <c:pt idx="160">
                  <c:v>3.4180606538931819E-3</c:v>
                </c:pt>
                <c:pt idx="161">
                  <c:v>3.4199733684120806E-3</c:v>
                </c:pt>
                <c:pt idx="162">
                  <c:v>3.4218860829309796E-3</c:v>
                </c:pt>
                <c:pt idx="163">
                  <c:v>3.4237987974498783E-3</c:v>
                </c:pt>
                <c:pt idx="164">
                  <c:v>3.4314496555254734E-3</c:v>
                </c:pt>
                <c:pt idx="165">
                  <c:v>3.433362370044372E-3</c:v>
                </c:pt>
                <c:pt idx="166">
                  <c:v>3.4352750845632711E-3</c:v>
                </c:pt>
                <c:pt idx="167">
                  <c:v>3.4371877990821698E-3</c:v>
                </c:pt>
                <c:pt idx="168">
                  <c:v>3.4429259426388662E-3</c:v>
                </c:pt>
                <c:pt idx="169">
                  <c:v>3.4448386571577648E-3</c:v>
                </c:pt>
                <c:pt idx="170">
                  <c:v>3.4467513716766635E-3</c:v>
                </c:pt>
                <c:pt idx="171">
                  <c:v>3.4486640861955621E-3</c:v>
                </c:pt>
                <c:pt idx="172">
                  <c:v>3.4505768007144612E-3</c:v>
                </c:pt>
                <c:pt idx="173">
                  <c:v>3.4563149442711572E-3</c:v>
                </c:pt>
                <c:pt idx="174">
                  <c:v>3.4582276587900563E-3</c:v>
                </c:pt>
                <c:pt idx="175">
                  <c:v>3.4601403733089549E-3</c:v>
                </c:pt>
                <c:pt idx="176">
                  <c:v>3.4620530878278536E-3</c:v>
                </c:pt>
                <c:pt idx="177">
                  <c:v>3.4639658023467522E-3</c:v>
                </c:pt>
                <c:pt idx="178">
                  <c:v>3.4697039459034486E-3</c:v>
                </c:pt>
                <c:pt idx="179">
                  <c:v>3.4716166604223473E-3</c:v>
                </c:pt>
                <c:pt idx="180">
                  <c:v>3.4735293749412464E-3</c:v>
                </c:pt>
                <c:pt idx="181">
                  <c:v>3.475442089460145E-3</c:v>
                </c:pt>
                <c:pt idx="182">
                  <c:v>3.4773548039790437E-3</c:v>
                </c:pt>
                <c:pt idx="183">
                  <c:v>3.4830929475357401E-3</c:v>
                </c:pt>
                <c:pt idx="184">
                  <c:v>3.4850056620546388E-3</c:v>
                </c:pt>
                <c:pt idx="185">
                  <c:v>3.4869183765735379E-3</c:v>
                </c:pt>
                <c:pt idx="186">
                  <c:v>3.4888310910924365E-3</c:v>
                </c:pt>
                <c:pt idx="187">
                  <c:v>3.4907438056113352E-3</c:v>
                </c:pt>
                <c:pt idx="188">
                  <c:v>3.4964819491680316E-3</c:v>
                </c:pt>
                <c:pt idx="189">
                  <c:v>3.4983946636869302E-3</c:v>
                </c:pt>
                <c:pt idx="190">
                  <c:v>3.5003073782058289E-3</c:v>
                </c:pt>
                <c:pt idx="191">
                  <c:v>3.502220092724728E-3</c:v>
                </c:pt>
                <c:pt idx="192">
                  <c:v>3.5041328072436266E-3</c:v>
                </c:pt>
                <c:pt idx="193">
                  <c:v>3.509870950800323E-3</c:v>
                </c:pt>
                <c:pt idx="194">
                  <c:v>3.5117836653192217E-3</c:v>
                </c:pt>
                <c:pt idx="195">
                  <c:v>3.5136963798381203E-3</c:v>
                </c:pt>
                <c:pt idx="196">
                  <c:v>3.5156090943570194E-3</c:v>
                </c:pt>
                <c:pt idx="197">
                  <c:v>3.5175218088759181E-3</c:v>
                </c:pt>
                <c:pt idx="198">
                  <c:v>3.5232599524326145E-3</c:v>
                </c:pt>
                <c:pt idx="199">
                  <c:v>3.5251726669515131E-3</c:v>
                </c:pt>
                <c:pt idx="200">
                  <c:v>3.5270853814704118E-3</c:v>
                </c:pt>
                <c:pt idx="201">
                  <c:v>3.5289980959893105E-3</c:v>
                </c:pt>
                <c:pt idx="202">
                  <c:v>3.5309108105082095E-3</c:v>
                </c:pt>
                <c:pt idx="203">
                  <c:v>3.5366489540649059E-3</c:v>
                </c:pt>
                <c:pt idx="204">
                  <c:v>3.5385616685838046E-3</c:v>
                </c:pt>
                <c:pt idx="205">
                  <c:v>3.5404743831027033E-3</c:v>
                </c:pt>
                <c:pt idx="206">
                  <c:v>3.5423870976216019E-3</c:v>
                </c:pt>
                <c:pt idx="207">
                  <c:v>3.544299812140501E-3</c:v>
                </c:pt>
                <c:pt idx="208">
                  <c:v>3.5500379556971974E-3</c:v>
                </c:pt>
                <c:pt idx="209">
                  <c:v>3.5519506702160961E-3</c:v>
                </c:pt>
                <c:pt idx="210">
                  <c:v>3.5538633847349947E-3</c:v>
                </c:pt>
                <c:pt idx="211">
                  <c:v>3.5557760992538934E-3</c:v>
                </c:pt>
                <c:pt idx="212">
                  <c:v>3.557688813772792E-3</c:v>
                </c:pt>
                <c:pt idx="213">
                  <c:v>3.5634269573294884E-3</c:v>
                </c:pt>
                <c:pt idx="214">
                  <c:v>3.5653396718483875E-3</c:v>
                </c:pt>
                <c:pt idx="215">
                  <c:v>3.5672523863672862E-3</c:v>
                </c:pt>
                <c:pt idx="216">
                  <c:v>3.5691651008861848E-3</c:v>
                </c:pt>
                <c:pt idx="217">
                  <c:v>3.5710778154050835E-3</c:v>
                </c:pt>
                <c:pt idx="218">
                  <c:v>3.5768159589617799E-3</c:v>
                </c:pt>
                <c:pt idx="219">
                  <c:v>3.578728673480679E-3</c:v>
                </c:pt>
                <c:pt idx="220">
                  <c:v>3.5806413879995776E-3</c:v>
                </c:pt>
                <c:pt idx="221">
                  <c:v>3.5825541025184763E-3</c:v>
                </c:pt>
                <c:pt idx="222">
                  <c:v>3.5844668170373749E-3</c:v>
                </c:pt>
                <c:pt idx="223">
                  <c:v>3.5902049605940714E-3</c:v>
                </c:pt>
                <c:pt idx="224">
                  <c:v>3.59211767511297E-3</c:v>
                </c:pt>
                <c:pt idx="225">
                  <c:v>3.5940303896318691E-3</c:v>
                </c:pt>
                <c:pt idx="226">
                  <c:v>3.5959431041507678E-3</c:v>
                </c:pt>
                <c:pt idx="227">
                  <c:v>3.5978558186696664E-3</c:v>
                </c:pt>
                <c:pt idx="228">
                  <c:v>3.6035939622263628E-3</c:v>
                </c:pt>
                <c:pt idx="229">
                  <c:v>3.6055066767452615E-3</c:v>
                </c:pt>
                <c:pt idx="230">
                  <c:v>3.6074193912641606E-3</c:v>
                </c:pt>
                <c:pt idx="231">
                  <c:v>3.6093321057830592E-3</c:v>
                </c:pt>
                <c:pt idx="232">
                  <c:v>3.6112448203019579E-3</c:v>
                </c:pt>
                <c:pt idx="233">
                  <c:v>3.6169829638586543E-3</c:v>
                </c:pt>
                <c:pt idx="234">
                  <c:v>3.6188956783775529E-3</c:v>
                </c:pt>
                <c:pt idx="235">
                  <c:v>3.6208083928964516E-3</c:v>
                </c:pt>
                <c:pt idx="236">
                  <c:v>3.6227211074153507E-3</c:v>
                </c:pt>
                <c:pt idx="237">
                  <c:v>3.6246338219342493E-3</c:v>
                </c:pt>
                <c:pt idx="238">
                  <c:v>3.6303719654909457E-3</c:v>
                </c:pt>
                <c:pt idx="239">
                  <c:v>3.6322846800098444E-3</c:v>
                </c:pt>
                <c:pt idx="240">
                  <c:v>3.634197394528743E-3</c:v>
                </c:pt>
                <c:pt idx="241">
                  <c:v>3.6361101090476421E-3</c:v>
                </c:pt>
                <c:pt idx="242">
                  <c:v>3.6380228235665408E-3</c:v>
                </c:pt>
                <c:pt idx="243">
                  <c:v>3.6437609671232368E-3</c:v>
                </c:pt>
                <c:pt idx="244">
                  <c:v>3.6456736816421358E-3</c:v>
                </c:pt>
                <c:pt idx="245">
                  <c:v>3.6475863961610345E-3</c:v>
                </c:pt>
                <c:pt idx="246">
                  <c:v>3.6494991106799332E-3</c:v>
                </c:pt>
                <c:pt idx="247">
                  <c:v>3.6514118251988322E-3</c:v>
                </c:pt>
                <c:pt idx="248">
                  <c:v>3.6571499687555282E-3</c:v>
                </c:pt>
                <c:pt idx="249">
                  <c:v>3.6590626832744273E-3</c:v>
                </c:pt>
                <c:pt idx="250">
                  <c:v>3.660975397793326E-3</c:v>
                </c:pt>
                <c:pt idx="251">
                  <c:v>3.6628881123122246E-3</c:v>
                </c:pt>
                <c:pt idx="252">
                  <c:v>3.6648008268311237E-3</c:v>
                </c:pt>
                <c:pt idx="253">
                  <c:v>3.6705389703878197E-3</c:v>
                </c:pt>
                <c:pt idx="254">
                  <c:v>3.6724516849067183E-3</c:v>
                </c:pt>
                <c:pt idx="255">
                  <c:v>3.6743643994256174E-3</c:v>
                </c:pt>
                <c:pt idx="256">
                  <c:v>3.6762771139445161E-3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2.9902779235932014E-3</c:v>
                </c:pt>
                <c:pt idx="1">
                  <c:v>2.992046200151751E-3</c:v>
                </c:pt>
                <c:pt idx="2">
                  <c:v>2.9973554067352893E-3</c:v>
                </c:pt>
                <c:pt idx="3">
                  <c:v>2.9991266012324319E-3</c:v>
                </c:pt>
                <c:pt idx="4">
                  <c:v>3.0008985252142225E-3</c:v>
                </c:pt>
                <c:pt idx="5">
                  <c:v>3.0026711786806616E-3</c:v>
                </c:pt>
                <c:pt idx="6">
                  <c:v>3.0044445616317487E-3</c:v>
                </c:pt>
                <c:pt idx="7">
                  <c:v>3.0097690873929E-3</c:v>
                </c:pt>
                <c:pt idx="8">
                  <c:v>3.0115453882825797E-3</c:v>
                </c:pt>
                <c:pt idx="9">
                  <c:v>3.0133224186569083E-3</c:v>
                </c:pt>
                <c:pt idx="10">
                  <c:v>3.015100178515885E-3</c:v>
                </c:pt>
                <c:pt idx="11">
                  <c:v>3.0168786678595096E-3</c:v>
                </c:pt>
                <c:pt idx="12">
                  <c:v>3.022218512798274E-3</c:v>
                </c:pt>
                <c:pt idx="13">
                  <c:v>3.0239999200804913E-3</c:v>
                </c:pt>
                <c:pt idx="14">
                  <c:v>3.0257820568473574E-3</c:v>
                </c:pt>
                <c:pt idx="15">
                  <c:v>3.0275649230988716E-3</c:v>
                </c:pt>
                <c:pt idx="16">
                  <c:v>3.0293485188350342E-3</c:v>
                </c:pt>
                <c:pt idx="17">
                  <c:v>3.0347036829514108E-3</c:v>
                </c:pt>
                <c:pt idx="18">
                  <c:v>3.0364901966261665E-3</c:v>
                </c:pt>
                <c:pt idx="19">
                  <c:v>3.0382774397855693E-3</c:v>
                </c:pt>
                <c:pt idx="20">
                  <c:v>3.0400654124296215E-3</c:v>
                </c:pt>
                <c:pt idx="21">
                  <c:v>3.0418541145583217E-3</c:v>
                </c:pt>
                <c:pt idx="22">
                  <c:v>3.0472245978523113E-3</c:v>
                </c:pt>
                <c:pt idx="23">
                  <c:v>3.0490162179196041E-3</c:v>
                </c:pt>
                <c:pt idx="24">
                  <c:v>3.0508085674715449E-3</c:v>
                </c:pt>
                <c:pt idx="25">
                  <c:v>3.0526016465081346E-3</c:v>
                </c:pt>
                <c:pt idx="26">
                  <c:v>3.0543954550293724E-3</c:v>
                </c:pt>
                <c:pt idx="27">
                  <c:v>3.0597812575009747E-3</c:v>
                </c:pt>
                <c:pt idx="28">
                  <c:v>3.0615779839608054E-3</c:v>
                </c:pt>
                <c:pt idx="29">
                  <c:v>3.0633754399052842E-3</c:v>
                </c:pt>
                <c:pt idx="30">
                  <c:v>3.0651736253344106E-3</c:v>
                </c:pt>
                <c:pt idx="31">
                  <c:v>3.0669725402481863E-3</c:v>
                </c:pt>
                <c:pt idx="32">
                  <c:v>3.0723736618974012E-3</c:v>
                </c:pt>
                <c:pt idx="33">
                  <c:v>3.0741754947497695E-3</c:v>
                </c:pt>
                <c:pt idx="34">
                  <c:v>3.0759780570867863E-3</c:v>
                </c:pt>
                <c:pt idx="35">
                  <c:v>3.0777813489084502E-3</c:v>
                </c:pt>
                <c:pt idx="36">
                  <c:v>3.0795853702147631E-3</c:v>
                </c:pt>
                <c:pt idx="37">
                  <c:v>3.0850018110415915E-3</c:v>
                </c:pt>
                <c:pt idx="38">
                  <c:v>3.0868087502864973E-3</c:v>
                </c:pt>
                <c:pt idx="39">
                  <c:v>3.0886164190160512E-3</c:v>
                </c:pt>
                <c:pt idx="40">
                  <c:v>3.0904248172302536E-3</c:v>
                </c:pt>
                <c:pt idx="41">
                  <c:v>3.0922339449291035E-3</c:v>
                </c:pt>
                <c:pt idx="42">
                  <c:v>3.0976657049335446E-3</c:v>
                </c:pt>
                <c:pt idx="43">
                  <c:v>3.099477750570988E-3</c:v>
                </c:pt>
                <c:pt idx="44">
                  <c:v>3.1012905256930798E-3</c:v>
                </c:pt>
                <c:pt idx="45">
                  <c:v>3.1031040302998197E-3</c:v>
                </c:pt>
                <c:pt idx="46">
                  <c:v>3.1049182643912072E-3</c:v>
                </c:pt>
                <c:pt idx="47">
                  <c:v>3.1103653435732609E-3</c:v>
                </c:pt>
                <c:pt idx="48">
                  <c:v>3.1121824956032423E-3</c:v>
                </c:pt>
                <c:pt idx="49">
                  <c:v>3.1140003771178712E-3</c:v>
                </c:pt>
                <c:pt idx="50">
                  <c:v>3.1158189881171491E-3</c:v>
                </c:pt>
                <c:pt idx="51">
                  <c:v>3.1176383286010741E-3</c:v>
                </c:pt>
                <c:pt idx="52">
                  <c:v>3.1231007269607409E-3</c:v>
                </c:pt>
                <c:pt idx="53">
                  <c:v>3.1249229853832594E-3</c:v>
                </c:pt>
                <c:pt idx="54">
                  <c:v>3.1267459732904263E-3</c:v>
                </c:pt>
                <c:pt idx="55">
                  <c:v>3.1285696906822413E-3</c:v>
                </c:pt>
                <c:pt idx="56">
                  <c:v>3.1303941375587048E-3</c:v>
                </c:pt>
                <c:pt idx="57">
                  <c:v>3.1358718550959837E-3</c:v>
                </c:pt>
                <c:pt idx="58">
                  <c:v>3.1376992199110402E-3</c:v>
                </c:pt>
                <c:pt idx="59">
                  <c:v>3.1395273142107443E-3</c:v>
                </c:pt>
                <c:pt idx="60">
                  <c:v>3.1413561379950972E-3</c:v>
                </c:pt>
                <c:pt idx="61">
                  <c:v>3.1431856912640982E-3</c:v>
                </c:pt>
                <c:pt idx="62">
                  <c:v>3.1486787279789898E-3</c:v>
                </c:pt>
                <c:pt idx="63">
                  <c:v>3.1505111991865838E-3</c:v>
                </c:pt>
                <c:pt idx="64">
                  <c:v>3.1523443998788259E-3</c:v>
                </c:pt>
                <c:pt idx="65">
                  <c:v>3.1541783300557164E-3</c:v>
                </c:pt>
                <c:pt idx="66">
                  <c:v>3.1560129897172549E-3</c:v>
                </c:pt>
                <c:pt idx="67">
                  <c:v>3.1615213456097592E-3</c:v>
                </c:pt>
                <c:pt idx="68">
                  <c:v>3.1633589232098907E-3</c:v>
                </c:pt>
                <c:pt idx="69">
                  <c:v>3.1651972302946703E-3</c:v>
                </c:pt>
                <c:pt idx="70">
                  <c:v>3.1670362668640983E-3</c:v>
                </c:pt>
                <c:pt idx="71">
                  <c:v>3.1688760329181744E-3</c:v>
                </c:pt>
                <c:pt idx="72">
                  <c:v>3.1743997079882922E-3</c:v>
                </c:pt>
                <c:pt idx="73">
                  <c:v>3.1762423919809613E-3</c:v>
                </c:pt>
                <c:pt idx="74">
                  <c:v>3.1780858054582784E-3</c:v>
                </c:pt>
                <c:pt idx="75">
                  <c:v>3.179929948420244E-3</c:v>
                </c:pt>
                <c:pt idx="76">
                  <c:v>3.1817748208668576E-3</c:v>
                </c:pt>
                <c:pt idx="77">
                  <c:v>3.1891616054997947E-3</c:v>
                </c:pt>
                <c:pt idx="78">
                  <c:v>3.1910101253696493E-3</c:v>
                </c:pt>
                <c:pt idx="79">
                  <c:v>3.1928593747241525E-3</c:v>
                </c:pt>
                <c:pt idx="80">
                  <c:v>3.1947093535633041E-3</c:v>
                </c:pt>
                <c:pt idx="81">
                  <c:v>3.2002636669886475E-3</c:v>
                </c:pt>
                <c:pt idx="82">
                  <c:v>3.2021165637663913E-3</c:v>
                </c:pt>
                <c:pt idx="83">
                  <c:v>3.2039701900287839E-3</c:v>
                </c:pt>
                <c:pt idx="84">
                  <c:v>3.2058245457758246E-3</c:v>
                </c:pt>
                <c:pt idx="85">
                  <c:v>3.2076796310075133E-3</c:v>
                </c:pt>
                <c:pt idx="86">
                  <c:v>3.2132492636104699E-3</c:v>
                </c:pt>
                <c:pt idx="87">
                  <c:v>3.2151072667807512E-3</c:v>
                </c:pt>
                <c:pt idx="88">
                  <c:v>3.2169659994356814E-3</c:v>
                </c:pt>
                <c:pt idx="89">
                  <c:v>3.2188254615752596E-3</c:v>
                </c:pt>
                <c:pt idx="90">
                  <c:v>3.2206856531994863E-3</c:v>
                </c:pt>
                <c:pt idx="91">
                  <c:v>3.2262706049800555E-3</c:v>
                </c:pt>
                <c:pt idx="92">
                  <c:v>3.2281337145428743E-3</c:v>
                </c:pt>
                <c:pt idx="93">
                  <c:v>3.229997553590342E-3</c:v>
                </c:pt>
                <c:pt idx="94">
                  <c:v>3.2318621221224583E-3</c:v>
                </c:pt>
                <c:pt idx="95">
                  <c:v>3.2337274201392225E-3</c:v>
                </c:pt>
                <c:pt idx="96">
                  <c:v>3.2393276910974043E-3</c:v>
                </c:pt>
                <c:pt idx="97">
                  <c:v>3.2411959070527616E-3</c:v>
                </c:pt>
                <c:pt idx="98">
                  <c:v>3.2430648524927668E-3</c:v>
                </c:pt>
                <c:pt idx="99">
                  <c:v>3.2449345274174197E-3</c:v>
                </c:pt>
                <c:pt idx="100">
                  <c:v>3.2468049318267215E-3</c:v>
                </c:pt>
                <c:pt idx="101">
                  <c:v>3.2524205219625164E-3</c:v>
                </c:pt>
                <c:pt idx="102">
                  <c:v>3.2542938443104112E-3</c:v>
                </c:pt>
                <c:pt idx="103">
                  <c:v>3.2561678961429536E-3</c:v>
                </c:pt>
                <c:pt idx="104">
                  <c:v>3.2580426774601449E-3</c:v>
                </c:pt>
                <c:pt idx="105">
                  <c:v>3.2599181882619842E-3</c:v>
                </c:pt>
                <c:pt idx="106">
                  <c:v>3.2655490975753917E-3</c:v>
                </c:pt>
                <c:pt idx="107">
                  <c:v>3.2674275263158241E-3</c:v>
                </c:pt>
                <c:pt idx="108">
                  <c:v>3.2693066845409045E-3</c:v>
                </c:pt>
                <c:pt idx="109">
                  <c:v>3.2711865722506329E-3</c:v>
                </c:pt>
                <c:pt idx="110">
                  <c:v>3.2730671894450098E-3</c:v>
                </c:pt>
                <c:pt idx="111">
                  <c:v>3.2787134179360303E-3</c:v>
                </c:pt>
                <c:pt idx="112">
                  <c:v>3.2805969530690002E-3</c:v>
                </c:pt>
                <c:pt idx="113">
                  <c:v>3.2824812176866182E-3</c:v>
                </c:pt>
                <c:pt idx="114">
                  <c:v>3.2843662117888845E-3</c:v>
                </c:pt>
                <c:pt idx="115">
                  <c:v>3.286251935375799E-3</c:v>
                </c:pt>
                <c:pt idx="116">
                  <c:v>3.2919134830444322E-3</c:v>
                </c:pt>
                <c:pt idx="117">
                  <c:v>3.2938021245699396E-3</c:v>
                </c:pt>
                <c:pt idx="118">
                  <c:v>3.2956914955800955E-3</c:v>
                </c:pt>
                <c:pt idx="119">
                  <c:v>3.2975815960748995E-3</c:v>
                </c:pt>
                <c:pt idx="120">
                  <c:v>3.2994724260543514E-3</c:v>
                </c:pt>
                <c:pt idx="121">
                  <c:v>3.3051492929005973E-3</c:v>
                </c:pt>
                <c:pt idx="122">
                  <c:v>3.3070430408186423E-3</c:v>
                </c:pt>
                <c:pt idx="123">
                  <c:v>3.3089375182213357E-3</c:v>
                </c:pt>
                <c:pt idx="124">
                  <c:v>3.3108327251086772E-3</c:v>
                </c:pt>
                <c:pt idx="125">
                  <c:v>3.3127286614806667E-3</c:v>
                </c:pt>
                <c:pt idx="126">
                  <c:v>3.3184208475045256E-3</c:v>
                </c:pt>
                <c:pt idx="127">
                  <c:v>3.3203197018151082E-3</c:v>
                </c:pt>
                <c:pt idx="128">
                  <c:v>3.3222192856103392E-3</c:v>
                </c:pt>
                <c:pt idx="129">
                  <c:v>3.3241195988902182E-3</c:v>
                </c:pt>
                <c:pt idx="130">
                  <c:v>3.3260206416547457E-3</c:v>
                </c:pt>
                <c:pt idx="131">
                  <c:v>3.3317281468562168E-3</c:v>
                </c:pt>
                <c:pt idx="132">
                  <c:v>3.3336321075593373E-3</c:v>
                </c:pt>
                <c:pt idx="133">
                  <c:v>3.3355367977471058E-3</c:v>
                </c:pt>
                <c:pt idx="134">
                  <c:v>3.3374422174195228E-3</c:v>
                </c:pt>
                <c:pt idx="135">
                  <c:v>3.3393483665765879E-3</c:v>
                </c:pt>
                <c:pt idx="136">
                  <c:v>3.3450711909556717E-3</c:v>
                </c:pt>
                <c:pt idx="137">
                  <c:v>3.3469802580513297E-3</c:v>
                </c:pt>
                <c:pt idx="138">
                  <c:v>3.3488900546316358E-3</c:v>
                </c:pt>
                <c:pt idx="139">
                  <c:v>3.3508005806965903E-3</c:v>
                </c:pt>
                <c:pt idx="140">
                  <c:v>3.3527118362461929E-3</c:v>
                </c:pt>
                <c:pt idx="141">
                  <c:v>3.3584499798028898E-3</c:v>
                </c:pt>
                <c:pt idx="142">
                  <c:v>3.3603641532910854E-3</c:v>
                </c:pt>
                <c:pt idx="143">
                  <c:v>3.362279056263929E-3</c:v>
                </c:pt>
                <c:pt idx="144">
                  <c:v>3.3641946887214211E-3</c:v>
                </c:pt>
                <c:pt idx="145">
                  <c:v>3.3661110506635612E-3</c:v>
                </c:pt>
                <c:pt idx="146">
                  <c:v>3.3718645133978711E-3</c:v>
                </c:pt>
                <c:pt idx="147">
                  <c:v>3.3737837932786043E-3</c:v>
                </c:pt>
                <c:pt idx="148">
                  <c:v>3.3757038026439854E-3</c:v>
                </c:pt>
                <c:pt idx="149">
                  <c:v>3.3776245414940151E-3</c:v>
                </c:pt>
                <c:pt idx="150">
                  <c:v>3.3795460098286932E-3</c:v>
                </c:pt>
                <c:pt idx="151">
                  <c:v>3.3853147917406157E-3</c:v>
                </c:pt>
                <c:pt idx="152">
                  <c:v>3.3872391780138864E-3</c:v>
                </c:pt>
                <c:pt idx="153">
                  <c:v>3.3891642937718051E-3</c:v>
                </c:pt>
                <c:pt idx="154">
                  <c:v>3.3910901390143723E-3</c:v>
                </c:pt>
                <c:pt idx="155">
                  <c:v>3.4007303074969314E-3</c:v>
                </c:pt>
                <c:pt idx="156">
                  <c:v>3.4026605296473881E-3</c:v>
                </c:pt>
                <c:pt idx="157">
                  <c:v>3.4045914812824928E-3</c:v>
                </c:pt>
                <c:pt idx="158">
                  <c:v>3.406523162402246E-3</c:v>
                </c:pt>
                <c:pt idx="159">
                  <c:v>3.4123225826693947E-3</c:v>
                </c:pt>
                <c:pt idx="160">
                  <c:v>3.41425718172774E-3</c:v>
                </c:pt>
                <c:pt idx="161">
                  <c:v>3.4161925102707343E-3</c:v>
                </c:pt>
                <c:pt idx="162">
                  <c:v>3.4181285682983766E-3</c:v>
                </c:pt>
                <c:pt idx="163">
                  <c:v>3.4200653558106673E-3</c:v>
                </c:pt>
                <c:pt idx="164">
                  <c:v>3.4278198007063119E-3</c:v>
                </c:pt>
                <c:pt idx="165">
                  <c:v>3.4297602356418437E-3</c:v>
                </c:pt>
                <c:pt idx="166">
                  <c:v>3.4317014000620235E-3</c:v>
                </c:pt>
                <c:pt idx="167">
                  <c:v>3.4336432939668518E-3</c:v>
                </c:pt>
                <c:pt idx="168">
                  <c:v>3.4394733525892262E-3</c:v>
                </c:pt>
                <c:pt idx="169">
                  <c:v>3.4414181644326475E-3</c:v>
                </c:pt>
                <c:pt idx="170">
                  <c:v>3.4433637057607169E-3</c:v>
                </c:pt>
                <c:pt idx="171">
                  <c:v>3.4453099765734338E-3</c:v>
                </c:pt>
                <c:pt idx="172">
                  <c:v>3.4472569768708001E-3</c:v>
                </c:pt>
                <c:pt idx="173">
                  <c:v>3.4531023546707867E-3</c:v>
                </c:pt>
                <c:pt idx="174">
                  <c:v>3.4550522729067455E-3</c:v>
                </c:pt>
                <c:pt idx="175">
                  <c:v>3.4570029206273524E-3</c:v>
                </c:pt>
                <c:pt idx="176">
                  <c:v>3.4589542978326073E-3</c:v>
                </c:pt>
                <c:pt idx="177">
                  <c:v>3.4609064045225111E-3</c:v>
                </c:pt>
                <c:pt idx="178">
                  <c:v>3.4667671015001108E-3</c:v>
                </c:pt>
                <c:pt idx="179">
                  <c:v>3.4687221261286072E-3</c:v>
                </c:pt>
                <c:pt idx="180">
                  <c:v>3.4706778802417516E-3</c:v>
                </c:pt>
                <c:pt idx="181">
                  <c:v>3.4726343638395445E-3</c:v>
                </c:pt>
                <c:pt idx="182">
                  <c:v>3.4745915769219854E-3</c:v>
                </c:pt>
                <c:pt idx="183">
                  <c:v>3.4804675930771981E-3</c:v>
                </c:pt>
                <c:pt idx="184">
                  <c:v>3.4824277240982321E-3</c:v>
                </c:pt>
                <c:pt idx="185">
                  <c:v>3.484388584603914E-3</c:v>
                </c:pt>
                <c:pt idx="186">
                  <c:v>3.4863501745942445E-3</c:v>
                </c:pt>
                <c:pt idx="187">
                  <c:v>3.488312494069223E-3</c:v>
                </c:pt>
                <c:pt idx="188">
                  <c:v>3.4942038294020483E-3</c:v>
                </c:pt>
                <c:pt idx="189">
                  <c:v>3.4961690668156198E-3</c:v>
                </c:pt>
                <c:pt idx="190">
                  <c:v>3.4981350337138398E-3</c:v>
                </c:pt>
                <c:pt idx="191">
                  <c:v>3.5001017300967077E-3</c:v>
                </c:pt>
                <c:pt idx="192">
                  <c:v>3.5020691559642238E-3</c:v>
                </c:pt>
                <c:pt idx="193">
                  <c:v>3.5079758104746618E-3</c:v>
                </c:pt>
                <c:pt idx="194">
                  <c:v>3.5099461542807712E-3</c:v>
                </c:pt>
                <c:pt idx="195">
                  <c:v>3.5119172275715287E-3</c:v>
                </c:pt>
                <c:pt idx="196">
                  <c:v>3.5138890303469342E-3</c:v>
                </c:pt>
                <c:pt idx="197">
                  <c:v>3.5158615626069878E-3</c:v>
                </c:pt>
                <c:pt idx="198">
                  <c:v>3.5217835362950389E-3</c:v>
                </c:pt>
                <c:pt idx="199">
                  <c:v>3.5237589864936854E-3</c:v>
                </c:pt>
                <c:pt idx="200">
                  <c:v>3.5257351661769805E-3</c:v>
                </c:pt>
                <c:pt idx="201">
                  <c:v>3.527712075344924E-3</c:v>
                </c:pt>
                <c:pt idx="202">
                  <c:v>3.5296897139975155E-3</c:v>
                </c:pt>
                <c:pt idx="203">
                  <c:v>3.5356270068631788E-3</c:v>
                </c:pt>
                <c:pt idx="204">
                  <c:v>3.5376075634543634E-3</c:v>
                </c:pt>
                <c:pt idx="205">
                  <c:v>3.539588849530196E-3</c:v>
                </c:pt>
                <c:pt idx="206">
                  <c:v>3.541570865090677E-3</c:v>
                </c:pt>
                <c:pt idx="207">
                  <c:v>3.5435536101358061E-3</c:v>
                </c:pt>
                <c:pt idx="208">
                  <c:v>3.5495062221790824E-3</c:v>
                </c:pt>
                <c:pt idx="209">
                  <c:v>3.5514918851628045E-3</c:v>
                </c:pt>
                <c:pt idx="210">
                  <c:v>3.5534782776311747E-3</c:v>
                </c:pt>
                <c:pt idx="211">
                  <c:v>3.5554653995841933E-3</c:v>
                </c:pt>
                <c:pt idx="212">
                  <c:v>3.5574532510218599E-3</c:v>
                </c:pt>
                <c:pt idx="213">
                  <c:v>3.5634211822427489E-3</c:v>
                </c:pt>
                <c:pt idx="214">
                  <c:v>3.5654119516190085E-3</c:v>
                </c:pt>
                <c:pt idx="215">
                  <c:v>3.5674034504799162E-3</c:v>
                </c:pt>
                <c:pt idx="216">
                  <c:v>3.5693956788254723E-3</c:v>
                </c:pt>
                <c:pt idx="217">
                  <c:v>3.571388636655677E-3</c:v>
                </c:pt>
                <c:pt idx="218">
                  <c:v>3.5773718870541786E-3</c:v>
                </c:pt>
                <c:pt idx="219">
                  <c:v>3.5793677628229758E-3</c:v>
                </c:pt>
                <c:pt idx="220">
                  <c:v>3.5813643680764214E-3</c:v>
                </c:pt>
                <c:pt idx="221">
                  <c:v>3.5833617028145151E-3</c:v>
                </c:pt>
                <c:pt idx="222">
                  <c:v>3.5853597670372568E-3</c:v>
                </c:pt>
                <c:pt idx="223">
                  <c:v>3.5913583366133724E-3</c:v>
                </c:pt>
                <c:pt idx="224">
                  <c:v>3.5933593187747067E-3</c:v>
                </c:pt>
                <c:pt idx="225">
                  <c:v>3.5953610304206899E-3</c:v>
                </c:pt>
                <c:pt idx="226">
                  <c:v>3.5973634715513211E-3</c:v>
                </c:pt>
                <c:pt idx="227">
                  <c:v>3.5993666421666004E-3</c:v>
                </c:pt>
                <c:pt idx="228">
                  <c:v>3.6053805309203281E-3</c:v>
                </c:pt>
                <c:pt idx="229">
                  <c:v>3.6073866194742004E-3</c:v>
                </c:pt>
                <c:pt idx="230">
                  <c:v>3.6093934375127212E-3</c:v>
                </c:pt>
                <c:pt idx="231">
                  <c:v>3.6114009850358899E-3</c:v>
                </c:pt>
                <c:pt idx="232">
                  <c:v>3.6134092620437072E-3</c:v>
                </c:pt>
                <c:pt idx="233">
                  <c:v>3.619438469975048E-3</c:v>
                </c:pt>
                <c:pt idx="234">
                  <c:v>3.6214496649214583E-3</c:v>
                </c:pt>
                <c:pt idx="235">
                  <c:v>3.6234615893525161E-3</c:v>
                </c:pt>
                <c:pt idx="236">
                  <c:v>3.6254742432682225E-3</c:v>
                </c:pt>
                <c:pt idx="237">
                  <c:v>3.6274876266685773E-3</c:v>
                </c:pt>
                <c:pt idx="238">
                  <c:v>3.6335321537775307E-3</c:v>
                </c:pt>
                <c:pt idx="239">
                  <c:v>3.6355484551164781E-3</c:v>
                </c:pt>
                <c:pt idx="240">
                  <c:v>3.6375654859400739E-3</c:v>
                </c:pt>
                <c:pt idx="241">
                  <c:v>3.6395832462483182E-3</c:v>
                </c:pt>
                <c:pt idx="242">
                  <c:v>3.6416017360412106E-3</c:v>
                </c:pt>
                <c:pt idx="243">
                  <c:v>3.6476615823277767E-3</c:v>
                </c:pt>
                <c:pt idx="244">
                  <c:v>3.649682990059262E-3</c:v>
                </c:pt>
                <c:pt idx="245">
                  <c:v>3.6517051272753954E-3</c:v>
                </c:pt>
                <c:pt idx="246">
                  <c:v>3.6537279939761768E-3</c:v>
                </c:pt>
                <c:pt idx="247">
                  <c:v>3.6557515901616067E-3</c:v>
                </c:pt>
                <c:pt idx="248">
                  <c:v>3.6618267556257863E-3</c:v>
                </c:pt>
                <c:pt idx="249">
                  <c:v>3.6638532697498092E-3</c:v>
                </c:pt>
                <c:pt idx="250">
                  <c:v>3.6658805133584797E-3</c:v>
                </c:pt>
                <c:pt idx="251">
                  <c:v>3.6679084864517991E-3</c:v>
                </c:pt>
                <c:pt idx="252">
                  <c:v>3.6699371890297665E-3</c:v>
                </c:pt>
                <c:pt idx="253">
                  <c:v>3.6760276736715588E-3</c:v>
                </c:pt>
                <c:pt idx="254">
                  <c:v>3.6780592941881192E-3</c:v>
                </c:pt>
                <c:pt idx="255">
                  <c:v>3.6800916441893277E-3</c:v>
                </c:pt>
                <c:pt idx="256">
                  <c:v>3.6821247236751846E-3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135872"/>
        <c:axId val="721137664"/>
      </c:lineChart>
      <c:dateAx>
        <c:axId val="7211358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21137664"/>
        <c:crosses val="autoZero"/>
        <c:auto val="1"/>
        <c:lblOffset val="100"/>
        <c:baseTimeUnit val="days"/>
      </c:dateAx>
      <c:valAx>
        <c:axId val="7211376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21135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42621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5.0127188423619747E-4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42653</c:v>
                </c:pt>
                <c:pt idx="1">
                  <c:v>42682</c:v>
                </c:pt>
                <c:pt idx="2">
                  <c:v>42712</c:v>
                </c:pt>
                <c:pt idx="3">
                  <c:v>42744</c:v>
                </c:pt>
                <c:pt idx="4">
                  <c:v>42774</c:v>
                </c:pt>
                <c:pt idx="5">
                  <c:v>42802</c:v>
                </c:pt>
                <c:pt idx="6">
                  <c:v>42835</c:v>
                </c:pt>
                <c:pt idx="7">
                  <c:v>42863</c:v>
                </c:pt>
                <c:pt idx="8">
                  <c:v>42894</c:v>
                </c:pt>
                <c:pt idx="9">
                  <c:v>42926</c:v>
                </c:pt>
                <c:pt idx="10">
                  <c:v>42955</c:v>
                </c:pt>
                <c:pt idx="11">
                  <c:v>42986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5.0925134129759485E-4</c:v>
                </c:pt>
                <c:pt idx="1">
                  <c:v>5.6755596968567548E-4</c:v>
                </c:pt>
                <c:pt idx="2">
                  <c:v>6.0905270725130191E-4</c:v>
                </c:pt>
                <c:pt idx="3">
                  <c:v>6.3759926564021293E-4</c:v>
                </c:pt>
                <c:pt idx="4">
                  <c:v>6.6366563401267214E-4</c:v>
                </c:pt>
                <c:pt idx="5">
                  <c:v>7.1530241673859081E-4</c:v>
                </c:pt>
                <c:pt idx="6">
                  <c:v>7.6484782530151715E-4</c:v>
                </c:pt>
                <c:pt idx="7">
                  <c:v>8.171928923187406E-4</c:v>
                </c:pt>
                <c:pt idx="8">
                  <c:v>8.4460851794808433E-4</c:v>
                </c:pt>
                <c:pt idx="9">
                  <c:v>9.0045896594538382E-4</c:v>
                </c:pt>
                <c:pt idx="10">
                  <c:v>9.262279829228854E-4</c:v>
                </c:pt>
                <c:pt idx="11">
                  <c:v>9.4903885109437654E-4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42634</c:v>
                </c:pt>
                <c:pt idx="1">
                  <c:v>42725</c:v>
                </c:pt>
                <c:pt idx="2">
                  <c:v>42809</c:v>
                </c:pt>
                <c:pt idx="3">
                  <c:v>42907</c:v>
                </c:pt>
                <c:pt idx="4">
                  <c:v>42998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4.8189873668722568E-4</c:v>
                </c:pt>
                <c:pt idx="1">
                  <c:v>6.0082037267328303E-4</c:v>
                </c:pt>
                <c:pt idx="2">
                  <c:v>7.204960299394287E-4</c:v>
                </c:pt>
                <c:pt idx="3">
                  <c:v>8.7057532786907928E-4</c:v>
                </c:pt>
                <c:pt idx="4">
                  <c:v>9.3881243357904921E-4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4.6423713063802871E-4</c:v>
                </c:pt>
                <c:pt idx="1">
                  <c:v>4.6572231835664135E-4</c:v>
                </c:pt>
                <c:pt idx="2">
                  <c:v>4.7000570192492829E-4</c:v>
                </c:pt>
                <c:pt idx="3">
                  <c:v>4.7138454342770061E-4</c:v>
                </c:pt>
                <c:pt idx="4">
                  <c:v>4.7274312850840804E-4</c:v>
                </c:pt>
                <c:pt idx="5">
                  <c:v>4.740839892198088E-4</c:v>
                </c:pt>
                <c:pt idx="6">
                  <c:v>4.754096576146609E-4</c:v>
                </c:pt>
                <c:pt idx="7">
                  <c:v>4.7932082942750648E-4</c:v>
                </c:pt>
                <c:pt idx="8">
                  <c:v>4.8061104908374514E-4</c:v>
                </c:pt>
                <c:pt idx="9">
                  <c:v>4.8189873668722568E-4</c:v>
                </c:pt>
                <c:pt idx="10">
                  <c:v>4.8318642429070623E-4</c:v>
                </c:pt>
                <c:pt idx="11">
                  <c:v>4.8447664394694488E-4</c:v>
                </c:pt>
                <c:pt idx="12">
                  <c:v>4.8838781575979051E-4</c:v>
                </c:pt>
                <c:pt idx="13">
                  <c:v>4.8971348415464261E-4</c:v>
                </c:pt>
                <c:pt idx="14">
                  <c:v>4.9105434486604327E-4</c:v>
                </c:pt>
                <c:pt idx="15">
                  <c:v>4.924129299467508E-4</c:v>
                </c:pt>
                <c:pt idx="16">
                  <c:v>4.9379177144952301E-4</c:v>
                </c:pt>
                <c:pt idx="17">
                  <c:v>4.9807515501780995E-4</c:v>
                </c:pt>
                <c:pt idx="18">
                  <c:v>4.9956034273642271E-4</c:v>
                </c:pt>
                <c:pt idx="19">
                  <c:v>5.0107844714089068E-4</c:v>
                </c:pt>
                <c:pt idx="20">
                  <c:v>5.0263200028397221E-4</c:v>
                </c:pt>
                <c:pt idx="21">
                  <c:v>5.0422353421842529E-4</c:v>
                </c:pt>
                <c:pt idx="22">
                  <c:v>5.0925134129759485E-4</c:v>
                </c:pt>
                <c:pt idx="23">
                  <c:v>5.1101918398264176E-4</c:v>
                </c:pt>
                <c:pt idx="24">
                  <c:v>5.1283205806801043E-4</c:v>
                </c:pt>
                <c:pt idx="25">
                  <c:v>5.1468688595161826E-4</c:v>
                </c:pt>
                <c:pt idx="26">
                  <c:v>5.1658059003138312E-4</c:v>
                </c:pt>
                <c:pt idx="27">
                  <c:v>5.2246418342679615E-4</c:v>
                </c:pt>
                <c:pt idx="28">
                  <c:v>5.2448261627036552E-4</c:v>
                </c:pt>
                <c:pt idx="29">
                  <c:v>5.2652453729968012E-4</c:v>
                </c:pt>
                <c:pt idx="30">
                  <c:v>5.2858686891265759E-4</c:v>
                </c:pt>
                <c:pt idx="31">
                  <c:v>5.3066653350721568E-4</c:v>
                </c:pt>
                <c:pt idx="32">
                  <c:v>5.3697874915955017E-4</c:v>
                </c:pt>
                <c:pt idx="33">
                  <c:v>5.3909696965960725E-4</c:v>
                </c:pt>
                <c:pt idx="34">
                  <c:v>5.4121713513083326E-4</c:v>
                </c:pt>
                <c:pt idx="35">
                  <c:v>5.4333616797114573E-4</c:v>
                </c:pt>
                <c:pt idx="36">
                  <c:v>5.4545099057846241E-4</c:v>
                </c:pt>
                <c:pt idx="37">
                  <c:v>5.5173942098161457E-4</c:v>
                </c:pt>
                <c:pt idx="38">
                  <c:v>5.5380662663612472E-4</c:v>
                </c:pt>
                <c:pt idx="39">
                  <c:v>5.5585423404722739E-4</c:v>
                </c:pt>
                <c:pt idx="40">
                  <c:v>5.5787916561284034E-4</c:v>
                </c:pt>
                <c:pt idx="41">
                  <c:v>5.5987834373088098E-4</c:v>
                </c:pt>
                <c:pt idx="42">
                  <c:v>5.6569058137874678E-4</c:v>
                </c:pt>
                <c:pt idx="43">
                  <c:v>5.6755596968567548E-4</c:v>
                </c:pt>
                <c:pt idx="44">
                  <c:v>5.6938090170823811E-4</c:v>
                </c:pt>
                <c:pt idx="45">
                  <c:v>5.711657257124412E-4</c:v>
                </c:pt>
                <c:pt idx="46">
                  <c:v>5.7291147513790933E-4</c:v>
                </c:pt>
                <c:pt idx="47">
                  <c:v>5.7792461033814759E-4</c:v>
                </c:pt>
                <c:pt idx="48">
                  <c:v>5.7952439584491966E-4</c:v>
                </c:pt>
                <c:pt idx="49">
                  <c:v>5.8109027397107882E-4</c:v>
                </c:pt>
                <c:pt idx="50">
                  <c:v>5.8262327815624933E-4</c:v>
                </c:pt>
                <c:pt idx="51">
                  <c:v>5.8412444184005564E-4</c:v>
                </c:pt>
                <c:pt idx="52">
                  <c:v>5.8844722427953394E-4</c:v>
                </c:pt>
                <c:pt idx="53">
                  <c:v>5.8983136035412769E-4</c:v>
                </c:pt>
                <c:pt idx="54">
                  <c:v>5.9118882312547943E-4</c:v>
                </c:pt>
                <c:pt idx="55">
                  <c:v>5.925206460332135E-4</c:v>
                </c:pt>
                <c:pt idx="56">
                  <c:v>5.9382786251695424E-4</c:v>
                </c:pt>
                <c:pt idx="57">
                  <c:v>5.9761220782046079E-4</c:v>
                </c:pt>
                <c:pt idx="58">
                  <c:v>5.9883133300447249E-4</c:v>
                </c:pt>
                <c:pt idx="59">
                  <c:v>6.0003101896261306E-4</c:v>
                </c:pt>
                <c:pt idx="60">
                  <c:v>6.0121229913450672E-4</c:v>
                </c:pt>
                <c:pt idx="61">
                  <c:v>6.0237620695977794E-4</c:v>
                </c:pt>
                <c:pt idx="62">
                  <c:v>6.0577403075210139E-4</c:v>
                </c:pt>
                <c:pt idx="63">
                  <c:v>6.0687878358712708E-4</c:v>
                </c:pt>
                <c:pt idx="64">
                  <c:v>6.0797133127365251E-4</c:v>
                </c:pt>
                <c:pt idx="65">
                  <c:v>6.0905270725130191E-4</c:v>
                </c:pt>
                <c:pt idx="66">
                  <c:v>6.1012375138934697E-4</c:v>
                </c:pt>
                <c:pt idx="67">
                  <c:v>6.1327477436304669E-4</c:v>
                </c:pt>
                <c:pt idx="68">
                  <c:v>6.1430398559915943E-4</c:v>
                </c:pt>
                <c:pt idx="69">
                  <c:v>6.1532241865355742E-4</c:v>
                </c:pt>
                <c:pt idx="70">
                  <c:v>6.163299455437481E-4</c:v>
                </c:pt>
                <c:pt idx="71">
                  <c:v>6.1732643828723893E-4</c:v>
                </c:pt>
                <c:pt idx="72">
                  <c:v>6.2024843181258547E-4</c:v>
                </c:pt>
                <c:pt idx="73">
                  <c:v>6.211995081443504E-4</c:v>
                </c:pt>
                <c:pt idx="74">
                  <c:v>6.2213891041695217E-4</c:v>
                </c:pt>
                <c:pt idx="75">
                  <c:v>6.2306651064789834E-4</c:v>
                </c:pt>
                <c:pt idx="76">
                  <c:v>6.2398218085469616E-4</c:v>
                </c:pt>
                <c:pt idx="77">
                  <c:v>6.2752300179055181E-4</c:v>
                </c:pt>
                <c:pt idx="78">
                  <c:v>6.2837710213921869E-4</c:v>
                </c:pt>
                <c:pt idx="79">
                  <c:v>6.2921850456878147E-4</c:v>
                </c:pt>
                <c:pt idx="80">
                  <c:v>6.300470810967476E-4</c:v>
                </c:pt>
                <c:pt idx="81">
                  <c:v>6.3245457544613959E-4</c:v>
                </c:pt>
                <c:pt idx="82">
                  <c:v>6.3323056854279274E-4</c:v>
                </c:pt>
                <c:pt idx="83">
                  <c:v>6.3399309582538594E-4</c:v>
                </c:pt>
                <c:pt idx="84">
                  <c:v>6.3474202931142676E-4</c:v>
                </c:pt>
                <c:pt idx="85">
                  <c:v>6.3547724101842252E-4</c:v>
                </c:pt>
                <c:pt idx="86">
                  <c:v>6.3759926564021293E-4</c:v>
                </c:pt>
                <c:pt idx="87">
                  <c:v>6.3827877196055108E-4</c:v>
                </c:pt>
                <c:pt idx="88">
                  <c:v>6.3894668591607463E-4</c:v>
                </c:pt>
                <c:pt idx="89">
                  <c:v>6.39605648850985E-4</c:v>
                </c:pt>
                <c:pt idx="90">
                  <c:v>6.4025830210948315E-4</c:v>
                </c:pt>
                <c:pt idx="91">
                  <c:v>6.4220481726851584E-4</c:v>
                </c:pt>
                <c:pt idx="92">
                  <c:v>6.4285864526337653E-4</c:v>
                </c:pt>
                <c:pt idx="93">
                  <c:v>6.4351937030283077E-4</c:v>
                </c:pt>
                <c:pt idx="94">
                  <c:v>6.4418963373107964E-4</c:v>
                </c:pt>
                <c:pt idx="95">
                  <c:v>6.4487207689232422E-4</c:v>
                </c:pt>
                <c:pt idx="96">
                  <c:v>6.4701889821604382E-4</c:v>
                </c:pt>
                <c:pt idx="97">
                  <c:v>6.4777647375128275E-4</c:v>
                </c:pt>
                <c:pt idx="98">
                  <c:v>6.4855943574052314E-4</c:v>
                </c:pt>
                <c:pt idx="99">
                  <c:v>6.4937042552796597E-4</c:v>
                </c:pt>
                <c:pt idx="100">
                  <c:v>6.5021208445781254E-4</c:v>
                </c:pt>
                <c:pt idx="101">
                  <c:v>6.5294748954378579E-4</c:v>
                </c:pt>
                <c:pt idx="102">
                  <c:v>6.5393823848525852E-4</c:v>
                </c:pt>
                <c:pt idx="103">
                  <c:v>6.5497286329014063E-4</c:v>
                </c:pt>
                <c:pt idx="104">
                  <c:v>6.5605400530263311E-4</c:v>
                </c:pt>
                <c:pt idx="105">
                  <c:v>6.5718430586693725E-4</c:v>
                </c:pt>
                <c:pt idx="106">
                  <c:v>6.6089657231273085E-4</c:v>
                </c:pt>
                <c:pt idx="107">
                  <c:v>6.6224992052629284E-4</c:v>
                </c:pt>
                <c:pt idx="108">
                  <c:v>6.6366563401267214E-4</c:v>
                </c:pt>
                <c:pt idx="109">
                  <c:v>6.651452586644885E-4</c:v>
                </c:pt>
                <c:pt idx="110">
                  <c:v>6.6668595856803656E-4</c:v>
                </c:pt>
                <c:pt idx="111">
                  <c:v>6.7163519613620273E-4</c:v>
                </c:pt>
                <c:pt idx="112">
                  <c:v>6.733808833938095E-4</c:v>
                </c:pt>
                <c:pt idx="113">
                  <c:v>6.7516798907671404E-4</c:v>
                </c:pt>
                <c:pt idx="114">
                  <c:v>6.7699258181962954E-4</c:v>
                </c:pt>
                <c:pt idx="115">
                  <c:v>6.788507302572692E-4</c:v>
                </c:pt>
                <c:pt idx="116">
                  <c:v>6.8458719608566513E-4</c:v>
                </c:pt>
                <c:pt idx="117">
                  <c:v>6.8654025364933355E-4</c:v>
                </c:pt>
                <c:pt idx="118">
                  <c:v>6.885072100812923E-4</c:v>
                </c:pt>
                <c:pt idx="119">
                  <c:v>6.9048413401625436E-4</c:v>
                </c:pt>
                <c:pt idx="120">
                  <c:v>6.9246709408893325E-4</c:v>
                </c:pt>
                <c:pt idx="121">
                  <c:v>6.9841287748040196E-4</c:v>
                </c:pt>
                <c:pt idx="122">
                  <c:v>7.0038066845107966E-4</c:v>
                </c:pt>
                <c:pt idx="123">
                  <c:v>7.0233483873304004E-4</c:v>
                </c:pt>
                <c:pt idx="124">
                  <c:v>7.0427145696099651E-4</c:v>
                </c:pt>
                <c:pt idx="125">
                  <c:v>7.0618659176966217E-4</c:v>
                </c:pt>
                <c:pt idx="126">
                  <c:v>7.1176378202704633E-4</c:v>
                </c:pt>
                <c:pt idx="127">
                  <c:v>7.1355366950568095E-4</c:v>
                </c:pt>
                <c:pt idx="128">
                  <c:v>7.1530241673859081E-4</c:v>
                </c:pt>
                <c:pt idx="129">
                  <c:v>7.1700722342912403E-4</c:v>
                </c:pt>
                <c:pt idx="130">
                  <c:v>7.1866981355516802E-4</c:v>
                </c:pt>
                <c:pt idx="131">
                  <c:v>7.2343283501158763E-4</c:v>
                </c:pt>
                <c:pt idx="132">
                  <c:v>7.2495510934489772E-4</c:v>
                </c:pt>
                <c:pt idx="133">
                  <c:v>7.2644944234633003E-4</c:v>
                </c:pt>
                <c:pt idx="134">
                  <c:v>7.2791868906240688E-4</c:v>
                </c:pt>
                <c:pt idx="135">
                  <c:v>7.2936570453965063E-4</c:v>
                </c:pt>
                <c:pt idx="136">
                  <c:v>7.3360191400360583E-4</c:v>
                </c:pt>
                <c:pt idx="137">
                  <c:v>7.3498855499073978E-4</c:v>
                </c:pt>
                <c:pt idx="138">
                  <c:v>7.3636723997165217E-4</c:v>
                </c:pt>
                <c:pt idx="139">
                  <c:v>7.3774082399286512E-4</c:v>
                </c:pt>
                <c:pt idx="140">
                  <c:v>7.3911216210090095E-4</c:v>
                </c:pt>
                <c:pt idx="141">
                  <c:v>7.4324125141116896E-4</c:v>
                </c:pt>
                <c:pt idx="142">
                  <c:v>7.4463215633171933E-4</c:v>
                </c:pt>
                <c:pt idx="143">
                  <c:v>7.4603509057170414E-4</c:v>
                </c:pt>
                <c:pt idx="144">
                  <c:v>7.4745290917764551E-4</c:v>
                </c:pt>
                <c:pt idx="145">
                  <c:v>7.4888846719606598E-4</c:v>
                </c:pt>
                <c:pt idx="146">
                  <c:v>7.5333012819142381E-4</c:v>
                </c:pt>
                <c:pt idx="147">
                  <c:v>7.5486519432498293E-4</c:v>
                </c:pt>
                <c:pt idx="148">
                  <c:v>7.564322751036325E-4</c:v>
                </c:pt>
                <c:pt idx="149">
                  <c:v>7.5803422557389484E-4</c:v>
                </c:pt>
                <c:pt idx="150">
                  <c:v>7.5967390078229217E-4</c:v>
                </c:pt>
                <c:pt idx="151">
                  <c:v>7.6484782530151715E-4</c:v>
                </c:pt>
                <c:pt idx="152">
                  <c:v>7.6666569265982645E-4</c:v>
                </c:pt>
                <c:pt idx="153">
                  <c:v>7.6852801638177645E-4</c:v>
                </c:pt>
                <c:pt idx="154">
                  <c:v>7.7043010790678367E-4</c:v>
                </c:pt>
                <c:pt idx="155">
                  <c:v>7.8037298295725356E-4</c:v>
                </c:pt>
                <c:pt idx="156">
                  <c:v>7.8241522152834966E-4</c:v>
                </c:pt>
                <c:pt idx="157">
                  <c:v>7.8446440797841832E-4</c:v>
                </c:pt>
                <c:pt idx="158">
                  <c:v>7.8651585374687593E-4</c:v>
                </c:pt>
                <c:pt idx="159">
                  <c:v>7.9263686135674764E-4</c:v>
                </c:pt>
                <c:pt idx="160">
                  <c:v>7.94650458792926E-4</c:v>
                </c:pt>
                <c:pt idx="161">
                  <c:v>7.9664287274457579E-4</c:v>
                </c:pt>
                <c:pt idx="162">
                  <c:v>7.986094146511135E-4</c:v>
                </c:pt>
                <c:pt idx="163">
                  <c:v>8.0054539595195541E-4</c:v>
                </c:pt>
                <c:pt idx="164">
                  <c:v>8.0788994388669667E-4</c:v>
                </c:pt>
                <c:pt idx="165">
                  <c:v>8.0960279375030765E-4</c:v>
                </c:pt>
                <c:pt idx="166">
                  <c:v>8.1125695164472179E-4</c:v>
                </c:pt>
                <c:pt idx="167">
                  <c:v>8.1284772900935571E-4</c:v>
                </c:pt>
                <c:pt idx="168">
                  <c:v>8.171928923187406E-4</c:v>
                </c:pt>
                <c:pt idx="169">
                  <c:v>8.1848490212143145E-4</c:v>
                </c:pt>
                <c:pt idx="170">
                  <c:v>8.1969992956950363E-4</c:v>
                </c:pt>
                <c:pt idx="171">
                  <c:v>8.2084312708045307E-4</c:v>
                </c:pt>
                <c:pt idx="172">
                  <c:v>8.2191964707177545E-4</c:v>
                </c:pt>
                <c:pt idx="173">
                  <c:v>8.2480066610293864E-4</c:v>
                </c:pt>
                <c:pt idx="174">
                  <c:v>8.2566200019071085E-4</c:v>
                </c:pt>
                <c:pt idx="175">
                  <c:v>8.2648241884633513E-4</c:v>
                </c:pt>
                <c:pt idx="176">
                  <c:v>8.2726707448730708E-4</c:v>
                </c:pt>
                <c:pt idx="177">
                  <c:v>8.280211195311226E-4</c:v>
                </c:pt>
                <c:pt idx="178">
                  <c:v>8.3015111525458799E-4</c:v>
                </c:pt>
                <c:pt idx="179">
                  <c:v>8.3083424208473542E-4</c:v>
                </c:pt>
                <c:pt idx="180">
                  <c:v>8.3151252040520533E-4</c:v>
                </c:pt>
                <c:pt idx="181">
                  <c:v>8.3219110263349342E-4</c:v>
                </c:pt>
                <c:pt idx="182">
                  <c:v>8.3287514118709561E-4</c:v>
                </c:pt>
                <c:pt idx="183">
                  <c:v>8.3501151897474413E-4</c:v>
                </c:pt>
                <c:pt idx="184">
                  <c:v>8.357689070045603E-4</c:v>
                </c:pt>
                <c:pt idx="185">
                  <c:v>8.3655751344716947E-4</c:v>
                </c:pt>
                <c:pt idx="186">
                  <c:v>8.3738249072006735E-4</c:v>
                </c:pt>
                <c:pt idx="187">
                  <c:v>8.3824899124074984E-4</c:v>
                </c:pt>
                <c:pt idx="188">
                  <c:v>8.4114915646446239E-4</c:v>
                </c:pt>
                <c:pt idx="189">
                  <c:v>8.4223327415124095E-4</c:v>
                </c:pt>
                <c:pt idx="190">
                  <c:v>8.4338467717328303E-4</c:v>
                </c:pt>
                <c:pt idx="191">
                  <c:v>8.4460851794808433E-4</c:v>
                </c:pt>
                <c:pt idx="192">
                  <c:v>8.4590835002666892E-4</c:v>
                </c:pt>
                <c:pt idx="193">
                  <c:v>8.5022897947060279E-4</c:v>
                </c:pt>
                <c:pt idx="194">
                  <c:v>8.517947644168573E-4</c:v>
                </c:pt>
                <c:pt idx="195">
                  <c:v>8.5341593562669185E-4</c:v>
                </c:pt>
                <c:pt idx="196">
                  <c:v>8.5508805231877122E-4</c:v>
                </c:pt>
                <c:pt idx="197">
                  <c:v>8.5680667371176042E-4</c:v>
                </c:pt>
                <c:pt idx="198">
                  <c:v>8.6219715828283702E-4</c:v>
                </c:pt>
                <c:pt idx="199">
                  <c:v>8.6405739066611545E-4</c:v>
                </c:pt>
                <c:pt idx="200">
                  <c:v>8.6594192384362851E-4</c:v>
                </c:pt>
                <c:pt idx="201">
                  <c:v>8.678463170340413E-4</c:v>
                </c:pt>
                <c:pt idx="202">
                  <c:v>8.6976612945601872E-4</c:v>
                </c:pt>
                <c:pt idx="203">
                  <c:v>8.7557367429798869E-4</c:v>
                </c:pt>
                <c:pt idx="204">
                  <c:v>8.7751075583287444E-4</c:v>
                </c:pt>
                <c:pt idx="205">
                  <c:v>8.7944105269264973E-4</c:v>
                </c:pt>
                <c:pt idx="206">
                  <c:v>8.8136012409597946E-4</c:v>
                </c:pt>
                <c:pt idx="207">
                  <c:v>8.8326352926152872E-4</c:v>
                </c:pt>
                <c:pt idx="208">
                  <c:v>8.888353395181427E-4</c:v>
                </c:pt>
                <c:pt idx="209">
                  <c:v>8.9063167191921939E-4</c:v>
                </c:pt>
                <c:pt idx="210">
                  <c:v>8.9239013417584032E-4</c:v>
                </c:pt>
                <c:pt idx="211">
                  <c:v>8.9410628550667059E-4</c:v>
                </c:pt>
                <c:pt idx="212">
                  <c:v>8.9577568513037509E-4</c:v>
                </c:pt>
                <c:pt idx="213">
                  <c:v>9.0045896594538382E-4</c:v>
                </c:pt>
                <c:pt idx="214">
                  <c:v>9.0189811087830745E-4</c:v>
                </c:pt>
                <c:pt idx="215">
                  <c:v>9.0327525990386464E-4</c:v>
                </c:pt>
                <c:pt idx="216">
                  <c:v>9.0459293194715493E-4</c:v>
                </c:pt>
                <c:pt idx="217">
                  <c:v>9.0585364593327765E-4</c:v>
                </c:pt>
                <c:pt idx="218">
                  <c:v>9.0931922879963615E-4</c:v>
                </c:pt>
                <c:pt idx="219">
                  <c:v>9.1037729980808382E-4</c:v>
                </c:pt>
                <c:pt idx="220">
                  <c:v>9.113910073848615E-4</c:v>
                </c:pt>
                <c:pt idx="221">
                  <c:v>9.1236287045506849E-4</c:v>
                </c:pt>
                <c:pt idx="222">
                  <c:v>9.1329540794380445E-4</c:v>
                </c:pt>
                <c:pt idx="223">
                  <c:v>9.1588225617217996E-4</c:v>
                </c:pt>
                <c:pt idx="224">
                  <c:v>9.1668268058602606E-4</c:v>
                </c:pt>
                <c:pt idx="225">
                  <c:v>9.1745637404389826E-4</c:v>
                </c:pt>
                <c:pt idx="226">
                  <c:v>9.1820585547089633E-4</c:v>
                </c:pt>
                <c:pt idx="227">
                  <c:v>9.1893364379211947E-4</c:v>
                </c:pt>
                <c:pt idx="228">
                  <c:v>9.2101203937213481E-4</c:v>
                </c:pt>
                <c:pt idx="229">
                  <c:v>9.2167824452125339E-4</c:v>
                </c:pt>
                <c:pt idx="230">
                  <c:v>9.2233535119009451E-4</c:v>
                </c:pt>
                <c:pt idx="231">
                  <c:v>9.2298587830375771E-4</c:v>
                </c:pt>
                <c:pt idx="232">
                  <c:v>9.2363234478734231E-4</c:v>
                </c:pt>
                <c:pt idx="233">
                  <c:v>9.2557256970862006E-4</c:v>
                </c:pt>
                <c:pt idx="234">
                  <c:v>9.262279829228854E-4</c:v>
                </c:pt>
                <c:pt idx="235">
                  <c:v>9.2689145234828275E-4</c:v>
                </c:pt>
                <c:pt idx="236">
                  <c:v>9.2756310798847673E-4</c:v>
                </c:pt>
                <c:pt idx="237">
                  <c:v>9.2824260206284545E-4</c:v>
                </c:pt>
                <c:pt idx="238">
                  <c:v>9.3032463708477876E-4</c:v>
                </c:pt>
                <c:pt idx="239">
                  <c:v>9.3103200708962515E-4</c:v>
                </c:pt>
                <c:pt idx="240">
                  <c:v>9.317454766255358E-4</c:v>
                </c:pt>
                <c:pt idx="241">
                  <c:v>9.3246469791188858E-4</c:v>
                </c:pt>
                <c:pt idx="242">
                  <c:v>9.3318932316806128E-4</c:v>
                </c:pt>
                <c:pt idx="243">
                  <c:v>9.3539214494927844E-4</c:v>
                </c:pt>
                <c:pt idx="244">
                  <c:v>9.3613490827851027E-4</c:v>
                </c:pt>
                <c:pt idx="245">
                  <c:v>9.3688133667445153E-4</c:v>
                </c:pt>
                <c:pt idx="246">
                  <c:v>9.3763108235648022E-4</c:v>
                </c:pt>
                <c:pt idx="247">
                  <c:v>9.3838379754397432E-4</c:v>
                </c:pt>
                <c:pt idx="248">
                  <c:v>9.406562823330274E-4</c:v>
                </c:pt>
                <c:pt idx="249">
                  <c:v>9.4141739773616177E-4</c:v>
                </c:pt>
                <c:pt idx="250">
                  <c:v>9.4217974374165097E-4</c:v>
                </c:pt>
                <c:pt idx="251">
                  <c:v>9.4294297256887298E-4</c:v>
                </c:pt>
                <c:pt idx="252">
                  <c:v>9.437067364372057E-4</c:v>
                </c:pt>
                <c:pt idx="253">
                  <c:v>9.4599776048264654E-4</c:v>
                </c:pt>
                <c:pt idx="254">
                  <c:v>9.4676018670920088E-4</c:v>
                </c:pt>
                <c:pt idx="255">
                  <c:v>9.4752140907375534E-4</c:v>
                </c:pt>
                <c:pt idx="256">
                  <c:v>9.48281079795688E-4</c:v>
                </c:pt>
                <c:pt idx="257">
                  <c:v>9.4903885109437654E-4</c:v>
                </c:pt>
                <c:pt idx="258">
                  <c:v>9.5129903110310974E-4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960128"/>
        <c:axId val="720970112"/>
      </c:scatterChart>
      <c:valAx>
        <c:axId val="720960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20970112"/>
        <c:crosses val="autoZero"/>
        <c:crossBetween val="midCat"/>
      </c:valAx>
      <c:valAx>
        <c:axId val="72097011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72096012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42621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1.7672741809293781E-3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42653</c:v>
                </c:pt>
                <c:pt idx="1">
                  <c:v>42682</c:v>
                </c:pt>
                <c:pt idx="2">
                  <c:v>42712</c:v>
                </c:pt>
                <c:pt idx="3">
                  <c:v>42744</c:v>
                </c:pt>
                <c:pt idx="4">
                  <c:v>42774</c:v>
                </c:pt>
                <c:pt idx="5">
                  <c:v>42802</c:v>
                </c:pt>
                <c:pt idx="6">
                  <c:v>42835</c:v>
                </c:pt>
                <c:pt idx="7">
                  <c:v>42863</c:v>
                </c:pt>
                <c:pt idx="8">
                  <c:v>42894</c:v>
                </c:pt>
                <c:pt idx="9">
                  <c:v>42926</c:v>
                </c:pt>
                <c:pt idx="10">
                  <c:v>42955</c:v>
                </c:pt>
                <c:pt idx="11">
                  <c:v>42986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1.7652611816906276E-3</c:v>
                </c:pt>
                <c:pt idx="1">
                  <c:v>1.8261256260034982E-3</c:v>
                </c:pt>
                <c:pt idx="2">
                  <c:v>1.8914574251510737E-3</c:v>
                </c:pt>
                <c:pt idx="3">
                  <c:v>1.9340525511443553E-3</c:v>
                </c:pt>
                <c:pt idx="4">
                  <c:v>1.9802940797235776E-3</c:v>
                </c:pt>
                <c:pt idx="5">
                  <c:v>2.0326002257370279E-3</c:v>
                </c:pt>
                <c:pt idx="6">
                  <c:v>2.0958361034845857E-3</c:v>
                </c:pt>
                <c:pt idx="7">
                  <c:v>2.1441851232351658E-3</c:v>
                </c:pt>
                <c:pt idx="8">
                  <c:v>2.1787726186849425E-3</c:v>
                </c:pt>
                <c:pt idx="9">
                  <c:v>2.244751889950946E-3</c:v>
                </c:pt>
                <c:pt idx="10">
                  <c:v>2.2738347010675189E-3</c:v>
                </c:pt>
                <c:pt idx="11">
                  <c:v>2.3068619483417969E-3</c:v>
                </c:pt>
                <c:pt idx="12">
                  <c:v>2.3450390861371978E-3</c:v>
                </c:pt>
                <c:pt idx="13">
                  <c:v>2.3867531644385788E-3</c:v>
                </c:pt>
                <c:pt idx="14">
                  <c:v>2.4295349750248787E-3</c:v>
                </c:pt>
                <c:pt idx="15">
                  <c:v>2.4264739040655322E-3</c:v>
                </c:pt>
                <c:pt idx="16">
                  <c:v>2.4338497042041283E-3</c:v>
                </c:pt>
                <c:pt idx="17">
                  <c:v>2.4490037420291121E-3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  <c:pt idx="259">
                  <c:v>42990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1.6978073856019262E-3</c:v>
                </c:pt>
                <c:pt idx="1">
                  <c:v>1.700013043419086E-3</c:v>
                </c:pt>
                <c:pt idx="2">
                  <c:v>1.7065753739904776E-3</c:v>
                </c:pt>
                <c:pt idx="3">
                  <c:v>1.7087456040062619E-3</c:v>
                </c:pt>
                <c:pt idx="4">
                  <c:v>1.7109077276607142E-3</c:v>
                </c:pt>
                <c:pt idx="5">
                  <c:v>1.7130620451894399E-3</c:v>
                </c:pt>
                <c:pt idx="6">
                  <c:v>1.7152088568280436E-3</c:v>
                </c:pt>
                <c:pt idx="7">
                  <c:v>1.7216072587591716E-3</c:v>
                </c:pt>
                <c:pt idx="8">
                  <c:v>1.7237270491933362E-3</c:v>
                </c:pt>
                <c:pt idx="9">
                  <c:v>1.7258408349154033E-3</c:v>
                </c:pt>
                <c:pt idx="10">
                  <c:v>1.7279489161609778E-3</c:v>
                </c:pt>
                <c:pt idx="11">
                  <c:v>1.7300515931656642E-3</c:v>
                </c:pt>
                <c:pt idx="12">
                  <c:v>1.7363302010904458E-3</c:v>
                </c:pt>
                <c:pt idx="13">
                  <c:v>1.7384142634876299E-3</c:v>
                </c:pt>
                <c:pt idx="14">
                  <c:v>1.7404944228219506E-3</c:v>
                </c:pt>
                <c:pt idx="15">
                  <c:v>1.7425709793290126E-3</c:v>
                </c:pt>
                <c:pt idx="16">
                  <c:v>1.7446442332444212E-3</c:v>
                </c:pt>
                <c:pt idx="17">
                  <c:v>1.7508471817967734E-3</c:v>
                </c:pt>
                <c:pt idx="18">
                  <c:v>1.7529102277016159E-3</c:v>
                </c:pt>
                <c:pt idx="19">
                  <c:v>1.7549714721928292E-3</c:v>
                </c:pt>
                <c:pt idx="20">
                  <c:v>1.7570312155060182E-3</c:v>
                </c:pt>
                <c:pt idx="21">
                  <c:v>1.7590897578767875E-3</c:v>
                </c:pt>
                <c:pt idx="22">
                  <c:v>1.7652611816906276E-3</c:v>
                </c:pt>
                <c:pt idx="23">
                  <c:v>1.7673179226477677E-3</c:v>
                </c:pt>
                <c:pt idx="24">
                  <c:v>1.7693749638405128E-3</c:v>
                </c:pt>
                <c:pt idx="25">
                  <c:v>1.7714326055044676E-3</c:v>
                </c:pt>
                <c:pt idx="26">
                  <c:v>1.7734911478752369E-3</c:v>
                </c:pt>
                <c:pt idx="27">
                  <c:v>1.7796751815844817E-3</c:v>
                </c:pt>
                <c:pt idx="28">
                  <c:v>1.7817403291385586E-3</c:v>
                </c:pt>
                <c:pt idx="29">
                  <c:v>1.7838078785774743E-3</c:v>
                </c:pt>
                <c:pt idx="30">
                  <c:v>1.7858781301368339E-3</c:v>
                </c:pt>
                <c:pt idx="31">
                  <c:v>1.7879513840522426E-3</c:v>
                </c:pt>
                <c:pt idx="32">
                  <c:v>1.7941921622908093E-3</c:v>
                </c:pt>
                <c:pt idx="33">
                  <c:v>1.7962804279864617E-3</c:v>
                </c:pt>
                <c:pt idx="34">
                  <c:v>1.7983731972161872E-3</c:v>
                </c:pt>
                <c:pt idx="35">
                  <c:v>1.8004707702155909E-3</c:v>
                </c:pt>
                <c:pt idx="36">
                  <c:v>1.8025734472202773E-3</c:v>
                </c:pt>
                <c:pt idx="37">
                  <c:v>1.8089151046220835E-3</c:v>
                </c:pt>
                <c:pt idx="38">
                  <c:v>1.8110412000039505E-3</c:v>
                </c:pt>
                <c:pt idx="39">
                  <c:v>1.8131739005691249E-3</c:v>
                </c:pt>
                <c:pt idx="40">
                  <c:v>1.8153135065532115E-3</c:v>
                </c:pt>
                <c:pt idx="41">
                  <c:v>1.8174603181918153E-3</c:v>
                </c:pt>
                <c:pt idx="42">
                  <c:v>1.8239469893907775E-3</c:v>
                </c:pt>
                <c:pt idx="43">
                  <c:v>1.8261256260034982E-3</c:v>
                </c:pt>
                <c:pt idx="44">
                  <c:v>1.8283127685030046E-3</c:v>
                </c:pt>
                <c:pt idx="45">
                  <c:v>1.8305077123961218E-3</c:v>
                </c:pt>
                <c:pt idx="46">
                  <c:v>1.8327095522439191E-3</c:v>
                </c:pt>
                <c:pt idx="47">
                  <c:v>1.8393473931260864E-3</c:v>
                </c:pt>
                <c:pt idx="48">
                  <c:v>1.8415677624032986E-3</c:v>
                </c:pt>
                <c:pt idx="49">
                  <c:v>1.8437905004405378E-3</c:v>
                </c:pt>
                <c:pt idx="50">
                  <c:v>1.8460147017988733E-3</c:v>
                </c:pt>
                <c:pt idx="51">
                  <c:v>1.8482394610393749E-3</c:v>
                </c:pt>
                <c:pt idx="52">
                  <c:v>1.8549080316645685E-3</c:v>
                </c:pt>
                <c:pt idx="53">
                  <c:v>1.857125968044427E-3</c:v>
                </c:pt>
                <c:pt idx="54">
                  <c:v>1.8593399351117985E-3</c:v>
                </c:pt>
                <c:pt idx="55">
                  <c:v>1.861549027427752E-3</c:v>
                </c:pt>
                <c:pt idx="56">
                  <c:v>1.863752339553357E-3</c:v>
                </c:pt>
                <c:pt idx="57">
                  <c:v>1.8703185403987749E-3</c:v>
                </c:pt>
                <c:pt idx="58">
                  <c:v>1.8724896773736795E-3</c:v>
                </c:pt>
                <c:pt idx="59">
                  <c:v>1.8746505069635827E-3</c:v>
                </c:pt>
                <c:pt idx="60">
                  <c:v>1.8768001237295536E-3</c:v>
                </c:pt>
                <c:pt idx="61">
                  <c:v>1.8789376222326615E-3</c:v>
                </c:pt>
                <c:pt idx="62">
                  <c:v>1.8852683537755018E-3</c:v>
                </c:pt>
                <c:pt idx="63">
                  <c:v>1.887348324837852E-3</c:v>
                </c:pt>
                <c:pt idx="64">
                  <c:v>1.8894116504426862E-3</c:v>
                </c:pt>
                <c:pt idx="65">
                  <c:v>1.8914574251510737E-3</c:v>
                </c:pt>
                <c:pt idx="66">
                  <c:v>1.8934849391331631E-3</c:v>
                </c:pt>
                <c:pt idx="67">
                  <c:v>1.8994594252226096E-3</c:v>
                </c:pt>
                <c:pt idx="68">
                  <c:v>1.9014157960186317E-3</c:v>
                </c:pt>
                <c:pt idx="69">
                  <c:v>1.9033550515569974E-3</c:v>
                </c:pt>
                <c:pt idx="70">
                  <c:v>1.9052774600532511E-3</c:v>
                </c:pt>
                <c:pt idx="71">
                  <c:v>1.9071832897229364E-3</c:v>
                </c:pt>
                <c:pt idx="72">
                  <c:v>1.9128039879280265E-3</c:v>
                </c:pt>
                <c:pt idx="73">
                  <c:v>1.9146461844468815E-3</c:v>
                </c:pt>
                <c:pt idx="74">
                  <c:v>1.9164731432168892E-3</c:v>
                </c:pt>
                <c:pt idx="75">
                  <c:v>1.9182851324535941E-3</c:v>
                </c:pt>
                <c:pt idx="76">
                  <c:v>1.9200824203725402E-3</c:v>
                </c:pt>
                <c:pt idx="77">
                  <c:v>1.9271299231816193E-3</c:v>
                </c:pt>
                <c:pt idx="78">
                  <c:v>1.9288577277449337E-3</c:v>
                </c:pt>
                <c:pt idx="79">
                  <c:v>1.9305724402837543E-3</c:v>
                </c:pt>
                <c:pt idx="80">
                  <c:v>1.9322743290136253E-3</c:v>
                </c:pt>
                <c:pt idx="81">
                  <c:v>1.9373057345049821E-3</c:v>
                </c:pt>
                <c:pt idx="82">
                  <c:v>1.9389590101544962E-3</c:v>
                </c:pt>
                <c:pt idx="83">
                  <c:v>1.9406008030727817E-3</c:v>
                </c:pt>
                <c:pt idx="84">
                  <c:v>1.9422313814753825E-3</c:v>
                </c:pt>
                <c:pt idx="85">
                  <c:v>1.943851013577843E-3</c:v>
                </c:pt>
                <c:pt idx="86">
                  <c:v>1.9486469142398234E-3</c:v>
                </c:pt>
                <c:pt idx="87">
                  <c:v>1.9502254432971638E-3</c:v>
                </c:pt>
                <c:pt idx="88">
                  <c:v>1.9517943671320847E-3</c:v>
                </c:pt>
                <c:pt idx="89">
                  <c:v>1.9533539539601302E-3</c:v>
                </c:pt>
                <c:pt idx="90">
                  <c:v>1.9549044719968448E-3</c:v>
                </c:pt>
                <c:pt idx="91">
                  <c:v>1.9595042955144418E-3</c:v>
                </c:pt>
                <c:pt idx="92">
                  <c:v>1.961021220541273E-3</c:v>
                </c:pt>
                <c:pt idx="93">
                  <c:v>1.9625304178544937E-3</c:v>
                </c:pt>
                <c:pt idx="94">
                  <c:v>1.9640321556696487E-3</c:v>
                </c:pt>
                <c:pt idx="95">
                  <c:v>1.9655267022022811E-3</c:v>
                </c:pt>
                <c:pt idx="96">
                  <c:v>1.9699698762604889E-3</c:v>
                </c:pt>
                <c:pt idx="97">
                  <c:v>1.9714383398184753E-3</c:v>
                </c:pt>
                <c:pt idx="98">
                  <c:v>1.9729009531716602E-3</c:v>
                </c:pt>
                <c:pt idx="99">
                  <c:v>1.9743579845355884E-3</c:v>
                </c:pt>
                <c:pt idx="100">
                  <c:v>1.9758097021258039E-3</c:v>
                </c:pt>
                <c:pt idx="101">
                  <c:v>1.9801356544096151E-3</c:v>
                </c:pt>
                <c:pt idx="102">
                  <c:v>1.9815687990604211E-3</c:v>
                </c:pt>
                <c:pt idx="103">
                  <c:v>1.982997971015235E-3</c:v>
                </c:pt>
                <c:pt idx="104">
                  <c:v>1.9844234384896013E-3</c:v>
                </c:pt>
                <c:pt idx="105">
                  <c:v>1.9858454696990639E-3</c:v>
                </c:pt>
                <c:pt idx="106">
                  <c:v>1.9900936278934721E-3</c:v>
                </c:pt>
                <c:pt idx="107">
                  <c:v>1.9915045961987621E-3</c:v>
                </c:pt>
                <c:pt idx="108">
                  <c:v>1.9929134693168695E-3</c:v>
                </c:pt>
                <c:pt idx="109">
                  <c:v>1.9943205154633382E-3</c:v>
                </c:pt>
                <c:pt idx="110">
                  <c:v>1.9957260028537127E-3</c:v>
                </c:pt>
                <c:pt idx="111">
                  <c:v>1.9999357946437115E-3</c:v>
                </c:pt>
                <c:pt idx="112">
                  <c:v>2.0013377291651499E-3</c:v>
                </c:pt>
                <c:pt idx="113">
                  <c:v>2.0027394460082151E-3</c:v>
                </c:pt>
                <c:pt idx="114">
                  <c:v>2.0041412133884507E-3</c:v>
                </c:pt>
                <c:pt idx="115">
                  <c:v>2.005543299521401E-3</c:v>
                </c:pt>
                <c:pt idx="116">
                  <c:v>2.0097541525919836E-3</c:v>
                </c:pt>
                <c:pt idx="117">
                  <c:v>2.0111601958912352E-3</c:v>
                </c:pt>
                <c:pt idx="118">
                  <c:v>2.0125678990209222E-3</c:v>
                </c:pt>
                <c:pt idx="119">
                  <c:v>2.0139775301965895E-3</c:v>
                </c:pt>
                <c:pt idx="120">
                  <c:v>2.0153893576337805E-3</c:v>
                </c:pt>
                <c:pt idx="121">
                  <c:v>2.0196406996699401E-3</c:v>
                </c:pt>
                <c:pt idx="122">
                  <c:v>2.0210639943086688E-3</c:v>
                </c:pt>
                <c:pt idx="123">
                  <c:v>2.0224908262866429E-3</c:v>
                </c:pt>
                <c:pt idx="124">
                  <c:v>2.0239214638194058E-3</c:v>
                </c:pt>
                <c:pt idx="125">
                  <c:v>2.0253561751225023E-3</c:v>
                </c:pt>
                <c:pt idx="126">
                  <c:v>2.0296874338092321E-3</c:v>
                </c:pt>
                <c:pt idx="127">
                  <c:v>2.0311411223491028E-3</c:v>
                </c:pt>
                <c:pt idx="128">
                  <c:v>2.0326002257370279E-3</c:v>
                </c:pt>
                <c:pt idx="129">
                  <c:v>2.0340649515962175E-3</c:v>
                </c:pt>
                <c:pt idx="130">
                  <c:v>2.0355352651805474E-3</c:v>
                </c:pt>
                <c:pt idx="131">
                  <c:v>2.0399787788998019E-3</c:v>
                </c:pt>
                <c:pt idx="132">
                  <c:v>2.0414704900001157E-3</c:v>
                </c:pt>
                <c:pt idx="133">
                  <c:v>2.0429673121332803E-3</c:v>
                </c:pt>
                <c:pt idx="134">
                  <c:v>2.0444691499608382E-3</c:v>
                </c:pt>
                <c:pt idx="135">
                  <c:v>2.0459759081443317E-3</c:v>
                </c:pt>
                <c:pt idx="136">
                  <c:v>2.050524751445848E-3</c:v>
                </c:pt>
                <c:pt idx="137">
                  <c:v>2.0520502376685052E-3</c:v>
                </c:pt>
                <c:pt idx="138">
                  <c:v>2.0535801675548092E-3</c:v>
                </c:pt>
                <c:pt idx="139">
                  <c:v>2.0551144457663017E-3</c:v>
                </c:pt>
                <c:pt idx="140">
                  <c:v>2.0566529769645249E-3</c:v>
                </c:pt>
                <c:pt idx="141">
                  <c:v>2.0612931350949999E-3</c:v>
                </c:pt>
                <c:pt idx="142">
                  <c:v>2.0628477248555675E-3</c:v>
                </c:pt>
                <c:pt idx="143">
                  <c:v>2.0644060909105763E-3</c:v>
                </c:pt>
                <c:pt idx="144">
                  <c:v>2.0659681379215692E-3</c:v>
                </c:pt>
                <c:pt idx="145">
                  <c:v>2.0675337705500876E-3</c:v>
                </c:pt>
                <c:pt idx="146">
                  <c:v>2.0722512287562195E-3</c:v>
                </c:pt>
                <c:pt idx="147">
                  <c:v>2.0738302504702631E-3</c:v>
                </c:pt>
                <c:pt idx="148">
                  <c:v>2.0754123811095432E-3</c:v>
                </c:pt>
                <c:pt idx="149">
                  <c:v>2.076997525335602E-3</c:v>
                </c:pt>
                <c:pt idx="150">
                  <c:v>2.0785855878099817E-3</c:v>
                </c:pt>
                <c:pt idx="151">
                  <c:v>2.0833663313384681E-3</c:v>
                </c:pt>
                <c:pt idx="152">
                  <c:v>2.0849651134215532E-3</c:v>
                </c:pt>
                <c:pt idx="153">
                  <c:v>2.0865663370606704E-3</c:v>
                </c:pt>
                <c:pt idx="154">
                  <c:v>2.0881699069173611E-3</c:v>
                </c:pt>
                <c:pt idx="155">
                  <c:v>2.0962196126183999E-3</c:v>
                </c:pt>
                <c:pt idx="156">
                  <c:v>2.0978352576729196E-3</c:v>
                </c:pt>
                <c:pt idx="157">
                  <c:v>2.0994525815758083E-3</c:v>
                </c:pt>
                <c:pt idx="158">
                  <c:v>2.1010714889886082E-3</c:v>
                </c:pt>
                <c:pt idx="159">
                  <c:v>2.1059367589018971E-3</c:v>
                </c:pt>
                <c:pt idx="160">
                  <c:v>2.1075610469697631E-3</c:v>
                </c:pt>
                <c:pt idx="161">
                  <c:v>2.1091864418552519E-3</c:v>
                </c:pt>
                <c:pt idx="162">
                  <c:v>2.1108128482199041E-3</c:v>
                </c:pt>
                <c:pt idx="163">
                  <c:v>2.1124401707252631E-3</c:v>
                </c:pt>
                <c:pt idx="164">
                  <c:v>2.1189567153846057E-3</c:v>
                </c:pt>
                <c:pt idx="165">
                  <c:v>2.1205871885166287E-3</c:v>
                </c:pt>
                <c:pt idx="166">
                  <c:v>2.122218005758611E-3</c:v>
                </c:pt>
                <c:pt idx="167">
                  <c:v>2.1238490717720945E-3</c:v>
                </c:pt>
                <c:pt idx="168">
                  <c:v>2.1287428090569762E-3</c:v>
                </c:pt>
                <c:pt idx="169">
                  <c:v>2.1303739167718876E-3</c:v>
                </c:pt>
                <c:pt idx="170">
                  <c:v>2.1320047965660109E-3</c:v>
                </c:pt>
                <c:pt idx="171">
                  <c:v>2.1336353531008889E-3</c:v>
                </c:pt>
                <c:pt idx="172">
                  <c:v>2.1352654910380634E-3</c:v>
                </c:pt>
                <c:pt idx="173">
                  <c:v>2.1401524398787881E-3</c:v>
                </c:pt>
                <c:pt idx="174">
                  <c:v>2.1417799500405704E-3</c:v>
                </c:pt>
                <c:pt idx="175">
                  <c:v>2.1434065649123604E-3</c:v>
                </c:pt>
                <c:pt idx="176">
                  <c:v>2.1450321891556996E-3</c:v>
                </c:pt>
                <c:pt idx="177">
                  <c:v>2.1466567274321308E-3</c:v>
                </c:pt>
                <c:pt idx="178">
                  <c:v>2.1515228730753962E-3</c:v>
                </c:pt>
                <c:pt idx="179">
                  <c:v>2.1531421140996159E-3</c:v>
                </c:pt>
                <c:pt idx="180">
                  <c:v>2.1547597924646382E-3</c:v>
                </c:pt>
                <c:pt idx="181">
                  <c:v>2.1563758128320051E-3</c:v>
                </c:pt>
                <c:pt idx="182">
                  <c:v>2.1579900798632586E-3</c:v>
                </c:pt>
                <c:pt idx="183">
                  <c:v>2.1628214075557622E-3</c:v>
                </c:pt>
                <c:pt idx="184">
                  <c:v>2.1644277078579849E-3</c:v>
                </c:pt>
                <c:pt idx="185">
                  <c:v>2.1660317781318052E-3</c:v>
                </c:pt>
                <c:pt idx="186">
                  <c:v>2.1676335230387655E-3</c:v>
                </c:pt>
                <c:pt idx="187">
                  <c:v>2.1692328472404073E-3</c:v>
                </c:pt>
                <c:pt idx="188">
                  <c:v>2.1740153422288473E-3</c:v>
                </c:pt>
                <c:pt idx="189">
                  <c:v>2.1756040302246386E-3</c:v>
                </c:pt>
                <c:pt idx="190">
                  <c:v>2.1771898208228233E-3</c:v>
                </c:pt>
                <c:pt idx="191">
                  <c:v>2.1787726186849425E-3</c:v>
                </c:pt>
                <c:pt idx="192">
                  <c:v>2.1803523388160906E-3</c:v>
                </c:pt>
                <c:pt idx="193">
                  <c:v>2.1850726379909115E-3</c:v>
                </c:pt>
                <c:pt idx="194">
                  <c:v>2.1866396730524829E-3</c:v>
                </c:pt>
                <c:pt idx="195">
                  <c:v>2.1882034536537883E-3</c:v>
                </c:pt>
                <c:pt idx="196">
                  <c:v>2.1897639465176797E-3</c:v>
                </c:pt>
                <c:pt idx="197">
                  <c:v>2.1913211183670089E-3</c:v>
                </c:pt>
                <c:pt idx="198">
                  <c:v>2.1959723750561346E-3</c:v>
                </c:pt>
                <c:pt idx="199">
                  <c:v>2.1975159300757275E-3</c:v>
                </c:pt>
                <c:pt idx="200">
                  <c:v>2.1990559976950157E-3</c:v>
                </c:pt>
                <c:pt idx="201">
                  <c:v>2.2005925446368499E-3</c:v>
                </c:pt>
                <c:pt idx="202">
                  <c:v>2.2021255376240816E-3</c:v>
                </c:pt>
                <c:pt idx="203">
                  <c:v>2.2067028600866786E-3</c:v>
                </c:pt>
                <c:pt idx="204">
                  <c:v>2.2082213044840159E-3</c:v>
                </c:pt>
                <c:pt idx="205">
                  <c:v>2.2097360285410084E-3</c:v>
                </c:pt>
                <c:pt idx="206">
                  <c:v>2.2112469989805077E-3</c:v>
                </c:pt>
                <c:pt idx="207">
                  <c:v>2.2127541825253646E-3</c:v>
                </c:pt>
                <c:pt idx="208">
                  <c:v>2.2172526790205987E-3</c:v>
                </c:pt>
                <c:pt idx="209">
                  <c:v>2.2187443822154025E-3</c:v>
                </c:pt>
                <c:pt idx="210">
                  <c:v>2.2202321321298218E-3</c:v>
                </c:pt>
                <c:pt idx="211">
                  <c:v>2.2217158954867078E-3</c:v>
                </c:pt>
                <c:pt idx="212">
                  <c:v>2.223195639008912E-3</c:v>
                </c:pt>
                <c:pt idx="213">
                  <c:v>2.2276104177959498E-3</c:v>
                </c:pt>
                <c:pt idx="214">
                  <c:v>2.229073749207942E-3</c:v>
                </c:pt>
                <c:pt idx="215">
                  <c:v>2.2305328943995101E-3</c:v>
                </c:pt>
                <c:pt idx="216">
                  <c:v>2.2319878200935052E-3</c:v>
                </c:pt>
                <c:pt idx="217">
                  <c:v>2.233438493012779E-3</c:v>
                </c:pt>
                <c:pt idx="218">
                  <c:v>2.2377646623507868E-3</c:v>
                </c:pt>
                <c:pt idx="219">
                  <c:v>2.2391979913996898E-3</c:v>
                </c:pt>
                <c:pt idx="220">
                  <c:v>2.2406269012881287E-3</c:v>
                </c:pt>
                <c:pt idx="221">
                  <c:v>2.2420513587389549E-3</c:v>
                </c:pt>
                <c:pt idx="222">
                  <c:v>2.2434713304750201E-3</c:v>
                </c:pt>
                <c:pt idx="223">
                  <c:v>2.2477039986231644E-3</c:v>
                </c:pt>
                <c:pt idx="224">
                  <c:v>2.2491056947286999E-3</c:v>
                </c:pt>
                <c:pt idx="225">
                  <c:v>2.2505027387337319E-3</c:v>
                </c:pt>
                <c:pt idx="226">
                  <c:v>2.2518950973611116E-3</c:v>
                </c:pt>
                <c:pt idx="227">
                  <c:v>2.2532827373336907E-3</c:v>
                </c:pt>
                <c:pt idx="228">
                  <c:v>2.2574170125511375E-3</c:v>
                </c:pt>
                <c:pt idx="229">
                  <c:v>2.2587854451330278E-3</c:v>
                </c:pt>
                <c:pt idx="230">
                  <c:v>2.260148992674375E-3</c:v>
                </c:pt>
                <c:pt idx="231">
                  <c:v>2.2615076218980303E-3</c:v>
                </c:pt>
                <c:pt idx="232">
                  <c:v>2.2628612995268449E-3</c:v>
                </c:pt>
                <c:pt idx="233">
                  <c:v>2.2668922900727609E-3</c:v>
                </c:pt>
                <c:pt idx="234">
                  <c:v>2.2682258285507285E-3</c:v>
                </c:pt>
                <c:pt idx="235">
                  <c:v>2.2695542490481129E-3</c:v>
                </c:pt>
                <c:pt idx="236">
                  <c:v>2.2708775182877657E-3</c:v>
                </c:pt>
                <c:pt idx="237">
                  <c:v>2.2721956029925381E-3</c:v>
                </c:pt>
                <c:pt idx="238">
                  <c:v>2.2761184171260899E-3</c:v>
                </c:pt>
                <c:pt idx="239">
                  <c:v>2.2774154309198563E-3</c:v>
                </c:pt>
                <c:pt idx="240">
                  <c:v>2.2787070937930003E-3</c:v>
                </c:pt>
                <c:pt idx="241">
                  <c:v>2.2799933724683727E-3</c:v>
                </c:pt>
                <c:pt idx="242">
                  <c:v>2.2812742336688254E-3</c:v>
                </c:pt>
                <c:pt idx="243">
                  <c:v>2.2850839796491784E-3</c:v>
                </c:pt>
                <c:pt idx="244">
                  <c:v>2.2863428381784665E-3</c:v>
                </c:pt>
                <c:pt idx="245">
                  <c:v>2.2875961128470917E-3</c:v>
                </c:pt>
                <c:pt idx="246">
                  <c:v>2.288843770377906E-3</c:v>
                </c:pt>
                <c:pt idx="247">
                  <c:v>2.2900857774937606E-3</c:v>
                </c:pt>
                <c:pt idx="248">
                  <c:v>2.2937775635800822E-3</c:v>
                </c:pt>
                <c:pt idx="249">
                  <c:v>2.2949966362646136E-3</c:v>
                </c:pt>
                <c:pt idx="250">
                  <c:v>2.2962098921484424E-3</c:v>
                </c:pt>
                <c:pt idx="251">
                  <c:v>2.2974172979544206E-3</c:v>
                </c:pt>
                <c:pt idx="252">
                  <c:v>2.2986188204053995E-3</c:v>
                </c:pt>
                <c:pt idx="253">
                  <c:v>2.3021877548568557E-3</c:v>
                </c:pt>
                <c:pt idx="254">
                  <c:v>2.3033654111163527E-3</c:v>
                </c:pt>
                <c:pt idx="255">
                  <c:v>2.3045370176351071E-3</c:v>
                </c:pt>
                <c:pt idx="256">
                  <c:v>2.3057025411359717E-3</c:v>
                </c:pt>
                <c:pt idx="257">
                  <c:v>2.3068619483417969E-3</c:v>
                </c:pt>
                <c:pt idx="258">
                  <c:v>2.3103034420546387E-3</c:v>
                </c:pt>
                <c:pt idx="259">
                  <c:v>2.3114384660337167E-3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158656"/>
        <c:axId val="269160448"/>
      </c:scatterChart>
      <c:valAx>
        <c:axId val="269158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69160448"/>
        <c:crosses val="autoZero"/>
        <c:crossBetween val="midCat"/>
      </c:valAx>
      <c:valAx>
        <c:axId val="269160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691586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42621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3.4832572317191183E-3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42653</c:v>
                </c:pt>
                <c:pt idx="1">
                  <c:v>42682</c:v>
                </c:pt>
                <c:pt idx="2">
                  <c:v>42712</c:v>
                </c:pt>
                <c:pt idx="3">
                  <c:v>42744</c:v>
                </c:pt>
                <c:pt idx="4">
                  <c:v>42774</c:v>
                </c:pt>
                <c:pt idx="5">
                  <c:v>42802</c:v>
                </c:pt>
                <c:pt idx="6">
                  <c:v>42835</c:v>
                </c:pt>
                <c:pt idx="7">
                  <c:v>42863</c:v>
                </c:pt>
                <c:pt idx="8">
                  <c:v>42894</c:v>
                </c:pt>
                <c:pt idx="9">
                  <c:v>42926</c:v>
                </c:pt>
                <c:pt idx="10">
                  <c:v>42955</c:v>
                </c:pt>
                <c:pt idx="11">
                  <c:v>42986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3.3820352970426052E-3</c:v>
                </c:pt>
                <c:pt idx="1">
                  <c:v>3.4378096330240043E-3</c:v>
                </c:pt>
                <c:pt idx="2">
                  <c:v>3.4811078839462233E-3</c:v>
                </c:pt>
                <c:pt idx="3">
                  <c:v>3.5197518672928241E-3</c:v>
                </c:pt>
                <c:pt idx="4">
                  <c:v>3.5637464690161528E-3</c:v>
                </c:pt>
                <c:pt idx="5">
                  <c:v>3.5981675418045077E-3</c:v>
                </c:pt>
                <c:pt idx="6">
                  <c:v>3.6654687192986144E-3</c:v>
                </c:pt>
                <c:pt idx="7">
                  <c:v>3.7288789642152625E-3</c:v>
                </c:pt>
                <c:pt idx="8">
                  <c:v>3.7882939599795783E-3</c:v>
                </c:pt>
                <c:pt idx="9">
                  <c:v>3.8292902321881224E-3</c:v>
                </c:pt>
                <c:pt idx="10">
                  <c:v>3.8725492773298456E-3</c:v>
                </c:pt>
                <c:pt idx="11">
                  <c:v>3.9130939515657076E-3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  <c:pt idx="259">
                  <c:v>42990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3.3212089857578022E-3</c:v>
                </c:pt>
                <c:pt idx="1">
                  <c:v>3.3228704242160433E-3</c:v>
                </c:pt>
                <c:pt idx="2">
                  <c:v>3.3279885885801131E-3</c:v>
                </c:pt>
                <c:pt idx="3">
                  <c:v>3.3297368082512275E-3</c:v>
                </c:pt>
                <c:pt idx="4">
                  <c:v>3.3315048846405417E-3</c:v>
                </c:pt>
                <c:pt idx="5">
                  <c:v>3.3332920823140482E-3</c:v>
                </c:pt>
                <c:pt idx="6">
                  <c:v>3.33509766583774E-3</c:v>
                </c:pt>
                <c:pt idx="7">
                  <c:v>3.3406173771698511E-3</c:v>
                </c:pt>
                <c:pt idx="8">
                  <c:v>3.3424891497542087E-3</c:v>
                </c:pt>
                <c:pt idx="9">
                  <c:v>3.3443756310187144E-3</c:v>
                </c:pt>
                <c:pt idx="10">
                  <c:v>3.346276085529361E-3</c:v>
                </c:pt>
                <c:pt idx="11">
                  <c:v>3.3481897778521405E-3</c:v>
                </c:pt>
                <c:pt idx="12">
                  <c:v>3.3540029273532047E-3</c:v>
                </c:pt>
                <c:pt idx="13">
                  <c:v>3.3559622165844432E-3</c:v>
                </c:pt>
                <c:pt idx="14">
                  <c:v>3.3579310664577778E-3</c:v>
                </c:pt>
                <c:pt idx="15">
                  <c:v>3.3599087415392016E-3</c:v>
                </c:pt>
                <c:pt idx="16">
                  <c:v>3.3618945063947064E-3</c:v>
                </c:pt>
                <c:pt idx="17">
                  <c:v>3.3678929852656355E-3</c:v>
                </c:pt>
                <c:pt idx="18">
                  <c:v>3.3699037548773924E-3</c:v>
                </c:pt>
                <c:pt idx="19">
                  <c:v>3.3719189370931932E-3</c:v>
                </c:pt>
                <c:pt idx="20">
                  <c:v>3.3739377964790312E-3</c:v>
                </c:pt>
                <c:pt idx="21">
                  <c:v>3.3759595976008989E-3</c:v>
                </c:pt>
                <c:pt idx="22">
                  <c:v>3.3820352970426052E-3</c:v>
                </c:pt>
                <c:pt idx="23">
                  <c:v>3.3840615107685172E-3</c:v>
                </c:pt>
                <c:pt idx="24">
                  <c:v>3.3860869890604216E-3</c:v>
                </c:pt>
                <c:pt idx="25">
                  <c:v>3.3881109964843115E-3</c:v>
                </c:pt>
                <c:pt idx="26">
                  <c:v>3.3901327976061791E-3</c:v>
                </c:pt>
                <c:pt idx="27">
                  <c:v>3.3961776088195748E-3</c:v>
                </c:pt>
                <c:pt idx="28">
                  <c:v>3.3981832303932795E-3</c:v>
                </c:pt>
                <c:pt idx="29">
                  <c:v>3.4001829684949252E-3</c:v>
                </c:pt>
                <c:pt idx="30">
                  <c:v>3.402176087690504E-3</c:v>
                </c:pt>
                <c:pt idx="31">
                  <c:v>3.4041618525460088E-3</c:v>
                </c:pt>
                <c:pt idx="32">
                  <c:v>3.4100676667320057E-3</c:v>
                </c:pt>
                <c:pt idx="33">
                  <c:v>3.4120166598871405E-3</c:v>
                </c:pt>
                <c:pt idx="34">
                  <c:v>3.4139546215321641E-3</c:v>
                </c:pt>
                <c:pt idx="35">
                  <c:v>3.4158808162330699E-3</c:v>
                </c:pt>
                <c:pt idx="36">
                  <c:v>3.4177945085558494E-3</c:v>
                </c:pt>
                <c:pt idx="37">
                  <c:v>3.4234532169153593E-3</c:v>
                </c:pt>
                <c:pt idx="38">
                  <c:v>3.4253095453855614E-3</c:v>
                </c:pt>
                <c:pt idx="39">
                  <c:v>3.427149694307601E-3</c:v>
                </c:pt>
                <c:pt idx="40">
                  <c:v>3.4289729282474704E-3</c:v>
                </c:pt>
                <c:pt idx="41">
                  <c:v>3.4307785117711621E-3</c:v>
                </c:pt>
                <c:pt idx="42">
                  <c:v>3.4360820055050973E-3</c:v>
                </c:pt>
                <c:pt idx="43">
                  <c:v>3.4378096330240043E-3</c:v>
                </c:pt>
                <c:pt idx="44">
                  <c:v>3.4395161067540601E-3</c:v>
                </c:pt>
                <c:pt idx="45">
                  <c:v>3.4412015602480733E-3</c:v>
                </c:pt>
                <c:pt idx="46">
                  <c:v>3.4428663008562164E-3</c:v>
                </c:pt>
                <c:pt idx="47">
                  <c:v>3.4477393188671454E-3</c:v>
                </c:pt>
                <c:pt idx="48">
                  <c:v>3.449324281433529E-3</c:v>
                </c:pt>
                <c:pt idx="49">
                  <c:v>3.4508900678649028E-3</c:v>
                </c:pt>
                <c:pt idx="50">
                  <c:v>3.4524369855114399E-3</c:v>
                </c:pt>
                <c:pt idx="51">
                  <c:v>3.4539653417233114E-3</c:v>
                </c:pt>
                <c:pt idx="52">
                  <c:v>3.4584421152526581E-3</c:v>
                </c:pt>
                <c:pt idx="53">
                  <c:v>3.4598992992275913E-3</c:v>
                </c:pt>
                <c:pt idx="54">
                  <c:v>3.4613394585187203E-3</c:v>
                </c:pt>
                <c:pt idx="55">
                  <c:v>3.4627629004762169E-3</c:v>
                </c:pt>
                <c:pt idx="56">
                  <c:v>3.4641699324502537E-3</c:v>
                </c:pt>
                <c:pt idx="57">
                  <c:v>3.4682956419733271E-3</c:v>
                </c:pt>
                <c:pt idx="58">
                  <c:v>3.4696401075152462E-3</c:v>
                </c:pt>
                <c:pt idx="59">
                  <c:v>3.4709696998245663E-3</c:v>
                </c:pt>
                <c:pt idx="60">
                  <c:v>3.47228472625146E-3</c:v>
                </c:pt>
                <c:pt idx="61">
                  <c:v>3.4735854941460986E-3</c:v>
                </c:pt>
                <c:pt idx="62">
                  <c:v>3.4774053201382079E-3</c:v>
                </c:pt>
                <c:pt idx="63">
                  <c:v>3.4786521274055493E-3</c:v>
                </c:pt>
                <c:pt idx="64">
                  <c:v>3.4798862128914971E-3</c:v>
                </c:pt>
                <c:pt idx="65">
                  <c:v>3.4811078839462233E-3</c:v>
                </c:pt>
                <c:pt idx="66">
                  <c:v>3.4823175781123392E-3</c:v>
                </c:pt>
                <c:pt idx="67">
                  <c:v>3.4858849031724681E-3</c:v>
                </c:pt>
                <c:pt idx="68">
                  <c:v>3.4870570540624646E-3</c:v>
                </c:pt>
                <c:pt idx="69">
                  <c:v>3.4882225403954502E-3</c:v>
                </c:pt>
                <c:pt idx="70">
                  <c:v>3.4893824506762334E-3</c:v>
                </c:pt>
                <c:pt idx="71">
                  <c:v>3.4905378734096217E-3</c:v>
                </c:pt>
                <c:pt idx="72">
                  <c:v>3.4939881013734964E-3</c:v>
                </c:pt>
                <c:pt idx="73">
                  <c:v>3.4951364589653837E-3</c:v>
                </c:pt>
                <c:pt idx="74">
                  <c:v>3.4962857715339153E-3</c:v>
                </c:pt>
                <c:pt idx="75">
                  <c:v>3.4974371275838991E-3</c:v>
                </c:pt>
                <c:pt idx="76">
                  <c:v>3.4985916156201427E-3</c:v>
                </c:pt>
                <c:pt idx="77">
                  <c:v>3.5032626577238728E-3</c:v>
                </c:pt>
                <c:pt idx="78">
                  <c:v>3.5044491332635332E-3</c:v>
                </c:pt>
                <c:pt idx="79">
                  <c:v>3.5056452718183004E-3</c:v>
                </c:pt>
                <c:pt idx="80">
                  <c:v>3.5068521618929825E-3</c:v>
                </c:pt>
                <c:pt idx="81">
                  <c:v>3.510548226284594E-3</c:v>
                </c:pt>
                <c:pt idx="82">
                  <c:v>3.5118090074870126E-3</c:v>
                </c:pt>
                <c:pt idx="83">
                  <c:v>3.5130859827333847E-3</c:v>
                </c:pt>
                <c:pt idx="84">
                  <c:v>3.5143802405285182E-3</c:v>
                </c:pt>
                <c:pt idx="85">
                  <c:v>3.5156928693772212E-3</c:v>
                </c:pt>
                <c:pt idx="86">
                  <c:v>3.5197518672928241E-3</c:v>
                </c:pt>
                <c:pt idx="87">
                  <c:v>3.5211483952713868E-3</c:v>
                </c:pt>
                <c:pt idx="88">
                  <c:v>3.5225659160325823E-3</c:v>
                </c:pt>
                <c:pt idx="89">
                  <c:v>3.5240026972862444E-3</c:v>
                </c:pt>
                <c:pt idx="90">
                  <c:v>3.525457006742205E-3</c:v>
                </c:pt>
                <c:pt idx="91">
                  <c:v>3.5299077814222074E-3</c:v>
                </c:pt>
                <c:pt idx="92">
                  <c:v>3.531414880785691E-3</c:v>
                </c:pt>
                <c:pt idx="93">
                  <c:v>3.532930846900637E-3</c:v>
                </c:pt>
                <c:pt idx="94">
                  <c:v>3.5344539474768781E-3</c:v>
                </c:pt>
                <c:pt idx="95">
                  <c:v>3.5359824502242477E-3</c:v>
                </c:pt>
                <c:pt idx="96">
                  <c:v>3.5405830485914515E-3</c:v>
                </c:pt>
                <c:pt idx="97">
                  <c:v>3.5421158371216604E-3</c:v>
                </c:pt>
                <c:pt idx="98">
                  <c:v>3.5436453663721611E-3</c:v>
                </c:pt>
                <c:pt idx="99">
                  <c:v>3.5451699040527865E-3</c:v>
                </c:pt>
                <c:pt idx="100">
                  <c:v>3.5466877178733694E-3</c:v>
                </c:pt>
                <c:pt idx="101">
                  <c:v>3.5511834932731891E-3</c:v>
                </c:pt>
                <c:pt idx="102">
                  <c:v>3.5526570887519284E-3</c:v>
                </c:pt>
                <c:pt idx="103">
                  <c:v>3.5541152989197891E-3</c:v>
                </c:pt>
                <c:pt idx="104">
                  <c:v>3.5555563914866032E-3</c:v>
                </c:pt>
                <c:pt idx="105">
                  <c:v>3.5569786341622042E-3</c:v>
                </c:pt>
                <c:pt idx="106">
                  <c:v>3.5611149399400535E-3</c:v>
                </c:pt>
                <c:pt idx="107">
                  <c:v>3.5624444601491281E-3</c:v>
                </c:pt>
                <c:pt idx="108">
                  <c:v>3.5637464690161528E-3</c:v>
                </c:pt>
                <c:pt idx="109">
                  <c:v>3.5650199707454697E-3</c:v>
                </c:pt>
                <c:pt idx="110">
                  <c:v>3.5662669155194569E-3</c:v>
                </c:pt>
                <c:pt idx="111">
                  <c:v>3.5698752748783099E-3</c:v>
                </c:pt>
                <c:pt idx="112">
                  <c:v>3.5710428585998487E-3</c:v>
                </c:pt>
                <c:pt idx="113">
                  <c:v>3.5721973187504931E-3</c:v>
                </c:pt>
                <c:pt idx="114">
                  <c:v>3.5733413420071304E-3</c:v>
                </c:pt>
                <c:pt idx="115">
                  <c:v>3.5744776150466477E-3</c:v>
                </c:pt>
                <c:pt idx="116">
                  <c:v>3.5778667996313497E-3</c:v>
                </c:pt>
                <c:pt idx="117">
                  <c:v>3.5789989385712575E-3</c:v>
                </c:pt>
                <c:pt idx="118">
                  <c:v>3.5801367606784805E-3</c:v>
                </c:pt>
                <c:pt idx="119">
                  <c:v>3.5812829526299063E-3</c:v>
                </c:pt>
                <c:pt idx="120">
                  <c:v>3.5824402011024217E-3</c:v>
                </c:pt>
                <c:pt idx="121">
                  <c:v>3.5860051524153774E-3</c:v>
                </c:pt>
                <c:pt idx="122">
                  <c:v>3.5872334937411226E-3</c:v>
                </c:pt>
                <c:pt idx="123">
                  <c:v>3.5884863249723929E-3</c:v>
                </c:pt>
                <c:pt idx="124">
                  <c:v>3.5897663327860755E-3</c:v>
                </c:pt>
                <c:pt idx="125">
                  <c:v>3.5910762038590576E-3</c:v>
                </c:pt>
                <c:pt idx="126">
                  <c:v>3.595211863402671E-3</c:v>
                </c:pt>
                <c:pt idx="127">
                  <c:v>3.5966680542817218E-3</c:v>
                </c:pt>
                <c:pt idx="128">
                  <c:v>3.5981675418045077E-3</c:v>
                </c:pt>
                <c:pt idx="129">
                  <c:v>3.5997123432646026E-3</c:v>
                </c:pt>
                <c:pt idx="130">
                  <c:v>3.6013017984223286E-3</c:v>
                </c:pt>
                <c:pt idx="131">
                  <c:v>3.6063247898513841E-3</c:v>
                </c:pt>
                <c:pt idx="132">
                  <c:v>3.6080795635697258E-3</c:v>
                </c:pt>
                <c:pt idx="133">
                  <c:v>3.6098723428707445E-3</c:v>
                </c:pt>
                <c:pt idx="134">
                  <c:v>3.6117017981314487E-3</c:v>
                </c:pt>
                <c:pt idx="135">
                  <c:v>3.6135665997288477E-3</c:v>
                </c:pt>
                <c:pt idx="136">
                  <c:v>3.6193597863113064E-3</c:v>
                </c:pt>
                <c:pt idx="137">
                  <c:v>3.6213526770255767E-3</c:v>
                </c:pt>
                <c:pt idx="138">
                  <c:v>3.6233742659615873E-3</c:v>
                </c:pt>
                <c:pt idx="139">
                  <c:v>3.6254232234963477E-3</c:v>
                </c:pt>
                <c:pt idx="140">
                  <c:v>3.6274982200068672E-3</c:v>
                </c:pt>
                <c:pt idx="141">
                  <c:v>3.6338661471630681E-3</c:v>
                </c:pt>
                <c:pt idx="142">
                  <c:v>3.6360320033467135E-3</c:v>
                </c:pt>
                <c:pt idx="143">
                  <c:v>3.6382172503911631E-3</c:v>
                </c:pt>
                <c:pt idx="144">
                  <c:v>3.6404205586734262E-3</c:v>
                </c:pt>
                <c:pt idx="145">
                  <c:v>3.6426405985705121E-3</c:v>
                </c:pt>
                <c:pt idx="146">
                  <c:v>3.6493878117207956E-3</c:v>
                </c:pt>
                <c:pt idx="147">
                  <c:v>3.6516614818472627E-3</c:v>
                </c:pt>
                <c:pt idx="148">
                  <c:v>3.6539452354735977E-3</c:v>
                </c:pt>
                <c:pt idx="149">
                  <c:v>3.65623774297681E-3</c:v>
                </c:pt>
                <c:pt idx="150">
                  <c:v>3.6585376747339088E-3</c:v>
                </c:pt>
                <c:pt idx="151">
                  <c:v>3.6654687192986144E-3</c:v>
                </c:pt>
                <c:pt idx="152">
                  <c:v>3.6677851709830279E-3</c:v>
                </c:pt>
                <c:pt idx="153">
                  <c:v>3.6701031136564433E-3</c:v>
                </c:pt>
                <c:pt idx="154">
                  <c:v>3.6724219325459393E-3</c:v>
                </c:pt>
                <c:pt idx="155">
                  <c:v>3.6840076531823884E-3</c:v>
                </c:pt>
                <c:pt idx="156">
                  <c:v>3.6863188191370243E-3</c:v>
                </c:pt>
                <c:pt idx="157">
                  <c:v>3.688626557897293E-3</c:v>
                </c:pt>
                <c:pt idx="158">
                  <c:v>3.6909302546902735E-3</c:v>
                </c:pt>
                <c:pt idx="159">
                  <c:v>3.6978109455362736E-3</c:v>
                </c:pt>
                <c:pt idx="160">
                  <c:v>3.7000923267308892E-3</c:v>
                </c:pt>
                <c:pt idx="161">
                  <c:v>3.702366592093611E-3</c:v>
                </c:pt>
                <c:pt idx="162">
                  <c:v>3.7046331268515181E-3</c:v>
                </c:pt>
                <c:pt idx="163">
                  <c:v>3.7068913162316888E-3</c:v>
                </c:pt>
                <c:pt idx="164">
                  <c:v>3.7158283245165881E-3</c:v>
                </c:pt>
                <c:pt idx="165">
                  <c:v>3.7180355654142612E-3</c:v>
                </c:pt>
                <c:pt idx="166">
                  <c:v>3.7202307722966716E-3</c:v>
                </c:pt>
                <c:pt idx="167">
                  <c:v>3.7224133303908982E-3</c:v>
                </c:pt>
                <c:pt idx="168">
                  <c:v>3.7288789642152625E-3</c:v>
                </c:pt>
                <c:pt idx="169">
                  <c:v>3.7310048999056062E-3</c:v>
                </c:pt>
                <c:pt idx="170">
                  <c:v>3.7331158358115458E-3</c:v>
                </c:pt>
                <c:pt idx="171">
                  <c:v>3.7352118800285453E-3</c:v>
                </c:pt>
                <c:pt idx="172">
                  <c:v>3.7372931406520686E-3</c:v>
                </c:pt>
                <c:pt idx="173">
                  <c:v>3.743449301916427E-3</c:v>
                </c:pt>
                <c:pt idx="174">
                  <c:v>3.7454725091206897E-3</c:v>
                </c:pt>
                <c:pt idx="175">
                  <c:v>3.7474814732087977E-3</c:v>
                </c:pt>
                <c:pt idx="176">
                  <c:v>3.7494763022762148E-3</c:v>
                </c:pt>
                <c:pt idx="177">
                  <c:v>3.7514571044184059E-3</c:v>
                </c:pt>
                <c:pt idx="178">
                  <c:v>3.7573164302482629E-3</c:v>
                </c:pt>
                <c:pt idx="179">
                  <c:v>3.7592422056441904E-3</c:v>
                </c:pt>
                <c:pt idx="180">
                  <c:v>3.7611544945922132E-3</c:v>
                </c:pt>
                <c:pt idx="181">
                  <c:v>3.7630534051877945E-3</c:v>
                </c:pt>
                <c:pt idx="182">
                  <c:v>3.7649390455263988E-3</c:v>
                </c:pt>
                <c:pt idx="183">
                  <c:v>3.7705174259549936E-3</c:v>
                </c:pt>
                <c:pt idx="184">
                  <c:v>3.7723510662203328E-3</c:v>
                </c:pt>
                <c:pt idx="185">
                  <c:v>3.7741719767060158E-3</c:v>
                </c:pt>
                <c:pt idx="186">
                  <c:v>3.7759802655075079E-3</c:v>
                </c:pt>
                <c:pt idx="187">
                  <c:v>3.7777760407202718E-3</c:v>
                </c:pt>
                <c:pt idx="188">
                  <c:v>3.7830893657808426E-3</c:v>
                </c:pt>
                <c:pt idx="189">
                  <c:v>3.7848361675933396E-3</c:v>
                </c:pt>
                <c:pt idx="190">
                  <c:v>3.7865709962944302E-3</c:v>
                </c:pt>
                <c:pt idx="191">
                  <c:v>3.7882939599795783E-3</c:v>
                </c:pt>
                <c:pt idx="192">
                  <c:v>3.7900051700271069E-3</c:v>
                </c:pt>
                <c:pt idx="193">
                  <c:v>3.7950695365729643E-3</c:v>
                </c:pt>
                <c:pt idx="194">
                  <c:v>3.7967349968647201E-3</c:v>
                </c:pt>
                <c:pt idx="195">
                  <c:v>3.7983893391990674E-3</c:v>
                </c:pt>
                <c:pt idx="196">
                  <c:v>3.8000326913686204E-3</c:v>
                </c:pt>
                <c:pt idx="197">
                  <c:v>3.8016651811659924E-3</c:v>
                </c:pt>
                <c:pt idx="198">
                  <c:v>3.8064987542511634E-3</c:v>
                </c:pt>
                <c:pt idx="199">
                  <c:v>3.8080890724859514E-3</c:v>
                </c:pt>
                <c:pt idx="200">
                  <c:v>3.8096691673116284E-3</c:v>
                </c:pt>
                <c:pt idx="201">
                  <c:v>3.8112391665208081E-3</c:v>
                </c:pt>
                <c:pt idx="202">
                  <c:v>3.8127991979061042E-3</c:v>
                </c:pt>
                <c:pt idx="203">
                  <c:v>3.8174207630448306E-3</c:v>
                </c:pt>
                <c:pt idx="204">
                  <c:v>3.8189422010607315E-3</c:v>
                </c:pt>
                <c:pt idx="205">
                  <c:v>3.8204543102158188E-3</c:v>
                </c:pt>
                <c:pt idx="206">
                  <c:v>3.8219572183027057E-3</c:v>
                </c:pt>
                <c:pt idx="207">
                  <c:v>3.8234510531140065E-3</c:v>
                </c:pt>
                <c:pt idx="208">
                  <c:v>3.8278793958205302E-3</c:v>
                </c:pt>
                <c:pt idx="209">
                  <c:v>3.829338215455625E-3</c:v>
                </c:pt>
                <c:pt idx="210">
                  <c:v>3.8307886007782031E-3</c:v>
                </c:pt>
                <c:pt idx="211">
                  <c:v>3.832230679580878E-3</c:v>
                </c:pt>
                <c:pt idx="212">
                  <c:v>3.833664579656264E-3</c:v>
                </c:pt>
                <c:pt idx="213">
                  <c:v>3.8379184854448272E-3</c:v>
                </c:pt>
                <c:pt idx="214">
                  <c:v>3.8393209485371961E-3</c:v>
                </c:pt>
                <c:pt idx="215">
                  <c:v>3.8407158718653457E-3</c:v>
                </c:pt>
                <c:pt idx="216">
                  <c:v>3.8421033832218895E-3</c:v>
                </c:pt>
                <c:pt idx="217">
                  <c:v>3.8434836103994415E-3</c:v>
                </c:pt>
                <c:pt idx="218">
                  <c:v>3.8475818647842859E-3</c:v>
                </c:pt>
                <c:pt idx="219">
                  <c:v>3.8489342331720099E-3</c:v>
                </c:pt>
                <c:pt idx="220">
                  <c:v>3.8502799563438113E-3</c:v>
                </c:pt>
                <c:pt idx="221">
                  <c:v>3.8516191620923046E-3</c:v>
                </c:pt>
                <c:pt idx="222">
                  <c:v>3.8529519782101031E-3</c:v>
                </c:pt>
                <c:pt idx="223">
                  <c:v>3.8569133667054707E-3</c:v>
                </c:pt>
                <c:pt idx="224">
                  <c:v>3.85822190222663E-3</c:v>
                </c:pt>
                <c:pt idx="225">
                  <c:v>3.8595246870801645E-3</c:v>
                </c:pt>
                <c:pt idx="226">
                  <c:v>3.8608218490586875E-3</c:v>
                </c:pt>
                <c:pt idx="227">
                  <c:v>3.8621135159548135E-3</c:v>
                </c:pt>
                <c:pt idx="228">
                  <c:v>3.8659568240749461E-3</c:v>
                </c:pt>
                <c:pt idx="229">
                  <c:v>3.8672277885676213E-3</c:v>
                </c:pt>
                <c:pt idx="230">
                  <c:v>3.8684938969409692E-3</c:v>
                </c:pt>
                <c:pt idx="231">
                  <c:v>3.8697552769876029E-3</c:v>
                </c:pt>
                <c:pt idx="232">
                  <c:v>3.8710120565001367E-3</c:v>
                </c:pt>
                <c:pt idx="233">
                  <c:v>3.8747560697592765E-3</c:v>
                </c:pt>
                <c:pt idx="234">
                  <c:v>3.8759957250615487E-3</c:v>
                </c:pt>
                <c:pt idx="235">
                  <c:v>3.8772314187927905E-3</c:v>
                </c:pt>
                <c:pt idx="236">
                  <c:v>3.8784632787456155E-3</c:v>
                </c:pt>
                <c:pt idx="237">
                  <c:v>3.8796914327126376E-3</c:v>
                </c:pt>
                <c:pt idx="238">
                  <c:v>3.8833549366250261E-3</c:v>
                </c:pt>
                <c:pt idx="239">
                  <c:v>3.8845695445749763E-3</c:v>
                </c:pt>
                <c:pt idx="240">
                  <c:v>3.8857810855021926E-3</c:v>
                </c:pt>
                <c:pt idx="241">
                  <c:v>3.8869896871992896E-3</c:v>
                </c:pt>
                <c:pt idx="242">
                  <c:v>3.8881954774588807E-3</c:v>
                </c:pt>
                <c:pt idx="243">
                  <c:v>3.8917972575387605E-3</c:v>
                </c:pt>
                <c:pt idx="244">
                  <c:v>3.892993079974468E-3</c:v>
                </c:pt>
                <c:pt idx="245">
                  <c:v>3.8941867299357399E-3</c:v>
                </c:pt>
                <c:pt idx="246">
                  <c:v>3.8953783352151895E-3</c:v>
                </c:pt>
                <c:pt idx="247">
                  <c:v>3.8965680236054305E-3</c:v>
                </c:pt>
                <c:pt idx="248">
                  <c:v>3.9001268653670426E-3</c:v>
                </c:pt>
                <c:pt idx="249">
                  <c:v>3.9013101641265893E-3</c:v>
                </c:pt>
                <c:pt idx="250">
                  <c:v>3.902492184959997E-3</c:v>
                </c:pt>
                <c:pt idx="251">
                  <c:v>3.9036730556598798E-3</c:v>
                </c:pt>
                <c:pt idx="252">
                  <c:v>3.9048529040188514E-3</c:v>
                </c:pt>
                <c:pt idx="253">
                  <c:v>3.9083875929764381E-3</c:v>
                </c:pt>
                <c:pt idx="254">
                  <c:v>3.9095646298979037E-3</c:v>
                </c:pt>
                <c:pt idx="255">
                  <c:v>3.9107412834415286E-3</c:v>
                </c:pt>
                <c:pt idx="256">
                  <c:v>3.9119176813999252E-3</c:v>
                </c:pt>
                <c:pt idx="257">
                  <c:v>3.9130939515657076E-3</c:v>
                </c:pt>
                <c:pt idx="258">
                  <c:v>3.9166232732335106E-3</c:v>
                </c:pt>
                <c:pt idx="259">
                  <c:v>3.9178003101549772E-3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252480"/>
        <c:axId val="269254016"/>
      </c:scatterChart>
      <c:valAx>
        <c:axId val="269252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69254016"/>
        <c:crosses val="autoZero"/>
        <c:crossBetween val="midCat"/>
      </c:valAx>
      <c:valAx>
        <c:axId val="2692540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692524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85</v>
          </cell>
        </row>
        <row r="8">
          <cell r="D8">
            <v>1</v>
          </cell>
        </row>
      </sheetData>
      <sheetData sheetId="1">
        <row r="8">
          <cell r="D8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b">
            <v>1</v>
          </cell>
        </row>
        <row r="8">
          <cell r="D8" t="b">
            <v>1</v>
          </cell>
        </row>
      </sheetData>
      <sheetData sheetId="7">
        <row r="7">
          <cell r="D7" t="str">
            <v>H7</v>
          </cell>
        </row>
        <row r="8">
          <cell r="D8" t="str">
            <v>M7</v>
          </cell>
        </row>
      </sheetData>
      <sheetData sheetId="8">
        <row r="7">
          <cell r="D7" t="str">
            <v>X6</v>
          </cell>
        </row>
        <row r="8">
          <cell r="D8" t="str">
            <v>Z6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1E</v>
          </cell>
        </row>
        <row r="8">
          <cell r="D8" t="str">
            <v>1E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X6</v>
          </cell>
        </row>
        <row r="8">
          <cell r="D8" t="str">
            <v>Z6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42614</v>
          </cell>
        </row>
        <row r="8">
          <cell r="D8">
            <v>42613</v>
          </cell>
        </row>
      </sheetData>
      <sheetData sheetId="27">
        <row r="7">
          <cell r="D7">
            <v>42614</v>
          </cell>
        </row>
        <row r="8">
          <cell r="D8">
            <v>42613</v>
          </cell>
        </row>
      </sheetData>
      <sheetData sheetId="28">
        <row r="7">
          <cell r="D7">
            <v>42615</v>
          </cell>
        </row>
        <row r="8">
          <cell r="D8">
            <v>42614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tabSelected="1"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1.9.0 - MS VC++ (version unknown) - Multithreaded Dynamic Runtime library - Release Configuration - Sep  1 2016 11:51:03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>
        <v>42619.437199074076</v>
      </c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42619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85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1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124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42621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42551.719560185185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obj_00477#0000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118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obj_00476#0000</v>
      </c>
      <c r="E31" s="277"/>
    </row>
    <row r="32" spans="2:5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42621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42774</v>
      </c>
      <c r="D35" s="48">
        <f>_xll.qlYieldTSDiscount(D31,C35,,Trigger)</f>
        <v>1.0016559877617672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C21" sqref="C21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0.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123</v>
      </c>
      <c r="G2" s="87" t="s">
        <v>127</v>
      </c>
      <c r="H2" s="87" t="s">
        <v>128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32" t="s">
        <v>93</v>
      </c>
      <c r="X2" s="332"/>
      <c r="Y2" s="332"/>
      <c r="AB2" s="87" t="s">
        <v>80</v>
      </c>
      <c r="AC2" s="87" t="s">
        <v>119</v>
      </c>
      <c r="AD2" s="87" t="s">
        <v>34</v>
      </c>
      <c r="AE2" s="87" t="s">
        <v>87</v>
      </c>
      <c r="AF2" s="87" t="s">
        <v>88</v>
      </c>
    </row>
    <row r="3" spans="1:32" ht="1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42620</v>
      </c>
      <c r="E3" s="93">
        <f>_xll.qlInterestRateIndexMaturity($D$10,D3)</f>
        <v>42650</v>
      </c>
      <c r="F3" s="94">
        <f>'Delta 1M'!X26</f>
        <v>-2.5169054640812683E-5</v>
      </c>
      <c r="G3" s="95">
        <f>_xll.qlDayCounterYearFraction(DayCounter,SettlementDate,D3,,,Trigger)</f>
        <v>-2.7777777777777779E-3</v>
      </c>
      <c r="H3" s="95">
        <f>_xll.qlDayCounterYearFraction(DayCounter,SettlementDate,E3,,,Trigger)</f>
        <v>8.0555555555555561E-2</v>
      </c>
      <c r="I3" s="95">
        <f>H3-G3</f>
        <v>8.3333333333333343E-2</v>
      </c>
      <c r="J3" s="95">
        <f>(H3^2-G3^2)/2</f>
        <v>3.2407407407407411E-3</v>
      </c>
      <c r="K3" s="95">
        <f>(H3^3-G3^3)/3</f>
        <v>1.7425411522633747E-4</v>
      </c>
      <c r="L3" s="96" t="b">
        <f>IF(D12="fixing",TRUE,FALSE)</f>
        <v>0</v>
      </c>
      <c r="N3" s="333" t="s">
        <v>90</v>
      </c>
      <c r="O3" s="72">
        <f t="array" ref="O3:O5">_xll.ohFilter(K3:K7,L3:L7)</f>
        <v>2.341106538637403E-4</v>
      </c>
      <c r="P3" s="78">
        <f t="array" ref="P3:P5">_xll.ohFilter(J3:J7,L3:L7)</f>
        <v>3.9506172839506174E-3</v>
      </c>
      <c r="Q3" s="73">
        <f t="array" ref="Q3:Q5">_xll.ohFilter(I3:I7,L3:L7)</f>
        <v>8.8888888888888892E-2</v>
      </c>
      <c r="R3" s="79"/>
      <c r="S3" s="74">
        <f t="array" ref="S3:S5">MMULT(W3:Y5,U3:U5)</f>
        <v>-2.8195217151936319E-4</v>
      </c>
      <c r="T3" s="80"/>
      <c r="U3" s="75">
        <f t="array" ref="U3:U5">_xll.ohFilter(F3:F7,L3:L7)</f>
        <v>-2.5169054640812683E-5</v>
      </c>
      <c r="W3" s="72">
        <f t="array" ref="W3:Y5">MINVERSE(O3:Q5)</f>
        <v>771.57897668718522</v>
      </c>
      <c r="X3" s="78">
        <v>-1676.7760444135777</v>
      </c>
      <c r="Y3" s="73">
        <v>909.65100409436582</v>
      </c>
      <c r="AB3" s="109">
        <f>SettlementDate</f>
        <v>42621</v>
      </c>
      <c r="AC3" s="100">
        <f>_xll.qlDayCounterYearFraction(DayCounter,SettlementDate,AB3,,,Trigger)</f>
        <v>0</v>
      </c>
      <c r="AD3" s="125">
        <f t="shared" ref="AD3:AD26" si="0">$S$13</f>
        <v>-2.8315186470914271E-4</v>
      </c>
      <c r="AE3" s="125">
        <f t="shared" ref="AE3:AE23" si="1">$S$10+$S$9*AC3</f>
        <v>-2.7452282871626377E-4</v>
      </c>
      <c r="AF3" s="125">
        <f t="shared" ref="AF3:AF23" si="2">($S$5+$S$4*AC3+$S$3*AC3^2)</f>
        <v>-2.7598480293895681E-4</v>
      </c>
    </row>
    <row r="4" spans="1:32" ht="1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42621</v>
      </c>
      <c r="E4" s="98">
        <f>_xll.qlInterestRateIndexMaturity($D$10,D4)</f>
        <v>42653</v>
      </c>
      <c r="F4" s="99">
        <f t="array" ref="F4:F7">Delta1M</f>
        <v>-2.5169054640812683E-5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8.8888888888888892E-2</v>
      </c>
      <c r="I4" s="100">
        <f>H4-G4</f>
        <v>8.8888888888888892E-2</v>
      </c>
      <c r="J4" s="100">
        <f>(H4^2-G4^2)/2</f>
        <v>3.9506172839506174E-3</v>
      </c>
      <c r="K4" s="100">
        <f>(H4^3-G4^3)/3</f>
        <v>2.341106538637403E-4</v>
      </c>
      <c r="L4" s="101" t="b">
        <f>IF(D12="fixing",FALSE,TRUE)</f>
        <v>1</v>
      </c>
      <c r="N4" s="333"/>
      <c r="O4" s="72">
        <v>1.5523476794695925E-3</v>
      </c>
      <c r="P4" s="78">
        <v>1.136188271604938E-2</v>
      </c>
      <c r="Q4" s="73">
        <v>8.6111111111111097E-2</v>
      </c>
      <c r="R4" s="81" t="s">
        <v>32</v>
      </c>
      <c r="S4" s="74">
        <v>-1.4455061299840487E-4</v>
      </c>
      <c r="T4" s="81" t="s">
        <v>33</v>
      </c>
      <c r="U4" s="75">
        <v>-2.5845412941455021E-5</v>
      </c>
      <c r="W4" s="72">
        <v>-264.31217447010005</v>
      </c>
      <c r="X4" s="78">
        <v>427.70727219308679</v>
      </c>
      <c r="Y4" s="73">
        <v>-160.03119516474956</v>
      </c>
      <c r="AB4" s="114">
        <f>_xll.qlCalendarAdvance(Calendar,AB3,"1d","mf",,Trigger)</f>
        <v>42622</v>
      </c>
      <c r="AC4" s="100">
        <f>_xll.qlDayCounterYearFraction(DayCounter,SettlementDate,AB4,,,Trigger)</f>
        <v>2.7777777777777779E-3</v>
      </c>
      <c r="AD4" s="112">
        <f t="shared" si="0"/>
        <v>-2.8315186470914271E-4</v>
      </c>
      <c r="AE4" s="112">
        <f t="shared" si="1"/>
        <v>-2.7506214346581872E-4</v>
      </c>
      <c r="AF4" s="112">
        <f t="shared" si="2"/>
        <v>-2.7638850797638694E-4</v>
      </c>
    </row>
    <row r="5" spans="1:32" ht="1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42653</v>
      </c>
      <c r="E5" s="98">
        <f>_xll.qlInterestRateIndexMaturity($D$10,D5)</f>
        <v>42684</v>
      </c>
      <c r="F5" s="99">
        <v>-2.5845412941455021E-5</v>
      </c>
      <c r="G5" s="100">
        <f>_xll.qlDayCounterYearFraction(DayCounter,SettlementDate,D5,,,Trigger)</f>
        <v>8.8888888888888892E-2</v>
      </c>
      <c r="H5" s="100">
        <f>_xll.qlDayCounterYearFraction(DayCounter,SettlementDate,E5,,,Trigger)</f>
        <v>0.17499999999999999</v>
      </c>
      <c r="I5" s="100">
        <f>H5-G5</f>
        <v>8.6111111111111097E-2</v>
      </c>
      <c r="J5" s="100">
        <f>(H5^2-G5^2)/2</f>
        <v>1.136188271604938E-2</v>
      </c>
      <c r="K5" s="100">
        <f>(H5^3-G5^3)/3</f>
        <v>1.5523476794695925E-3</v>
      </c>
      <c r="L5" s="101" t="b">
        <v>1</v>
      </c>
      <c r="N5" s="333"/>
      <c r="O5" s="72">
        <v>3.7622170781892988E-3</v>
      </c>
      <c r="P5" s="78">
        <v>1.7592592592592587E-2</v>
      </c>
      <c r="Q5" s="73">
        <v>8.3333333333333315E-2</v>
      </c>
      <c r="R5" s="62"/>
      <c r="S5" s="74">
        <v>-2.7598480293895681E-4</v>
      </c>
      <c r="T5" s="81"/>
      <c r="U5" s="75">
        <v>-2.6602518896659551E-5</v>
      </c>
      <c r="W5" s="72">
        <v>20.965065593404454</v>
      </c>
      <c r="X5" s="78">
        <v>-14.593011815887438</v>
      </c>
      <c r="Y5" s="73">
        <v>4.7167089101189346</v>
      </c>
      <c r="AB5" s="114">
        <f>_xll.qlCalendarAdvance(Calendar,AB4,"1d","mf",,Trigger)</f>
        <v>42625</v>
      </c>
      <c r="AC5" s="100">
        <f>_xll.qlDayCounterYearFraction(DayCounter,SettlementDate,AB5,,,Trigger)</f>
        <v>1.1111111111111112E-2</v>
      </c>
      <c r="AD5" s="112">
        <f t="shared" si="0"/>
        <v>-2.8315186470914271E-4</v>
      </c>
      <c r="AE5" s="112">
        <f t="shared" si="1"/>
        <v>-2.7668008771448348E-4</v>
      </c>
      <c r="AF5" s="112">
        <f t="shared" si="2"/>
        <v>-2.7762572977122548E-4</v>
      </c>
    </row>
    <row r="6" spans="1:32" ht="1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42682</v>
      </c>
      <c r="E6" s="98">
        <f>_xll.qlInterestRateIndexMaturity($D$10,D6)</f>
        <v>42712</v>
      </c>
      <c r="F6" s="99">
        <v>-2.6602518896659551E-5</v>
      </c>
      <c r="G6" s="100">
        <f>_xll.qlDayCounterYearFraction(DayCounter,SettlementDate,D6,,,Trigger)</f>
        <v>0.16944444444444445</v>
      </c>
      <c r="H6" s="100">
        <f>_xll.qlDayCounterYearFraction(DayCounter,SettlementDate,E6,,,Trigger)</f>
        <v>0.25277777777777777</v>
      </c>
      <c r="I6" s="100">
        <f>H6-G6</f>
        <v>8.3333333333333315E-2</v>
      </c>
      <c r="J6" s="100">
        <f>(H6^2-G6^2)/2</f>
        <v>1.7592592592592587E-2</v>
      </c>
      <c r="K6" s="100">
        <f>(H6^3-G6^3)/3</f>
        <v>3.7622170781892988E-3</v>
      </c>
      <c r="L6" s="101" t="b">
        <v>1</v>
      </c>
      <c r="S6" s="76"/>
      <c r="T6" s="69"/>
      <c r="U6" s="70"/>
      <c r="AB6" s="114">
        <f>_xll.qlCalendarAdvance(Calendar,AB5,"1d","mf",,Trigger)</f>
        <v>42626</v>
      </c>
      <c r="AC6" s="100">
        <f>_xll.qlDayCounterYearFraction(DayCounter,SettlementDate,AB6,,,Trigger)</f>
        <v>1.3888888888888888E-2</v>
      </c>
      <c r="AD6" s="112">
        <f t="shared" si="0"/>
        <v>-2.8315186470914271E-4</v>
      </c>
      <c r="AE6" s="112">
        <f t="shared" si="1"/>
        <v>-2.7721940246403843E-4</v>
      </c>
      <c r="AF6" s="112">
        <f t="shared" si="2"/>
        <v>-2.7804683926368763E-4</v>
      </c>
    </row>
    <row r="7" spans="1:32" ht="1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42712</v>
      </c>
      <c r="E7" s="103">
        <f>_xll.qlInterestRateIndexMaturity($D$10,D7)</f>
        <v>42744</v>
      </c>
      <c r="F7" s="104">
        <v>-1.1806904768188901E-5</v>
      </c>
      <c r="G7" s="105">
        <f>_xll.qlDayCounterYearFraction(DayCounter,SettlementDate,D7,,,Trigger)</f>
        <v>0.25277777777777777</v>
      </c>
      <c r="H7" s="105">
        <f>_xll.qlDayCounterYearFraction(DayCounter,SettlementDate,E7,,,Trigger)</f>
        <v>0.34166666666666667</v>
      </c>
      <c r="I7" s="105">
        <f>H7-G7</f>
        <v>8.8888888888888906E-2</v>
      </c>
      <c r="J7" s="105">
        <f>(H7^2-G7^2)/2</f>
        <v>2.6419753086419757E-2</v>
      </c>
      <c r="K7" s="105">
        <f>(H7^3-G7^3)/3</f>
        <v>7.9110653863740301E-3</v>
      </c>
      <c r="L7" s="106" t="b">
        <v>0</v>
      </c>
      <c r="S7" s="76"/>
      <c r="T7" s="69"/>
      <c r="U7" s="70"/>
      <c r="AB7" s="114">
        <f>_xll.qlCalendarAdvance(Calendar,AB6,"1d","mf",,Trigger)</f>
        <v>42627</v>
      </c>
      <c r="AC7" s="100">
        <f>_xll.qlDayCounterYearFraction(DayCounter,SettlementDate,AB7,,,Trigger)</f>
        <v>1.6666666666666666E-2</v>
      </c>
      <c r="AD7" s="112">
        <f t="shared" si="0"/>
        <v>-2.8315186470914271E-4</v>
      </c>
      <c r="AE7" s="112">
        <f t="shared" si="1"/>
        <v>-2.7775871721359333E-4</v>
      </c>
      <c r="AF7" s="112">
        <f t="shared" si="2"/>
        <v>-2.7847229986990786E-4</v>
      </c>
    </row>
    <row r="8" spans="1:32" ht="1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42628</v>
      </c>
      <c r="AC8" s="100">
        <f>_xll.qlDayCounterYearFraction(DayCounter,SettlementDate,AB8,,,Trigger)</f>
        <v>1.9444444444444445E-2</v>
      </c>
      <c r="AD8" s="112">
        <f t="shared" si="0"/>
        <v>-2.8315186470914271E-4</v>
      </c>
      <c r="AE8" s="112">
        <f t="shared" si="1"/>
        <v>-2.7829803196314829E-4</v>
      </c>
      <c r="AF8" s="112">
        <f t="shared" si="2"/>
        <v>-2.7890211158988607E-4</v>
      </c>
    </row>
    <row r="9" spans="1:32" ht="12" customHeight="1" x14ac:dyDescent="0.2">
      <c r="C9" s="87" t="s">
        <v>134</v>
      </c>
      <c r="D9" s="122" t="s">
        <v>35</v>
      </c>
      <c r="N9" s="332" t="s">
        <v>91</v>
      </c>
      <c r="O9" s="71"/>
      <c r="P9" s="72">
        <f t="array" ref="P9:P10">_xll.ohFilter(J3:J7,L3:L7)</f>
        <v>3.9506172839506174E-3</v>
      </c>
      <c r="Q9" s="73">
        <f t="array" ref="Q9:Q10">_xll.ohFilter(I3:I7,L3:L7)</f>
        <v>8.8888888888888892E-2</v>
      </c>
      <c r="R9" s="334" t="s">
        <v>32</v>
      </c>
      <c r="S9" s="74">
        <f t="array" ref="S9:S10">MMULT(W9:X10,U9:U10)</f>
        <v>-1.9415330983977479E-4</v>
      </c>
      <c r="T9" s="334" t="s">
        <v>33</v>
      </c>
      <c r="U9" s="75">
        <f t="array" ref="U9:U10">_xll.ohFilter(F3:F7,L3:L7)</f>
        <v>-2.5169054640812683E-5</v>
      </c>
      <c r="W9" s="72">
        <f t="array" ref="W9:X10">MINVERSE(P9:Q10)</f>
        <v>-128.57142857142856</v>
      </c>
      <c r="X9" s="73">
        <v>132.71889400921663</v>
      </c>
      <c r="AB9" s="114">
        <f>_xll.qlCalendarAdvance(Calendar,AB8,"1d","mf",,Trigger)</f>
        <v>42629</v>
      </c>
      <c r="AC9" s="100">
        <f>_xll.qlDayCounterYearFraction(DayCounter,SettlementDate,AB9,,,Trigger)</f>
        <v>2.2222222222222223E-2</v>
      </c>
      <c r="AD9" s="112">
        <f t="shared" si="0"/>
        <v>-2.8315186470914271E-4</v>
      </c>
      <c r="AE9" s="112">
        <f t="shared" si="1"/>
        <v>-2.7883734671270318E-4</v>
      </c>
      <c r="AF9" s="112">
        <f t="shared" si="2"/>
        <v>-2.7933627442362226E-4</v>
      </c>
    </row>
    <row r="10" spans="1:32" ht="12" customHeight="1" x14ac:dyDescent="0.2">
      <c r="C10" s="87" t="s">
        <v>104</v>
      </c>
      <c r="D10" s="122" t="str">
        <f>PROPER(Currency)&amp;IborType&amp;D9</f>
        <v>Euribor1M</v>
      </c>
      <c r="N10" s="332"/>
      <c r="O10" s="71"/>
      <c r="P10" s="72">
        <v>1.136188271604938E-2</v>
      </c>
      <c r="Q10" s="73">
        <v>8.6111111111111097E-2</v>
      </c>
      <c r="R10" s="334"/>
      <c r="S10" s="74">
        <v>-2.7452282871626377E-4</v>
      </c>
      <c r="T10" s="334"/>
      <c r="U10" s="75">
        <v>-2.5845412941455021E-5</v>
      </c>
      <c r="W10" s="72">
        <v>16.964285714285712</v>
      </c>
      <c r="X10" s="73">
        <v>-5.8986175115207384</v>
      </c>
      <c r="AB10" s="114">
        <f>_xll.qlCalendarAdvance(Calendar,AB9,"1d","mf",,Trigger)</f>
        <v>42632</v>
      </c>
      <c r="AC10" s="100">
        <f>_xll.qlDayCounterYearFraction(DayCounter,SettlementDate,AB10,,,Trigger)</f>
        <v>3.0555555555555555E-2</v>
      </c>
      <c r="AD10" s="112">
        <f t="shared" si="0"/>
        <v>-2.8315186470914271E-4</v>
      </c>
      <c r="AE10" s="112">
        <f t="shared" si="1"/>
        <v>-2.8045529096136799E-4</v>
      </c>
      <c r="AF10" s="112">
        <f t="shared" si="2"/>
        <v>-2.8066486960737907E-4</v>
      </c>
    </row>
    <row r="11" spans="1:32" ht="12" customHeight="1" x14ac:dyDescent="0.2">
      <c r="C11" s="87" t="s">
        <v>126</v>
      </c>
      <c r="D11" s="123" t="s">
        <v>83</v>
      </c>
      <c r="S11" s="76"/>
      <c r="T11" s="69"/>
      <c r="U11" s="70"/>
      <c r="AB11" s="114">
        <f>_xll.qlCalendarAdvance(Calendar,AB10,"1d","mf",,Trigger)</f>
        <v>42633</v>
      </c>
      <c r="AC11" s="100">
        <f>_xll.qlDayCounterYearFraction(DayCounter,SettlementDate,AB11,,,Trigger)</f>
        <v>3.3333333333333333E-2</v>
      </c>
      <c r="AD11" s="112">
        <f t="shared" si="0"/>
        <v>-2.8315186470914271E-4</v>
      </c>
      <c r="AE11" s="112">
        <f t="shared" si="1"/>
        <v>-2.8099460571092295E-4</v>
      </c>
      <c r="AF11" s="112">
        <f t="shared" si="2"/>
        <v>-2.8111643689614739E-4</v>
      </c>
    </row>
    <row r="12" spans="1:32" ht="12" customHeight="1" x14ac:dyDescent="0.2">
      <c r="C12" s="87" t="s">
        <v>125</v>
      </c>
      <c r="D12" s="122" t="s">
        <v>131</v>
      </c>
      <c r="S12" s="77" t="s">
        <v>30</v>
      </c>
      <c r="T12" s="69"/>
      <c r="U12" s="70"/>
      <c r="AB12" s="114">
        <f>_xll.qlCalendarAdvance(Calendar,AB11,"1d","mf",,Trigger)</f>
        <v>42634</v>
      </c>
      <c r="AC12" s="100">
        <f>_xll.qlDayCounterYearFraction(DayCounter,SettlementDate,AB12,,,Trigger)</f>
        <v>3.6111111111111108E-2</v>
      </c>
      <c r="AD12" s="112">
        <f t="shared" si="0"/>
        <v>-2.8315186470914271E-4</v>
      </c>
      <c r="AE12" s="112">
        <f t="shared" si="1"/>
        <v>-2.8153392046047785E-4</v>
      </c>
      <c r="AF12" s="112">
        <f t="shared" si="2"/>
        <v>-2.8157235529867368E-4</v>
      </c>
    </row>
    <row r="13" spans="1:32" ht="1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8.8888888888888892E-2</v>
      </c>
      <c r="R13" s="82" t="s">
        <v>32</v>
      </c>
      <c r="S13" s="74">
        <f>MMULT(W13,U13)</f>
        <v>-2.8315186470914271E-4</v>
      </c>
      <c r="T13" s="82" t="s">
        <v>33</v>
      </c>
      <c r="U13" s="75">
        <f t="array" ref="U13">_xll.ohFilter(F3:F7,L3:L7)</f>
        <v>-2.5169054640812683E-5</v>
      </c>
      <c r="W13" s="83">
        <f>MINVERSE(Q13)</f>
        <v>11.25</v>
      </c>
      <c r="AB13" s="114">
        <f>_xll.qlCalendarAdvance(Calendar,AB12,"1d","mf",,Trigger)</f>
        <v>42635</v>
      </c>
      <c r="AC13" s="100">
        <f>_xll.qlDayCounterYearFraction(DayCounter,SettlementDate,AB13,,,Trigger)</f>
        <v>3.888888888888889E-2</v>
      </c>
      <c r="AD13" s="112">
        <f t="shared" si="0"/>
        <v>-2.8315186470914271E-4</v>
      </c>
      <c r="AE13" s="112">
        <f t="shared" si="1"/>
        <v>-2.820732352100328E-4</v>
      </c>
      <c r="AF13" s="112">
        <f t="shared" si="2"/>
        <v>-2.82032624814958E-4</v>
      </c>
    </row>
    <row r="14" spans="1:32" ht="12" customHeight="1" x14ac:dyDescent="0.2">
      <c r="C14" s="87" t="s">
        <v>99</v>
      </c>
      <c r="D14" s="87" t="s">
        <v>80</v>
      </c>
      <c r="E14" s="87" t="s">
        <v>81</v>
      </c>
      <c r="F14" s="87" t="s">
        <v>119</v>
      </c>
      <c r="G14" s="87" t="s">
        <v>120</v>
      </c>
      <c r="H14" s="87" t="s">
        <v>121</v>
      </c>
      <c r="I14" s="88" t="s">
        <v>122</v>
      </c>
      <c r="J14" s="90" t="s">
        <v>92</v>
      </c>
      <c r="K14" s="90" t="s">
        <v>91</v>
      </c>
      <c r="L14" s="90" t="s">
        <v>117</v>
      </c>
      <c r="AB14" s="114">
        <f>_xll.qlCalendarAdvance(Calendar,AB13,"1d","mf",,Trigger)</f>
        <v>42636</v>
      </c>
      <c r="AC14" s="100">
        <f>_xll.qlDayCounterYearFraction(DayCounter,SettlementDate,AB14,,,Trigger)</f>
        <v>4.1666666666666664E-2</v>
      </c>
      <c r="AD14" s="112">
        <f t="shared" si="0"/>
        <v>-2.8315186470914271E-4</v>
      </c>
      <c r="AE14" s="112">
        <f t="shared" si="1"/>
        <v>-2.826125499595877E-4</v>
      </c>
      <c r="AF14" s="112">
        <f t="shared" si="2"/>
        <v>-2.8249724544500036E-4</v>
      </c>
    </row>
    <row r="15" spans="1:32" ht="12" customHeight="1" x14ac:dyDescent="0.2">
      <c r="C15" s="107" t="s">
        <v>38</v>
      </c>
      <c r="D15" s="108">
        <f t="shared" ref="D15:D19" si="4">SettlementDate</f>
        <v>42621</v>
      </c>
      <c r="E15" s="109">
        <f>_xll.qlCalendarAdvance(Calendar,SettlementDate,C15,"Following",,Trigger)</f>
        <v>42622</v>
      </c>
      <c r="F15" s="110">
        <f>_xll.qlDayCounterYearFraction(DayCounter,D15,E15,,,Trigger)</f>
        <v>2.7777777777777779E-3</v>
      </c>
      <c r="G15" s="111">
        <f>_xll.qlYieldTSDiscount(Discounting,D15,,AllTriggers)</f>
        <v>1.0000205558724582</v>
      </c>
      <c r="H15" s="111">
        <f>_xll.qlYieldTSDiscount(Discounting,E15,,AllTriggers)</f>
        <v>1.0000299731335816</v>
      </c>
      <c r="I15" s="112">
        <f>(G15/H15-1)/F15</f>
        <v>-3.3901123921298293E-3</v>
      </c>
      <c r="J15" s="112">
        <f>((1+I15*F15)*EXP($S$13*F15)-1)/F15</f>
        <v>-3.6732614790668805E-3</v>
      </c>
      <c r="K15" s="112">
        <f>((1+F15*I15)*EXP($S$10*F15+0.5*$S$9*F15^2)-1)/F15</f>
        <v>-3.6649021856094421E-3</v>
      </c>
      <c r="L15" s="112">
        <f>((1+F15*I15)*EXP($S$5*F15+0.5*$S$4*F15^2+1/3*$S$3*F15^3)-1)/F15</f>
        <v>-3.6662959782107762E-3</v>
      </c>
      <c r="AB15" s="114">
        <f>_xll.qlCalendarAdvance(Calendar,AB14,"1d","mf",,Trigger)</f>
        <v>42639</v>
      </c>
      <c r="AC15" s="100">
        <f>_xll.qlDayCounterYearFraction(DayCounter,SettlementDate,AB15,,,Trigger)</f>
        <v>0.05</v>
      </c>
      <c r="AD15" s="112">
        <f t="shared" si="0"/>
        <v>-2.8315186470914271E-4</v>
      </c>
      <c r="AE15" s="112">
        <f t="shared" si="1"/>
        <v>-2.8423049420825251E-4</v>
      </c>
      <c r="AF15" s="112">
        <f t="shared" si="2"/>
        <v>-2.8391721401767545E-4</v>
      </c>
    </row>
    <row r="16" spans="1:32" ht="12" customHeight="1" x14ac:dyDescent="0.2">
      <c r="C16" s="113" t="s">
        <v>39</v>
      </c>
      <c r="D16" s="98">
        <f>SettlementDate</f>
        <v>42621</v>
      </c>
      <c r="E16" s="114">
        <f>_xll.qlCalendarAdvance(Calendar,SettlementDate,C16,"Following",,Trigger)</f>
        <v>42628</v>
      </c>
      <c r="F16" s="100">
        <f>_xll.qlDayCounterYearFraction(DayCounter,D16,E16,,,Trigger)</f>
        <v>1.9444444444444445E-2</v>
      </c>
      <c r="G16" s="115">
        <f>_xll.qlYieldTSDiscount(Discounting,D16,,AllTriggers)</f>
        <v>1.0000205558724582</v>
      </c>
      <c r="H16" s="116">
        <f>_xll.qlYieldTSDiscount(Discounting,E16,,AllTriggers)</f>
        <v>1.0000866746079333</v>
      </c>
      <c r="I16" s="112">
        <f t="shared" ref="I16:I19" si="5">(G16/H16-1)/F16</f>
        <v>-3.4000974080410679E-3</v>
      </c>
      <c r="J16" s="112">
        <f t="shared" ref="J16:J19" si="6">((1+I16*F16)*EXP($S$13*F16)-1)/F16</f>
        <v>-3.6832297733026464E-3</v>
      </c>
      <c r="K16" s="112">
        <f t="shared" ref="K16:K19" si="7">((1+F16*I16)*EXP($S$10*F16+0.5*$S$9*F16^2)-1)/F16</f>
        <v>-3.6764888213060487E-3</v>
      </c>
      <c r="L16" s="112">
        <f t="shared" ref="L16:L19" si="8">((1+F16*I16)*EXP($S$5*F16+0.5*$S$4*F16^2+1/3*$S$3*F16^3)-1)/F16</f>
        <v>-3.6775040085888578E-3</v>
      </c>
      <c r="AB16" s="114">
        <f>_xll.qlCalendarAdvance(Calendar,AB15,"1d","mf",,Trigger)</f>
        <v>42640</v>
      </c>
      <c r="AC16" s="100">
        <f>_xll.qlDayCounterYearFraction(DayCounter,SettlementDate,AB16,,,Trigger)</f>
        <v>5.2777777777777778E-2</v>
      </c>
      <c r="AD16" s="112">
        <f t="shared" si="0"/>
        <v>-2.8315186470914271E-4</v>
      </c>
      <c r="AE16" s="112">
        <f t="shared" si="1"/>
        <v>-2.8476980895780746E-4</v>
      </c>
      <c r="AF16" s="112">
        <f t="shared" si="2"/>
        <v>-2.8439923910274987E-4</v>
      </c>
    </row>
    <row r="17" spans="3:32" ht="12" customHeight="1" x14ac:dyDescent="0.2">
      <c r="C17" s="113" t="s">
        <v>40</v>
      </c>
      <c r="D17" s="98">
        <f t="shared" si="4"/>
        <v>42621</v>
      </c>
      <c r="E17" s="114">
        <f>_xll.qlCalendarAdvance(Calendar,SettlementDate,C17,"Following",,Trigger)</f>
        <v>42635</v>
      </c>
      <c r="F17" s="100">
        <f>_xll.qlDayCounterYearFraction(DayCounter,D17,E17,,,Trigger)</f>
        <v>3.888888888888889E-2</v>
      </c>
      <c r="G17" s="115">
        <f>_xll.qlYieldTSDiscount(Discounting,D17,,AllTriggers)</f>
        <v>1.0000205558724582</v>
      </c>
      <c r="H17" s="116">
        <f>_xll.qlYieldTSDiscount(Discounting,E17,,AllTriggers)</f>
        <v>1.000153974065026</v>
      </c>
      <c r="I17" s="112">
        <f t="shared" si="5"/>
        <v>-3.4302253574306336E-3</v>
      </c>
      <c r="J17" s="112">
        <f t="shared" si="6"/>
        <v>-3.7133378916011572E-3</v>
      </c>
      <c r="K17" s="112">
        <f t="shared" si="7"/>
        <v>-3.7084847593279614E-3</v>
      </c>
      <c r="L17" s="112">
        <f t="shared" si="8"/>
        <v>-3.7091242807980279E-3</v>
      </c>
      <c r="AB17" s="114">
        <f>_xll.qlCalendarAdvance(Calendar,AB16,"1d","mf",,Trigger)</f>
        <v>42641</v>
      </c>
      <c r="AC17" s="100">
        <f>_xll.qlDayCounterYearFraction(DayCounter,SettlementDate,AB17,,,Trigger)</f>
        <v>5.5555555555555552E-2</v>
      </c>
      <c r="AD17" s="112">
        <f t="shared" si="0"/>
        <v>-2.8315186470914271E-4</v>
      </c>
      <c r="AE17" s="112">
        <f t="shared" si="1"/>
        <v>-2.8530912370736236E-4</v>
      </c>
      <c r="AF17" s="112">
        <f t="shared" si="2"/>
        <v>-2.8488561530158228E-4</v>
      </c>
    </row>
    <row r="18" spans="3:32" ht="12" customHeight="1" x14ac:dyDescent="0.2">
      <c r="C18" s="113" t="s">
        <v>41</v>
      </c>
      <c r="D18" s="98">
        <f t="shared" si="4"/>
        <v>42621</v>
      </c>
      <c r="E18" s="114">
        <f>_xll.qlCalendarAdvance(Calendar,SettlementDate,C18,"Following",,Trigger)</f>
        <v>42642</v>
      </c>
      <c r="F18" s="100">
        <f>_xll.qlDayCounterYearFraction(DayCounter,D18,E18,,,Trigger)</f>
        <v>5.8333333333333334E-2</v>
      </c>
      <c r="G18" s="115">
        <f>_xll.qlYieldTSDiscount(Discounting,D18,,AllTriggers)</f>
        <v>1.0000205558724582</v>
      </c>
      <c r="H18" s="116">
        <f>_xll.qlYieldTSDiscount(Discounting,E18,,AllTriggers)</f>
        <v>1.0002212780509434</v>
      </c>
      <c r="I18" s="112">
        <f t="shared" si="5"/>
        <v>-3.4401903925505651E-3</v>
      </c>
      <c r="J18" s="112">
        <f t="shared" si="6"/>
        <v>-3.7232830970193981E-3</v>
      </c>
      <c r="K18" s="112">
        <f t="shared" si="7"/>
        <v>-3.7203175098797303E-3</v>
      </c>
      <c r="L18" s="112">
        <f t="shared" si="8"/>
        <v>-3.7206524729275054E-3</v>
      </c>
      <c r="AB18" s="114">
        <f>_xll.qlCalendarAdvance(Calendar,AB17,"1d","mf",,Trigger)</f>
        <v>42642</v>
      </c>
      <c r="AC18" s="100">
        <f>_xll.qlDayCounterYearFraction(DayCounter,SettlementDate,AB18,,,Trigger)</f>
        <v>5.8333333333333334E-2</v>
      </c>
      <c r="AD18" s="112">
        <f t="shared" si="0"/>
        <v>-2.8315186470914271E-4</v>
      </c>
      <c r="AE18" s="112">
        <f t="shared" si="1"/>
        <v>-2.8584843845691732E-4</v>
      </c>
      <c r="AF18" s="112">
        <f t="shared" si="2"/>
        <v>-2.8537634261417271E-4</v>
      </c>
    </row>
    <row r="19" spans="3:32" ht="12" customHeight="1" x14ac:dyDescent="0.2">
      <c r="C19" s="117" t="s">
        <v>35</v>
      </c>
      <c r="D19" s="103">
        <f t="shared" si="4"/>
        <v>42621</v>
      </c>
      <c r="E19" s="118">
        <f>_xll.qlCalendarAdvance(Calendar,SettlementDate,C19,"mf",TRUE,Trigger)</f>
        <v>42653</v>
      </c>
      <c r="F19" s="105">
        <f>_xll.qlDayCounterYearFraction(DayCounter,D19,E19,,,Trigger)</f>
        <v>8.8888888888888892E-2</v>
      </c>
      <c r="G19" s="119">
        <f>_xll.qlYieldTSDiscount(Discounting,D19,,AllTriggers)</f>
        <v>1.0000205558724582</v>
      </c>
      <c r="H19" s="120">
        <f>_xll.qlYieldTSDiscount(Discounting,E19,,AllTriggers)</f>
        <v>1.0003270506081916</v>
      </c>
      <c r="I19" s="121">
        <f t="shared" si="5"/>
        <v>-3.4469384536836567E-3</v>
      </c>
      <c r="J19" s="121">
        <f t="shared" si="6"/>
        <v>-3.7299999999997058E-3</v>
      </c>
      <c r="K19" s="121">
        <f t="shared" si="7"/>
        <v>-3.7299999999997058E-3</v>
      </c>
      <c r="L19" s="121">
        <f t="shared" si="8"/>
        <v>-3.7299999999997058E-3</v>
      </c>
      <c r="AB19" s="114">
        <f>_xll.qlCalendarAdvance(Calendar,AB18,"1d","mf",,Trigger)</f>
        <v>42643</v>
      </c>
      <c r="AC19" s="100">
        <f>_xll.qlDayCounterYearFraction(DayCounter,SettlementDate,AB19,,,Trigger)</f>
        <v>6.1111111111111109E-2</v>
      </c>
      <c r="AD19" s="112">
        <f t="shared" si="0"/>
        <v>-2.8315186470914271E-4</v>
      </c>
      <c r="AE19" s="112">
        <f t="shared" si="1"/>
        <v>-2.8638775320647222E-4</v>
      </c>
      <c r="AF19" s="112">
        <f t="shared" si="2"/>
        <v>-2.8587142104052117E-4</v>
      </c>
    </row>
    <row r="20" spans="3:32" ht="12" customHeight="1" x14ac:dyDescent="0.2">
      <c r="AB20" s="114">
        <f>_xll.qlCalendarAdvance(Calendar,AB19,"1d","mf",,Trigger)</f>
        <v>42646</v>
      </c>
      <c r="AC20" s="100">
        <f>_xll.qlDayCounterYearFraction(DayCounter,SettlementDate,AB20,,,Trigger)</f>
        <v>6.9444444444444448E-2</v>
      </c>
      <c r="AD20" s="112">
        <f t="shared" si="0"/>
        <v>-2.8315186470914271E-4</v>
      </c>
      <c r="AE20" s="112">
        <f t="shared" si="1"/>
        <v>-2.8800569745513702E-4</v>
      </c>
      <c r="AF20" s="112">
        <f t="shared" si="2"/>
        <v>-2.8738276300211454E-4</v>
      </c>
    </row>
    <row r="21" spans="3:32" ht="12" customHeight="1" x14ac:dyDescent="0.2">
      <c r="C21" s="87" t="s">
        <v>106</v>
      </c>
      <c r="AB21" s="114">
        <f>_xll.qlCalendarAdvance(Calendar,AB20,"1d","mf",,Trigger)</f>
        <v>42647</v>
      </c>
      <c r="AC21" s="100">
        <f>_xll.qlDayCounterYearFraction(DayCounter,SettlementDate,AB21,,,Trigger)</f>
        <v>7.2222222222222215E-2</v>
      </c>
      <c r="AD21" s="112">
        <f t="shared" si="0"/>
        <v>-2.8315186470914271E-4</v>
      </c>
      <c r="AE21" s="112">
        <f t="shared" si="1"/>
        <v>-2.8854501220469192E-4</v>
      </c>
      <c r="AF21" s="112">
        <f t="shared" si="2"/>
        <v>-2.8789524588349508E-4</v>
      </c>
    </row>
    <row r="22" spans="3:32" ht="12" customHeight="1" x14ac:dyDescent="0.2">
      <c r="C22" s="124" t="s">
        <v>90</v>
      </c>
      <c r="AB22" s="114">
        <f>_xll.qlCalendarAdvance(Calendar,AB21,"1d","mf",,Trigger)</f>
        <v>42648</v>
      </c>
      <c r="AC22" s="100">
        <f>_xll.qlDayCounterYearFraction(DayCounter,SettlementDate,AB22,,,Trigger)</f>
        <v>7.4999999999999997E-2</v>
      </c>
      <c r="AD22" s="112">
        <f t="shared" si="0"/>
        <v>-2.8315186470914271E-4</v>
      </c>
      <c r="AE22" s="112">
        <f t="shared" si="1"/>
        <v>-2.8908432695424688E-4</v>
      </c>
      <c r="AF22" s="112">
        <f t="shared" si="2"/>
        <v>-2.8841207987863359E-4</v>
      </c>
    </row>
    <row r="23" spans="3:32" ht="12" customHeight="1" x14ac:dyDescent="0.2">
      <c r="C23" s="112">
        <f>IF($C$22="FLAT",J15,IF($C$22="linear",K15,L15))</f>
        <v>-3.6662959782107762E-3</v>
      </c>
      <c r="AB23" s="114">
        <f>_xll.qlCalendarAdvance(Calendar,AB22,"1d","mf",,Trigger)</f>
        <v>42649</v>
      </c>
      <c r="AC23" s="100">
        <f>_xll.qlDayCounterYearFraction(DayCounter,SettlementDate,AB23,,,Trigger)</f>
        <v>7.7777777777777779E-2</v>
      </c>
      <c r="AD23" s="112">
        <f t="shared" si="0"/>
        <v>-2.8315186470914271E-4</v>
      </c>
      <c r="AE23" s="112">
        <f t="shared" si="1"/>
        <v>-2.8962364170380183E-4</v>
      </c>
      <c r="AF23" s="112">
        <f t="shared" si="2"/>
        <v>-2.8893326498753013E-4</v>
      </c>
    </row>
    <row r="24" spans="3:32" ht="12" customHeight="1" x14ac:dyDescent="0.2">
      <c r="C24" s="112">
        <f>IF($C$22="FLAT",J16,IF($C$22="linear",K16,L16))</f>
        <v>-3.6775040085888578E-3</v>
      </c>
      <c r="AB24" s="114">
        <f>_xll.qlCalendarAdvance(Calendar,AB23,"1d","mf",,Trigger)</f>
        <v>42650</v>
      </c>
      <c r="AC24" s="100">
        <f>_xll.qlDayCounterYearFraction(DayCounter,SettlementDate,AB24,,,Trigger)</f>
        <v>8.0555555555555561E-2</v>
      </c>
      <c r="AD24" s="112">
        <f t="shared" si="0"/>
        <v>-2.8315186470914271E-4</v>
      </c>
      <c r="AE24" s="112">
        <f t="shared" ref="AE24:AE26" si="9">$S$10+$S$9*AC24</f>
        <v>-2.9016295645335673E-4</v>
      </c>
      <c r="AF24" s="112">
        <f t="shared" ref="AF24:AF26" si="10">($S$5+$S$4*AC24+$S$3*AC24^2)</f>
        <v>-2.8945880121018471E-4</v>
      </c>
    </row>
    <row r="25" spans="3:32" ht="12" customHeight="1" x14ac:dyDescent="0.2">
      <c r="C25" s="112">
        <f>IF($C$22="FLAT",J17,IF($C$22="linear",K17,L17))</f>
        <v>-3.7091242807980279E-3</v>
      </c>
      <c r="AB25" s="114">
        <f>_xll.qlCalendarAdvance(Calendar,AB24,"1d","mf",,Trigger)</f>
        <v>42653</v>
      </c>
      <c r="AC25" s="100">
        <f>_xll.qlDayCounterYearFraction(DayCounter,SettlementDate,AB25,,,Trigger)</f>
        <v>8.8888888888888892E-2</v>
      </c>
      <c r="AD25" s="112">
        <f t="shared" si="0"/>
        <v>-2.8315186470914271E-4</v>
      </c>
      <c r="AE25" s="112">
        <f t="shared" si="9"/>
        <v>-2.9178090070202154E-4</v>
      </c>
      <c r="AF25" s="112">
        <f t="shared" si="10"/>
        <v>-2.9106151656069641E-4</v>
      </c>
    </row>
    <row r="26" spans="3:32" ht="12" customHeight="1" x14ac:dyDescent="0.2">
      <c r="C26" s="112">
        <f>IF($C$22="FLAT",J18,IF($C$22="linear",K18,L18))</f>
        <v>-3.7206524729275054E-3</v>
      </c>
      <c r="AB26" s="118">
        <f>_xll.qlCalendarAdvance(Calendar,AB25,"1d","mf",,Trigger)</f>
        <v>42654</v>
      </c>
      <c r="AC26" s="105">
        <f>_xll.qlDayCounterYearFraction(DayCounter,SettlementDate,AB26,,,Trigger)</f>
        <v>9.166666666666666E-2</v>
      </c>
      <c r="AD26" s="121">
        <f t="shared" si="0"/>
        <v>-2.8315186470914271E-4</v>
      </c>
      <c r="AE26" s="121">
        <f t="shared" si="9"/>
        <v>-2.9232021545157644E-4</v>
      </c>
      <c r="AF26" s="121">
        <f t="shared" si="10"/>
        <v>-2.91604457238383E-4</v>
      </c>
    </row>
    <row r="27" spans="3:32" ht="12" customHeight="1" x14ac:dyDescent="0.2">
      <c r="C27" s="121">
        <f>IF($C$22="FLAT",J19,IF($C$22="linear",K19,L19))</f>
        <v>-3.7299999999997058E-3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3" sqref="C23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32" t="s">
        <v>93</v>
      </c>
      <c r="AB2" s="332"/>
      <c r="AC2" s="332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42620</v>
      </c>
      <c r="E3" s="93">
        <f>_xll.qlInterestRateIndexMaturity($D$10,D3)</f>
        <v>42711</v>
      </c>
      <c r="F3" s="127">
        <f>_xll.qlYieldTSDiscount(Discounting,D3,,AllTriggers)</f>
        <v>1.0000102778834117</v>
      </c>
      <c r="G3" s="127">
        <f>_xll.qlYieldTSDiscount(Discounting,E3,,AllTriggers)</f>
        <v>1.0008989782609354</v>
      </c>
      <c r="H3" s="128">
        <f>_xll.qlDayCounterYearFraction(DayCounter,D3,E3,,,Trigger)</f>
        <v>0.25277777777777777</v>
      </c>
      <c r="I3" s="129">
        <f>(F3/G3-1)/H3</f>
        <v>-3.512580024155222E-3</v>
      </c>
      <c r="J3" s="94">
        <f>'Delta 3M'!P3</f>
        <v>1.2681491605135502E-4</v>
      </c>
      <c r="K3" s="95">
        <f>_xll.qlDayCounterYearFraction(DayCounter,SettlementDate,D3,,,Trigger)</f>
        <v>-2.7777777777777779E-3</v>
      </c>
      <c r="L3" s="95">
        <f>_xll.qlDayCounterYearFraction(DayCounter,SettlementDate,E3,,,Trigger)</f>
        <v>0.25</v>
      </c>
      <c r="M3" s="95">
        <f>L3-K3</f>
        <v>0.25277777777777777</v>
      </c>
      <c r="N3" s="95">
        <f>(L3^2-K3^2)/2</f>
        <v>3.1246141975308641E-2</v>
      </c>
      <c r="O3" s="95">
        <f>(L3^3-K3^3)/3</f>
        <v>5.2083404778235027E-3</v>
      </c>
      <c r="P3" s="96" t="b">
        <f>IF(D12="fixing",TRUE,FALSE)</f>
        <v>0</v>
      </c>
      <c r="R3" s="333" t="s">
        <v>90</v>
      </c>
      <c r="S3" s="72">
        <f t="array" ref="S3:S5">_xll.ohFilter(O3:O7,P3:P7)</f>
        <v>5.3838806012802909E-3</v>
      </c>
      <c r="T3" s="78">
        <f t="array" ref="T3:T5">_xll.ohFilter(N3:N7,P3:P7)</f>
        <v>3.1948302469135798E-2</v>
      </c>
      <c r="U3" s="73">
        <f t="array" ref="U3:U5">_xll.ohFilter(M3:M7,P3:P7)</f>
        <v>0.25277777777777777</v>
      </c>
      <c r="V3" s="79"/>
      <c r="W3" s="74">
        <f t="array" ref="W3:W5">MMULT(AA3:AC5,Y3:Y5)</f>
        <v>6.4059656786274316E-4</v>
      </c>
      <c r="X3" s="80"/>
      <c r="Y3" s="75">
        <f t="array" ref="Y3:Y5">_xll.ohFilter(J3:J7,P3:P7)</f>
        <v>1.1744618117720613E-4</v>
      </c>
      <c r="AA3" s="72">
        <f t="array" ref="AA3:AC5">MINVERSE(S3:U5)</f>
        <v>938.23320637241125</v>
      </c>
      <c r="AB3" s="78">
        <v>-1366.1992303317575</v>
      </c>
      <c r="AC3" s="73">
        <v>423.31421935109177</v>
      </c>
      <c r="AF3" s="109">
        <f>SettlementDate</f>
        <v>42621</v>
      </c>
      <c r="AG3" s="100">
        <f>_xll.qlDayCounterYearFraction(DayCounter,SettlementDate,AF3,,,Trigger)</f>
        <v>0</v>
      </c>
      <c r="AH3" s="125">
        <f t="shared" ref="AH3:AH65" si="0">$W$13</f>
        <v>4.6462225520652978E-4</v>
      </c>
      <c r="AI3" s="125">
        <f t="shared" ref="AI3:AI65" si="1">$W$10+$W$9*AG3</f>
        <v>4.0273963846350022E-4</v>
      </c>
      <c r="AJ3" s="125">
        <f t="shared" ref="AJ3:AJ34" si="2">($W$5+$W$4*AG3+$W$3*AG3^2)</f>
        <v>4.1248533984958216E-4</v>
      </c>
    </row>
    <row r="4" spans="1:36" ht="12" customHeight="1" x14ac:dyDescent="0.2">
      <c r="A4" s="272" t="str">
        <f>IF(_xll.qlIMMIsIMMdate(D4,FALSE),_xll.qlIMMcode(D4),"0")</f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42621</v>
      </c>
      <c r="E4" s="98">
        <f>_xll.qlInterestRateIndexMaturity($D$10,D4)</f>
        <v>42712</v>
      </c>
      <c r="F4" s="130">
        <f>_xll.qlYieldTSDiscount(Discounting,D4,,AllTriggers)</f>
        <v>1.0000205558724582</v>
      </c>
      <c r="G4" s="130">
        <f>_xll.qlYieldTSDiscount(Discounting,E4,,AllTriggers)</f>
        <v>1.0009089341205535</v>
      </c>
      <c r="H4" s="131">
        <f>_xll.qlDayCounterYearFraction(DayCounter,D4,E4,,,Trigger)</f>
        <v>0.25277777777777777</v>
      </c>
      <c r="I4" s="132">
        <f t="shared" ref="I4:I7" si="3">(F4/G4-1)/H4</f>
        <v>-3.5112718842361976E-3</v>
      </c>
      <c r="J4" s="99">
        <f>LN((1+(_xll.qlInterpolationInterpolate(B3Minterpolation,D4,TRUE,AllTriggers)+I4)*H4)/(1+I4*H4))</f>
        <v>1.1744618117720613E-4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0.25277777777777777</v>
      </c>
      <c r="M4" s="100">
        <f>L4-K4</f>
        <v>0.25277777777777777</v>
      </c>
      <c r="N4" s="100">
        <f>(L4^2-K4^2)/2</f>
        <v>3.1948302469135798E-2</v>
      </c>
      <c r="O4" s="100">
        <f>(L4^3-K4^3)/3</f>
        <v>5.3838806012802909E-3</v>
      </c>
      <c r="P4" s="101" t="b">
        <f>IF(D12="fixing",FALSE,TRUE)</f>
        <v>1</v>
      </c>
      <c r="R4" s="333"/>
      <c r="S4" s="72">
        <v>8.020883344764515E-3</v>
      </c>
      <c r="T4" s="78">
        <v>4.1076388888888885E-2</v>
      </c>
      <c r="U4" s="73">
        <v>0.25277777777777777</v>
      </c>
      <c r="V4" s="81" t="s">
        <v>32</v>
      </c>
      <c r="W4" s="74">
        <v>3.045594731849767E-4</v>
      </c>
      <c r="X4" s="81" t="s">
        <v>33</v>
      </c>
      <c r="Y4" s="75">
        <v>1.2191548127531385E-4</v>
      </c>
      <c r="AA4" s="72">
        <v>-380.59713498264881</v>
      </c>
      <c r="AB4" s="78">
        <v>504.23176412645984</v>
      </c>
      <c r="AC4" s="73">
        <v>-122.29077447920429</v>
      </c>
      <c r="AF4" s="114">
        <f>_xll.qlCalendarAdvance(Calendar,AF3,"1d","mf",,Trigger)</f>
        <v>42622</v>
      </c>
      <c r="AG4" s="100">
        <f>_xll.qlDayCounterYearFraction(DayCounter,SettlementDate,AF4,,,Trigger)</f>
        <v>2.7777777777777779E-3</v>
      </c>
      <c r="AH4" s="112">
        <f t="shared" si="0"/>
        <v>4.6462225520652978E-4</v>
      </c>
      <c r="AI4" s="112">
        <f t="shared" si="1"/>
        <v>4.0409969597433605E-4</v>
      </c>
      <c r="AJ4" s="112">
        <f t="shared" si="2"/>
        <v>4.1333628126095912E-4</v>
      </c>
    </row>
    <row r="5" spans="1:36" ht="12" customHeight="1" x14ac:dyDescent="0.2">
      <c r="A5" s="62">
        <f>MONTH(D5)</f>
        <v>9</v>
      </c>
      <c r="B5" s="61">
        <f>MONTH(E5)</f>
        <v>12</v>
      </c>
      <c r="C5" s="97" t="str">
        <f>"Delta("&amp;A5&amp;"M,"&amp;B5&amp;"M)"</f>
        <v>Delta(9M,12M)</v>
      </c>
      <c r="D5" s="98">
        <f>_xll.qlIMMNextDate(D4,FALSE)</f>
        <v>42634</v>
      </c>
      <c r="E5" s="98">
        <f>_xll.qlInterestRateIndexMaturity($D$10,D5)</f>
        <v>42725</v>
      </c>
      <c r="F5" s="130">
        <f>_xll.qlYieldTSDiscount(Discounting,D5,,AllTriggers)</f>
        <v>1.0001443595796022</v>
      </c>
      <c r="G5" s="130">
        <f>_xll.qlYieldTSDiscount(Discounting,E5,,AllTriggers)</f>
        <v>1.0010444035664678</v>
      </c>
      <c r="H5" s="131">
        <f>_xll.qlDayCounterYearFraction(DayCounter,D5,E5,,,Trigger)</f>
        <v>0.25277777777777777</v>
      </c>
      <c r="I5" s="132">
        <f t="shared" si="3"/>
        <v>-3.5568987366871646E-3</v>
      </c>
      <c r="J5" s="99">
        <f>LN((1+(_xll.qlInterpolationInterpolate(B3Minterpolation,D5,TRUE,AllTriggers)+I5)*H5)/(1+I5*H5))</f>
        <v>1.2191548127531385E-4</v>
      </c>
      <c r="K5" s="100">
        <f>_xll.qlDayCounterYearFraction(DayCounter,SettlementDate,D5,,,Trigger)</f>
        <v>3.6111111111111108E-2</v>
      </c>
      <c r="L5" s="100">
        <f>_xll.qlDayCounterYearFraction(DayCounter,SettlementDate,E5,,,Trigger)</f>
        <v>0.28888888888888886</v>
      </c>
      <c r="M5" s="100">
        <f>L5-K5</f>
        <v>0.25277777777777777</v>
      </c>
      <c r="N5" s="100">
        <f>(L5^2-K5^2)/2</f>
        <v>4.1076388888888885E-2</v>
      </c>
      <c r="O5" s="100">
        <f>(L5^3-K5^3)/3</f>
        <v>8.020883344764515E-3</v>
      </c>
      <c r="P5" s="101" t="b">
        <v>1</v>
      </c>
      <c r="R5" s="333"/>
      <c r="S5" s="72">
        <v>1.6315986511202564E-2</v>
      </c>
      <c r="T5" s="78">
        <v>6.1759259259259271E-2</v>
      </c>
      <c r="U5" s="73">
        <v>0.25555555555555559</v>
      </c>
      <c r="V5" s="62"/>
      <c r="W5" s="74">
        <v>4.1248533984958216E-4</v>
      </c>
      <c r="X5" s="81"/>
      <c r="Y5" s="75">
        <v>1.3467425260844842E-4</v>
      </c>
      <c r="AA5" s="72">
        <v>32.075987451613464</v>
      </c>
      <c r="AB5" s="78">
        <v>-34.630794914601218</v>
      </c>
      <c r="AC5" s="73">
        <v>6.4400812949117991</v>
      </c>
      <c r="AF5" s="114">
        <f>_xll.qlCalendarAdvance(Calendar,AF4,"1d","mf",,Trigger)</f>
        <v>42625</v>
      </c>
      <c r="AG5" s="100">
        <f>_xll.qlDayCounterYearFraction(DayCounter,SettlementDate,AF5,,,Trigger)</f>
        <v>1.1111111111111112E-2</v>
      </c>
      <c r="AH5" s="112">
        <f t="shared" si="0"/>
        <v>4.6462225520652978E-4</v>
      </c>
      <c r="AI5" s="112">
        <f t="shared" si="1"/>
        <v>4.0817986850684348E-4</v>
      </c>
      <c r="AJ5" s="112">
        <f t="shared" si="2"/>
        <v>4.1594841999211435E-4</v>
      </c>
    </row>
    <row r="6" spans="1:36" ht="12" customHeight="1" x14ac:dyDescent="0.2">
      <c r="A6" s="62">
        <f t="shared" ref="A6:A7" si="4">MONTH(D6)</f>
        <v>10</v>
      </c>
      <c r="B6" s="61">
        <f t="shared" ref="B6:B7" si="5">MONTH(E6)</f>
        <v>1</v>
      </c>
      <c r="C6" s="97" t="str">
        <f t="shared" ref="C6:C7" si="6">"Delta("&amp;A6&amp;"M,"&amp;B6&amp;"M)"</f>
        <v>Delta(10M,1M)</v>
      </c>
      <c r="D6" s="98">
        <f>_xll.qlIMMNextDate(D5,FALSE)</f>
        <v>42662</v>
      </c>
      <c r="E6" s="98">
        <f>_xll.qlInterestRateIndexMaturity($D$10,D6)</f>
        <v>42754</v>
      </c>
      <c r="F6" s="130">
        <f>_xll.qlYieldTSDiscount(Discounting,D6,,AllTriggers)</f>
        <v>1.0004136001110295</v>
      </c>
      <c r="G6" s="130">
        <f>_xll.qlYieldTSDiscount(Discounting,E6,,AllTriggers)</f>
        <v>1.0013582123324882</v>
      </c>
      <c r="H6" s="131">
        <f>_xll.qlDayCounterYearFraction(DayCounter,D6,E6,,,Trigger)</f>
        <v>0.25555555555555554</v>
      </c>
      <c r="I6" s="132">
        <f t="shared" si="3"/>
        <v>-3.691295130095884E-3</v>
      </c>
      <c r="J6" s="99">
        <f>LN((1+(_xll.qlInterpolationInterpolate(B3Minterpolation,D6,TRUE,AllTriggers)+I6)*H6)/(1+I6*H6))</f>
        <v>1.3467425260844842E-4</v>
      </c>
      <c r="K6" s="100">
        <f>_xll.qlDayCounterYearFraction(DayCounter,SettlementDate,D6,,,Trigger)</f>
        <v>0.11388888888888889</v>
      </c>
      <c r="L6" s="100">
        <f>_xll.qlDayCounterYearFraction(DayCounter,SettlementDate,E6,,,Trigger)</f>
        <v>0.36944444444444446</v>
      </c>
      <c r="M6" s="100">
        <f>L6-K6</f>
        <v>0.25555555555555559</v>
      </c>
      <c r="N6" s="100">
        <f>(L6^2-K6^2)/2</f>
        <v>6.1759259259259271E-2</v>
      </c>
      <c r="O6" s="100">
        <f>(L6^3-K6^3)/3</f>
        <v>1.6315986511202564E-2</v>
      </c>
      <c r="P6" s="101" t="b">
        <v>1</v>
      </c>
      <c r="W6" s="76"/>
      <c r="X6" s="69"/>
      <c r="Y6" s="70"/>
      <c r="AF6" s="114">
        <f>_xll.qlCalendarAdvance(Calendar,AF5,"1d","mf",,Trigger)</f>
        <v>42626</v>
      </c>
      <c r="AG6" s="100">
        <f>_xll.qlDayCounterYearFraction(DayCounter,SettlementDate,AF6,,,Trigger)</f>
        <v>1.3888888888888888E-2</v>
      </c>
      <c r="AH6" s="112">
        <f t="shared" si="0"/>
        <v>4.6462225520652978E-4</v>
      </c>
      <c r="AI6" s="112">
        <f t="shared" si="1"/>
        <v>4.0953992601767931E-4</v>
      </c>
      <c r="AJ6" s="112">
        <f t="shared" si="2"/>
        <v>4.1683890440150751E-4</v>
      </c>
    </row>
    <row r="7" spans="1:36" ht="12" customHeight="1" x14ac:dyDescent="0.2">
      <c r="A7" s="62">
        <f t="shared" si="4"/>
        <v>11</v>
      </c>
      <c r="B7" s="61">
        <f t="shared" si="5"/>
        <v>2</v>
      </c>
      <c r="C7" s="102" t="str">
        <f t="shared" si="6"/>
        <v>Delta(11M,2M)</v>
      </c>
      <c r="D7" s="103">
        <f>_xll.qlIMMNextDate(D6,FALSE)</f>
        <v>42690</v>
      </c>
      <c r="E7" s="103">
        <f>_xll.qlInterestRateIndexMaturity($D$10,D7)</f>
        <v>42782</v>
      </c>
      <c r="F7" s="133">
        <f>_xll.qlYieldTSDiscount(Discounting,D7,,AllTriggers)</f>
        <v>1.0006899280831674</v>
      </c>
      <c r="G7" s="133">
        <f>_xll.qlYieldTSDiscount(Discounting,E7,,AllTriggers)</f>
        <v>1.0016692644209499</v>
      </c>
      <c r="H7" s="134">
        <f>_xll.qlDayCounterYearFraction(DayCounter,D7,E7,,,Trigger)</f>
        <v>0.25555555555555554</v>
      </c>
      <c r="I7" s="135">
        <f t="shared" si="3"/>
        <v>-3.82579939876574E-3</v>
      </c>
      <c r="J7" s="104">
        <f>LN((1+(_xll.qlInterpolationInterpolate(B3Minterpolation,D7,TRUE,AllTriggers)+I7)*H7)/(1+I7*H7))</f>
        <v>1.4863513305167779E-4</v>
      </c>
      <c r="K7" s="105">
        <f>_xll.qlDayCounterYearFraction(DayCounter,SettlementDate,D7,,,Trigger)</f>
        <v>0.19166666666666668</v>
      </c>
      <c r="L7" s="105">
        <f>_xll.qlDayCounterYearFraction(DayCounter,SettlementDate,E7,,,Trigger)</f>
        <v>0.44722222222222224</v>
      </c>
      <c r="M7" s="105">
        <f>L7-K7</f>
        <v>0.25555555555555554</v>
      </c>
      <c r="N7" s="105">
        <f>(L7^2-K7^2)/2</f>
        <v>8.1635802469135807E-2</v>
      </c>
      <c r="O7" s="105">
        <f>(L7^3-K7^3)/3</f>
        <v>2.7468935756744403E-2</v>
      </c>
      <c r="P7" s="106" t="b">
        <v>0</v>
      </c>
      <c r="W7" s="76"/>
      <c r="X7" s="69"/>
      <c r="Y7" s="70"/>
      <c r="AF7" s="114">
        <f>_xll.qlCalendarAdvance(Calendar,AF6,"1d","mf",,Trigger)</f>
        <v>42627</v>
      </c>
      <c r="AG7" s="100">
        <f>_xll.qlDayCounterYearFraction(DayCounter,SettlementDate,AF7,,,Trigger)</f>
        <v>1.6666666666666666E-2</v>
      </c>
      <c r="AH7" s="112">
        <f t="shared" si="0"/>
        <v>4.6462225520652978E-4</v>
      </c>
      <c r="AI7" s="112">
        <f t="shared" si="1"/>
        <v>4.1089998352851514E-4</v>
      </c>
      <c r="AJ7" s="112">
        <f t="shared" si="2"/>
        <v>4.1773927456040477E-4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42628</v>
      </c>
      <c r="AG8" s="100">
        <f>_xll.qlDayCounterYearFraction(DayCounter,SettlementDate,AF8,,,Trigger)</f>
        <v>1.9444444444444445E-2</v>
      </c>
      <c r="AH8" s="112">
        <f t="shared" si="0"/>
        <v>4.6462225520652978E-4</v>
      </c>
      <c r="AI8" s="112">
        <f t="shared" si="1"/>
        <v>4.1226004103935097E-4</v>
      </c>
      <c r="AJ8" s="112">
        <f t="shared" si="2"/>
        <v>4.1864953046880603E-4</v>
      </c>
    </row>
    <row r="9" spans="1:36" ht="12" customHeight="1" x14ac:dyDescent="0.2">
      <c r="C9" s="87" t="s">
        <v>134</v>
      </c>
      <c r="D9" s="122" t="s">
        <v>36</v>
      </c>
      <c r="R9" s="332" t="s">
        <v>91</v>
      </c>
      <c r="S9" s="71"/>
      <c r="T9" s="72">
        <f t="array" ref="T9:T10">_xll.ohFilter(N3:N7,P3:P7)</f>
        <v>3.1948302469135798E-2</v>
      </c>
      <c r="U9" s="73">
        <f t="array" ref="U9:U10">_xll.ohFilter(M3:M7,P3:P7)</f>
        <v>0.25277777777777777</v>
      </c>
      <c r="V9" s="334" t="s">
        <v>32</v>
      </c>
      <c r="W9" s="74">
        <f t="array" ref="W9:W10">MMULT(AA9:AB10,Y9:Y10)</f>
        <v>4.8962070390089554E-4</v>
      </c>
      <c r="X9" s="334" t="s">
        <v>33</v>
      </c>
      <c r="Y9" s="75">
        <f t="array" ref="Y9:Y10">_xll.ohFilter(J3:J7,P3:P7)</f>
        <v>1.1744618117720613E-4</v>
      </c>
      <c r="AA9" s="72">
        <f t="array" ref="AA9:AB10">MINVERSE(T9:U10)</f>
        <v>-109.55198647506343</v>
      </c>
      <c r="AB9" s="73">
        <v>109.55198647506342</v>
      </c>
      <c r="AF9" s="114">
        <f>_xll.qlCalendarAdvance(Calendar,AF8,"1d","mf",,Trigger)</f>
        <v>42629</v>
      </c>
      <c r="AG9" s="100">
        <f>_xll.qlDayCounterYearFraction(DayCounter,SettlementDate,AF9,,,Trigger)</f>
        <v>2.2222222222222223E-2</v>
      </c>
      <c r="AH9" s="112">
        <f t="shared" si="0"/>
        <v>4.6462225520652978E-4</v>
      </c>
      <c r="AI9" s="112">
        <f t="shared" si="1"/>
        <v>4.136200985501868E-4</v>
      </c>
      <c r="AJ9" s="112">
        <f t="shared" si="2"/>
        <v>4.1956967212671139E-4</v>
      </c>
    </row>
    <row r="10" spans="1:36" ht="12" customHeight="1" x14ac:dyDescent="0.2">
      <c r="C10" s="87" t="s">
        <v>104</v>
      </c>
      <c r="D10" s="122" t="str">
        <f>PROPER(Currency)&amp;IborType&amp;D9</f>
        <v>Euribor3M</v>
      </c>
      <c r="R10" s="332"/>
      <c r="S10" s="71"/>
      <c r="T10" s="72">
        <v>4.1076388888888885E-2</v>
      </c>
      <c r="U10" s="73">
        <v>0.25277777777777777</v>
      </c>
      <c r="V10" s="334"/>
      <c r="W10" s="74">
        <v>4.0273963846350022E-4</v>
      </c>
      <c r="X10" s="334"/>
      <c r="Y10" s="75">
        <v>1.2191548127531385E-4</v>
      </c>
      <c r="AA10" s="72">
        <v>17.802197802197806</v>
      </c>
      <c r="AB10" s="73">
        <v>-13.846153846153848</v>
      </c>
      <c r="AF10" s="114">
        <f>_xll.qlCalendarAdvance(Calendar,AF9,"1d","mf",,Trigger)</f>
        <v>42632</v>
      </c>
      <c r="AG10" s="100">
        <f>_xll.qlDayCounterYearFraction(DayCounter,SettlementDate,AF10,,,Trigger)</f>
        <v>3.0555555555555555E-2</v>
      </c>
      <c r="AH10" s="112">
        <f t="shared" si="0"/>
        <v>4.6462225520652978E-4</v>
      </c>
      <c r="AI10" s="112">
        <f t="shared" si="1"/>
        <v>4.1770027108269423E-4</v>
      </c>
      <c r="AJ10" s="112">
        <f t="shared" si="2"/>
        <v>4.2238941159745177E-4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42633</v>
      </c>
      <c r="AG11" s="100">
        <f>_xll.qlDayCounterYearFraction(DayCounter,SettlementDate,AF11,,,Trigger)</f>
        <v>3.3333333333333333E-2</v>
      </c>
      <c r="AH11" s="112">
        <f t="shared" si="0"/>
        <v>4.6462225520652978E-4</v>
      </c>
      <c r="AI11" s="112">
        <f t="shared" si="1"/>
        <v>4.1906032859353006E-4</v>
      </c>
      <c r="AJ11" s="112">
        <f t="shared" si="2"/>
        <v>4.2334909625337333E-4</v>
      </c>
    </row>
    <row r="12" spans="1:36" ht="12" customHeight="1" x14ac:dyDescent="0.2">
      <c r="C12" s="87" t="s">
        <v>125</v>
      </c>
      <c r="D12" s="122" t="s">
        <v>129</v>
      </c>
      <c r="W12" s="77" t="s">
        <v>30</v>
      </c>
      <c r="X12" s="69"/>
      <c r="Y12" s="70"/>
      <c r="AF12" s="114">
        <f>_xll.qlCalendarAdvance(Calendar,AF11,"1d","mf",,Trigger)</f>
        <v>42634</v>
      </c>
      <c r="AG12" s="100">
        <f>_xll.qlDayCounterYearFraction(DayCounter,SettlementDate,AF12,,,Trigger)</f>
        <v>3.6111111111111108E-2</v>
      </c>
      <c r="AH12" s="112">
        <f t="shared" si="0"/>
        <v>4.6462225520652978E-4</v>
      </c>
      <c r="AI12" s="112">
        <f t="shared" si="1"/>
        <v>4.2042038610436589E-4</v>
      </c>
      <c r="AJ12" s="112">
        <f t="shared" si="2"/>
        <v>4.2431866665879894E-4</v>
      </c>
    </row>
    <row r="13" spans="1:36" ht="1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0.25277777777777777</v>
      </c>
      <c r="V13" s="82" t="s">
        <v>32</v>
      </c>
      <c r="W13" s="74">
        <f>MMULT(AA13,Y13)</f>
        <v>4.6462225520652978E-4</v>
      </c>
      <c r="X13" s="82" t="s">
        <v>33</v>
      </c>
      <c r="Y13" s="75">
        <f t="array" ref="Y13">_xll.ohFilter(J3:J7,P3:P7)</f>
        <v>1.1744618117720613E-4</v>
      </c>
      <c r="AA13" s="83">
        <f>MINVERSE(U13)</f>
        <v>3.9560439560439562</v>
      </c>
      <c r="AF13" s="114">
        <f>_xll.qlCalendarAdvance(Calendar,AF12,"1d","mf",,Trigger)</f>
        <v>42635</v>
      </c>
      <c r="AG13" s="100">
        <f>_xll.qlDayCounterYearFraction(DayCounter,SettlementDate,AF13,,,Trigger)</f>
        <v>3.888888888888889E-2</v>
      </c>
      <c r="AH13" s="112">
        <f t="shared" si="0"/>
        <v>4.6462225520652978E-4</v>
      </c>
      <c r="AI13" s="112">
        <f t="shared" si="1"/>
        <v>4.2178044361520172E-4</v>
      </c>
      <c r="AJ13" s="112">
        <f t="shared" si="2"/>
        <v>4.2529812281372865E-4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7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AF14" s="114">
        <f>_xll.qlCalendarAdvance(Calendar,AF13,"1d","mf",,Trigger)</f>
        <v>42636</v>
      </c>
      <c r="AG14" s="100">
        <f>_xll.qlDayCounterYearFraction(DayCounter,SettlementDate,AF14,,,Trigger)</f>
        <v>4.1666666666666664E-2</v>
      </c>
      <c r="AH14" s="112">
        <f t="shared" si="0"/>
        <v>4.6462225520652978E-4</v>
      </c>
      <c r="AI14" s="112">
        <f t="shared" si="1"/>
        <v>4.2314050112603755E-4</v>
      </c>
      <c r="AJ14" s="112">
        <f t="shared" si="2"/>
        <v>4.2628746471816236E-4</v>
      </c>
    </row>
    <row r="15" spans="1:36" ht="12" customHeight="1" x14ac:dyDescent="0.2">
      <c r="C15" s="107" t="s">
        <v>38</v>
      </c>
      <c r="D15" s="108">
        <f t="shared" ref="D15:D21" si="7">SettlementDate</f>
        <v>42621</v>
      </c>
      <c r="E15" s="109">
        <f>_xll.qlCalendarAdvance(Calendar,SettlementDate,C15,"Following",,Trigger)</f>
        <v>42622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1.0000205558724582</v>
      </c>
      <c r="L15" s="111">
        <f>_xll.qlYieldTSDiscount(Discounting,E15,,AllTriggers)</f>
        <v>1.0000299731335816</v>
      </c>
      <c r="M15" s="138">
        <f>(K15/L15-1)/J15</f>
        <v>-3.3901123921298293E-3</v>
      </c>
      <c r="N15" s="125">
        <f>((1+M15*J15)*EXP($W$13*J15)-1)/J15</f>
        <v>-2.9254942124001815E-3</v>
      </c>
      <c r="O15" s="125">
        <f>((1+J15*M15)*EXP($W$10*J15+0.5*$W$9*J15^2)-1)/J15</f>
        <v>-2.9866962978797318E-3</v>
      </c>
      <c r="P15" s="125">
        <f t="shared" ref="P15:P21" si="8">((1+J15*M15)*EXP($W$5*J15+0.5*$W$4*J15^2+1/3*$W$3*J15^3)-1)/J15</f>
        <v>-2.9772060569666081E-3</v>
      </c>
      <c r="AF15" s="114">
        <f>_xll.qlCalendarAdvance(Calendar,AF14,"1d","mf",,Trigger)</f>
        <v>42639</v>
      </c>
      <c r="AG15" s="100">
        <f>_xll.qlDayCounterYearFraction(DayCounter,SettlementDate,AF15,,,Trigger)</f>
        <v>0.05</v>
      </c>
      <c r="AH15" s="112">
        <f t="shared" si="0"/>
        <v>4.6462225520652978E-4</v>
      </c>
      <c r="AI15" s="112">
        <f t="shared" si="1"/>
        <v>4.2722067365854498E-4</v>
      </c>
      <c r="AJ15" s="112">
        <f t="shared" si="2"/>
        <v>4.2931480492848788E-4</v>
      </c>
    </row>
    <row r="16" spans="1:36" ht="12" customHeight="1" x14ac:dyDescent="0.2">
      <c r="C16" s="113" t="s">
        <v>39</v>
      </c>
      <c r="D16" s="98">
        <f>SettlementDate</f>
        <v>42621</v>
      </c>
      <c r="E16" s="114">
        <f>_xll.qlCalendarAdvance(Calendar,SettlementDate,C16,"Following",,Trigger)</f>
        <v>42628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1.0000205558724582</v>
      </c>
      <c r="L16" s="115">
        <f>_xll.qlYieldTSDiscount(Discounting,E16,,AllTriggers)</f>
        <v>1.0000866746079333</v>
      </c>
      <c r="M16" s="138">
        <f t="shared" ref="M16:M21" si="9">(K16/L16-1)/J16</f>
        <v>-3.4000974080410679E-3</v>
      </c>
      <c r="N16" s="112">
        <f t="shared" ref="N16:N20" si="10">((1+M16*J16)*EXP($W$13*J16)-1)/J16</f>
        <v>-2.9355037717701139E-3</v>
      </c>
      <c r="O16" s="112">
        <f t="shared" ref="O16:O20" si="11">((1+J16*M16)*EXP($W$10*J16+0.5*$W$9*J16^2)-1)/J16</f>
        <v>-2.9926228949956574E-3</v>
      </c>
      <c r="P16" s="112">
        <f t="shared" si="8"/>
        <v>-2.984596132872116E-3</v>
      </c>
      <c r="AF16" s="114">
        <f>_xll.qlCalendarAdvance(Calendar,AF15,"1d","mf",,Trigger)</f>
        <v>42640</v>
      </c>
      <c r="AG16" s="100">
        <f>_xll.qlDayCounterYearFraction(DayCounter,SettlementDate,AF16,,,Trigger)</f>
        <v>5.2777777777777778E-2</v>
      </c>
      <c r="AH16" s="112">
        <f t="shared" si="0"/>
        <v>4.6462225520652978E-4</v>
      </c>
      <c r="AI16" s="112">
        <f t="shared" si="1"/>
        <v>4.2858073116938081E-4</v>
      </c>
      <c r="AJ16" s="112">
        <f t="shared" si="2"/>
        <v>4.3034368983093784E-4</v>
      </c>
    </row>
    <row r="17" spans="3:36" ht="12" customHeight="1" x14ac:dyDescent="0.2">
      <c r="C17" s="113" t="s">
        <v>40</v>
      </c>
      <c r="D17" s="98">
        <f t="shared" si="7"/>
        <v>42621</v>
      </c>
      <c r="E17" s="114">
        <f>_xll.qlCalendarAdvance(Calendar,SettlementDate,C17,"Following",,Trigger)</f>
        <v>42635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1.0000205558724582</v>
      </c>
      <c r="L17" s="115">
        <f>_xll.qlYieldTSDiscount(Discounting,E17,,AllTriggers)</f>
        <v>1.000153974065026</v>
      </c>
      <c r="M17" s="138">
        <f t="shared" si="9"/>
        <v>-3.4302253574306336E-3</v>
      </c>
      <c r="N17" s="112">
        <f t="shared" si="10"/>
        <v>-2.9656608847283827E-3</v>
      </c>
      <c r="O17" s="112">
        <f t="shared" si="11"/>
        <v>-3.0180170065891815E-3</v>
      </c>
      <c r="P17" s="112">
        <f t="shared" si="8"/>
        <v>-3.0115475421221838E-3</v>
      </c>
      <c r="AF17" s="114">
        <f>_xll.qlCalendarAdvance(Calendar,AF16,"1d","mf",,Trigger)</f>
        <v>42641</v>
      </c>
      <c r="AG17" s="100">
        <f>_xll.qlDayCounterYearFraction(DayCounter,SettlementDate,AF17,,,Trigger)</f>
        <v>5.5555555555555552E-2</v>
      </c>
      <c r="AH17" s="112">
        <f t="shared" si="0"/>
        <v>4.6462225520652978E-4</v>
      </c>
      <c r="AI17" s="112">
        <f t="shared" si="1"/>
        <v>4.2994078868021664E-4</v>
      </c>
      <c r="AJ17" s="112">
        <f t="shared" si="2"/>
        <v>4.3138246048289185E-4</v>
      </c>
    </row>
    <row r="18" spans="3:36" ht="12" customHeight="1" x14ac:dyDescent="0.2">
      <c r="C18" s="113" t="s">
        <v>41</v>
      </c>
      <c r="D18" s="98">
        <f t="shared" si="7"/>
        <v>42621</v>
      </c>
      <c r="E18" s="114">
        <f>_xll.qlCalendarAdvance(Calendar,SettlementDate,C18,"Following",,Trigger)</f>
        <v>42642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1.0000205558724582</v>
      </c>
      <c r="L18" s="115">
        <f>_xll.qlYieldTSDiscount(Discounting,E18,,AllTriggers)</f>
        <v>1.0002212780509434</v>
      </c>
      <c r="M18" s="138">
        <f t="shared" si="9"/>
        <v>-3.4401903925505651E-3</v>
      </c>
      <c r="N18" s="112">
        <f t="shared" si="10"/>
        <v>-2.9756550815899069E-3</v>
      </c>
      <c r="O18" s="112">
        <f t="shared" si="11"/>
        <v>-3.023248765638975E-3</v>
      </c>
      <c r="P18" s="112">
        <f t="shared" si="8"/>
        <v>-3.0181749750931731E-3</v>
      </c>
      <c r="AF18" s="114">
        <f>_xll.qlCalendarAdvance(Calendar,AF17,"1d","mf",,Trigger)</f>
        <v>42642</v>
      </c>
      <c r="AG18" s="100">
        <f>_xll.qlDayCounterYearFraction(DayCounter,SettlementDate,AF18,,,Trigger)</f>
        <v>5.8333333333333334E-2</v>
      </c>
      <c r="AH18" s="112">
        <f t="shared" si="0"/>
        <v>4.6462225520652978E-4</v>
      </c>
      <c r="AI18" s="112">
        <f t="shared" si="1"/>
        <v>4.3130084619105247E-4</v>
      </c>
      <c r="AJ18" s="112">
        <f t="shared" si="2"/>
        <v>4.324311168843499E-4</v>
      </c>
    </row>
    <row r="19" spans="3:36" ht="12" customHeight="1" x14ac:dyDescent="0.2">
      <c r="C19" s="113" t="s">
        <v>35</v>
      </c>
      <c r="D19" s="98">
        <f t="shared" si="7"/>
        <v>42621</v>
      </c>
      <c r="E19" s="114">
        <f>_xll.qlCalendarAdvance(Calendar,SettlementDate,C19,"mf",TRUE,Trigger)</f>
        <v>42653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>
        <f>_xll.qlYieldTSDiscount(Discounting,D19,,AllTriggers)</f>
        <v>1.0000205558724582</v>
      </c>
      <c r="L19" s="115">
        <f>_xll.qlYieldTSDiscount(Discounting,E19,,AllTriggers)</f>
        <v>1.0003270506081916</v>
      </c>
      <c r="M19" s="138">
        <f t="shared" si="9"/>
        <v>-3.4469384536836567E-3</v>
      </c>
      <c r="N19" s="112">
        <f t="shared" si="10"/>
        <v>-2.9824489646083918E-3</v>
      </c>
      <c r="O19" s="112">
        <f t="shared" si="11"/>
        <v>-3.0225599531290281E-3</v>
      </c>
      <c r="P19" s="112">
        <f t="shared" si="8"/>
        <v>-3.0193528888361465E-3</v>
      </c>
      <c r="AF19" s="114">
        <f>_xll.qlCalendarAdvance(Calendar,AF18,"1d","mf",,Trigger)</f>
        <v>42643</v>
      </c>
      <c r="AG19" s="100">
        <f>_xll.qlDayCounterYearFraction(DayCounter,SettlementDate,AF19,,,Trigger)</f>
        <v>6.1111111111111109E-2</v>
      </c>
      <c r="AH19" s="112">
        <f t="shared" si="0"/>
        <v>4.6462225520652978E-4</v>
      </c>
      <c r="AI19" s="112">
        <f t="shared" si="1"/>
        <v>4.326609037018883E-4</v>
      </c>
      <c r="AJ19" s="112">
        <f t="shared" si="2"/>
        <v>4.3348965903531201E-4</v>
      </c>
    </row>
    <row r="20" spans="3:36" ht="12" customHeight="1" x14ac:dyDescent="0.2">
      <c r="C20" s="113" t="s">
        <v>42</v>
      </c>
      <c r="D20" s="98">
        <f t="shared" si="7"/>
        <v>42621</v>
      </c>
      <c r="E20" s="114">
        <f>_xll.qlCalendarAdvance(Calendar,SettlementDate,C20,"mf",TRUE,Trigger)</f>
        <v>42682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1.0000205558724582</v>
      </c>
      <c r="L20" s="115">
        <f>_xll.qlYieldTSDiscount(Discounting,E20,,AllTriggers)</f>
        <v>1.0006103014056831</v>
      </c>
      <c r="M20" s="138">
        <f t="shared" si="9"/>
        <v>-3.4783426046016293E-3</v>
      </c>
      <c r="N20" s="112">
        <f t="shared" si="10"/>
        <v>-3.0139759121567493E-3</v>
      </c>
      <c r="O20" s="112">
        <f t="shared" si="11"/>
        <v>-3.0343663208264697E-3</v>
      </c>
      <c r="P20" s="112">
        <f t="shared" si="8"/>
        <v>-3.0341687074883173E-3</v>
      </c>
      <c r="AF20" s="114">
        <f>_xll.qlCalendarAdvance(Calendar,AF19,"1d","mf",,Trigger)</f>
        <v>42646</v>
      </c>
      <c r="AG20" s="100">
        <f>_xll.qlDayCounterYearFraction(DayCounter,SettlementDate,AF20,,,Trigger)</f>
        <v>6.9444444444444448E-2</v>
      </c>
      <c r="AH20" s="112">
        <f t="shared" si="0"/>
        <v>4.6462225520652978E-4</v>
      </c>
      <c r="AI20" s="112">
        <f t="shared" si="1"/>
        <v>4.3674107623439573E-4</v>
      </c>
      <c r="AJ20" s="112">
        <f t="shared" si="2"/>
        <v>4.3672459998522263E-4</v>
      </c>
    </row>
    <row r="21" spans="3:36" ht="12" customHeight="1" x14ac:dyDescent="0.2">
      <c r="C21" s="117" t="s">
        <v>36</v>
      </c>
      <c r="D21" s="103">
        <f t="shared" si="7"/>
        <v>42621</v>
      </c>
      <c r="E21" s="118">
        <f>_xll.qlCalendarAdvance(Calendar,SettlementDate,C21,"mf",TRUE,Trigger)</f>
        <v>42712</v>
      </c>
      <c r="F21" s="140"/>
      <c r="G21" s="140"/>
      <c r="H21" s="140"/>
      <c r="I21" s="140"/>
      <c r="J21" s="105">
        <f>_xll.qlDayCounterYearFraction(DayCounter,D21,E21,,,Trigger)</f>
        <v>0.25277777777777777</v>
      </c>
      <c r="K21" s="141">
        <f>_xll.qlYieldTSDiscount(Discounting,D21,,AllTriggers)</f>
        <v>1.0000205558724582</v>
      </c>
      <c r="L21" s="119">
        <f>_xll.qlYieldTSDiscount(Discounting,E21,,AllTriggers)</f>
        <v>1.0009089341205535</v>
      </c>
      <c r="M21" s="142">
        <f t="shared" si="9"/>
        <v>-3.5112718842361976E-3</v>
      </c>
      <c r="N21" s="121">
        <f>((1+M21*J21)*EXP($W$13*J21)-1)/J21</f>
        <v>-3.0470347535981701E-3</v>
      </c>
      <c r="O21" s="121">
        <f>((1+J21*M21)*EXP($W$10*J21+0.5*$W$9*J21^2)-1)/J21</f>
        <v>-3.0470347535981701E-3</v>
      </c>
      <c r="P21" s="121">
        <f t="shared" si="8"/>
        <v>-3.0470347535981701E-3</v>
      </c>
      <c r="AF21" s="114">
        <f>_xll.qlCalendarAdvance(Calendar,AF20,"1d","mf",,Trigger)</f>
        <v>42647</v>
      </c>
      <c r="AG21" s="100">
        <f>_xll.qlDayCounterYearFraction(DayCounter,SettlementDate,AF21,,,Trigger)</f>
        <v>7.2222222222222215E-2</v>
      </c>
      <c r="AH21" s="112">
        <f t="shared" si="0"/>
        <v>4.6462225520652978E-4</v>
      </c>
      <c r="AI21" s="112">
        <f t="shared" si="1"/>
        <v>4.3810113374523156E-4</v>
      </c>
      <c r="AJ21" s="112">
        <f t="shared" si="2"/>
        <v>4.3782268513420093E-4</v>
      </c>
    </row>
    <row r="22" spans="3:36" ht="12" customHeight="1" x14ac:dyDescent="0.2">
      <c r="AF22" s="114">
        <f>_xll.qlCalendarAdvance(Calendar,AF21,"1d","mf",,Trigger)</f>
        <v>42648</v>
      </c>
      <c r="AG22" s="100">
        <f>_xll.qlDayCounterYearFraction(DayCounter,SettlementDate,AF22,,,Trigger)</f>
        <v>7.4999999999999997E-2</v>
      </c>
      <c r="AH22" s="112">
        <f t="shared" si="0"/>
        <v>4.6462225520652978E-4</v>
      </c>
      <c r="AI22" s="112">
        <f t="shared" si="1"/>
        <v>4.3946119125606739E-4</v>
      </c>
      <c r="AJ22" s="112">
        <f t="shared" si="2"/>
        <v>4.3893065603268334E-4</v>
      </c>
    </row>
    <row r="23" spans="3:36" ht="12" customHeight="1" x14ac:dyDescent="0.2">
      <c r="C23" s="87" t="s">
        <v>106</v>
      </c>
      <c r="AF23" s="114">
        <f>_xll.qlCalendarAdvance(Calendar,AF22,"1d","mf",,Trigger)</f>
        <v>42649</v>
      </c>
      <c r="AG23" s="100">
        <f>_xll.qlDayCounterYearFraction(DayCounter,SettlementDate,AF23,,,Trigger)</f>
        <v>7.7777777777777779E-2</v>
      </c>
      <c r="AH23" s="112">
        <f t="shared" si="0"/>
        <v>4.6462225520652978E-4</v>
      </c>
      <c r="AI23" s="112">
        <f t="shared" si="1"/>
        <v>4.4082124876690322E-4</v>
      </c>
      <c r="AJ23" s="112">
        <f t="shared" si="2"/>
        <v>4.4004851268066974E-4</v>
      </c>
    </row>
    <row r="24" spans="3:36" ht="12" customHeight="1" x14ac:dyDescent="0.2">
      <c r="C24" s="124" t="s">
        <v>90</v>
      </c>
      <c r="AF24" s="114">
        <f>_xll.qlCalendarAdvance(Calendar,AF23,"1d","mf",,Trigger)</f>
        <v>42650</v>
      </c>
      <c r="AG24" s="100">
        <f>_xll.qlDayCounterYearFraction(DayCounter,SettlementDate,AF24,,,Trigger)</f>
        <v>8.0555555555555561E-2</v>
      </c>
      <c r="AH24" s="112">
        <f t="shared" si="0"/>
        <v>4.6462225520652978E-4</v>
      </c>
      <c r="AI24" s="112">
        <f t="shared" si="1"/>
        <v>4.42181306277739E-4</v>
      </c>
      <c r="AJ24" s="112">
        <f t="shared" si="2"/>
        <v>4.4117625507816025E-4</v>
      </c>
    </row>
    <row r="25" spans="3:36" ht="12" customHeight="1" x14ac:dyDescent="0.2">
      <c r="C25" s="112">
        <f t="shared" ref="C25:C31" si="12">IF($C$24="FLAT",N15,IF($C$24="linear",O15,P15))</f>
        <v>-2.9772060569666081E-3</v>
      </c>
      <c r="AF25" s="114">
        <f>_xll.qlCalendarAdvance(Calendar,AF24,"1d","mf",,Trigger)</f>
        <v>42653</v>
      </c>
      <c r="AG25" s="100">
        <f>_xll.qlDayCounterYearFraction(DayCounter,SettlementDate,AF25,,,Trigger)</f>
        <v>8.8888888888888892E-2</v>
      </c>
      <c r="AH25" s="112">
        <f t="shared" si="0"/>
        <v>4.6462225520652978E-4</v>
      </c>
      <c r="AI25" s="112">
        <f t="shared" si="1"/>
        <v>4.4626147881024649E-4</v>
      </c>
      <c r="AJ25" s="112">
        <f t="shared" si="2"/>
        <v>4.4461879676765606E-4</v>
      </c>
    </row>
    <row r="26" spans="3:36" ht="12" customHeight="1" x14ac:dyDescent="0.2">
      <c r="C26" s="112">
        <f t="shared" si="12"/>
        <v>-2.984596132872116E-3</v>
      </c>
      <c r="AF26" s="114">
        <f>_xll.qlCalendarAdvance(Calendar,AF25,"1d","mf",,Trigger)</f>
        <v>42654</v>
      </c>
      <c r="AG26" s="100">
        <f>_xll.qlDayCounterYearFraction(DayCounter,SettlementDate,AF26,,,Trigger)</f>
        <v>9.166666666666666E-2</v>
      </c>
      <c r="AH26" s="112">
        <f t="shared" si="0"/>
        <v>4.6462225520652978E-4</v>
      </c>
      <c r="AI26" s="112">
        <f t="shared" si="1"/>
        <v>4.4762153632108231E-4</v>
      </c>
      <c r="AJ26" s="112">
        <f t="shared" si="2"/>
        <v>4.4578608216316277E-4</v>
      </c>
    </row>
    <row r="27" spans="3:36" ht="12" customHeight="1" x14ac:dyDescent="0.2">
      <c r="C27" s="112">
        <f t="shared" si="12"/>
        <v>-3.0115475421221838E-3</v>
      </c>
      <c r="AF27" s="114">
        <f>_xll.qlCalendarAdvance(Calendar,AF26,"1d","mf",,Trigger)</f>
        <v>42655</v>
      </c>
      <c r="AG27" s="100">
        <f>_xll.qlDayCounterYearFraction(DayCounter,SettlementDate,AF27,,,Trigger)</f>
        <v>9.4444444444444442E-2</v>
      </c>
      <c r="AH27" s="112">
        <f t="shared" si="0"/>
        <v>4.6462225520652978E-4</v>
      </c>
      <c r="AI27" s="112">
        <f t="shared" si="1"/>
        <v>4.4898159383191814E-4</v>
      </c>
      <c r="AJ27" s="112">
        <f t="shared" si="2"/>
        <v>4.4696325330817357E-4</v>
      </c>
    </row>
    <row r="28" spans="3:36" ht="12" customHeight="1" x14ac:dyDescent="0.2">
      <c r="C28" s="112">
        <f t="shared" si="12"/>
        <v>-3.0181749750931731E-3</v>
      </c>
      <c r="AF28" s="114">
        <f>_xll.qlCalendarAdvance(Calendar,AF27,"1d","mf",,Trigger)</f>
        <v>42656</v>
      </c>
      <c r="AG28" s="100">
        <f>_xll.qlDayCounterYearFraction(DayCounter,SettlementDate,AF28,,,Trigger)</f>
        <v>9.7222222222222224E-2</v>
      </c>
      <c r="AH28" s="112">
        <f t="shared" si="0"/>
        <v>4.6462225520652978E-4</v>
      </c>
      <c r="AI28" s="112">
        <f t="shared" si="1"/>
        <v>4.5034165134275397E-4</v>
      </c>
      <c r="AJ28" s="112">
        <f t="shared" si="2"/>
        <v>4.4815031020268838E-4</v>
      </c>
    </row>
    <row r="29" spans="3:36" ht="12" customHeight="1" x14ac:dyDescent="0.2">
      <c r="C29" s="112">
        <f t="shared" si="12"/>
        <v>-3.0193528888361465E-3</v>
      </c>
      <c r="AF29" s="114">
        <f>_xll.qlCalendarAdvance(Calendar,AF28,"1d","mf",,Trigger)</f>
        <v>42657</v>
      </c>
      <c r="AG29" s="100">
        <f>_xll.qlDayCounterYearFraction(DayCounter,SettlementDate,AF29,,,Trigger)</f>
        <v>0.1</v>
      </c>
      <c r="AH29" s="112">
        <f t="shared" si="0"/>
        <v>4.6462225520652978E-4</v>
      </c>
      <c r="AI29" s="112">
        <f t="shared" si="1"/>
        <v>4.5170170885358975E-4</v>
      </c>
      <c r="AJ29" s="112">
        <f t="shared" si="2"/>
        <v>4.4934725284670723E-4</v>
      </c>
    </row>
    <row r="30" spans="3:36" ht="12" customHeight="1" x14ac:dyDescent="0.2">
      <c r="C30" s="112">
        <f t="shared" si="12"/>
        <v>-3.0341687074883173E-3</v>
      </c>
      <c r="AF30" s="114">
        <f>_xll.qlCalendarAdvance(Calendar,AF29,"1d","mf",,Trigger)</f>
        <v>42660</v>
      </c>
      <c r="AG30" s="100">
        <f>_xll.qlDayCounterYearFraction(DayCounter,SettlementDate,AF30,,,Trigger)</f>
        <v>0.10833333333333334</v>
      </c>
      <c r="AH30" s="112">
        <f t="shared" si="0"/>
        <v>4.6462225520652978E-4</v>
      </c>
      <c r="AI30" s="112">
        <f t="shared" si="1"/>
        <v>4.5578188138609724E-4</v>
      </c>
      <c r="AJ30" s="112">
        <f t="shared" si="2"/>
        <v>4.5299739527578819E-4</v>
      </c>
    </row>
    <row r="31" spans="3:36" ht="12" customHeight="1" x14ac:dyDescent="0.2">
      <c r="C31" s="121">
        <f t="shared" si="12"/>
        <v>-3.0470347535981701E-3</v>
      </c>
      <c r="AF31" s="114">
        <f>_xll.qlCalendarAdvance(Calendar,AF30,"1d","mf",,Trigger)</f>
        <v>42661</v>
      </c>
      <c r="AG31" s="100">
        <f>_xll.qlDayCounterYearFraction(DayCounter,SettlementDate,AF31,,,Trigger)</f>
        <v>0.1111111111111111</v>
      </c>
      <c r="AH31" s="112">
        <f t="shared" si="0"/>
        <v>4.6462225520652978E-4</v>
      </c>
      <c r="AI31" s="112">
        <f t="shared" si="1"/>
        <v>4.5714193889693307E-4</v>
      </c>
      <c r="AJ31" s="112">
        <f t="shared" si="2"/>
        <v>4.5423388091782329E-4</v>
      </c>
    </row>
    <row r="32" spans="3:36" ht="12" customHeight="1" x14ac:dyDescent="0.2">
      <c r="AF32" s="114">
        <f>_xll.qlCalendarAdvance(Calendar,AF31,"1d","mf",,Trigger)</f>
        <v>42662</v>
      </c>
      <c r="AG32" s="100">
        <f>_xll.qlDayCounterYearFraction(DayCounter,SettlementDate,AF32,,,Trigger)</f>
        <v>0.11388888888888889</v>
      </c>
      <c r="AH32" s="112">
        <f t="shared" si="0"/>
        <v>4.6462225520652978E-4</v>
      </c>
      <c r="AI32" s="112">
        <f t="shared" si="1"/>
        <v>4.585019964077689E-4</v>
      </c>
      <c r="AJ32" s="112">
        <f t="shared" si="2"/>
        <v>4.5548025230936245E-4</v>
      </c>
    </row>
    <row r="33" spans="13:36" x14ac:dyDescent="0.2">
      <c r="AF33" s="114">
        <f>_xll.qlCalendarAdvance(Calendar,AF32,"1d","mf",,Trigger)</f>
        <v>42663</v>
      </c>
      <c r="AG33" s="100">
        <f>_xll.qlDayCounterYearFraction(DayCounter,SettlementDate,AF33,,,Trigger)</f>
        <v>0.11666666666666667</v>
      </c>
      <c r="AH33" s="112">
        <f t="shared" si="0"/>
        <v>4.6462225520652978E-4</v>
      </c>
      <c r="AI33" s="112">
        <f t="shared" si="1"/>
        <v>4.5986205391860473E-4</v>
      </c>
      <c r="AJ33" s="112">
        <f t="shared" si="2"/>
        <v>4.5673650945040565E-4</v>
      </c>
    </row>
    <row r="34" spans="13:36" x14ac:dyDescent="0.2">
      <c r="AF34" s="114">
        <f>_xll.qlCalendarAdvance(Calendar,AF33,"1d","mf",,Trigger)</f>
        <v>42664</v>
      </c>
      <c r="AG34" s="100">
        <f>_xll.qlDayCounterYearFraction(DayCounter,SettlementDate,AF34,,,Trigger)</f>
        <v>0.11944444444444445</v>
      </c>
      <c r="AH34" s="112">
        <f t="shared" si="0"/>
        <v>4.6462225520652978E-4</v>
      </c>
      <c r="AI34" s="112">
        <f t="shared" si="1"/>
        <v>4.612221114294405E-4</v>
      </c>
      <c r="AJ34" s="112">
        <f t="shared" si="2"/>
        <v>4.580026523409529E-4</v>
      </c>
    </row>
    <row r="35" spans="13:36" x14ac:dyDescent="0.2">
      <c r="AF35" s="114">
        <f>_xll.qlCalendarAdvance(Calendar,AF34,"1d","mf",,Trigger)</f>
        <v>42667</v>
      </c>
      <c r="AG35" s="100">
        <f>_xll.qlDayCounterYearFraction(DayCounter,SettlementDate,AF35,,,Trigger)</f>
        <v>0.12777777777777777</v>
      </c>
      <c r="AH35" s="112">
        <f t="shared" si="0"/>
        <v>4.6462225520652978E-4</v>
      </c>
      <c r="AI35" s="112">
        <f t="shared" si="1"/>
        <v>4.6530228396194799E-4</v>
      </c>
      <c r="AJ35" s="112">
        <f t="shared" ref="AJ35:AJ65" si="13">($W$5+$W$4*AG35+$W$3*AG35^2)</f>
        <v>4.6186039550961901E-4</v>
      </c>
    </row>
    <row r="36" spans="13:36" x14ac:dyDescent="0.2">
      <c r="AF36" s="114">
        <f>_xll.qlCalendarAdvance(Calendar,AF35,"1d","mf",,Trigger)</f>
        <v>42668</v>
      </c>
      <c r="AG36" s="100">
        <f>_xll.qlDayCounterYearFraction(DayCounter,SettlementDate,AF36,,,Trigger)</f>
        <v>0.13055555555555556</v>
      </c>
      <c r="AH36" s="112">
        <f t="shared" si="0"/>
        <v>4.6462225520652978E-4</v>
      </c>
      <c r="AI36" s="112">
        <f t="shared" si="1"/>
        <v>4.6666234147278382E-4</v>
      </c>
      <c r="AJ36" s="112">
        <f t="shared" si="13"/>
        <v>4.6316608139818251E-4</v>
      </c>
    </row>
    <row r="37" spans="13:36" x14ac:dyDescent="0.2">
      <c r="AF37" s="114">
        <f>_xll.qlCalendarAdvance(Calendar,AF36,"1d","mf",,Trigger)</f>
        <v>42669</v>
      </c>
      <c r="AG37" s="100">
        <f>_xll.qlDayCounterYearFraction(DayCounter,SettlementDate,AF37,,,Trigger)</f>
        <v>0.13333333333333333</v>
      </c>
      <c r="AH37" s="112">
        <f t="shared" si="0"/>
        <v>4.6462225520652978E-4</v>
      </c>
      <c r="AI37" s="112">
        <f t="shared" si="1"/>
        <v>4.6802239898361959E-4</v>
      </c>
      <c r="AJ37" s="112">
        <f t="shared" si="13"/>
        <v>4.6448165303625006E-4</v>
      </c>
    </row>
    <row r="38" spans="13:36" x14ac:dyDescent="0.2">
      <c r="AF38" s="114">
        <f>_xll.qlCalendarAdvance(Calendar,AF37,"1d","mf",,Trigger)</f>
        <v>42670</v>
      </c>
      <c r="AG38" s="100">
        <f>_xll.qlDayCounterYearFraction(DayCounter,SettlementDate,AF38,,,Trigger)</f>
        <v>0.1361111111111111</v>
      </c>
      <c r="AH38" s="112">
        <f t="shared" si="0"/>
        <v>4.6462225520652978E-4</v>
      </c>
      <c r="AI38" s="112">
        <f t="shared" si="1"/>
        <v>4.6938245649445542E-4</v>
      </c>
      <c r="AJ38" s="112">
        <f t="shared" si="13"/>
        <v>4.6580711042382161E-4</v>
      </c>
    </row>
    <row r="39" spans="13:36" x14ac:dyDescent="0.2">
      <c r="AF39" s="114">
        <f>_xll.qlCalendarAdvance(Calendar,AF38,"1d","mf",,Trigger)</f>
        <v>42671</v>
      </c>
      <c r="AG39" s="100">
        <f>_xll.qlDayCounterYearFraction(DayCounter,SettlementDate,AF39,,,Trigger)</f>
        <v>0.1388888888888889</v>
      </c>
      <c r="AH39" s="112">
        <f t="shared" si="0"/>
        <v>4.6462225520652978E-4</v>
      </c>
      <c r="AI39" s="112">
        <f t="shared" si="1"/>
        <v>4.7074251400529125E-4</v>
      </c>
      <c r="AJ39" s="112">
        <f t="shared" si="13"/>
        <v>4.6714245356089726E-4</v>
      </c>
    </row>
    <row r="40" spans="13:36" x14ac:dyDescent="0.2">
      <c r="AF40" s="114">
        <f>_xll.qlCalendarAdvance(Calendar,AF39,"1d","mf",,Trigger)</f>
        <v>42674</v>
      </c>
      <c r="AG40" s="100">
        <f>_xll.qlDayCounterYearFraction(DayCounter,SettlementDate,AF40,,,Trigger)</f>
        <v>0.14722222222222223</v>
      </c>
      <c r="AH40" s="112">
        <f t="shared" si="0"/>
        <v>4.6462225520652978E-4</v>
      </c>
      <c r="AI40" s="112">
        <f t="shared" si="1"/>
        <v>4.7482268653779874E-4</v>
      </c>
      <c r="AJ40" s="112">
        <f t="shared" si="13"/>
        <v>4.7120779746914851E-4</v>
      </c>
    </row>
    <row r="41" spans="13:36" x14ac:dyDescent="0.2">
      <c r="M41" s="85"/>
      <c r="N41" s="85"/>
      <c r="AF41" s="114">
        <f>_xll.qlCalendarAdvance(Calendar,AF40,"1d","mf",,Trigger)</f>
        <v>42675</v>
      </c>
      <c r="AG41" s="100">
        <f>_xll.qlDayCounterYearFraction(DayCounter,SettlementDate,AF41,,,Trigger)</f>
        <v>0.15</v>
      </c>
      <c r="AH41" s="112">
        <f t="shared" si="0"/>
        <v>4.6462225520652978E-4</v>
      </c>
      <c r="AI41" s="112">
        <f t="shared" si="1"/>
        <v>4.7618274404863457E-4</v>
      </c>
      <c r="AJ41" s="112">
        <f t="shared" si="13"/>
        <v>4.7258268360424042E-4</v>
      </c>
    </row>
    <row r="42" spans="13:36" x14ac:dyDescent="0.2">
      <c r="AF42" s="114">
        <f>_xll.qlCalendarAdvance(Calendar,AF41,"1d","mf",,Trigger)</f>
        <v>42676</v>
      </c>
      <c r="AG42" s="100">
        <f>_xll.qlDayCounterYearFraction(DayCounter,SettlementDate,AF42,,,Trigger)</f>
        <v>0.15277777777777779</v>
      </c>
      <c r="AH42" s="112">
        <f t="shared" si="0"/>
        <v>4.6462225520652978E-4</v>
      </c>
      <c r="AI42" s="112">
        <f t="shared" si="1"/>
        <v>4.7754280155947034E-4</v>
      </c>
      <c r="AJ42" s="112">
        <f t="shared" si="13"/>
        <v>4.7396745548883632E-4</v>
      </c>
    </row>
    <row r="43" spans="13:36" ht="11.25" customHeight="1" x14ac:dyDescent="0.2">
      <c r="AF43" s="114">
        <f>_xll.qlCalendarAdvance(Calendar,AF42,"1d","mf",,Trigger)</f>
        <v>42677</v>
      </c>
      <c r="AG43" s="100">
        <f>_xll.qlDayCounterYearFraction(DayCounter,SettlementDate,AF43,,,Trigger)</f>
        <v>0.15555555555555556</v>
      </c>
      <c r="AH43" s="112">
        <f t="shared" si="0"/>
        <v>4.6462225520652978E-4</v>
      </c>
      <c r="AI43" s="112">
        <f t="shared" si="1"/>
        <v>4.7890285907030617E-4</v>
      </c>
      <c r="AJ43" s="112">
        <f t="shared" si="13"/>
        <v>4.7536211312293626E-4</v>
      </c>
    </row>
    <row r="44" spans="13:36" x14ac:dyDescent="0.2">
      <c r="Q44" s="84"/>
      <c r="AF44" s="114">
        <f>_xll.qlCalendarAdvance(Calendar,AF43,"1d","mf",,Trigger)</f>
        <v>42678</v>
      </c>
      <c r="AG44" s="100">
        <f>_xll.qlDayCounterYearFraction(DayCounter,SettlementDate,AF44,,,Trigger)</f>
        <v>0.15833333333333333</v>
      </c>
      <c r="AH44" s="112">
        <f t="shared" si="0"/>
        <v>4.6462225520652978E-4</v>
      </c>
      <c r="AI44" s="112">
        <f t="shared" si="1"/>
        <v>4.80262916581142E-4</v>
      </c>
      <c r="AJ44" s="112">
        <f t="shared" si="13"/>
        <v>4.7676665650654032E-4</v>
      </c>
    </row>
    <row r="45" spans="13:36" x14ac:dyDescent="0.2">
      <c r="Q45" s="84"/>
      <c r="AF45" s="114">
        <f>_xll.qlCalendarAdvance(Calendar,AF44,"1d","mf",,Trigger)</f>
        <v>42681</v>
      </c>
      <c r="AG45" s="100">
        <f>_xll.qlDayCounterYearFraction(DayCounter,SettlementDate,AF45,,,Trigger)</f>
        <v>0.16666666666666666</v>
      </c>
      <c r="AH45" s="112">
        <f t="shared" si="0"/>
        <v>4.6462225520652978E-4</v>
      </c>
      <c r="AI45" s="112">
        <f t="shared" si="1"/>
        <v>4.8434308911364944E-4</v>
      </c>
      <c r="AJ45" s="112">
        <f t="shared" si="13"/>
        <v>4.8103960115437671E-4</v>
      </c>
    </row>
    <row r="46" spans="13:36" x14ac:dyDescent="0.2">
      <c r="Q46" s="84"/>
      <c r="AF46" s="114">
        <f>_xll.qlCalendarAdvance(Calendar,AF45,"1d","mf",,Trigger)</f>
        <v>42682</v>
      </c>
      <c r="AG46" s="100">
        <f>_xll.qlDayCounterYearFraction(DayCounter,SettlementDate,AF46,,,Trigger)</f>
        <v>0.16944444444444445</v>
      </c>
      <c r="AH46" s="112">
        <f t="shared" si="0"/>
        <v>4.6462225520652978E-4</v>
      </c>
      <c r="AI46" s="112">
        <f t="shared" si="1"/>
        <v>4.8570314662448532E-4</v>
      </c>
      <c r="AJ46" s="112">
        <f t="shared" si="13"/>
        <v>4.8248368753599696E-4</v>
      </c>
    </row>
    <row r="47" spans="13:36" x14ac:dyDescent="0.2">
      <c r="Q47" s="84"/>
      <c r="AF47" s="114">
        <f>_xll.qlCalendarAdvance(Calendar,AF46,"1d","mf",,Trigger)</f>
        <v>42683</v>
      </c>
      <c r="AG47" s="100">
        <f>_xll.qlDayCounterYearFraction(DayCounter,SettlementDate,AF47,,,Trigger)</f>
        <v>0.17222222222222222</v>
      </c>
      <c r="AH47" s="112">
        <f t="shared" si="0"/>
        <v>4.6462225520652978E-4</v>
      </c>
      <c r="AI47" s="112">
        <f t="shared" si="1"/>
        <v>4.870632041353211E-4</v>
      </c>
      <c r="AJ47" s="112">
        <f t="shared" si="13"/>
        <v>4.8393765966712126E-4</v>
      </c>
    </row>
    <row r="48" spans="13:36" x14ac:dyDescent="0.2">
      <c r="Q48" s="84"/>
      <c r="AF48" s="114">
        <f>_xll.qlCalendarAdvance(Calendar,AF47,"1d","mf",,Trigger)</f>
        <v>42684</v>
      </c>
      <c r="AG48" s="100">
        <f>_xll.qlDayCounterYearFraction(DayCounter,SettlementDate,AF48,,,Trigger)</f>
        <v>0.17499999999999999</v>
      </c>
      <c r="AH48" s="112">
        <f t="shared" si="0"/>
        <v>4.6462225520652978E-4</v>
      </c>
      <c r="AI48" s="112">
        <f t="shared" si="1"/>
        <v>4.8842326164615698E-4</v>
      </c>
      <c r="AJ48" s="112">
        <f t="shared" si="13"/>
        <v>4.8540151754774961E-4</v>
      </c>
    </row>
    <row r="49" spans="13:36" x14ac:dyDescent="0.2">
      <c r="AF49" s="114">
        <f>_xll.qlCalendarAdvance(Calendar,AF48,"1d","mf",,Trigger)</f>
        <v>42685</v>
      </c>
      <c r="AG49" s="100">
        <f>_xll.qlDayCounterYearFraction(DayCounter,SettlementDate,AF49,,,Trigger)</f>
        <v>0.17777777777777778</v>
      </c>
      <c r="AH49" s="112">
        <f t="shared" si="0"/>
        <v>4.6462225520652978E-4</v>
      </c>
      <c r="AI49" s="112">
        <f t="shared" si="1"/>
        <v>4.8978331915699275E-4</v>
      </c>
      <c r="AJ49" s="112">
        <f t="shared" si="13"/>
        <v>4.86875261177882E-4</v>
      </c>
    </row>
    <row r="50" spans="13:36" x14ac:dyDescent="0.2">
      <c r="AF50" s="114">
        <f>_xll.qlCalendarAdvance(Calendar,AF49,"1d","mf",,Trigger)</f>
        <v>42688</v>
      </c>
      <c r="AG50" s="100">
        <f>_xll.qlDayCounterYearFraction(DayCounter,SettlementDate,AF50,,,Trigger)</f>
        <v>0.18611111111111112</v>
      </c>
      <c r="AH50" s="112">
        <f t="shared" si="0"/>
        <v>4.6462225520652978E-4</v>
      </c>
      <c r="AI50" s="112">
        <f t="shared" si="1"/>
        <v>4.9386349168950019E-4</v>
      </c>
      <c r="AJ50" s="112">
        <f t="shared" si="13"/>
        <v>4.9135580656530355E-4</v>
      </c>
    </row>
    <row r="51" spans="13:36" x14ac:dyDescent="0.2">
      <c r="AF51" s="114">
        <f>_xll.qlCalendarAdvance(Calendar,AF50,"1d","mf",,Trigger)</f>
        <v>42689</v>
      </c>
      <c r="AG51" s="100">
        <f>_xll.qlDayCounterYearFraction(DayCounter,SettlementDate,AF51,,,Trigger)</f>
        <v>0.18888888888888888</v>
      </c>
      <c r="AH51" s="112">
        <f t="shared" si="0"/>
        <v>4.6462225520652978E-4</v>
      </c>
      <c r="AI51" s="112">
        <f t="shared" si="1"/>
        <v>4.9522354920033607E-4</v>
      </c>
      <c r="AJ51" s="112">
        <f t="shared" si="13"/>
        <v>4.9286909319345214E-4</v>
      </c>
    </row>
    <row r="52" spans="13:36" x14ac:dyDescent="0.2">
      <c r="AF52" s="114">
        <f>_xll.qlCalendarAdvance(Calendar,AF51,"1d","mf",,Trigger)</f>
        <v>42690</v>
      </c>
      <c r="AG52" s="100">
        <f>_xll.qlDayCounterYearFraction(DayCounter,SettlementDate,AF52,,,Trigger)</f>
        <v>0.19166666666666668</v>
      </c>
      <c r="AH52" s="112">
        <f t="shared" si="0"/>
        <v>4.6462225520652978E-4</v>
      </c>
      <c r="AI52" s="112">
        <f t="shared" si="1"/>
        <v>4.9658360671117185E-4</v>
      </c>
      <c r="AJ52" s="112">
        <f t="shared" si="13"/>
        <v>4.9439226557110489E-4</v>
      </c>
    </row>
    <row r="53" spans="13:36" x14ac:dyDescent="0.2">
      <c r="AF53" s="114">
        <f>_xll.qlCalendarAdvance(Calendar,AF52,"1d","mf",,Trigger)</f>
        <v>42691</v>
      </c>
      <c r="AG53" s="100">
        <f>_xll.qlDayCounterYearFraction(DayCounter,SettlementDate,AF53,,,Trigger)</f>
        <v>0.19444444444444445</v>
      </c>
      <c r="AH53" s="112">
        <f t="shared" si="0"/>
        <v>4.6462225520652978E-4</v>
      </c>
      <c r="AI53" s="112">
        <f t="shared" si="1"/>
        <v>4.9794366422200773E-4</v>
      </c>
      <c r="AJ53" s="112">
        <f t="shared" si="13"/>
        <v>4.9592532369826159E-4</v>
      </c>
    </row>
    <row r="54" spans="13:36" x14ac:dyDescent="0.2">
      <c r="AF54" s="114">
        <f>_xll.qlCalendarAdvance(Calendar,AF53,"1d","mf",,Trigger)</f>
        <v>42692</v>
      </c>
      <c r="AG54" s="100">
        <f>_xll.qlDayCounterYearFraction(DayCounter,SettlementDate,AF54,,,Trigger)</f>
        <v>0.19722222222222222</v>
      </c>
      <c r="AH54" s="112">
        <f t="shared" si="0"/>
        <v>4.6462225520652978E-4</v>
      </c>
      <c r="AI54" s="112">
        <f t="shared" si="1"/>
        <v>4.9930372173284351E-4</v>
      </c>
      <c r="AJ54" s="112">
        <f t="shared" si="13"/>
        <v>4.9746826757492233E-4</v>
      </c>
    </row>
    <row r="55" spans="13:36" x14ac:dyDescent="0.2">
      <c r="AF55" s="114">
        <f>_xll.qlCalendarAdvance(Calendar,AF54,"1d","mf",,Trigger)</f>
        <v>42695</v>
      </c>
      <c r="AG55" s="100">
        <f>_xll.qlDayCounterYearFraction(DayCounter,SettlementDate,AF55,,,Trigger)</f>
        <v>0.20555555555555555</v>
      </c>
      <c r="AH55" s="112">
        <f t="shared" si="0"/>
        <v>4.6462225520652978E-4</v>
      </c>
      <c r="AI55" s="112">
        <f t="shared" si="1"/>
        <v>5.0338389426535094E-4</v>
      </c>
      <c r="AJ55" s="112">
        <f t="shared" si="13"/>
        <v>5.0215641370192907E-4</v>
      </c>
    </row>
    <row r="56" spans="13:36" x14ac:dyDescent="0.2">
      <c r="AF56" s="114">
        <f>_xll.qlCalendarAdvance(Calendar,AF55,"1d","mf",,Trigger)</f>
        <v>42696</v>
      </c>
      <c r="AG56" s="100">
        <f>_xll.qlDayCounterYearFraction(DayCounter,SettlementDate,AF56,,,Trigger)</f>
        <v>0.20833333333333334</v>
      </c>
      <c r="AH56" s="112">
        <f t="shared" si="0"/>
        <v>4.6462225520652978E-4</v>
      </c>
      <c r="AI56" s="112">
        <f t="shared" si="1"/>
        <v>5.0474395177618682E-4</v>
      </c>
      <c r="AJ56" s="112">
        <f t="shared" si="13"/>
        <v>5.0373890057660612E-4</v>
      </c>
    </row>
    <row r="57" spans="13:36" x14ac:dyDescent="0.2">
      <c r="AF57" s="114">
        <f>_xll.qlCalendarAdvance(Calendar,AF56,"1d","mf",,Trigger)</f>
        <v>42697</v>
      </c>
      <c r="AG57" s="100">
        <f>_xll.qlDayCounterYearFraction(DayCounter,SettlementDate,AF57,,,Trigger)</f>
        <v>0.21111111111111111</v>
      </c>
      <c r="AH57" s="112">
        <f t="shared" si="0"/>
        <v>4.6462225520652978E-4</v>
      </c>
      <c r="AI57" s="112">
        <f t="shared" si="1"/>
        <v>5.061040092870226E-4</v>
      </c>
      <c r="AJ57" s="112">
        <f t="shared" si="13"/>
        <v>5.0533127320078711E-4</v>
      </c>
    </row>
    <row r="58" spans="13:36" x14ac:dyDescent="0.2">
      <c r="AF58" s="114">
        <f>_xll.qlCalendarAdvance(Calendar,AF57,"1d","mf",,Trigger)</f>
        <v>42698</v>
      </c>
      <c r="AG58" s="100">
        <f>_xll.qlDayCounterYearFraction(DayCounter,SettlementDate,AF58,,,Trigger)</f>
        <v>0.21388888888888888</v>
      </c>
      <c r="AH58" s="112">
        <f t="shared" si="0"/>
        <v>4.6462225520652978E-4</v>
      </c>
      <c r="AI58" s="112">
        <f t="shared" si="1"/>
        <v>5.0746406679785848E-4</v>
      </c>
      <c r="AJ58" s="112">
        <f t="shared" si="13"/>
        <v>5.0693353157447226E-4</v>
      </c>
    </row>
    <row r="59" spans="13:36" x14ac:dyDescent="0.2">
      <c r="AF59" s="114">
        <f>_xll.qlCalendarAdvance(Calendar,AF58,"1d","mf",,Trigger)</f>
        <v>42699</v>
      </c>
      <c r="AG59" s="100">
        <f>_xll.qlDayCounterYearFraction(DayCounter,SettlementDate,AF59,,,Trigger)</f>
        <v>0.21666666666666667</v>
      </c>
      <c r="AH59" s="112">
        <f t="shared" si="0"/>
        <v>4.6462225520652978E-4</v>
      </c>
      <c r="AI59" s="112">
        <f t="shared" si="1"/>
        <v>5.0882412430869426E-4</v>
      </c>
      <c r="AJ59" s="112">
        <f t="shared" si="13"/>
        <v>5.0854567569766146E-4</v>
      </c>
    </row>
    <row r="60" spans="13:36" x14ac:dyDescent="0.2">
      <c r="M60" s="85"/>
      <c r="AF60" s="114">
        <f>_xll.qlCalendarAdvance(Calendar,AF59,"1d","mf",,Trigger)</f>
        <v>42702</v>
      </c>
      <c r="AG60" s="100">
        <f>_xll.qlDayCounterYearFraction(DayCounter,SettlementDate,AF60,,,Trigger)</f>
        <v>0.22500000000000001</v>
      </c>
      <c r="AH60" s="112">
        <f t="shared" si="0"/>
        <v>4.6462225520652978E-4</v>
      </c>
      <c r="AI60" s="112">
        <f t="shared" si="1"/>
        <v>5.1290429684120169E-4</v>
      </c>
      <c r="AJ60" s="112">
        <f t="shared" si="13"/>
        <v>5.1344142256425323E-4</v>
      </c>
    </row>
    <row r="61" spans="13:36" x14ac:dyDescent="0.2">
      <c r="M61" s="85"/>
      <c r="AF61" s="114">
        <f>_xll.qlCalendarAdvance(Calendar,AF60,"1d","mf",,Trigger)</f>
        <v>42703</v>
      </c>
      <c r="AG61" s="100">
        <f>_xll.qlDayCounterYearFraction(DayCounter,SettlementDate,AF61,,,Trigger)</f>
        <v>0.22777777777777777</v>
      </c>
      <c r="AH61" s="112">
        <f t="shared" si="0"/>
        <v>4.6462225520652978E-4</v>
      </c>
      <c r="AI61" s="112">
        <f t="shared" si="1"/>
        <v>5.1426435435203758E-4</v>
      </c>
      <c r="AJ61" s="112">
        <f t="shared" si="13"/>
        <v>5.1509310968545863E-4</v>
      </c>
    </row>
    <row r="62" spans="13:36" x14ac:dyDescent="0.2">
      <c r="M62" s="85"/>
      <c r="AF62" s="114">
        <f>_xll.qlCalendarAdvance(Calendar,AF61,"1d","mf",,Trigger)</f>
        <v>42704</v>
      </c>
      <c r="AG62" s="100">
        <f>_xll.qlDayCounterYearFraction(DayCounter,SettlementDate,AF62,,,Trigger)</f>
        <v>0.23055555555555557</v>
      </c>
      <c r="AH62" s="112">
        <f t="shared" si="0"/>
        <v>4.6462225520652978E-4</v>
      </c>
      <c r="AI62" s="112">
        <f t="shared" si="1"/>
        <v>5.1562441186287335E-4</v>
      </c>
      <c r="AJ62" s="112">
        <f t="shared" si="13"/>
        <v>5.1675468255616807E-4</v>
      </c>
    </row>
    <row r="63" spans="13:36" x14ac:dyDescent="0.2">
      <c r="M63" s="85"/>
      <c r="AF63" s="114">
        <f>_xll.qlCalendarAdvance(Calendar,AF62,"1d","mf",,Trigger)</f>
        <v>42705</v>
      </c>
      <c r="AG63" s="100">
        <f>_xll.qlDayCounterYearFraction(DayCounter,SettlementDate,AF63,,,Trigger)</f>
        <v>0.23333333333333334</v>
      </c>
      <c r="AH63" s="112">
        <f t="shared" si="0"/>
        <v>4.6462225520652978E-4</v>
      </c>
      <c r="AI63" s="112">
        <f t="shared" si="1"/>
        <v>5.1698446937370923E-4</v>
      </c>
      <c r="AJ63" s="112">
        <f t="shared" si="13"/>
        <v>5.1842614117638157E-4</v>
      </c>
    </row>
    <row r="64" spans="13:36" x14ac:dyDescent="0.2">
      <c r="M64" s="85"/>
      <c r="AF64" s="114">
        <f>_xll.qlCalendarAdvance(Calendar,AF63,"1d","mf",,Trigger)</f>
        <v>42706</v>
      </c>
      <c r="AG64" s="100">
        <f>_xll.qlDayCounterYearFraction(DayCounter,SettlementDate,AF64,,,Trigger)</f>
        <v>0.2361111111111111</v>
      </c>
      <c r="AH64" s="112">
        <f t="shared" si="0"/>
        <v>4.6462225520652978E-4</v>
      </c>
      <c r="AI64" s="112">
        <f t="shared" si="1"/>
        <v>5.1834452688454501E-4</v>
      </c>
      <c r="AJ64" s="112">
        <f t="shared" si="13"/>
        <v>5.2010748554609922E-4</v>
      </c>
    </row>
    <row r="65" spans="13:36" x14ac:dyDescent="0.2">
      <c r="M65" s="85"/>
      <c r="AF65" s="118">
        <f>_xll.qlCalendarAdvance(Calendar,AF64,"1d","mf",,Trigger)</f>
        <v>42709</v>
      </c>
      <c r="AG65" s="105">
        <f>_xll.qlDayCounterYearFraction(DayCounter,SettlementDate,AF65,,,Trigger)</f>
        <v>0.24444444444444444</v>
      </c>
      <c r="AH65" s="121">
        <f t="shared" si="0"/>
        <v>4.6462225520652978E-4</v>
      </c>
      <c r="AI65" s="121">
        <f t="shared" si="1"/>
        <v>5.2242469941705244E-4</v>
      </c>
      <c r="AJ65" s="121">
        <f t="shared" si="13"/>
        <v>5.2521083315227614E-4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6" sqref="C26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32" t="s">
        <v>93</v>
      </c>
      <c r="AB2" s="332"/>
      <c r="AC2" s="332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42620</v>
      </c>
      <c r="E3" s="93">
        <f>_xll.qlInterestRateIndexMaturity($D$10,D3)</f>
        <v>42801</v>
      </c>
      <c r="F3" s="127">
        <f>_xll.qlYieldTSDiscount(Discounting,D3,,AllTriggers)</f>
        <v>1.0000102778834117</v>
      </c>
      <c r="G3" s="127">
        <f>_xll.qlYieldTSDiscount(Discounting,E3,,AllTriggers)</f>
        <v>1.0018818659721147</v>
      </c>
      <c r="H3" s="128">
        <f>_xll.qlDayCounterYearFraction(DayCounter,D3,E3,,,Trigger)</f>
        <v>0.50277777777777777</v>
      </c>
      <c r="I3" s="129">
        <f>(F3/G3-1)/H3</f>
        <v>-3.7155035663084899E-3</v>
      </c>
      <c r="J3" s="94">
        <f>'Delta 6M '!P3</f>
        <v>8.8981395286499821E-4</v>
      </c>
      <c r="K3" s="95">
        <f>_xll.qlDayCounterYearFraction(DayCounter,SettlementDate,D3,,,Trigger)</f>
        <v>-2.7777777777777779E-3</v>
      </c>
      <c r="L3" s="95">
        <f>_xll.qlDayCounterYearFraction(DayCounter,SettlementDate,E3,,,Trigger)</f>
        <v>0.5</v>
      </c>
      <c r="M3" s="95">
        <f>L3-K3</f>
        <v>0.50277777777777777</v>
      </c>
      <c r="N3" s="95">
        <f>(L3^2-K3^2)/2</f>
        <v>0.12499614197530864</v>
      </c>
      <c r="O3" s="95">
        <f>(L3^3-K3^3)/3</f>
        <v>4.166667381115683E-2</v>
      </c>
      <c r="P3" s="96" t="b">
        <f>IF(D12="fixing",TRUE,FALSE)</f>
        <v>0</v>
      </c>
      <c r="R3" s="333" t="s">
        <v>90</v>
      </c>
      <c r="S3" s="72">
        <f t="array" ref="S3:S5">_xll.ohFilter(O3:O7,P3:P7)</f>
        <v>4.2364976280292642E-2</v>
      </c>
      <c r="T3" s="78">
        <f t="array" ref="T3:T5">_xll.ohFilter(N3:N7,P3:P7)</f>
        <v>0.12639274691358024</v>
      </c>
      <c r="U3" s="73">
        <f t="array" ref="U3:U5">_xll.ohFilter(M3:M7,P3:P7)</f>
        <v>0.50277777777777777</v>
      </c>
      <c r="V3" s="79"/>
      <c r="W3" s="74">
        <f t="array" ref="W3:W5">MMULT(AA3:AC5,Y3:Y5)</f>
        <v>1.3020284013745553E-4</v>
      </c>
      <c r="X3" s="80"/>
      <c r="Y3" s="147">
        <f t="array" ref="Y3:Y5">_xll.ohFilter(J3:J7,P3:P7)</f>
        <v>8.5485270475240175E-4</v>
      </c>
      <c r="AA3" s="72">
        <f t="array" ref="AA3:AC5">MINVERSE(S3:U5)</f>
        <v>134.41134990360595</v>
      </c>
      <c r="AB3" s="78">
        <v>-286.10675039246416</v>
      </c>
      <c r="AC3" s="73">
        <v>153.27610076726964</v>
      </c>
      <c r="AF3" s="109">
        <f>SettlementDate</f>
        <v>42621</v>
      </c>
      <c r="AG3" s="100">
        <f>_xll.qlDayCounterYearFraction(DayCounter,SettlementDate,AF3,,,Trigger)</f>
        <v>0</v>
      </c>
      <c r="AH3" s="125">
        <f t="shared" ref="AH3:AH34" si="0">$W$13</f>
        <v>1.7002595232644454E-3</v>
      </c>
      <c r="AI3" s="125">
        <f t="shared" ref="AI3:AI34" si="1">$W$10+$W$9*AG3</f>
        <v>1.5119060392834284E-3</v>
      </c>
      <c r="AJ3" s="125">
        <f t="shared" ref="AJ3:AJ34" si="2">($W$5+$W$4*AG3+$W$3*AG3^2)</f>
        <v>1.5204311619480791E-3</v>
      </c>
    </row>
    <row r="4" spans="1:36" ht="1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42621</v>
      </c>
      <c r="E4" s="98">
        <f>_xll.qlInterestRateIndexMaturity($D$10,D4)</f>
        <v>42802</v>
      </c>
      <c r="F4" s="130">
        <f>_xll.qlYieldTSDiscount(Discounting,D4,,AllTriggers)</f>
        <v>1.0000205558724582</v>
      </c>
      <c r="G4" s="130">
        <f>_xll.qlYieldTSDiscount(Discounting,E4,,AllTriggers)</f>
        <v>1.0018930567773303</v>
      </c>
      <c r="H4" s="131">
        <f>_xll.qlDayCounterYearFraction(DayCounter,D4,E4,,,Trigger)</f>
        <v>0.50277777777777777</v>
      </c>
      <c r="I4" s="132">
        <f t="shared" ref="I4:I7" si="3">(F4/G4-1)/H4</f>
        <v>-3.7172741809293783E-3</v>
      </c>
      <c r="J4" s="99">
        <f>LN((1+(_xll.qlInterpolationInterpolate(B6Minterpolation,D4,TRUE,AllTriggers)+I4)*H4)/(1+I4*H4))</f>
        <v>8.5485270475240175E-4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0.50277777777777777</v>
      </c>
      <c r="M4" s="100">
        <f>L4-K4</f>
        <v>0.50277777777777777</v>
      </c>
      <c r="N4" s="100">
        <f>(L4^2-K4^2)/2</f>
        <v>0.12639274691358024</v>
      </c>
      <c r="O4" s="100">
        <f>(L4^3-K4^3)/3</f>
        <v>4.2364976280292642E-2</v>
      </c>
      <c r="P4" s="101" t="b">
        <f>IF(D12="fixing",FALSE,TRUE)</f>
        <v>1</v>
      </c>
      <c r="R4" s="333"/>
      <c r="S4" s="72">
        <v>6.9784350708733414E-2</v>
      </c>
      <c r="T4" s="78">
        <v>0.17273148148148146</v>
      </c>
      <c r="U4" s="73">
        <v>0.50555555555555554</v>
      </c>
      <c r="V4" s="81" t="s">
        <v>32</v>
      </c>
      <c r="W4" s="74">
        <v>6.716972747499439E-4</v>
      </c>
      <c r="X4" s="81" t="s">
        <v>33</v>
      </c>
      <c r="Y4" s="147">
        <v>8.9377180679669729E-4</v>
      </c>
      <c r="AA4" s="72">
        <v>-102.09236352814828</v>
      </c>
      <c r="AB4" s="78">
        <v>192.32731554160094</v>
      </c>
      <c r="AC4" s="73">
        <v>-91.297533867273685</v>
      </c>
      <c r="AF4" s="114">
        <f>_xll.qlCalendarAdvance(Calendar,AF3,"1d","mf",,Trigger)</f>
        <v>42622</v>
      </c>
      <c r="AG4" s="100">
        <f>_xll.qlDayCounterYearFraction(DayCounter,SettlementDate,AF4,,,Trigger)</f>
        <v>2.7777777777777779E-3</v>
      </c>
      <c r="AH4" s="112">
        <f t="shared" si="0"/>
        <v>1.7002595232644454E-3</v>
      </c>
      <c r="AI4" s="112">
        <f t="shared" si="1"/>
        <v>1.5139872932500695E-3</v>
      </c>
      <c r="AJ4" s="112">
        <f t="shared" si="2"/>
        <v>1.5222979923628177E-3</v>
      </c>
    </row>
    <row r="5" spans="1:36" ht="1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42653</v>
      </c>
      <c r="E5" s="98">
        <f>_xll.qlInterestRateIndexMaturity($D$10,D5)</f>
        <v>42835</v>
      </c>
      <c r="F5" s="130">
        <f>_xll.qlYieldTSDiscount(Discounting,D5,,AllTriggers)</f>
        <v>1.0003270506081916</v>
      </c>
      <c r="G5" s="130">
        <f>_xll.qlYieldTSDiscount(Discounting,E5,,AllTriggers)</f>
        <v>1.0022703903508139</v>
      </c>
      <c r="H5" s="131">
        <f>_xll.qlDayCounterYearFraction(DayCounter,D5,E5,,,Trigger)</f>
        <v>0.50555555555555554</v>
      </c>
      <c r="I5" s="132">
        <f t="shared" si="3"/>
        <v>-3.8352611816906278E-3</v>
      </c>
      <c r="J5" s="99">
        <f>LN((1+(_xll.qlInterpolationInterpolate(B6Minterpolation,D5,TRUE,AllTriggers)+I5)*H5)/(1+I5*H5))</f>
        <v>8.9377180679669729E-4</v>
      </c>
      <c r="K5" s="100">
        <f>_xll.qlDayCounterYearFraction(DayCounter,SettlementDate,D5,,,Trigger)</f>
        <v>8.8888888888888892E-2</v>
      </c>
      <c r="L5" s="100">
        <f>_xll.qlDayCounterYearFraction(DayCounter,SettlementDate,E5,,,Trigger)</f>
        <v>0.59444444444444444</v>
      </c>
      <c r="M5" s="100">
        <f>L5-K5</f>
        <v>0.50555555555555554</v>
      </c>
      <c r="N5" s="100">
        <f>(L5^2-K5^2)/2</f>
        <v>0.17273148148148146</v>
      </c>
      <c r="O5" s="100">
        <f>(L5^3-K5^3)/3</f>
        <v>6.9784350708733414E-2</v>
      </c>
      <c r="P5" s="101" t="b">
        <v>1</v>
      </c>
      <c r="R5" s="333"/>
      <c r="S5" s="72">
        <v>9.9633537665752211E-2</v>
      </c>
      <c r="T5" s="78">
        <v>0.21158564814814818</v>
      </c>
      <c r="U5" s="73">
        <v>0.50277777777777777</v>
      </c>
      <c r="V5" s="62"/>
      <c r="W5" s="74">
        <v>1.5204311619480791E-3</v>
      </c>
      <c r="X5" s="81"/>
      <c r="Y5" s="147">
        <v>9.1953307368267438E-4</v>
      </c>
      <c r="AA5" s="72">
        <v>16.328089620505381</v>
      </c>
      <c r="AB5" s="78">
        <v>-24.241071428571388</v>
      </c>
      <c r="AC5" s="73">
        <v>10.035860655737673</v>
      </c>
      <c r="AF5" s="114">
        <f>_xll.qlCalendarAdvance(Calendar,AF4,"1d","mf",,Trigger)</f>
        <v>42625</v>
      </c>
      <c r="AG5" s="100">
        <f>_xll.qlDayCounterYearFraction(DayCounter,SettlementDate,AF5,,,Trigger)</f>
        <v>1.1111111111111112E-2</v>
      </c>
      <c r="AH5" s="112">
        <f t="shared" si="0"/>
        <v>1.7002595232644454E-3</v>
      </c>
      <c r="AI5" s="112">
        <f t="shared" si="1"/>
        <v>1.5202310551499928E-3</v>
      </c>
      <c r="AJ5" s="112">
        <f t="shared" si="2"/>
        <v>1.5279105394255647E-3</v>
      </c>
    </row>
    <row r="6" spans="1:36" ht="1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42682</v>
      </c>
      <c r="E6" s="98">
        <f>_xll.qlInterestRateIndexMaturity($D$10,D6)</f>
        <v>42863</v>
      </c>
      <c r="F6" s="130">
        <f>_xll.qlYieldTSDiscount(Discounting,D6,,AllTriggers)</f>
        <v>1.0006103014056831</v>
      </c>
      <c r="G6" s="130">
        <f>_xll.qlYieldTSDiscount(Discounting,E6,,AllTriggers)</f>
        <v>1.0025944322733555</v>
      </c>
      <c r="H6" s="131">
        <f>_xll.qlDayCounterYearFraction(DayCounter,D6,E6,,,Trigger)</f>
        <v>0.50277777777777777</v>
      </c>
      <c r="I6" s="132">
        <f t="shared" si="3"/>
        <v>-3.9361256260034986E-3</v>
      </c>
      <c r="J6" s="99">
        <f>LN((1+(_xll.qlInterpolationInterpolate(B6Minterpolation,D6,TRUE,AllTriggers)+I6)*H6)/(1+I6*H6))</f>
        <v>9.1953307368267438E-4</v>
      </c>
      <c r="K6" s="100">
        <f>_xll.qlDayCounterYearFraction(DayCounter,SettlementDate,D6,,,Trigger)</f>
        <v>0.16944444444444445</v>
      </c>
      <c r="L6" s="100">
        <f>_xll.qlDayCounterYearFraction(DayCounter,SettlementDate,E6,,,Trigger)</f>
        <v>0.67222222222222228</v>
      </c>
      <c r="M6" s="100">
        <f>L6-K6</f>
        <v>0.50277777777777777</v>
      </c>
      <c r="N6" s="100">
        <f>(L6^2-K6^2)/2</f>
        <v>0.21158564814814818</v>
      </c>
      <c r="O6" s="100">
        <f>(L6^3-K6^3)/3</f>
        <v>9.9633537665752211E-2</v>
      </c>
      <c r="P6" s="101" t="b">
        <v>1</v>
      </c>
      <c r="W6" s="76"/>
      <c r="X6" s="69"/>
      <c r="Y6" s="70"/>
      <c r="AF6" s="114">
        <f>_xll.qlCalendarAdvance(Calendar,AF5,"1d","mf",,Trigger)</f>
        <v>42626</v>
      </c>
      <c r="AG6" s="100">
        <f>_xll.qlDayCounterYearFraction(DayCounter,SettlementDate,AF6,,,Trigger)</f>
        <v>1.3888888888888888E-2</v>
      </c>
      <c r="AH6" s="112">
        <f t="shared" si="0"/>
        <v>1.7002595232644454E-3</v>
      </c>
      <c r="AI6" s="112">
        <f t="shared" si="1"/>
        <v>1.5223123091166338E-3</v>
      </c>
      <c r="AJ6" s="112">
        <f t="shared" si="2"/>
        <v>1.5297854070526575E-3</v>
      </c>
    </row>
    <row r="7" spans="1:36" ht="1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42712</v>
      </c>
      <c r="E7" s="103">
        <f>_xll.qlInterestRateIndexMaturity($D$10,D7)</f>
        <v>42894</v>
      </c>
      <c r="F7" s="133">
        <f>_xll.qlYieldTSDiscount(Discounting,D7,,AllTriggers)</f>
        <v>1.0009089341205535</v>
      </c>
      <c r="G7" s="133">
        <f>_xll.qlYieldTSDiscount(Discounting,E7,,AllTriggers)</f>
        <v>1.002963240347891</v>
      </c>
      <c r="H7" s="134">
        <f>_xll.qlDayCounterYearFraction(DayCounter,D7,E7,,,Trigger)</f>
        <v>0.50555555555555554</v>
      </c>
      <c r="I7" s="135">
        <f t="shared" si="3"/>
        <v>-4.0514574251510737E-3</v>
      </c>
      <c r="J7" s="104">
        <f>LN((1+(_xll.qlInterpolationInterpolate(B6Minterpolation,D7,TRUE,AllTriggers)+I7)*H7)/(1+I7*H7))</f>
        <v>9.5774064869517646E-4</v>
      </c>
      <c r="K7" s="105">
        <f>_xll.qlDayCounterYearFraction(DayCounter,SettlementDate,D7,,,Trigger)</f>
        <v>0.25277777777777777</v>
      </c>
      <c r="L7" s="105">
        <f>_xll.qlDayCounterYearFraction(DayCounter,SettlementDate,E7,,,Trigger)</f>
        <v>0.7583333333333333</v>
      </c>
      <c r="M7" s="105">
        <f>L7-K7</f>
        <v>0.50555555555555554</v>
      </c>
      <c r="N7" s="105">
        <f>(L7^2-K7^2)/2</f>
        <v>0.25558641975308638</v>
      </c>
      <c r="O7" s="105">
        <f>(L7^3-K7^3)/3</f>
        <v>0.13998089563328761</v>
      </c>
      <c r="P7" s="106" t="b">
        <v>0</v>
      </c>
      <c r="W7" s="76"/>
      <c r="X7" s="69"/>
      <c r="Y7" s="70"/>
      <c r="AF7" s="114">
        <f>_xll.qlCalendarAdvance(Calendar,AF6,"1d","mf",,Trigger)</f>
        <v>42627</v>
      </c>
      <c r="AG7" s="100">
        <f>_xll.qlDayCounterYearFraction(DayCounter,SettlementDate,AF7,,,Trigger)</f>
        <v>1.6666666666666666E-2</v>
      </c>
      <c r="AH7" s="112">
        <f t="shared" si="0"/>
        <v>1.7002595232644454E-3</v>
      </c>
      <c r="AI7" s="112">
        <f t="shared" si="1"/>
        <v>1.5243935630832749E-3</v>
      </c>
      <c r="AJ7" s="112">
        <f t="shared" si="2"/>
        <v>1.5316622839828386E-3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42628</v>
      </c>
      <c r="AG8" s="100">
        <f>_xll.qlDayCounterYearFraction(DayCounter,SettlementDate,AF8,,,Trigger)</f>
        <v>1.9444444444444445E-2</v>
      </c>
      <c r="AH8" s="112">
        <f t="shared" si="0"/>
        <v>1.7002595232644454E-3</v>
      </c>
      <c r="AI8" s="112">
        <f t="shared" si="1"/>
        <v>1.5264748170499159E-3</v>
      </c>
      <c r="AJ8" s="112">
        <f t="shared" si="2"/>
        <v>1.5335411702161084E-3</v>
      </c>
    </row>
    <row r="9" spans="1:36" ht="12" customHeight="1" x14ac:dyDescent="0.2">
      <c r="C9" s="87" t="s">
        <v>134</v>
      </c>
      <c r="D9" s="122" t="s">
        <v>37</v>
      </c>
      <c r="R9" s="332" t="s">
        <v>91</v>
      </c>
      <c r="S9" s="71"/>
      <c r="T9" s="72">
        <f t="array" ref="T9:T10">_xll.ohFilter(N3:N7,P3:P7)</f>
        <v>0.12639274691358024</v>
      </c>
      <c r="U9" s="73">
        <f t="array" ref="U9:U10">_xll.ohFilter(M3:M7,P3:P7)</f>
        <v>0.50277777777777777</v>
      </c>
      <c r="V9" s="334" t="s">
        <v>32</v>
      </c>
      <c r="W9" s="74">
        <f t="array" ref="W9:W10">MMULT(AA9:AB10,Y9:Y10)</f>
        <v>7.4925142799078456E-4</v>
      </c>
      <c r="X9" s="334" t="s">
        <v>33</v>
      </c>
      <c r="Y9" s="147">
        <f t="array" ref="Y9:Y10">_xll.ohFilter(J3:J7,P3:P7)</f>
        <v>8.5485270475240175E-4</v>
      </c>
      <c r="AA9" s="72">
        <f t="array" ref="AA9:AB10">MINVERSE(T9:U10)</f>
        <v>-22.031449213769655</v>
      </c>
      <c r="AB9" s="73">
        <v>21.910397295012679</v>
      </c>
      <c r="AF9" s="114">
        <f>_xll.qlCalendarAdvance(Calendar,AF8,"1d","mf",,Trigger)</f>
        <v>42629</v>
      </c>
      <c r="AG9" s="100">
        <f>_xll.qlDayCounterYearFraction(DayCounter,SettlementDate,AF9,,,Trigger)</f>
        <v>2.2222222222222223E-2</v>
      </c>
      <c r="AH9" s="112">
        <f t="shared" si="0"/>
        <v>1.7002595232644454E-3</v>
      </c>
      <c r="AI9" s="112">
        <f t="shared" si="1"/>
        <v>1.5285560710165569E-3</v>
      </c>
      <c r="AJ9" s="112">
        <f t="shared" si="2"/>
        <v>1.5354220657524669E-3</v>
      </c>
    </row>
    <row r="10" spans="1:36" ht="12" customHeight="1" x14ac:dyDescent="0.2">
      <c r="C10" s="87" t="s">
        <v>104</v>
      </c>
      <c r="D10" s="122" t="str">
        <f>PROPER(Currency)&amp;IborType&amp;$D$9</f>
        <v>Euribor6M</v>
      </c>
      <c r="R10" s="332"/>
      <c r="S10" s="71"/>
      <c r="T10" s="72">
        <v>0.17273148148148146</v>
      </c>
      <c r="U10" s="73">
        <v>0.50555555555555554</v>
      </c>
      <c r="V10" s="334"/>
      <c r="W10" s="74">
        <v>1.5119060392834284E-3</v>
      </c>
      <c r="X10" s="334"/>
      <c r="Y10" s="147">
        <v>8.9377180679669729E-4</v>
      </c>
      <c r="AA10" s="72">
        <v>7.5274118147046316</v>
      </c>
      <c r="AB10" s="73">
        <v>-5.5080304311073531</v>
      </c>
      <c r="AF10" s="114">
        <f>_xll.qlCalendarAdvance(Calendar,AF9,"1d","mf",,Trigger)</f>
        <v>42632</v>
      </c>
      <c r="AG10" s="100">
        <f>_xll.qlDayCounterYearFraction(DayCounter,SettlementDate,AF10,,,Trigger)</f>
        <v>3.0555555555555555E-2</v>
      </c>
      <c r="AH10" s="112">
        <f t="shared" si="0"/>
        <v>1.7002595232644454E-3</v>
      </c>
      <c r="AI10" s="112">
        <f t="shared" si="1"/>
        <v>1.5347998329164802E-3</v>
      </c>
      <c r="AJ10" s="112">
        <f t="shared" si="2"/>
        <v>1.5410768081800732E-3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42633</v>
      </c>
      <c r="AG11" s="100">
        <f>_xll.qlDayCounterYearFraction(DayCounter,SettlementDate,AF11,,,Trigger)</f>
        <v>3.3333333333333333E-2</v>
      </c>
      <c r="AH11" s="112">
        <f t="shared" si="0"/>
        <v>1.7002595232644454E-3</v>
      </c>
      <c r="AI11" s="112">
        <f t="shared" si="1"/>
        <v>1.5368810868831213E-3</v>
      </c>
      <c r="AJ11" s="112">
        <f t="shared" si="2"/>
        <v>1.5429657409287856E-3</v>
      </c>
    </row>
    <row r="12" spans="1:36" ht="12" customHeight="1" x14ac:dyDescent="0.2">
      <c r="C12" s="87" t="s">
        <v>125</v>
      </c>
      <c r="D12" s="122" t="s">
        <v>130</v>
      </c>
      <c r="Q12" s="85"/>
      <c r="W12" s="77" t="s">
        <v>30</v>
      </c>
      <c r="X12" s="69"/>
      <c r="Y12" s="70"/>
      <c r="AF12" s="114">
        <f>_xll.qlCalendarAdvance(Calendar,AF11,"1d","mf",,Trigger)</f>
        <v>42634</v>
      </c>
      <c r="AG12" s="100">
        <f>_xll.qlDayCounterYearFraction(DayCounter,SettlementDate,AF12,,,Trigger)</f>
        <v>3.6111111111111108E-2</v>
      </c>
      <c r="AH12" s="112">
        <f t="shared" si="0"/>
        <v>1.7002595232644454E-3</v>
      </c>
      <c r="AI12" s="112">
        <f t="shared" si="1"/>
        <v>1.5389623408497623E-3</v>
      </c>
      <c r="AJ12" s="112">
        <f t="shared" si="2"/>
        <v>1.5448566829805866E-3</v>
      </c>
    </row>
    <row r="13" spans="1:36" ht="1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0.50277777777777777</v>
      </c>
      <c r="V13" s="82" t="s">
        <v>32</v>
      </c>
      <c r="W13" s="74">
        <f>MMULT(AA13,Y13)</f>
        <v>1.7002595232644454E-3</v>
      </c>
      <c r="X13" s="82" t="s">
        <v>33</v>
      </c>
      <c r="Y13" s="147">
        <f t="array" ref="Y13">_xll.ohFilter(J3:J7,P3:P7)</f>
        <v>8.5485270475240175E-4</v>
      </c>
      <c r="AA13" s="83">
        <f>MINVERSE(U13)</f>
        <v>1.988950276243094</v>
      </c>
      <c r="AF13" s="114">
        <f>_xll.qlCalendarAdvance(Calendar,AF12,"1d","mf",,Trigger)</f>
        <v>42635</v>
      </c>
      <c r="AG13" s="100">
        <f>_xll.qlDayCounterYearFraction(DayCounter,SettlementDate,AF13,,,Trigger)</f>
        <v>3.888888888888889E-2</v>
      </c>
      <c r="AH13" s="112">
        <f t="shared" si="0"/>
        <v>1.7002595232644454E-3</v>
      </c>
      <c r="AI13" s="112">
        <f t="shared" si="1"/>
        <v>1.5410435948164034E-3</v>
      </c>
      <c r="AJ13" s="112">
        <f t="shared" si="2"/>
        <v>1.5467496343354761E-3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8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Q14" s="85"/>
      <c r="AF14" s="114">
        <f>_xll.qlCalendarAdvance(Calendar,AF13,"1d","mf",,Trigger)</f>
        <v>42636</v>
      </c>
      <c r="AG14" s="100">
        <f>_xll.qlDayCounterYearFraction(DayCounter,SettlementDate,AF14,,,Trigger)</f>
        <v>4.1666666666666664E-2</v>
      </c>
      <c r="AH14" s="112">
        <f t="shared" si="0"/>
        <v>1.7002595232644454E-3</v>
      </c>
      <c r="AI14" s="112">
        <f t="shared" si="1"/>
        <v>1.5431248487830444E-3</v>
      </c>
      <c r="AJ14" s="112">
        <f t="shared" si="2"/>
        <v>1.5486445949934543E-3</v>
      </c>
    </row>
    <row r="15" spans="1:36" ht="12" customHeight="1" x14ac:dyDescent="0.2">
      <c r="C15" s="107" t="s">
        <v>38</v>
      </c>
      <c r="D15" s="108">
        <f t="shared" ref="D15:D24" si="5">SettlementDate</f>
        <v>42621</v>
      </c>
      <c r="E15" s="109">
        <f>_xll.qlCalendarAdvance(Calendar,SettlementDate,C15,"Following",,Trigger)</f>
        <v>42622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1.0000205558724582</v>
      </c>
      <c r="L15" s="137">
        <f>_xll.qlYieldTSDiscount(Discounting,E15,,AllTriggers)</f>
        <v>1.0000299731335816</v>
      </c>
      <c r="M15" s="148">
        <f>(K15/L15-1)/J15</f>
        <v>-3.3901123921298293E-3</v>
      </c>
      <c r="N15" s="112">
        <f t="shared" ref="N15:N24" si="6">((1+M15*J15)*EXP($W$13*J15)-1)/J15</f>
        <v>-1.6898648651197945E-3</v>
      </c>
      <c r="O15" s="112">
        <f>((1+J15*M15)*EXP($W$10*J15+0.5*$W$9*J15^2)-1)/J15</f>
        <v>-1.8771767940473083E-3</v>
      </c>
      <c r="P15" s="112">
        <f>((1+J15*M15)*EXP($W$5*J15+0.5*$W$4*J15^2+1/3*$W$3*J15^3)-1)/J15</f>
        <v>-1.8687590944699295E-3</v>
      </c>
      <c r="Q15" s="85"/>
      <c r="AF15" s="114">
        <f>_xll.qlCalendarAdvance(Calendar,AF14,"1d","mf",,Trigger)</f>
        <v>42639</v>
      </c>
      <c r="AG15" s="100">
        <f>_xll.qlDayCounterYearFraction(DayCounter,SettlementDate,AF15,,,Trigger)</f>
        <v>0.05</v>
      </c>
      <c r="AH15" s="112">
        <f t="shared" si="0"/>
        <v>1.7002595232644454E-3</v>
      </c>
      <c r="AI15" s="112">
        <f t="shared" si="1"/>
        <v>1.5493686106829677E-3</v>
      </c>
      <c r="AJ15" s="112">
        <f t="shared" si="2"/>
        <v>1.5543415327859201E-3</v>
      </c>
    </row>
    <row r="16" spans="1:36" ht="12" customHeight="1" x14ac:dyDescent="0.2">
      <c r="C16" s="113" t="s">
        <v>39</v>
      </c>
      <c r="D16" s="98">
        <f>SettlementDate</f>
        <v>42621</v>
      </c>
      <c r="E16" s="114">
        <f>_xll.qlCalendarAdvance(Calendar,SettlementDate,C16,"Following",,Trigger)</f>
        <v>42628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1.0000205558724582</v>
      </c>
      <c r="L16" s="139">
        <f>_xll.qlYieldTSDiscount(Discounting,E16,,AllTriggers)</f>
        <v>1.0000866746079333</v>
      </c>
      <c r="M16" s="149">
        <f t="shared" ref="M16:M24" si="7">(K16/L16-1)/J16</f>
        <v>-3.4000974080410679E-3</v>
      </c>
      <c r="N16" s="112">
        <f t="shared" si="6"/>
        <v>-1.6999221897900135E-3</v>
      </c>
      <c r="O16" s="112">
        <f t="shared" ref="O16:O24" si="8">((1+J16*M16)*EXP($W$10*J16+0.5*$W$9*J16^2)-1)/J16</f>
        <v>-1.8809849810873048E-3</v>
      </c>
      <c r="P16" s="112">
        <f t="shared" ref="P16:P24" si="9">((1+J16*M16)*EXP($W$5*J16+0.5*$W$4*J16^2+1/3*$W$3*J16^3)-1)/J16</f>
        <v>-1.8731977320588353E-3</v>
      </c>
      <c r="Q16" s="85"/>
      <c r="AF16" s="114">
        <f>_xll.qlCalendarAdvance(Calendar,AF15,"1d","mf",,Trigger)</f>
        <v>42640</v>
      </c>
      <c r="AG16" s="100">
        <f>_xll.qlDayCounterYearFraction(DayCounter,SettlementDate,AF16,,,Trigger)</f>
        <v>5.2777777777777778E-2</v>
      </c>
      <c r="AH16" s="112">
        <f t="shared" si="0"/>
        <v>1.7002595232644454E-3</v>
      </c>
      <c r="AI16" s="112">
        <f t="shared" si="1"/>
        <v>1.5514498646496087E-3</v>
      </c>
      <c r="AJ16" s="112">
        <f t="shared" si="2"/>
        <v>1.5562445306562523E-3</v>
      </c>
    </row>
    <row r="17" spans="3:36" ht="12" customHeight="1" x14ac:dyDescent="0.2">
      <c r="C17" s="113" t="s">
        <v>40</v>
      </c>
      <c r="D17" s="98">
        <f t="shared" si="5"/>
        <v>42621</v>
      </c>
      <c r="E17" s="114">
        <f>_xll.qlCalendarAdvance(Calendar,SettlementDate,C17,"Following",,Trigger)</f>
        <v>42635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1.0000205558724582</v>
      </c>
      <c r="L17" s="139">
        <f>_xll.qlYieldTSDiscount(Discounting,E17,,AllTriggers)</f>
        <v>1.000153974065026</v>
      </c>
      <c r="M17" s="149">
        <f t="shared" si="7"/>
        <v>-3.4302253574306336E-3</v>
      </c>
      <c r="N17" s="112">
        <f t="shared" si="6"/>
        <v>-1.7301364394522217E-3</v>
      </c>
      <c r="O17" s="112">
        <f t="shared" si="8"/>
        <v>-1.9039088656921546E-3</v>
      </c>
      <c r="P17" s="112">
        <f t="shared" si="9"/>
        <v>-1.8968266266597819E-3</v>
      </c>
      <c r="Q17" s="85"/>
      <c r="AF17" s="114">
        <f>_xll.qlCalendarAdvance(Calendar,AF16,"1d","mf",,Trigger)</f>
        <v>42641</v>
      </c>
      <c r="AG17" s="100">
        <f>_xll.qlDayCounterYearFraction(DayCounter,SettlementDate,AF17,,,Trigger)</f>
        <v>5.5555555555555552E-2</v>
      </c>
      <c r="AH17" s="112">
        <f t="shared" si="0"/>
        <v>1.7002595232644454E-3</v>
      </c>
      <c r="AI17" s="112">
        <f t="shared" si="1"/>
        <v>1.5535311186162498E-3</v>
      </c>
      <c r="AJ17" s="112">
        <f t="shared" si="2"/>
        <v>1.5581495378296729E-3</v>
      </c>
    </row>
    <row r="18" spans="3:36" ht="12" customHeight="1" x14ac:dyDescent="0.2">
      <c r="C18" s="113" t="s">
        <v>41</v>
      </c>
      <c r="D18" s="98">
        <f t="shared" si="5"/>
        <v>42621</v>
      </c>
      <c r="E18" s="114">
        <f>_xll.qlCalendarAdvance(Calendar,SettlementDate,C18,"Following",,Trigger)</f>
        <v>42642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1.0000205558724582</v>
      </c>
      <c r="L18" s="139">
        <f>_xll.qlYieldTSDiscount(Discounting,E18,,AllTriggers)</f>
        <v>1.0002212780509434</v>
      </c>
      <c r="M18" s="149">
        <f t="shared" si="7"/>
        <v>-3.4401903925505651E-3</v>
      </c>
      <c r="N18" s="112">
        <f t="shared" si="6"/>
        <v>-1.7401877703074728E-3</v>
      </c>
      <c r="O18" s="112">
        <f t="shared" si="8"/>
        <v>-1.9066703775522903E-3</v>
      </c>
      <c r="P18" s="112">
        <f t="shared" si="9"/>
        <v>-1.900260279071705E-3</v>
      </c>
      <c r="Q18" s="85"/>
      <c r="AF18" s="114">
        <f>_xll.qlCalendarAdvance(Calendar,AF17,"1d","mf",,Trigger)</f>
        <v>42642</v>
      </c>
      <c r="AG18" s="100">
        <f>_xll.qlDayCounterYearFraction(DayCounter,SettlementDate,AF18,,,Trigger)</f>
        <v>5.8333333333333334E-2</v>
      </c>
      <c r="AH18" s="112">
        <f t="shared" si="0"/>
        <v>1.7002595232644454E-3</v>
      </c>
      <c r="AI18" s="112">
        <f t="shared" si="1"/>
        <v>1.5556123725828908E-3</v>
      </c>
      <c r="AJ18" s="112">
        <f t="shared" si="2"/>
        <v>1.5600565543061825E-3</v>
      </c>
    </row>
    <row r="19" spans="3:36" ht="12" customHeight="1" x14ac:dyDescent="0.2">
      <c r="C19" s="113" t="s">
        <v>35</v>
      </c>
      <c r="D19" s="98">
        <f t="shared" si="5"/>
        <v>42621</v>
      </c>
      <c r="E19" s="114">
        <f>_xll.qlCalendarAdvance(Calendar,SettlementDate,C19,"mf",TRUE,Trigger)</f>
        <v>42653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>
        <f>_xll.qlYieldTSDiscount(Discounting,D19,,AllTriggers)</f>
        <v>1.0000205558724582</v>
      </c>
      <c r="L19" s="139">
        <f>_xll.qlYieldTSDiscount(Discounting,E19,,AllTriggers)</f>
        <v>1.0003270506081916</v>
      </c>
      <c r="M19" s="149">
        <f t="shared" si="7"/>
        <v>-3.4469384536836567E-3</v>
      </c>
      <c r="N19" s="112">
        <f t="shared" si="6"/>
        <v>-1.7470714298663259E-3</v>
      </c>
      <c r="O19" s="112">
        <f t="shared" si="8"/>
        <v>-1.9020997029789433E-3</v>
      </c>
      <c r="P19" s="112">
        <f t="shared" si="9"/>
        <v>-1.8966794257956054E-3</v>
      </c>
      <c r="Q19" s="85"/>
      <c r="AF19" s="114">
        <f>_xll.qlCalendarAdvance(Calendar,AF18,"1d","mf",,Trigger)</f>
        <v>42643</v>
      </c>
      <c r="AG19" s="100">
        <f>_xll.qlDayCounterYearFraction(DayCounter,SettlementDate,AF19,,,Trigger)</f>
        <v>6.1111111111111109E-2</v>
      </c>
      <c r="AH19" s="112">
        <f t="shared" si="0"/>
        <v>1.7002595232644454E-3</v>
      </c>
      <c r="AI19" s="112">
        <f t="shared" si="1"/>
        <v>1.5576936265495318E-3</v>
      </c>
      <c r="AJ19" s="112">
        <f t="shared" si="2"/>
        <v>1.5619655800857804E-3</v>
      </c>
    </row>
    <row r="20" spans="3:36" ht="12" customHeight="1" x14ac:dyDescent="0.2">
      <c r="C20" s="113" t="s">
        <v>42</v>
      </c>
      <c r="D20" s="98">
        <f t="shared" si="5"/>
        <v>42621</v>
      </c>
      <c r="E20" s="114">
        <f>_xll.qlCalendarAdvance(Calendar,SettlementDate,C20,"mf",TRUE,Trigger)</f>
        <v>42682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1.0000205558724582</v>
      </c>
      <c r="L20" s="139">
        <f>_xll.qlYieldTSDiscount(Discounting,E20,,AllTriggers)</f>
        <v>1.0006103014056831</v>
      </c>
      <c r="M20" s="149">
        <f t="shared" si="7"/>
        <v>-3.4783426046016293E-3</v>
      </c>
      <c r="N20" s="112">
        <f t="shared" si="6"/>
        <v>-1.7788403890677371E-3</v>
      </c>
      <c r="O20" s="112">
        <f t="shared" si="8"/>
        <v>-1.9036766671071579E-3</v>
      </c>
      <c r="P20" s="112">
        <f t="shared" si="9"/>
        <v>-1.9004770334121142E-3</v>
      </c>
      <c r="Q20" s="85"/>
      <c r="AF20" s="114">
        <f>_xll.qlCalendarAdvance(Calendar,AF19,"1d","mf",,Trigger)</f>
        <v>42646</v>
      </c>
      <c r="AG20" s="100">
        <f>_xll.qlDayCounterYearFraction(DayCounter,SettlementDate,AF20,,,Trigger)</f>
        <v>6.9444444444444448E-2</v>
      </c>
      <c r="AH20" s="112">
        <f t="shared" si="0"/>
        <v>1.7002595232644454E-3</v>
      </c>
      <c r="AI20" s="112">
        <f t="shared" si="1"/>
        <v>1.5639373884494552E-3</v>
      </c>
      <c r="AJ20" s="112">
        <f t="shared" si="2"/>
        <v>1.5677047132431055E-3</v>
      </c>
    </row>
    <row r="21" spans="3:36" ht="12" customHeight="1" x14ac:dyDescent="0.2">
      <c r="C21" s="113" t="s">
        <v>36</v>
      </c>
      <c r="D21" s="98">
        <f t="shared" si="5"/>
        <v>42621</v>
      </c>
      <c r="E21" s="114">
        <f>_xll.qlCalendarAdvance(Calendar,SettlementDate,C21,"mf",TRUE,Trigger)</f>
        <v>42712</v>
      </c>
      <c r="F21" s="136"/>
      <c r="G21" s="136"/>
      <c r="H21" s="136"/>
      <c r="I21" s="136"/>
      <c r="J21" s="100">
        <f>_xll.qlDayCounterYearFraction(DayCounter,D21,E21,,,Trigger)</f>
        <v>0.25277777777777777</v>
      </c>
      <c r="K21" s="139">
        <f>_xll.qlYieldTSDiscount(Discounting,D21,,AllTriggers)</f>
        <v>1.0000205558724582</v>
      </c>
      <c r="L21" s="139">
        <f>_xll.qlYieldTSDiscount(Discounting,E21,,AllTriggers)</f>
        <v>1.0009089341205535</v>
      </c>
      <c r="M21" s="149">
        <f t="shared" si="7"/>
        <v>-3.5112718842361976E-3</v>
      </c>
      <c r="N21" s="112">
        <f t="shared" si="6"/>
        <v>-1.8121563594464751E-3</v>
      </c>
      <c r="O21" s="112">
        <f t="shared" si="8"/>
        <v>-1.9057687783703109E-3</v>
      </c>
      <c r="P21" s="112">
        <f t="shared" si="9"/>
        <v>-1.904273186361392E-3</v>
      </c>
      <c r="Q21" s="85"/>
      <c r="AF21" s="114">
        <f>_xll.qlCalendarAdvance(Calendar,AF20,"1d","mf",,Trigger)</f>
        <v>42647</v>
      </c>
      <c r="AG21" s="100">
        <f>_xll.qlDayCounterYearFraction(DayCounter,SettlementDate,AF21,,,Trigger)</f>
        <v>7.2222222222222215E-2</v>
      </c>
      <c r="AH21" s="112">
        <f t="shared" si="0"/>
        <v>1.7002595232644454E-3</v>
      </c>
      <c r="AI21" s="112">
        <f t="shared" si="1"/>
        <v>1.5660186424160962E-3</v>
      </c>
      <c r="AJ21" s="112">
        <f t="shared" si="2"/>
        <v>1.5696217762350573E-3</v>
      </c>
    </row>
    <row r="22" spans="3:36" ht="12" customHeight="1" x14ac:dyDescent="0.2">
      <c r="C22" s="113" t="s">
        <v>43</v>
      </c>
      <c r="D22" s="98">
        <f t="shared" si="5"/>
        <v>42621</v>
      </c>
      <c r="E22" s="114">
        <f>_xll.qlCalendarAdvance(Calendar,SettlementDate,C22,"mf",TRUE,Trigger)</f>
        <v>42744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1.0000205558724582</v>
      </c>
      <c r="L22" s="139">
        <f>_xll.qlYieldTSDiscount(Discounting,E22,,AllTriggers)</f>
        <v>1.0012499913024204</v>
      </c>
      <c r="M22" s="149">
        <f t="shared" si="7"/>
        <v>-3.5938553120072906E-3</v>
      </c>
      <c r="N22" s="112">
        <f t="shared" si="6"/>
        <v>-1.8951901901696799E-3</v>
      </c>
      <c r="O22" s="112">
        <f t="shared" si="8"/>
        <v>-1.9555068511285358E-3</v>
      </c>
      <c r="P22" s="112">
        <f t="shared" si="9"/>
        <v>-1.9551643342177669E-3</v>
      </c>
      <c r="Q22" s="85"/>
      <c r="AF22" s="114">
        <f>_xll.qlCalendarAdvance(Calendar,AF21,"1d","mf",,Trigger)</f>
        <v>42648</v>
      </c>
      <c r="AG22" s="100">
        <f>_xll.qlDayCounterYearFraction(DayCounter,SettlementDate,AF22,,,Trigger)</f>
        <v>7.4999999999999997E-2</v>
      </c>
      <c r="AH22" s="112">
        <f t="shared" si="0"/>
        <v>1.7002595232644454E-3</v>
      </c>
      <c r="AI22" s="112">
        <f t="shared" si="1"/>
        <v>1.5680998963827372E-3</v>
      </c>
      <c r="AJ22" s="112">
        <f t="shared" si="2"/>
        <v>1.5715408485300981E-3</v>
      </c>
    </row>
    <row r="23" spans="3:36" ht="12" customHeight="1" x14ac:dyDescent="0.2">
      <c r="C23" s="113" t="s">
        <v>44</v>
      </c>
      <c r="D23" s="98">
        <f t="shared" si="5"/>
        <v>42621</v>
      </c>
      <c r="E23" s="114">
        <f>_xll.qlCalendarAdvance(Calendar,SettlementDate,C23,"mf",TRUE,Trigger)</f>
        <v>42774</v>
      </c>
      <c r="F23" s="136"/>
      <c r="G23" s="136"/>
      <c r="H23" s="136"/>
      <c r="I23" s="136"/>
      <c r="J23" s="100">
        <f>_xll.qlDayCounterYearFraction(DayCounter,D23,E23,,,Trigger)</f>
        <v>0.42499999999999999</v>
      </c>
      <c r="K23" s="139">
        <f>_xll.qlYieldTSDiscount(Discounting,D23,,AllTriggers)</f>
        <v>1.0000205558724582</v>
      </c>
      <c r="L23" s="139">
        <f>_xll.qlYieldTSDiscount(Discounting,E23,,AllTriggers)</f>
        <v>1.0015797614757715</v>
      </c>
      <c r="M23" s="149">
        <f t="shared" si="7"/>
        <v>-3.6629325069568435E-3</v>
      </c>
      <c r="N23" s="112">
        <f t="shared" si="6"/>
        <v>-1.9647063524836131E-3</v>
      </c>
      <c r="O23" s="112">
        <f t="shared" si="8"/>
        <v>-1.9938193978909797E-3</v>
      </c>
      <c r="P23" s="112">
        <f t="shared" si="9"/>
        <v>-1.9939351386290189E-3</v>
      </c>
      <c r="Q23" s="85"/>
      <c r="AF23" s="114">
        <f>_xll.qlCalendarAdvance(Calendar,AF22,"1d","mf",,Trigger)</f>
        <v>42649</v>
      </c>
      <c r="AG23" s="100">
        <f>_xll.qlDayCounterYearFraction(DayCounter,SettlementDate,AF23,,,Trigger)</f>
        <v>7.7777777777777779E-2</v>
      </c>
      <c r="AH23" s="112">
        <f t="shared" si="0"/>
        <v>1.7002595232644454E-3</v>
      </c>
      <c r="AI23" s="112">
        <f t="shared" si="1"/>
        <v>1.5701811503493783E-3</v>
      </c>
      <c r="AJ23" s="112">
        <f t="shared" si="2"/>
        <v>1.5734619301282272E-3</v>
      </c>
    </row>
    <row r="24" spans="3:36" ht="12" customHeight="1" x14ac:dyDescent="0.2">
      <c r="C24" s="117" t="s">
        <v>37</v>
      </c>
      <c r="D24" s="103">
        <f t="shared" si="5"/>
        <v>42621</v>
      </c>
      <c r="E24" s="118">
        <f>_xll.qlCalendarAdvance(Calendar,SettlementDate,C24,"mf",TRUE,Trigger)</f>
        <v>42802</v>
      </c>
      <c r="F24" s="140"/>
      <c r="G24" s="140"/>
      <c r="H24" s="140"/>
      <c r="I24" s="140"/>
      <c r="J24" s="105">
        <f>_xll.qlDayCounterYearFraction(DayCounter,D24,E24,,,Trigger)</f>
        <v>0.50277777777777777</v>
      </c>
      <c r="K24" s="141">
        <f>_xll.qlYieldTSDiscount(Discounting,D24,,AllTriggers)</f>
        <v>1.0000205558724582</v>
      </c>
      <c r="L24" s="141">
        <f>_xll.qlYieldTSDiscount(Discounting,E24,,AllTriggers)</f>
        <v>1.0018930567773303</v>
      </c>
      <c r="M24" s="150">
        <f t="shared" si="7"/>
        <v>-3.7172741809293783E-3</v>
      </c>
      <c r="N24" s="121">
        <f t="shared" si="6"/>
        <v>-2.0194667953276138E-3</v>
      </c>
      <c r="O24" s="121">
        <f t="shared" si="8"/>
        <v>-2.0194667953276138E-3</v>
      </c>
      <c r="P24" s="121">
        <f t="shared" si="9"/>
        <v>-2.0194667953276138E-3</v>
      </c>
      <c r="AF24" s="114">
        <f>_xll.qlCalendarAdvance(Calendar,AF23,"1d","mf",,Trigger)</f>
        <v>42650</v>
      </c>
      <c r="AG24" s="100">
        <f>_xll.qlDayCounterYearFraction(DayCounter,SettlementDate,AF24,,,Trigger)</f>
        <v>8.0555555555555561E-2</v>
      </c>
      <c r="AH24" s="112">
        <f t="shared" si="0"/>
        <v>1.7002595232644454E-3</v>
      </c>
      <c r="AI24" s="112">
        <f t="shared" si="1"/>
        <v>1.5722624043160195E-3</v>
      </c>
      <c r="AJ24" s="112">
        <f t="shared" si="2"/>
        <v>1.575385021029445E-3</v>
      </c>
    </row>
    <row r="25" spans="3:36" ht="12" customHeight="1" x14ac:dyDescent="0.2">
      <c r="AF25" s="114">
        <f>_xll.qlCalendarAdvance(Calendar,AF24,"1d","mf",,Trigger)</f>
        <v>42653</v>
      </c>
      <c r="AG25" s="100">
        <f>_xll.qlDayCounterYearFraction(DayCounter,SettlementDate,AF25,,,Trigger)</f>
        <v>8.8888888888888892E-2</v>
      </c>
      <c r="AH25" s="112">
        <f t="shared" si="0"/>
        <v>1.7002595232644454E-3</v>
      </c>
      <c r="AI25" s="112">
        <f t="shared" si="1"/>
        <v>1.5785061662159426E-3</v>
      </c>
      <c r="AJ25" s="112">
        <f t="shared" si="2"/>
        <v>1.5811663495516293E-3</v>
      </c>
    </row>
    <row r="26" spans="3:36" ht="12" customHeight="1" x14ac:dyDescent="0.2">
      <c r="C26" s="87" t="s">
        <v>106</v>
      </c>
      <c r="AF26" s="114">
        <f>_xll.qlCalendarAdvance(Calendar,AF25,"1d","mf",,Trigger)</f>
        <v>42654</v>
      </c>
      <c r="AG26" s="100">
        <f>_xll.qlDayCounterYearFraction(DayCounter,SettlementDate,AF26,,,Trigger)</f>
        <v>9.166666666666666E-2</v>
      </c>
      <c r="AH26" s="112">
        <f t="shared" si="0"/>
        <v>1.7002595232644454E-3</v>
      </c>
      <c r="AI26" s="112">
        <f t="shared" si="1"/>
        <v>1.5805874201825837E-3</v>
      </c>
      <c r="AJ26" s="112">
        <f t="shared" si="2"/>
        <v>1.5830974776652011E-3</v>
      </c>
    </row>
    <row r="27" spans="3:36" ht="12" customHeight="1" x14ac:dyDescent="0.2">
      <c r="C27" s="124" t="s">
        <v>91</v>
      </c>
      <c r="AF27" s="114">
        <f>_xll.qlCalendarAdvance(Calendar,AF26,"1d","mf",,Trigger)</f>
        <v>42655</v>
      </c>
      <c r="AG27" s="100">
        <f>_xll.qlDayCounterYearFraction(DayCounter,SettlementDate,AF27,,,Trigger)</f>
        <v>9.4444444444444442E-2</v>
      </c>
      <c r="AH27" s="112">
        <f t="shared" si="0"/>
        <v>1.7002595232644454E-3</v>
      </c>
      <c r="AI27" s="112">
        <f t="shared" si="1"/>
        <v>1.5826686741492247E-3</v>
      </c>
      <c r="AJ27" s="112">
        <f t="shared" si="2"/>
        <v>1.5850306150818616E-3</v>
      </c>
    </row>
    <row r="28" spans="3:36" ht="12" customHeight="1" x14ac:dyDescent="0.2">
      <c r="C28" s="112">
        <f t="shared" ref="C28:C37" si="10">IF($C$27="FLAT",N15,IF($C$27="linear",O15,P15))</f>
        <v>-1.8771767940473083E-3</v>
      </c>
      <c r="AF28" s="114">
        <f>_xll.qlCalendarAdvance(Calendar,AF27,"1d","mf",,Trigger)</f>
        <v>42656</v>
      </c>
      <c r="AG28" s="100">
        <f>_xll.qlDayCounterYearFraction(DayCounter,SettlementDate,AF28,,,Trigger)</f>
        <v>9.7222222222222224E-2</v>
      </c>
      <c r="AH28" s="112">
        <f t="shared" si="0"/>
        <v>1.7002595232644454E-3</v>
      </c>
      <c r="AI28" s="112">
        <f t="shared" si="1"/>
        <v>1.5847499281158657E-3</v>
      </c>
      <c r="AJ28" s="112">
        <f t="shared" si="2"/>
        <v>1.5869657618016106E-3</v>
      </c>
    </row>
    <row r="29" spans="3:36" ht="12" customHeight="1" x14ac:dyDescent="0.2">
      <c r="C29" s="112">
        <f t="shared" si="10"/>
        <v>-1.8809849810873048E-3</v>
      </c>
      <c r="AF29" s="114">
        <f>_xll.qlCalendarAdvance(Calendar,AF28,"1d","mf",,Trigger)</f>
        <v>42657</v>
      </c>
      <c r="AG29" s="100">
        <f>_xll.qlDayCounterYearFraction(DayCounter,SettlementDate,AF29,,,Trigger)</f>
        <v>0.1</v>
      </c>
      <c r="AH29" s="112">
        <f t="shared" si="0"/>
        <v>1.7002595232644454E-3</v>
      </c>
      <c r="AI29" s="112">
        <f t="shared" si="1"/>
        <v>1.586831182082507E-3</v>
      </c>
      <c r="AJ29" s="112">
        <f t="shared" si="2"/>
        <v>1.5889029178244481E-3</v>
      </c>
    </row>
    <row r="30" spans="3:36" ht="12" customHeight="1" x14ac:dyDescent="0.2">
      <c r="C30" s="112">
        <f t="shared" si="10"/>
        <v>-1.9039088656921546E-3</v>
      </c>
      <c r="AF30" s="114">
        <f>_xll.qlCalendarAdvance(Calendar,AF29,"1d","mf",,Trigger)</f>
        <v>42660</v>
      </c>
      <c r="AG30" s="100">
        <f>_xll.qlDayCounterYearFraction(DayCounter,SettlementDate,AF30,,,Trigger)</f>
        <v>0.10833333333333334</v>
      </c>
      <c r="AH30" s="112">
        <f t="shared" si="0"/>
        <v>1.7002595232644454E-3</v>
      </c>
      <c r="AI30" s="112">
        <f t="shared" si="1"/>
        <v>1.5930749439824301E-3</v>
      </c>
      <c r="AJ30" s="112">
        <f t="shared" si="2"/>
        <v>1.5947264417114919E-3</v>
      </c>
    </row>
    <row r="31" spans="3:36" ht="12" customHeight="1" x14ac:dyDescent="0.2">
      <c r="C31" s="112">
        <f t="shared" si="10"/>
        <v>-1.9066703775522903E-3</v>
      </c>
      <c r="AF31" s="114">
        <f>_xll.qlCalendarAdvance(Calendar,AF30,"1d","mf",,Trigger)</f>
        <v>42661</v>
      </c>
      <c r="AG31" s="100">
        <f>_xll.qlDayCounterYearFraction(DayCounter,SettlementDate,AF31,,,Trigger)</f>
        <v>0.1111111111111111</v>
      </c>
      <c r="AH31" s="112">
        <f t="shared" si="0"/>
        <v>1.7002595232644454E-3</v>
      </c>
      <c r="AI31" s="112">
        <f t="shared" si="1"/>
        <v>1.5951561979490711E-3</v>
      </c>
      <c r="AJ31" s="112">
        <f t="shared" si="2"/>
        <v>1.5966716349466834E-3</v>
      </c>
    </row>
    <row r="32" spans="3:36" ht="12" customHeight="1" x14ac:dyDescent="0.2">
      <c r="C32" s="112">
        <f t="shared" si="10"/>
        <v>-1.9020997029789433E-3</v>
      </c>
      <c r="AF32" s="114">
        <f>_xll.qlCalendarAdvance(Calendar,AF31,"1d","mf",,Trigger)</f>
        <v>42662</v>
      </c>
      <c r="AG32" s="100">
        <f>_xll.qlDayCounterYearFraction(DayCounter,SettlementDate,AF32,,,Trigger)</f>
        <v>0.11388888888888889</v>
      </c>
      <c r="AH32" s="112">
        <f t="shared" si="0"/>
        <v>1.7002595232644454E-3</v>
      </c>
      <c r="AI32" s="112">
        <f t="shared" si="1"/>
        <v>1.5972374519157121E-3</v>
      </c>
      <c r="AJ32" s="112">
        <f t="shared" si="2"/>
        <v>1.5986188374849635E-3</v>
      </c>
    </row>
    <row r="33" spans="3:36" ht="12" customHeight="1" x14ac:dyDescent="0.2">
      <c r="C33" s="112">
        <f t="shared" si="10"/>
        <v>-1.9036766671071579E-3</v>
      </c>
      <c r="AF33" s="114">
        <f>_xll.qlCalendarAdvance(Calendar,AF32,"1d","mf",,Trigger)</f>
        <v>42663</v>
      </c>
      <c r="AG33" s="100">
        <f>_xll.qlDayCounterYearFraction(DayCounter,SettlementDate,AF33,,,Trigger)</f>
        <v>0.11666666666666667</v>
      </c>
      <c r="AH33" s="112">
        <f t="shared" si="0"/>
        <v>1.7002595232644454E-3</v>
      </c>
      <c r="AI33" s="112">
        <f t="shared" si="1"/>
        <v>1.5993187058823534E-3</v>
      </c>
      <c r="AJ33" s="112">
        <f t="shared" si="2"/>
        <v>1.6005680493263324E-3</v>
      </c>
    </row>
    <row r="34" spans="3:36" ht="12" customHeight="1" x14ac:dyDescent="0.2">
      <c r="C34" s="112">
        <f t="shared" si="10"/>
        <v>-1.9057687783703109E-3</v>
      </c>
      <c r="AF34" s="114">
        <f>_xll.qlCalendarAdvance(Calendar,AF33,"1d","mf",,Trigger)</f>
        <v>42664</v>
      </c>
      <c r="AG34" s="100">
        <f>_xll.qlDayCounterYearFraction(DayCounter,SettlementDate,AF34,,,Trigger)</f>
        <v>0.11944444444444445</v>
      </c>
      <c r="AH34" s="112">
        <f t="shared" si="0"/>
        <v>1.7002595232644454E-3</v>
      </c>
      <c r="AI34" s="112">
        <f t="shared" si="1"/>
        <v>1.6013999598489944E-3</v>
      </c>
      <c r="AJ34" s="112">
        <f t="shared" si="2"/>
        <v>1.6025192704707898E-3</v>
      </c>
    </row>
    <row r="35" spans="3:36" ht="12" customHeight="1" x14ac:dyDescent="0.2">
      <c r="C35" s="112">
        <f t="shared" si="10"/>
        <v>-1.9555068511285358E-3</v>
      </c>
      <c r="AF35" s="114">
        <f>_xll.qlCalendarAdvance(Calendar,AF34,"1d","mf",,Trigger)</f>
        <v>42667</v>
      </c>
      <c r="AG35" s="100">
        <f>_xll.qlDayCounterYearFraction(DayCounter,SettlementDate,AF35,,,Trigger)</f>
        <v>0.12777777777777777</v>
      </c>
      <c r="AH35" s="112">
        <f t="shared" ref="AH35:AH66" si="11">$W$13</f>
        <v>1.7002595232644454E-3</v>
      </c>
      <c r="AI35" s="112">
        <f t="shared" ref="AI35:AI66" si="12">$W$10+$W$9*AG35</f>
        <v>1.6076437217489175E-3</v>
      </c>
      <c r="AJ35" s="112">
        <f t="shared" ref="AJ35:AJ66" si="13">($W$5+$W$4*AG35+$W$3*AG35^2)</f>
        <v>1.6083849897226927E-3</v>
      </c>
    </row>
    <row r="36" spans="3:36" ht="12" customHeight="1" x14ac:dyDescent="0.2">
      <c r="C36" s="112">
        <f t="shared" si="10"/>
        <v>-1.9938193978909797E-3</v>
      </c>
      <c r="AF36" s="114">
        <f>_xll.qlCalendarAdvance(Calendar,AF35,"1d","mf",,Trigger)</f>
        <v>42668</v>
      </c>
      <c r="AG36" s="100">
        <f>_xll.qlDayCounterYearFraction(DayCounter,SettlementDate,AF36,,,Trigger)</f>
        <v>0.13055555555555556</v>
      </c>
      <c r="AH36" s="112">
        <f t="shared" si="11"/>
        <v>1.7002595232644454E-3</v>
      </c>
      <c r="AI36" s="112">
        <f t="shared" si="12"/>
        <v>1.6097249757155586E-3</v>
      </c>
      <c r="AJ36" s="112">
        <f t="shared" si="13"/>
        <v>1.6103442480795041E-3</v>
      </c>
    </row>
    <row r="37" spans="3:36" ht="12" customHeight="1" x14ac:dyDescent="0.2">
      <c r="C37" s="121">
        <f t="shared" si="10"/>
        <v>-2.0194667953276138E-3</v>
      </c>
      <c r="AF37" s="114">
        <f>_xll.qlCalendarAdvance(Calendar,AF36,"1d","mf",,Trigger)</f>
        <v>42669</v>
      </c>
      <c r="AG37" s="100">
        <f>_xll.qlDayCounterYearFraction(DayCounter,SettlementDate,AF37,,,Trigger)</f>
        <v>0.13333333333333333</v>
      </c>
      <c r="AH37" s="112">
        <f t="shared" si="11"/>
        <v>1.7002595232644454E-3</v>
      </c>
      <c r="AI37" s="112">
        <f t="shared" si="12"/>
        <v>1.6118062296821996E-3</v>
      </c>
      <c r="AJ37" s="112">
        <f t="shared" si="13"/>
        <v>1.6123055157394042E-3</v>
      </c>
    </row>
    <row r="38" spans="3:36" x14ac:dyDescent="0.2">
      <c r="AF38" s="114">
        <f>_xll.qlCalendarAdvance(Calendar,AF37,"1d","mf",,Trigger)</f>
        <v>42670</v>
      </c>
      <c r="AG38" s="100">
        <f>_xll.qlDayCounterYearFraction(DayCounter,SettlementDate,AF38,,,Trigger)</f>
        <v>0.1361111111111111</v>
      </c>
      <c r="AH38" s="112">
        <f t="shared" si="11"/>
        <v>1.7002595232644454E-3</v>
      </c>
      <c r="AI38" s="112">
        <f t="shared" si="12"/>
        <v>1.6138874836488409E-3</v>
      </c>
      <c r="AJ38" s="112">
        <f t="shared" si="13"/>
        <v>1.6142687927023927E-3</v>
      </c>
    </row>
    <row r="39" spans="3:36" x14ac:dyDescent="0.2">
      <c r="AF39" s="114">
        <f>_xll.qlCalendarAdvance(Calendar,AF38,"1d","mf",,Trigger)</f>
        <v>42671</v>
      </c>
      <c r="AG39" s="100">
        <f>_xll.qlDayCounterYearFraction(DayCounter,SettlementDate,AF39,,,Trigger)</f>
        <v>0.1388888888888889</v>
      </c>
      <c r="AH39" s="112">
        <f t="shared" si="11"/>
        <v>1.7002595232644454E-3</v>
      </c>
      <c r="AI39" s="112">
        <f t="shared" si="12"/>
        <v>1.6159687376154819E-3</v>
      </c>
      <c r="AJ39" s="112">
        <f t="shared" si="13"/>
        <v>1.6162340789684698E-3</v>
      </c>
    </row>
    <row r="40" spans="3:36" x14ac:dyDescent="0.2">
      <c r="AF40" s="114">
        <f>_xll.qlCalendarAdvance(Calendar,AF39,"1d","mf",,Trigger)</f>
        <v>42674</v>
      </c>
      <c r="AG40" s="100">
        <f>_xll.qlDayCounterYearFraction(DayCounter,SettlementDate,AF40,,,Trigger)</f>
        <v>0.14722222222222223</v>
      </c>
      <c r="AH40" s="112">
        <f t="shared" si="11"/>
        <v>1.7002595232644454E-3</v>
      </c>
      <c r="AI40" s="112">
        <f t="shared" si="12"/>
        <v>1.622212499515405E-3</v>
      </c>
      <c r="AJ40" s="112">
        <f t="shared" si="13"/>
        <v>1.6221419935852322E-3</v>
      </c>
    </row>
    <row r="41" spans="3:36" x14ac:dyDescent="0.2">
      <c r="N41" s="85"/>
      <c r="O41" s="85"/>
      <c r="AF41" s="114">
        <f>_xll.qlCalendarAdvance(Calendar,AF40,"1d","mf",,Trigger)</f>
        <v>42675</v>
      </c>
      <c r="AG41" s="100">
        <f>_xll.qlDayCounterYearFraction(DayCounter,SettlementDate,AF41,,,Trigger)</f>
        <v>0.15</v>
      </c>
      <c r="AH41" s="112">
        <f t="shared" si="11"/>
        <v>1.7002595232644454E-3</v>
      </c>
      <c r="AI41" s="112">
        <f t="shared" si="12"/>
        <v>1.624293753482046E-3</v>
      </c>
      <c r="AJ41" s="112">
        <f t="shared" si="13"/>
        <v>1.6241153170636633E-3</v>
      </c>
    </row>
    <row r="42" spans="3:36" x14ac:dyDescent="0.2">
      <c r="AF42" s="114">
        <f>_xll.qlCalendarAdvance(Calendar,AF41,"1d","mf",,Trigger)</f>
        <v>42676</v>
      </c>
      <c r="AG42" s="100">
        <f>_xll.qlDayCounterYearFraction(DayCounter,SettlementDate,AF42,,,Trigger)</f>
        <v>0.15277777777777779</v>
      </c>
      <c r="AH42" s="112">
        <f t="shared" si="11"/>
        <v>1.7002595232644454E-3</v>
      </c>
      <c r="AI42" s="112">
        <f t="shared" si="12"/>
        <v>1.6263750074486873E-3</v>
      </c>
      <c r="AJ42" s="112">
        <f t="shared" si="13"/>
        <v>1.6260906498451833E-3</v>
      </c>
    </row>
    <row r="43" spans="3:36" ht="11.25" customHeight="1" x14ac:dyDescent="0.2">
      <c r="AF43" s="114">
        <f>_xll.qlCalendarAdvance(Calendar,AF42,"1d","mf",,Trigger)</f>
        <v>42677</v>
      </c>
      <c r="AG43" s="100">
        <f>_xll.qlDayCounterYearFraction(DayCounter,SettlementDate,AF43,,,Trigger)</f>
        <v>0.15555555555555556</v>
      </c>
      <c r="AH43" s="112">
        <f t="shared" si="11"/>
        <v>1.7002595232644454E-3</v>
      </c>
      <c r="AI43" s="112">
        <f t="shared" si="12"/>
        <v>1.6284562614153283E-3</v>
      </c>
      <c r="AJ43" s="112">
        <f t="shared" si="13"/>
        <v>1.6280679919297915E-3</v>
      </c>
    </row>
    <row r="44" spans="3:36" x14ac:dyDescent="0.2">
      <c r="AF44" s="114">
        <f>_xll.qlCalendarAdvance(Calendar,AF43,"1d","mf",,Trigger)</f>
        <v>42678</v>
      </c>
      <c r="AG44" s="100">
        <f>_xll.qlDayCounterYearFraction(DayCounter,SettlementDate,AF44,,,Trigger)</f>
        <v>0.15833333333333333</v>
      </c>
      <c r="AH44" s="112">
        <f t="shared" si="11"/>
        <v>1.7002595232644454E-3</v>
      </c>
      <c r="AI44" s="112">
        <f t="shared" si="12"/>
        <v>1.6305375153819694E-3</v>
      </c>
      <c r="AJ44" s="112">
        <f t="shared" si="13"/>
        <v>1.6300473433174883E-3</v>
      </c>
    </row>
    <row r="45" spans="3:36" x14ac:dyDescent="0.2">
      <c r="AF45" s="114">
        <f>_xll.qlCalendarAdvance(Calendar,AF44,"1d","mf",,Trigger)</f>
        <v>42681</v>
      </c>
      <c r="AG45" s="100">
        <f>_xll.qlDayCounterYearFraction(DayCounter,SettlementDate,AF45,,,Trigger)</f>
        <v>0.16666666666666666</v>
      </c>
      <c r="AH45" s="112">
        <f t="shared" si="11"/>
        <v>1.7002595232644454E-3</v>
      </c>
      <c r="AI45" s="112">
        <f t="shared" si="12"/>
        <v>1.6367812772818925E-3</v>
      </c>
      <c r="AJ45" s="112">
        <f t="shared" si="13"/>
        <v>1.6359974532991102E-3</v>
      </c>
    </row>
    <row r="46" spans="3:36" x14ac:dyDescent="0.2">
      <c r="AF46" s="114">
        <f>_xll.qlCalendarAdvance(Calendar,AF45,"1d","mf",,Trigger)</f>
        <v>42682</v>
      </c>
      <c r="AG46" s="100">
        <f>_xll.qlDayCounterYearFraction(DayCounter,SettlementDate,AF46,,,Trigger)</f>
        <v>0.16944444444444445</v>
      </c>
      <c r="AH46" s="112">
        <f t="shared" si="11"/>
        <v>1.7002595232644454E-3</v>
      </c>
      <c r="AI46" s="112">
        <f t="shared" si="12"/>
        <v>1.6388625312485335E-3</v>
      </c>
      <c r="AJ46" s="112">
        <f t="shared" si="13"/>
        <v>1.6379848418991612E-3</v>
      </c>
    </row>
    <row r="47" spans="3:36" x14ac:dyDescent="0.2">
      <c r="AF47" s="114">
        <f>_xll.qlCalendarAdvance(Calendar,AF46,"1d","mf",,Trigger)</f>
        <v>42683</v>
      </c>
      <c r="AG47" s="100">
        <f>_xll.qlDayCounterYearFraction(DayCounter,SettlementDate,AF47,,,Trigger)</f>
        <v>0.17222222222222222</v>
      </c>
      <c r="AH47" s="112">
        <f t="shared" si="11"/>
        <v>1.7002595232644454E-3</v>
      </c>
      <c r="AI47" s="112">
        <f t="shared" si="12"/>
        <v>1.6409437852151747E-3</v>
      </c>
      <c r="AJ47" s="112">
        <f t="shared" si="13"/>
        <v>1.6399742398023008E-3</v>
      </c>
    </row>
    <row r="48" spans="3:36" x14ac:dyDescent="0.2">
      <c r="AF48" s="114">
        <f>_xll.qlCalendarAdvance(Calendar,AF47,"1d","mf",,Trigger)</f>
        <v>42684</v>
      </c>
      <c r="AG48" s="100">
        <f>_xll.qlDayCounterYearFraction(DayCounter,SettlementDate,AF48,,,Trigger)</f>
        <v>0.17499999999999999</v>
      </c>
      <c r="AH48" s="112">
        <f t="shared" si="11"/>
        <v>1.7002595232644454E-3</v>
      </c>
      <c r="AI48" s="112">
        <f t="shared" si="12"/>
        <v>1.6430250391818158E-3</v>
      </c>
      <c r="AJ48" s="112">
        <f t="shared" si="13"/>
        <v>1.641965647008529E-3</v>
      </c>
    </row>
    <row r="49" spans="14:36" x14ac:dyDescent="0.2">
      <c r="AF49" s="114">
        <f>_xll.qlCalendarAdvance(Calendar,AF48,"1d","mf",,Trigger)</f>
        <v>42685</v>
      </c>
      <c r="AG49" s="100">
        <f>_xll.qlDayCounterYearFraction(DayCounter,SettlementDate,AF49,,,Trigger)</f>
        <v>0.17777777777777778</v>
      </c>
      <c r="AH49" s="112">
        <f t="shared" si="11"/>
        <v>1.7002595232644454E-3</v>
      </c>
      <c r="AI49" s="112">
        <f t="shared" si="12"/>
        <v>1.6451062931484568E-3</v>
      </c>
      <c r="AJ49" s="112">
        <f t="shared" si="13"/>
        <v>1.6439590635178457E-3</v>
      </c>
    </row>
    <row r="50" spans="14:36" x14ac:dyDescent="0.2">
      <c r="AF50" s="114">
        <f>_xll.qlCalendarAdvance(Calendar,AF49,"1d","mf",,Trigger)</f>
        <v>42688</v>
      </c>
      <c r="AG50" s="100">
        <f>_xll.qlDayCounterYearFraction(DayCounter,SettlementDate,AF50,,,Trigger)</f>
        <v>0.18611111111111112</v>
      </c>
      <c r="AH50" s="112">
        <f t="shared" si="11"/>
        <v>1.7002595232644454E-3</v>
      </c>
      <c r="AI50" s="112">
        <f t="shared" si="12"/>
        <v>1.6513500550483801E-3</v>
      </c>
      <c r="AJ50" s="112">
        <f t="shared" si="13"/>
        <v>1.6499513688643269E-3</v>
      </c>
    </row>
    <row r="51" spans="14:36" x14ac:dyDescent="0.2">
      <c r="AF51" s="114">
        <f>_xll.qlCalendarAdvance(Calendar,AF50,"1d","mf",,Trigger)</f>
        <v>42689</v>
      </c>
      <c r="AG51" s="100">
        <f>_xll.qlDayCounterYearFraction(DayCounter,SettlementDate,AF51,,,Trigger)</f>
        <v>0.18888888888888888</v>
      </c>
      <c r="AH51" s="112">
        <f t="shared" si="11"/>
        <v>1.7002595232644454E-3</v>
      </c>
      <c r="AI51" s="112">
        <f t="shared" si="12"/>
        <v>1.6534313090150209E-3</v>
      </c>
      <c r="AJ51" s="112">
        <f t="shared" si="13"/>
        <v>1.6519528225859975E-3</v>
      </c>
    </row>
    <row r="52" spans="14:36" x14ac:dyDescent="0.2">
      <c r="AF52" s="114">
        <f>_xll.qlCalendarAdvance(Calendar,AF51,"1d","mf",,Trigger)</f>
        <v>42690</v>
      </c>
      <c r="AG52" s="100">
        <f>_xll.qlDayCounterYearFraction(DayCounter,SettlementDate,AF52,,,Trigger)</f>
        <v>0.19166666666666668</v>
      </c>
      <c r="AH52" s="112">
        <f t="shared" si="11"/>
        <v>1.7002595232644454E-3</v>
      </c>
      <c r="AI52" s="112">
        <f t="shared" si="12"/>
        <v>1.6555125629816622E-3</v>
      </c>
      <c r="AJ52" s="112">
        <f t="shared" si="13"/>
        <v>1.6539562856107569E-3</v>
      </c>
    </row>
    <row r="53" spans="14:36" x14ac:dyDescent="0.2">
      <c r="AF53" s="114">
        <f>_xll.qlCalendarAdvance(Calendar,AF52,"1d","mf",,Trigger)</f>
        <v>42691</v>
      </c>
      <c r="AG53" s="100">
        <f>_xll.qlDayCounterYearFraction(DayCounter,SettlementDate,AF53,,,Trigger)</f>
        <v>0.19444444444444445</v>
      </c>
      <c r="AH53" s="112">
        <f t="shared" si="11"/>
        <v>1.7002595232644454E-3</v>
      </c>
      <c r="AI53" s="112">
        <f t="shared" si="12"/>
        <v>1.6575938169483032E-3</v>
      </c>
      <c r="AJ53" s="112">
        <f t="shared" si="13"/>
        <v>1.6559617579386047E-3</v>
      </c>
    </row>
    <row r="54" spans="14:36" x14ac:dyDescent="0.2">
      <c r="AF54" s="114">
        <f>_xll.qlCalendarAdvance(Calendar,AF53,"1d","mf",,Trigger)</f>
        <v>42692</v>
      </c>
      <c r="AG54" s="100">
        <f>_xll.qlDayCounterYearFraction(DayCounter,SettlementDate,AF54,,,Trigger)</f>
        <v>0.19722222222222222</v>
      </c>
      <c r="AH54" s="112">
        <f t="shared" si="11"/>
        <v>1.7002595232644454E-3</v>
      </c>
      <c r="AI54" s="112">
        <f t="shared" si="12"/>
        <v>1.6596750709149443E-3</v>
      </c>
      <c r="AJ54" s="112">
        <f t="shared" si="13"/>
        <v>1.6579692395695411E-3</v>
      </c>
    </row>
    <row r="55" spans="14:36" x14ac:dyDescent="0.2">
      <c r="AF55" s="114">
        <f>_xll.qlCalendarAdvance(Calendar,AF54,"1d","mf",,Trigger)</f>
        <v>42695</v>
      </c>
      <c r="AG55" s="100">
        <f>_xll.qlDayCounterYearFraction(DayCounter,SettlementDate,AF55,,,Trigger)</f>
        <v>0.20555555555555555</v>
      </c>
      <c r="AH55" s="112">
        <f t="shared" si="11"/>
        <v>1.7002595232644454E-3</v>
      </c>
      <c r="AI55" s="112">
        <f t="shared" si="12"/>
        <v>1.6659188328148676E-3</v>
      </c>
      <c r="AJ55" s="112">
        <f t="shared" si="13"/>
        <v>1.6640037402808818E-3</v>
      </c>
    </row>
    <row r="56" spans="14:36" x14ac:dyDescent="0.2">
      <c r="AF56" s="114">
        <f>_xll.qlCalendarAdvance(Calendar,AF55,"1d","mf",,Trigger)</f>
        <v>42696</v>
      </c>
      <c r="AG56" s="100">
        <f>_xll.qlDayCounterYearFraction(DayCounter,SettlementDate,AF56,,,Trigger)</f>
        <v>0.20833333333333334</v>
      </c>
      <c r="AH56" s="112">
        <f t="shared" si="11"/>
        <v>1.7002595232644454E-3</v>
      </c>
      <c r="AI56" s="112">
        <f t="shared" si="12"/>
        <v>1.6680000867815086E-3</v>
      </c>
      <c r="AJ56" s="112">
        <f t="shared" si="13"/>
        <v>1.6660192591241721E-3</v>
      </c>
    </row>
    <row r="57" spans="14:36" x14ac:dyDescent="0.2">
      <c r="AF57" s="114">
        <f>_xll.qlCalendarAdvance(Calendar,AF56,"1d","mf",,Trigger)</f>
        <v>42697</v>
      </c>
      <c r="AG57" s="100">
        <f>_xll.qlDayCounterYearFraction(DayCounter,SettlementDate,AF57,,,Trigger)</f>
        <v>0.21111111111111111</v>
      </c>
      <c r="AH57" s="112">
        <f t="shared" si="11"/>
        <v>1.7002595232644454E-3</v>
      </c>
      <c r="AI57" s="112">
        <f t="shared" si="12"/>
        <v>1.6700813407481497E-3</v>
      </c>
      <c r="AJ57" s="112">
        <f t="shared" si="13"/>
        <v>1.6680367872705514E-3</v>
      </c>
    </row>
    <row r="58" spans="14:36" x14ac:dyDescent="0.2">
      <c r="AF58" s="114">
        <f>_xll.qlCalendarAdvance(Calendar,AF57,"1d","mf",,Trigger)</f>
        <v>42698</v>
      </c>
      <c r="AG58" s="100">
        <f>_xll.qlDayCounterYearFraction(DayCounter,SettlementDate,AF58,,,Trigger)</f>
        <v>0.21388888888888888</v>
      </c>
      <c r="AH58" s="112">
        <f t="shared" si="11"/>
        <v>1.7002595232644454E-3</v>
      </c>
      <c r="AI58" s="112">
        <f t="shared" si="12"/>
        <v>1.6721625947147907E-3</v>
      </c>
      <c r="AJ58" s="112">
        <f t="shared" si="13"/>
        <v>1.6700563247200192E-3</v>
      </c>
    </row>
    <row r="59" spans="14:36" x14ac:dyDescent="0.2">
      <c r="AF59" s="114">
        <f>_xll.qlCalendarAdvance(Calendar,AF58,"1d","mf",,Trigger)</f>
        <v>42699</v>
      </c>
      <c r="AG59" s="100">
        <f>_xll.qlDayCounterYearFraction(DayCounter,SettlementDate,AF59,,,Trigger)</f>
        <v>0.21666666666666667</v>
      </c>
      <c r="AH59" s="112">
        <f t="shared" si="11"/>
        <v>1.7002595232644454E-3</v>
      </c>
      <c r="AI59" s="112">
        <f t="shared" si="12"/>
        <v>1.6742438486814317E-3</v>
      </c>
      <c r="AJ59" s="112">
        <f t="shared" si="13"/>
        <v>1.6720778714725754E-3</v>
      </c>
    </row>
    <row r="60" spans="14:36" x14ac:dyDescent="0.2">
      <c r="N60" s="85"/>
      <c r="AF60" s="114">
        <f>_xll.qlCalendarAdvance(Calendar,AF59,"1d","mf",,Trigger)</f>
        <v>42702</v>
      </c>
      <c r="AG60" s="100">
        <f>_xll.qlDayCounterYearFraction(DayCounter,SettlementDate,AF60,,,Trigger)</f>
        <v>0.22500000000000001</v>
      </c>
      <c r="AH60" s="112">
        <f t="shared" si="11"/>
        <v>1.7002595232644454E-3</v>
      </c>
      <c r="AI60" s="112">
        <f t="shared" si="12"/>
        <v>1.680487610581355E-3</v>
      </c>
      <c r="AJ60" s="112">
        <f t="shared" si="13"/>
        <v>1.6781545675487752E-3</v>
      </c>
    </row>
    <row r="61" spans="14:36" x14ac:dyDescent="0.2">
      <c r="N61" s="85"/>
      <c r="AF61" s="114">
        <f>_xll.qlCalendarAdvance(Calendar,AF60,"1d","mf",,Trigger)</f>
        <v>42703</v>
      </c>
      <c r="AG61" s="100">
        <f>_xll.qlDayCounterYearFraction(DayCounter,SettlementDate,AF61,,,Trigger)</f>
        <v>0.22777777777777777</v>
      </c>
      <c r="AH61" s="112">
        <f t="shared" si="11"/>
        <v>1.7002595232644454E-3</v>
      </c>
      <c r="AI61" s="112">
        <f t="shared" si="12"/>
        <v>1.6825688645479961E-3</v>
      </c>
      <c r="AJ61" s="112">
        <f t="shared" si="13"/>
        <v>1.6801841515136854E-3</v>
      </c>
    </row>
    <row r="62" spans="14:36" x14ac:dyDescent="0.2">
      <c r="N62" s="85"/>
      <c r="AF62" s="114">
        <f>_xll.qlCalendarAdvance(Calendar,AF61,"1d","mf",,Trigger)</f>
        <v>42704</v>
      </c>
      <c r="AG62" s="100">
        <f>_xll.qlDayCounterYearFraction(DayCounter,SettlementDate,AF62,,,Trigger)</f>
        <v>0.23055555555555557</v>
      </c>
      <c r="AH62" s="112">
        <f t="shared" si="11"/>
        <v>1.7002595232644454E-3</v>
      </c>
      <c r="AI62" s="112">
        <f t="shared" si="12"/>
        <v>1.6846501185146371E-3</v>
      </c>
      <c r="AJ62" s="112">
        <f t="shared" si="13"/>
        <v>1.6822157447816844E-3</v>
      </c>
    </row>
    <row r="63" spans="14:36" x14ac:dyDescent="0.2">
      <c r="N63" s="85"/>
      <c r="AF63" s="114">
        <f>_xll.qlCalendarAdvance(Calendar,AF62,"1d","mf",,Trigger)</f>
        <v>42705</v>
      </c>
      <c r="AG63" s="100">
        <f>_xll.qlDayCounterYearFraction(DayCounter,SettlementDate,AF63,,,Trigger)</f>
        <v>0.23333333333333334</v>
      </c>
      <c r="AH63" s="112">
        <f t="shared" si="11"/>
        <v>1.7002595232644454E-3</v>
      </c>
      <c r="AI63" s="112">
        <f t="shared" si="12"/>
        <v>1.6867313724812782E-3</v>
      </c>
      <c r="AJ63" s="112">
        <f t="shared" si="13"/>
        <v>1.6842493473527721E-3</v>
      </c>
    </row>
    <row r="64" spans="14:36" x14ac:dyDescent="0.2">
      <c r="N64" s="85"/>
      <c r="AF64" s="114">
        <f>_xll.qlCalendarAdvance(Calendar,AF63,"1d","mf",,Trigger)</f>
        <v>42706</v>
      </c>
      <c r="AG64" s="100">
        <f>_xll.qlDayCounterYearFraction(DayCounter,SettlementDate,AF64,,,Trigger)</f>
        <v>0.2361111111111111</v>
      </c>
      <c r="AH64" s="112">
        <f t="shared" si="11"/>
        <v>1.7002595232644454E-3</v>
      </c>
      <c r="AI64" s="112">
        <f t="shared" si="12"/>
        <v>1.6888126264479192E-3</v>
      </c>
      <c r="AJ64" s="112">
        <f t="shared" si="13"/>
        <v>1.6862849592269478E-3</v>
      </c>
    </row>
    <row r="65" spans="14:36" x14ac:dyDescent="0.2">
      <c r="N65" s="85"/>
      <c r="AF65" s="114">
        <f>_xll.qlCalendarAdvance(Calendar,AF64,"1d","mf",,Trigger)</f>
        <v>42709</v>
      </c>
      <c r="AG65" s="100">
        <f>_xll.qlDayCounterYearFraction(DayCounter,SettlementDate,AF65,,,Trigger)</f>
        <v>0.24444444444444444</v>
      </c>
      <c r="AH65" s="112">
        <f t="shared" si="11"/>
        <v>1.7002595232644454E-3</v>
      </c>
      <c r="AI65" s="112">
        <f t="shared" si="12"/>
        <v>1.6950563883478425E-3</v>
      </c>
      <c r="AJ65" s="112">
        <f t="shared" si="13"/>
        <v>1.692403850668007E-3</v>
      </c>
    </row>
    <row r="66" spans="14:36" x14ac:dyDescent="0.2">
      <c r="N66" s="85"/>
      <c r="O66" s="85"/>
      <c r="AF66" s="114">
        <f>_xll.qlCalendarAdvance(Calendar,AF65,"1d","mf",,Trigger)</f>
        <v>42710</v>
      </c>
      <c r="AG66" s="100">
        <f>_xll.qlDayCounterYearFraction(DayCounter,SettlementDate,AF66,,,Trigger)</f>
        <v>0.24722222222222223</v>
      </c>
      <c r="AH66" s="112">
        <f t="shared" si="11"/>
        <v>1.7002595232644454E-3</v>
      </c>
      <c r="AI66" s="112">
        <f t="shared" si="12"/>
        <v>1.6971376423144835E-3</v>
      </c>
      <c r="AJ66" s="112">
        <f t="shared" si="13"/>
        <v>1.6944474997545372E-3</v>
      </c>
    </row>
    <row r="67" spans="14:36" x14ac:dyDescent="0.2">
      <c r="N67" s="85"/>
      <c r="O67" s="85"/>
      <c r="AF67" s="114">
        <f>_xll.qlCalendarAdvance(Calendar,AF66,"1d","mf",,Trigger)</f>
        <v>42711</v>
      </c>
      <c r="AG67" s="100">
        <f>_xll.qlDayCounterYearFraction(DayCounter,SettlementDate,AF67,,,Trigger)</f>
        <v>0.25</v>
      </c>
      <c r="AH67" s="112">
        <f t="shared" ref="AH67:AH98" si="14">$W$13</f>
        <v>1.7002595232644454E-3</v>
      </c>
      <c r="AI67" s="112">
        <f t="shared" ref="AI67:AI98" si="15">$W$10+$W$9*AG67</f>
        <v>1.6992188962811246E-3</v>
      </c>
      <c r="AJ67" s="112">
        <f t="shared" ref="AJ67:AJ98" si="16">($W$5+$W$4*AG67+$W$3*AG67^2)</f>
        <v>1.6964931581441561E-3</v>
      </c>
    </row>
    <row r="68" spans="14:36" x14ac:dyDescent="0.2">
      <c r="N68" s="85"/>
      <c r="O68" s="85"/>
      <c r="AF68" s="114">
        <f>_xll.qlCalendarAdvance(Calendar,AF67,"1d","mf",,Trigger)</f>
        <v>42712</v>
      </c>
      <c r="AG68" s="100">
        <f>_xll.qlDayCounterYearFraction(DayCounter,SettlementDate,AF68,,,Trigger)</f>
        <v>0.25277777777777777</v>
      </c>
      <c r="AH68" s="112">
        <f t="shared" si="14"/>
        <v>1.7002595232644454E-3</v>
      </c>
      <c r="AI68" s="112">
        <f t="shared" si="15"/>
        <v>1.7013001502477656E-3</v>
      </c>
      <c r="AJ68" s="112">
        <f t="shared" si="16"/>
        <v>1.6985408258368634E-3</v>
      </c>
    </row>
    <row r="69" spans="14:36" x14ac:dyDescent="0.2">
      <c r="N69" s="85"/>
      <c r="O69" s="85"/>
      <c r="AF69" s="114">
        <f>_xll.qlCalendarAdvance(Calendar,AF68,"1d","mf",,Trigger)</f>
        <v>42713</v>
      </c>
      <c r="AG69" s="100">
        <f>_xll.qlDayCounterYearFraction(DayCounter,SettlementDate,AF69,,,Trigger)</f>
        <v>0.25555555555555554</v>
      </c>
      <c r="AH69" s="112">
        <f t="shared" si="14"/>
        <v>1.7002595232644454E-3</v>
      </c>
      <c r="AI69" s="112">
        <f t="shared" si="15"/>
        <v>1.7033814042144066E-3</v>
      </c>
      <c r="AJ69" s="112">
        <f t="shared" si="16"/>
        <v>1.7005905028326591E-3</v>
      </c>
    </row>
    <row r="70" spans="14:36" x14ac:dyDescent="0.2">
      <c r="N70" s="85"/>
      <c r="O70" s="85"/>
      <c r="AF70" s="114">
        <f>_xll.qlCalendarAdvance(Calendar,AF69,"1d","mf",,Trigger)</f>
        <v>42716</v>
      </c>
      <c r="AG70" s="100">
        <f>_xll.qlDayCounterYearFraction(DayCounter,SettlementDate,AF70,,,Trigger)</f>
        <v>0.2638888888888889</v>
      </c>
      <c r="AH70" s="112">
        <f t="shared" si="14"/>
        <v>1.7002595232644454E-3</v>
      </c>
      <c r="AI70" s="112">
        <f t="shared" si="15"/>
        <v>1.70962516611433E-3</v>
      </c>
      <c r="AJ70" s="112">
        <f t="shared" si="16"/>
        <v>1.7067515896385778E-3</v>
      </c>
    </row>
    <row r="71" spans="14:36" x14ac:dyDescent="0.2">
      <c r="N71" s="85"/>
      <c r="O71" s="85"/>
      <c r="AF71" s="114">
        <f>_xll.qlCalendarAdvance(Calendar,AF70,"1d","mf",,Trigger)</f>
        <v>42717</v>
      </c>
      <c r="AG71" s="100">
        <f>_xll.qlDayCounterYearFraction(DayCounter,SettlementDate,AF71,,,Trigger)</f>
        <v>0.26666666666666666</v>
      </c>
      <c r="AH71" s="112">
        <f t="shared" si="14"/>
        <v>1.7002595232644454E-3</v>
      </c>
      <c r="AI71" s="112">
        <f t="shared" si="15"/>
        <v>1.711706420080971E-3</v>
      </c>
      <c r="AJ71" s="112">
        <f t="shared" si="16"/>
        <v>1.7088093038467277E-3</v>
      </c>
    </row>
    <row r="72" spans="14:36" x14ac:dyDescent="0.2">
      <c r="N72" s="85"/>
      <c r="O72" s="85"/>
      <c r="AF72" s="114">
        <f>_xll.qlCalendarAdvance(Calendar,AF71,"1d","mf",,Trigger)</f>
        <v>42718</v>
      </c>
      <c r="AG72" s="100">
        <f>_xll.qlDayCounterYearFraction(DayCounter,SettlementDate,AF72,,,Trigger)</f>
        <v>0.26944444444444443</v>
      </c>
      <c r="AH72" s="112">
        <f t="shared" si="14"/>
        <v>1.7002595232644454E-3</v>
      </c>
      <c r="AI72" s="112">
        <f t="shared" si="15"/>
        <v>1.713787674047612E-3</v>
      </c>
      <c r="AJ72" s="112">
        <f t="shared" si="16"/>
        <v>1.7108690273579662E-3</v>
      </c>
    </row>
    <row r="73" spans="14:36" x14ac:dyDescent="0.2">
      <c r="N73" s="85"/>
      <c r="O73" s="85"/>
      <c r="AF73" s="114">
        <f>_xll.qlCalendarAdvance(Calendar,AF72,"1d","mf",,Trigger)</f>
        <v>42719</v>
      </c>
      <c r="AG73" s="100">
        <f>_xll.qlDayCounterYearFraction(DayCounter,SettlementDate,AF73,,,Trigger)</f>
        <v>0.2722222222222222</v>
      </c>
      <c r="AH73" s="112">
        <f t="shared" si="14"/>
        <v>1.7002595232644454E-3</v>
      </c>
      <c r="AI73" s="112">
        <f t="shared" si="15"/>
        <v>1.7158689280142531E-3</v>
      </c>
      <c r="AJ73" s="112">
        <f t="shared" si="16"/>
        <v>1.7129307601722933E-3</v>
      </c>
    </row>
    <row r="74" spans="14:36" x14ac:dyDescent="0.2">
      <c r="N74" s="85"/>
      <c r="O74" s="85"/>
      <c r="AF74" s="114">
        <f>_xll.qlCalendarAdvance(Calendar,AF73,"1d","mf",,Trigger)</f>
        <v>42720</v>
      </c>
      <c r="AG74" s="100">
        <f>_xll.qlDayCounterYearFraction(DayCounter,SettlementDate,AF74,,,Trigger)</f>
        <v>0.27500000000000002</v>
      </c>
      <c r="AH74" s="112">
        <f t="shared" si="14"/>
        <v>1.7002595232644454E-3</v>
      </c>
      <c r="AI74" s="112">
        <f t="shared" si="15"/>
        <v>1.7179501819808941E-3</v>
      </c>
      <c r="AJ74" s="112">
        <f t="shared" si="16"/>
        <v>1.7149945022897086E-3</v>
      </c>
    </row>
    <row r="75" spans="14:36" x14ac:dyDescent="0.2">
      <c r="N75" s="85"/>
      <c r="O75" s="85"/>
      <c r="AF75" s="114">
        <f>_xll.qlCalendarAdvance(Calendar,AF74,"1d","mf",,Trigger)</f>
        <v>42723</v>
      </c>
      <c r="AG75" s="100">
        <f>_xll.qlDayCounterYearFraction(DayCounter,SettlementDate,AF75,,,Trigger)</f>
        <v>0.28333333333333333</v>
      </c>
      <c r="AH75" s="112">
        <f t="shared" si="14"/>
        <v>1.7002595232644454E-3</v>
      </c>
      <c r="AI75" s="112">
        <f t="shared" si="15"/>
        <v>1.7241939438808174E-3</v>
      </c>
      <c r="AJ75" s="112">
        <f t="shared" si="16"/>
        <v>1.7211977844604866E-3</v>
      </c>
    </row>
    <row r="76" spans="14:36" x14ac:dyDescent="0.2">
      <c r="N76" s="85"/>
      <c r="O76" s="85"/>
      <c r="AF76" s="114">
        <f>_xll.qlCalendarAdvance(Calendar,AF75,"1d","mf",,Trigger)</f>
        <v>42724</v>
      </c>
      <c r="AG76" s="100">
        <f>_xll.qlDayCounterYearFraction(DayCounter,SettlementDate,AF76,,,Trigger)</f>
        <v>0.28611111111111109</v>
      </c>
      <c r="AH76" s="112">
        <f t="shared" si="14"/>
        <v>1.7002595232644454E-3</v>
      </c>
      <c r="AI76" s="112">
        <f t="shared" si="15"/>
        <v>1.7262751978474585E-3</v>
      </c>
      <c r="AJ76" s="112">
        <f t="shared" si="16"/>
        <v>1.7232695637902564E-3</v>
      </c>
    </row>
    <row r="77" spans="14:36" x14ac:dyDescent="0.2">
      <c r="N77" s="85"/>
      <c r="O77" s="85"/>
      <c r="AF77" s="114">
        <f>_xll.qlCalendarAdvance(Calendar,AF76,"1d","mf",,Trigger)</f>
        <v>42725</v>
      </c>
      <c r="AG77" s="100">
        <f>_xll.qlDayCounterYearFraction(DayCounter,SettlementDate,AF77,,,Trigger)</f>
        <v>0.28888888888888886</v>
      </c>
      <c r="AH77" s="112">
        <f t="shared" si="14"/>
        <v>1.7002595232644454E-3</v>
      </c>
      <c r="AI77" s="112">
        <f t="shared" si="15"/>
        <v>1.7283564518140995E-3</v>
      </c>
      <c r="AJ77" s="112">
        <f t="shared" si="16"/>
        <v>1.7253433524231148E-3</v>
      </c>
    </row>
    <row r="78" spans="14:36" x14ac:dyDescent="0.2">
      <c r="N78" s="85"/>
      <c r="O78" s="85"/>
      <c r="AF78" s="114">
        <f>_xll.qlCalendarAdvance(Calendar,AF77,"1d","mf",,Trigger)</f>
        <v>42726</v>
      </c>
      <c r="AG78" s="100">
        <f>_xll.qlDayCounterYearFraction(DayCounter,SettlementDate,AF78,,,Trigger)</f>
        <v>0.29166666666666669</v>
      </c>
      <c r="AH78" s="112">
        <f t="shared" si="14"/>
        <v>1.7002595232644454E-3</v>
      </c>
      <c r="AI78" s="112">
        <f t="shared" si="15"/>
        <v>1.7304377057807405E-3</v>
      </c>
      <c r="AJ78" s="112">
        <f t="shared" si="16"/>
        <v>1.7274191503590616E-3</v>
      </c>
    </row>
    <row r="79" spans="14:36" x14ac:dyDescent="0.2">
      <c r="N79" s="85"/>
      <c r="O79" s="85"/>
      <c r="AF79" s="114">
        <f>_xll.qlCalendarAdvance(Calendar,AF78,"1d","mf",,Trigger)</f>
        <v>42727</v>
      </c>
      <c r="AG79" s="100">
        <f>_xll.qlDayCounterYearFraction(DayCounter,SettlementDate,AF79,,,Trigger)</f>
        <v>0.29444444444444445</v>
      </c>
      <c r="AH79" s="112">
        <f t="shared" si="14"/>
        <v>1.7002595232644454E-3</v>
      </c>
      <c r="AI79" s="112">
        <f t="shared" si="15"/>
        <v>1.7325189597473816E-3</v>
      </c>
      <c r="AJ79" s="112">
        <f t="shared" si="16"/>
        <v>1.7294969575980968E-3</v>
      </c>
    </row>
    <row r="80" spans="14:36" x14ac:dyDescent="0.2">
      <c r="N80" s="85"/>
      <c r="O80" s="85"/>
      <c r="AF80" s="114">
        <f>_xll.qlCalendarAdvance(Calendar,AF79,"1d","mf",,Trigger)</f>
        <v>42731</v>
      </c>
      <c r="AG80" s="100">
        <f>_xll.qlDayCounterYearFraction(DayCounter,SettlementDate,AF80,,,Trigger)</f>
        <v>0.30555555555555558</v>
      </c>
      <c r="AH80" s="112">
        <f t="shared" si="14"/>
        <v>1.7002595232644454E-3</v>
      </c>
      <c r="AI80" s="112">
        <f t="shared" si="15"/>
        <v>1.7408439756139459E-3</v>
      </c>
      <c r="AJ80" s="112">
        <f t="shared" si="16"/>
        <v>1.7378282795851238E-3</v>
      </c>
    </row>
    <row r="81" spans="14:36" x14ac:dyDescent="0.2">
      <c r="N81" s="85"/>
      <c r="O81" s="85"/>
      <c r="AF81" s="114">
        <f>_xll.qlCalendarAdvance(Calendar,AF80,"1d","mf",,Trigger)</f>
        <v>42732</v>
      </c>
      <c r="AG81" s="100">
        <f>_xll.qlDayCounterYearFraction(DayCounter,SettlementDate,AF81,,,Trigger)</f>
        <v>0.30833333333333335</v>
      </c>
      <c r="AH81" s="112">
        <f t="shared" si="14"/>
        <v>1.7002595232644454E-3</v>
      </c>
      <c r="AI81" s="112">
        <f t="shared" si="15"/>
        <v>1.7429252295805869E-3</v>
      </c>
      <c r="AJ81" s="112">
        <f t="shared" si="16"/>
        <v>1.7399161333396019E-3</v>
      </c>
    </row>
    <row r="82" spans="14:36" x14ac:dyDescent="0.2">
      <c r="N82" s="85"/>
      <c r="O82" s="85"/>
      <c r="AF82" s="114">
        <f>_xll.qlCalendarAdvance(Calendar,AF81,"1d","mf",,Trigger)</f>
        <v>42733</v>
      </c>
      <c r="AG82" s="100">
        <f>_xll.qlDayCounterYearFraction(DayCounter,SettlementDate,AF82,,,Trigger)</f>
        <v>0.31111111111111112</v>
      </c>
      <c r="AH82" s="112">
        <f t="shared" si="14"/>
        <v>1.7002595232644454E-3</v>
      </c>
      <c r="AI82" s="112">
        <f t="shared" si="15"/>
        <v>1.7450064835472282E-3</v>
      </c>
      <c r="AJ82" s="112">
        <f t="shared" si="16"/>
        <v>1.7420059963971686E-3</v>
      </c>
    </row>
    <row r="83" spans="14:36" x14ac:dyDescent="0.2">
      <c r="N83" s="85"/>
      <c r="O83" s="85"/>
      <c r="AF83" s="114">
        <f>_xll.qlCalendarAdvance(Calendar,AF82,"1d","mf",,Trigger)</f>
        <v>42734</v>
      </c>
      <c r="AG83" s="100">
        <f>_xll.qlDayCounterYearFraction(DayCounter,SettlementDate,AF83,,,Trigger)</f>
        <v>0.31388888888888888</v>
      </c>
      <c r="AH83" s="112">
        <f t="shared" si="14"/>
        <v>1.7002595232644454E-3</v>
      </c>
      <c r="AI83" s="112">
        <f t="shared" si="15"/>
        <v>1.747087737513869E-3</v>
      </c>
      <c r="AJ83" s="112">
        <f t="shared" si="16"/>
        <v>1.7440978687578235E-3</v>
      </c>
    </row>
    <row r="84" spans="14:36" x14ac:dyDescent="0.2">
      <c r="N84" s="85"/>
      <c r="O84" s="85"/>
      <c r="AF84" s="114">
        <f>_xll.qlCalendarAdvance(Calendar,AF83,"1d","mf",,Trigger)</f>
        <v>42737</v>
      </c>
      <c r="AG84" s="100">
        <f>_xll.qlDayCounterYearFraction(DayCounter,SettlementDate,AF84,,,Trigger)</f>
        <v>0.32222222222222224</v>
      </c>
      <c r="AH84" s="112">
        <f t="shared" si="14"/>
        <v>1.7002595232644454E-3</v>
      </c>
      <c r="AI84" s="112">
        <f t="shared" si="15"/>
        <v>1.7533314994137923E-3</v>
      </c>
      <c r="AJ84" s="112">
        <f t="shared" si="16"/>
        <v>1.7503855416583201E-3</v>
      </c>
    </row>
    <row r="85" spans="14:36" x14ac:dyDescent="0.2">
      <c r="N85" s="85"/>
      <c r="O85" s="85"/>
      <c r="AF85" s="114">
        <f>_xll.qlCalendarAdvance(Calendar,AF84,"1d","mf",,Trigger)</f>
        <v>42738</v>
      </c>
      <c r="AG85" s="100">
        <f>_xll.qlDayCounterYearFraction(DayCounter,SettlementDate,AF85,,,Trigger)</f>
        <v>0.32500000000000001</v>
      </c>
      <c r="AH85" s="112">
        <f t="shared" si="14"/>
        <v>1.7002595232644454E-3</v>
      </c>
      <c r="AI85" s="112">
        <f t="shared" si="15"/>
        <v>1.7554127533804334E-3</v>
      </c>
      <c r="AJ85" s="112">
        <f t="shared" si="16"/>
        <v>1.7524854512313297E-3</v>
      </c>
    </row>
    <row r="86" spans="14:36" x14ac:dyDescent="0.2">
      <c r="N86" s="85"/>
      <c r="O86" s="85"/>
      <c r="AF86" s="114">
        <f>_xll.qlCalendarAdvance(Calendar,AF85,"1d","mf",,Trigger)</f>
        <v>42739</v>
      </c>
      <c r="AG86" s="100">
        <f>_xll.qlDayCounterYearFraction(DayCounter,SettlementDate,AF86,,,Trigger)</f>
        <v>0.32777777777777778</v>
      </c>
      <c r="AH86" s="112">
        <f t="shared" si="14"/>
        <v>1.7002595232644454E-3</v>
      </c>
      <c r="AI86" s="112">
        <f t="shared" si="15"/>
        <v>1.7574940073470744E-3</v>
      </c>
      <c r="AJ86" s="112">
        <f t="shared" si="16"/>
        <v>1.7545873701074275E-3</v>
      </c>
    </row>
    <row r="87" spans="14:36" x14ac:dyDescent="0.2">
      <c r="N87" s="85"/>
      <c r="O87" s="85"/>
      <c r="AF87" s="114">
        <f>_xll.qlCalendarAdvance(Calendar,AF86,"1d","mf",,Trigger)</f>
        <v>42740</v>
      </c>
      <c r="AG87" s="100">
        <f>_xll.qlDayCounterYearFraction(DayCounter,SettlementDate,AF87,,,Trigger)</f>
        <v>0.33055555555555555</v>
      </c>
      <c r="AH87" s="112">
        <f t="shared" si="14"/>
        <v>1.7002595232644454E-3</v>
      </c>
      <c r="AI87" s="112">
        <f t="shared" si="15"/>
        <v>1.7595752613137157E-3</v>
      </c>
      <c r="AJ87" s="112">
        <f t="shared" si="16"/>
        <v>1.7566912982866141E-3</v>
      </c>
    </row>
    <row r="88" spans="14:36" x14ac:dyDescent="0.2">
      <c r="N88" s="85"/>
      <c r="O88" s="85"/>
      <c r="AF88" s="114">
        <f>_xll.qlCalendarAdvance(Calendar,AF87,"1d","mf",,Trigger)</f>
        <v>42741</v>
      </c>
      <c r="AG88" s="100">
        <f>_xll.qlDayCounterYearFraction(DayCounter,SettlementDate,AF88,,,Trigger)</f>
        <v>0.33333333333333331</v>
      </c>
      <c r="AH88" s="112">
        <f t="shared" si="14"/>
        <v>1.7002595232644454E-3</v>
      </c>
      <c r="AI88" s="112">
        <f t="shared" si="15"/>
        <v>1.7616565152803565E-3</v>
      </c>
      <c r="AJ88" s="112">
        <f t="shared" si="16"/>
        <v>1.7587972357688887E-3</v>
      </c>
    </row>
    <row r="89" spans="14:36" x14ac:dyDescent="0.2">
      <c r="N89" s="85"/>
      <c r="O89" s="85"/>
      <c r="AF89" s="114">
        <f>_xll.qlCalendarAdvance(Calendar,AF88,"1d","mf",,Trigger)</f>
        <v>42744</v>
      </c>
      <c r="AG89" s="100">
        <f>_xll.qlDayCounterYearFraction(DayCounter,SettlementDate,AF89,,,Trigger)</f>
        <v>0.34166666666666667</v>
      </c>
      <c r="AH89" s="112">
        <f t="shared" si="14"/>
        <v>1.7002595232644454E-3</v>
      </c>
      <c r="AI89" s="112">
        <f t="shared" si="15"/>
        <v>1.7679002771802798E-3</v>
      </c>
      <c r="AJ89" s="112">
        <f t="shared" si="16"/>
        <v>1.765127104034245E-3</v>
      </c>
    </row>
    <row r="90" spans="14:36" x14ac:dyDescent="0.2">
      <c r="N90" s="85"/>
      <c r="O90" s="85"/>
      <c r="AF90" s="114">
        <f>_xll.qlCalendarAdvance(Calendar,AF89,"1d","mf",,Trigger)</f>
        <v>42745</v>
      </c>
      <c r="AG90" s="100">
        <f>_xll.qlDayCounterYearFraction(DayCounter,SettlementDate,AF90,,,Trigger)</f>
        <v>0.34444444444444444</v>
      </c>
      <c r="AH90" s="112">
        <f t="shared" si="14"/>
        <v>1.7002595232644454E-3</v>
      </c>
      <c r="AI90" s="112">
        <f t="shared" si="15"/>
        <v>1.7699815311469208E-3</v>
      </c>
      <c r="AJ90" s="112">
        <f t="shared" si="16"/>
        <v>1.767241078728874E-3</v>
      </c>
    </row>
    <row r="91" spans="14:36" x14ac:dyDescent="0.2">
      <c r="N91" s="85"/>
      <c r="O91" s="85"/>
      <c r="AF91" s="114">
        <f>_xll.qlCalendarAdvance(Calendar,AF90,"1d","mf",,Trigger)</f>
        <v>42746</v>
      </c>
      <c r="AG91" s="100">
        <f>_xll.qlDayCounterYearFraction(DayCounter,SettlementDate,AF91,,,Trigger)</f>
        <v>0.34722222222222221</v>
      </c>
      <c r="AH91" s="112">
        <f t="shared" si="14"/>
        <v>1.7002595232644454E-3</v>
      </c>
      <c r="AI91" s="112">
        <f t="shared" si="15"/>
        <v>1.7720627851135619E-3</v>
      </c>
      <c r="AJ91" s="112">
        <f t="shared" si="16"/>
        <v>1.7693570627265915E-3</v>
      </c>
    </row>
    <row r="92" spans="14:36" x14ac:dyDescent="0.2">
      <c r="N92" s="85"/>
      <c r="O92" s="85"/>
      <c r="AF92" s="114">
        <f>_xll.qlCalendarAdvance(Calendar,AF91,"1d","mf",,Trigger)</f>
        <v>42747</v>
      </c>
      <c r="AG92" s="100">
        <f>_xll.qlDayCounterYearFraction(DayCounter,SettlementDate,AF92,,,Trigger)</f>
        <v>0.35</v>
      </c>
      <c r="AH92" s="112">
        <f t="shared" si="14"/>
        <v>1.7002595232644454E-3</v>
      </c>
      <c r="AI92" s="112">
        <f t="shared" si="15"/>
        <v>1.7741440390802031E-3</v>
      </c>
      <c r="AJ92" s="112">
        <f t="shared" si="16"/>
        <v>1.7714750560273978E-3</v>
      </c>
    </row>
    <row r="93" spans="14:36" x14ac:dyDescent="0.2">
      <c r="N93" s="85"/>
      <c r="O93" s="85"/>
      <c r="AF93" s="114">
        <f>_xll.qlCalendarAdvance(Calendar,AF92,"1d","mf",,Trigger)</f>
        <v>42748</v>
      </c>
      <c r="AG93" s="100">
        <f>_xll.qlDayCounterYearFraction(DayCounter,SettlementDate,AF93,,,Trigger)</f>
        <v>0.3527777777777778</v>
      </c>
      <c r="AH93" s="112">
        <f t="shared" si="14"/>
        <v>1.7002595232644454E-3</v>
      </c>
      <c r="AI93" s="112">
        <f t="shared" si="15"/>
        <v>1.7762252930468442E-3</v>
      </c>
      <c r="AJ93" s="112">
        <f t="shared" si="16"/>
        <v>1.7735950586312925E-3</v>
      </c>
    </row>
    <row r="94" spans="14:36" x14ac:dyDescent="0.2">
      <c r="N94" s="85"/>
      <c r="O94" s="85"/>
      <c r="AF94" s="114">
        <f>_xll.qlCalendarAdvance(Calendar,AF93,"1d","mf",,Trigger)</f>
        <v>42751</v>
      </c>
      <c r="AG94" s="100">
        <f>_xll.qlDayCounterYearFraction(DayCounter,SettlementDate,AF94,,,Trigger)</f>
        <v>0.3611111111111111</v>
      </c>
      <c r="AH94" s="112">
        <f t="shared" si="14"/>
        <v>1.7002595232644454E-3</v>
      </c>
      <c r="AI94" s="112">
        <f t="shared" si="15"/>
        <v>1.7824690549467673E-3</v>
      </c>
      <c r="AJ94" s="112">
        <f t="shared" si="16"/>
        <v>1.7799671222615079E-3</v>
      </c>
    </row>
    <row r="95" spans="14:36" x14ac:dyDescent="0.2">
      <c r="N95" s="85"/>
      <c r="O95" s="85"/>
      <c r="AF95" s="114">
        <f>_xll.qlCalendarAdvance(Calendar,AF94,"1d","mf",,Trigger)</f>
        <v>42752</v>
      </c>
      <c r="AG95" s="100">
        <f>_xll.qlDayCounterYearFraction(DayCounter,SettlementDate,AF95,,,Trigger)</f>
        <v>0.36388888888888887</v>
      </c>
      <c r="AH95" s="112">
        <f t="shared" si="14"/>
        <v>1.7002595232644454E-3</v>
      </c>
      <c r="AI95" s="112">
        <f t="shared" si="15"/>
        <v>1.7845503089134083E-3</v>
      </c>
      <c r="AJ95" s="112">
        <f t="shared" si="16"/>
        <v>1.7820951620777568E-3</v>
      </c>
    </row>
    <row r="96" spans="14:36" x14ac:dyDescent="0.2">
      <c r="N96" s="85"/>
      <c r="O96" s="85"/>
      <c r="AF96" s="114">
        <f>_xll.qlCalendarAdvance(Calendar,AF95,"1d","mf",,Trigger)</f>
        <v>42753</v>
      </c>
      <c r="AG96" s="100">
        <f>_xll.qlDayCounterYearFraction(DayCounter,SettlementDate,AF96,,,Trigger)</f>
        <v>0.36666666666666664</v>
      </c>
      <c r="AH96" s="112">
        <f t="shared" si="14"/>
        <v>1.7002595232644454E-3</v>
      </c>
      <c r="AI96" s="112">
        <f t="shared" si="15"/>
        <v>1.7866315628800493E-3</v>
      </c>
      <c r="AJ96" s="112">
        <f t="shared" si="16"/>
        <v>1.7842252111970943E-3</v>
      </c>
    </row>
    <row r="97" spans="14:36" x14ac:dyDescent="0.2">
      <c r="N97" s="85"/>
      <c r="O97" s="85"/>
      <c r="AF97" s="114">
        <f>_xll.qlCalendarAdvance(Calendar,AF96,"1d","mf",,Trigger)</f>
        <v>42754</v>
      </c>
      <c r="AG97" s="100">
        <f>_xll.qlDayCounterYearFraction(DayCounter,SettlementDate,AF97,,,Trigger)</f>
        <v>0.36944444444444446</v>
      </c>
      <c r="AH97" s="112">
        <f t="shared" si="14"/>
        <v>1.7002595232644454E-3</v>
      </c>
      <c r="AI97" s="112">
        <f t="shared" si="15"/>
        <v>1.7887128168466906E-3</v>
      </c>
      <c r="AJ97" s="112">
        <f t="shared" si="16"/>
        <v>1.7863572696195202E-3</v>
      </c>
    </row>
    <row r="98" spans="14:36" x14ac:dyDescent="0.2">
      <c r="N98" s="85"/>
      <c r="O98" s="85"/>
      <c r="AF98" s="114">
        <f>_xll.qlCalendarAdvance(Calendar,AF97,"1d","mf",,Trigger)</f>
        <v>42755</v>
      </c>
      <c r="AG98" s="100">
        <f>_xll.qlDayCounterYearFraction(DayCounter,SettlementDate,AF98,,,Trigger)</f>
        <v>0.37222222222222223</v>
      </c>
      <c r="AH98" s="112">
        <f t="shared" si="14"/>
        <v>1.7002595232644454E-3</v>
      </c>
      <c r="AI98" s="112">
        <f t="shared" si="15"/>
        <v>1.7907940708133316E-3</v>
      </c>
      <c r="AJ98" s="112">
        <f t="shared" si="16"/>
        <v>1.7884913373450346E-3</v>
      </c>
    </row>
    <row r="99" spans="14:36" x14ac:dyDescent="0.2">
      <c r="N99" s="85"/>
      <c r="O99" s="85"/>
      <c r="AF99" s="114">
        <f>_xll.qlCalendarAdvance(Calendar,AF98,"1d","mf",,Trigger)</f>
        <v>42758</v>
      </c>
      <c r="AG99" s="100">
        <f>_xll.qlDayCounterYearFraction(DayCounter,SettlementDate,AF99,,,Trigger)</f>
        <v>0.38055555555555554</v>
      </c>
      <c r="AH99" s="112">
        <f t="shared" ref="AH99:AH132" si="17">$W$13</f>
        <v>1.7002595232644454E-3</v>
      </c>
      <c r="AI99" s="112">
        <f t="shared" ref="AI99:AI132" si="18">$W$10+$W$9*AG99</f>
        <v>1.7970378327132547E-3</v>
      </c>
      <c r="AJ99" s="112">
        <f t="shared" ref="AJ99:AJ132" si="19">($W$5+$W$4*AG99+$W$3*AG99^2)</f>
        <v>1.7949055963401093E-3</v>
      </c>
    </row>
    <row r="100" spans="14:36" x14ac:dyDescent="0.2">
      <c r="N100" s="85"/>
      <c r="O100" s="85"/>
      <c r="AF100" s="114">
        <f>_xll.qlCalendarAdvance(Calendar,AF99,"1d","mf",,Trigger)</f>
        <v>42759</v>
      </c>
      <c r="AG100" s="100">
        <f>_xll.qlDayCounterYearFraction(DayCounter,SettlementDate,AF100,,,Trigger)</f>
        <v>0.38333333333333336</v>
      </c>
      <c r="AH100" s="112">
        <f t="shared" si="17"/>
        <v>1.7002595232644454E-3</v>
      </c>
      <c r="AI100" s="112">
        <f t="shared" si="18"/>
        <v>1.799119086679896E-3</v>
      </c>
      <c r="AJ100" s="112">
        <f t="shared" si="19"/>
        <v>1.7970477012779781E-3</v>
      </c>
    </row>
    <row r="101" spans="14:36" x14ac:dyDescent="0.2">
      <c r="N101" s="85"/>
      <c r="O101" s="85"/>
      <c r="AF101" s="114">
        <f>_xll.qlCalendarAdvance(Calendar,AF100,"1d","mf",,Trigger)</f>
        <v>42760</v>
      </c>
      <c r="AG101" s="100">
        <f>_xll.qlDayCounterYearFraction(DayCounter,SettlementDate,AF101,,,Trigger)</f>
        <v>0.38611111111111113</v>
      </c>
      <c r="AH101" s="112">
        <f t="shared" si="17"/>
        <v>1.7002595232644454E-3</v>
      </c>
      <c r="AI101" s="112">
        <f t="shared" si="18"/>
        <v>1.801200340646537E-3</v>
      </c>
      <c r="AJ101" s="112">
        <f t="shared" si="19"/>
        <v>1.7991918155189355E-3</v>
      </c>
    </row>
    <row r="102" spans="14:36" x14ac:dyDescent="0.2">
      <c r="N102" s="85"/>
      <c r="O102" s="85"/>
      <c r="AF102" s="114">
        <f>_xll.qlCalendarAdvance(Calendar,AF101,"1d","mf",,Trigger)</f>
        <v>42761</v>
      </c>
      <c r="AG102" s="100">
        <f>_xll.qlDayCounterYearFraction(DayCounter,SettlementDate,AF102,,,Trigger)</f>
        <v>0.3888888888888889</v>
      </c>
      <c r="AH102" s="112">
        <f t="shared" si="17"/>
        <v>1.7002595232644454E-3</v>
      </c>
      <c r="AI102" s="112">
        <f t="shared" si="18"/>
        <v>1.803281594613178E-3</v>
      </c>
      <c r="AJ102" s="112">
        <f t="shared" si="19"/>
        <v>1.8013379390629813E-3</v>
      </c>
    </row>
    <row r="103" spans="14:36" x14ac:dyDescent="0.2">
      <c r="N103" s="85"/>
      <c r="O103" s="85"/>
      <c r="AF103" s="114">
        <f>_xll.qlCalendarAdvance(Calendar,AF102,"1d","mf",,Trigger)</f>
        <v>42762</v>
      </c>
      <c r="AG103" s="100">
        <f>_xll.qlDayCounterYearFraction(DayCounter,SettlementDate,AF103,,,Trigger)</f>
        <v>0.39166666666666666</v>
      </c>
      <c r="AH103" s="112">
        <f t="shared" si="17"/>
        <v>1.7002595232644454E-3</v>
      </c>
      <c r="AI103" s="112">
        <f t="shared" si="18"/>
        <v>1.8053628485798191E-3</v>
      </c>
      <c r="AJ103" s="112">
        <f t="shared" si="19"/>
        <v>1.8034860719101154E-3</v>
      </c>
    </row>
    <row r="104" spans="14:36" x14ac:dyDescent="0.2">
      <c r="N104" s="85"/>
      <c r="O104" s="85"/>
      <c r="AF104" s="114">
        <f>_xll.qlCalendarAdvance(Calendar,AF103,"1d","mf",,Trigger)</f>
        <v>42765</v>
      </c>
      <c r="AG104" s="100">
        <f>_xll.qlDayCounterYearFraction(DayCounter,SettlementDate,AF104,,,Trigger)</f>
        <v>0.4</v>
      </c>
      <c r="AH104" s="112">
        <f t="shared" si="17"/>
        <v>1.7002595232644454E-3</v>
      </c>
      <c r="AI104" s="112">
        <f t="shared" si="18"/>
        <v>1.8116066104797422E-3</v>
      </c>
      <c r="AJ104" s="112">
        <f t="shared" si="19"/>
        <v>1.8099425262700494E-3</v>
      </c>
    </row>
    <row r="105" spans="14:36" x14ac:dyDescent="0.2">
      <c r="N105" s="85"/>
      <c r="O105" s="85"/>
      <c r="AF105" s="114">
        <f>_xll.qlCalendarAdvance(Calendar,AF104,"1d","mf",,Trigger)</f>
        <v>42766</v>
      </c>
      <c r="AG105" s="100">
        <f>_xll.qlDayCounterYearFraction(DayCounter,SettlementDate,AF105,,,Trigger)</f>
        <v>0.40277777777777779</v>
      </c>
      <c r="AH105" s="112">
        <f t="shared" si="17"/>
        <v>1.7002595232644454E-3</v>
      </c>
      <c r="AI105" s="112">
        <f t="shared" si="18"/>
        <v>1.8136878644463834E-3</v>
      </c>
      <c r="AJ105" s="112">
        <f t="shared" si="19"/>
        <v>1.8120986963295379E-3</v>
      </c>
    </row>
    <row r="106" spans="14:36" x14ac:dyDescent="0.2">
      <c r="N106" s="85"/>
      <c r="O106" s="85"/>
      <c r="AF106" s="114">
        <f>_xll.qlCalendarAdvance(Calendar,AF105,"1d","mf",,Trigger)</f>
        <v>42767</v>
      </c>
      <c r="AG106" s="100">
        <f>_xll.qlDayCounterYearFraction(DayCounter,SettlementDate,AF106,,,Trigger)</f>
        <v>0.40555555555555556</v>
      </c>
      <c r="AH106" s="112">
        <f t="shared" si="17"/>
        <v>1.7002595232644454E-3</v>
      </c>
      <c r="AI106" s="112">
        <f t="shared" si="18"/>
        <v>1.8157691184130245E-3</v>
      </c>
      <c r="AJ106" s="112">
        <f t="shared" si="19"/>
        <v>1.8142568756921152E-3</v>
      </c>
    </row>
    <row r="107" spans="14:36" x14ac:dyDescent="0.2">
      <c r="N107" s="85"/>
      <c r="O107" s="85"/>
      <c r="AF107" s="114">
        <f>_xll.qlCalendarAdvance(Calendar,AF106,"1d","mf",,Trigger)</f>
        <v>42768</v>
      </c>
      <c r="AG107" s="100">
        <f>_xll.qlDayCounterYearFraction(DayCounter,SettlementDate,AF107,,,Trigger)</f>
        <v>0.40833333333333333</v>
      </c>
      <c r="AH107" s="112">
        <f t="shared" si="17"/>
        <v>1.7002595232644454E-3</v>
      </c>
      <c r="AI107" s="112">
        <f t="shared" si="18"/>
        <v>1.8178503723796655E-3</v>
      </c>
      <c r="AJ107" s="112">
        <f t="shared" si="19"/>
        <v>1.8164170643577805E-3</v>
      </c>
    </row>
    <row r="108" spans="14:36" x14ac:dyDescent="0.2">
      <c r="N108" s="85"/>
      <c r="O108" s="85"/>
      <c r="AF108" s="114">
        <f>_xll.qlCalendarAdvance(Calendar,AF107,"1d","mf",,Trigger)</f>
        <v>42769</v>
      </c>
      <c r="AG108" s="100">
        <f>_xll.qlDayCounterYearFraction(DayCounter,SettlementDate,AF108,,,Trigger)</f>
        <v>0.41111111111111109</v>
      </c>
      <c r="AH108" s="112">
        <f t="shared" si="17"/>
        <v>1.7002595232644454E-3</v>
      </c>
      <c r="AI108" s="112">
        <f t="shared" si="18"/>
        <v>1.8199316263463065E-3</v>
      </c>
      <c r="AJ108" s="112">
        <f t="shared" si="19"/>
        <v>1.8185792623265347E-3</v>
      </c>
    </row>
    <row r="109" spans="14:36" x14ac:dyDescent="0.2">
      <c r="N109" s="85"/>
      <c r="O109" s="85"/>
      <c r="AF109" s="114">
        <f>_xll.qlCalendarAdvance(Calendar,AF108,"1d","mf",,Trigger)</f>
        <v>42772</v>
      </c>
      <c r="AG109" s="100">
        <f>_xll.qlDayCounterYearFraction(DayCounter,SettlementDate,AF109,,,Trigger)</f>
        <v>0.41944444444444445</v>
      </c>
      <c r="AH109" s="112">
        <f t="shared" si="17"/>
        <v>1.7002595232644454E-3</v>
      </c>
      <c r="AI109" s="112">
        <f t="shared" si="18"/>
        <v>1.8261753882462296E-3</v>
      </c>
      <c r="AJ109" s="112">
        <f t="shared" si="19"/>
        <v>1.8250779120513284E-3</v>
      </c>
    </row>
    <row r="110" spans="14:36" x14ac:dyDescent="0.2">
      <c r="N110" s="85"/>
      <c r="O110" s="85"/>
      <c r="AF110" s="114">
        <f>_xll.qlCalendarAdvance(Calendar,AF109,"1d","mf",,Trigger)</f>
        <v>42773</v>
      </c>
      <c r="AG110" s="100">
        <f>_xll.qlDayCounterYearFraction(DayCounter,SettlementDate,AF110,,,Trigger)</f>
        <v>0.42222222222222222</v>
      </c>
      <c r="AH110" s="112">
        <f t="shared" si="17"/>
        <v>1.7002595232644454E-3</v>
      </c>
      <c r="AI110" s="112">
        <f t="shared" si="18"/>
        <v>1.8282566422128709E-3</v>
      </c>
      <c r="AJ110" s="112">
        <f t="shared" si="19"/>
        <v>1.8272481472324364E-3</v>
      </c>
    </row>
    <row r="111" spans="14:36" x14ac:dyDescent="0.2">
      <c r="N111" s="85"/>
      <c r="O111" s="85"/>
      <c r="AF111" s="114">
        <f>_xll.qlCalendarAdvance(Calendar,AF110,"1d","mf",,Trigger)</f>
        <v>42774</v>
      </c>
      <c r="AG111" s="100">
        <f>_xll.qlDayCounterYearFraction(DayCounter,SettlementDate,AF111,,,Trigger)</f>
        <v>0.42499999999999999</v>
      </c>
      <c r="AH111" s="112">
        <f t="shared" si="17"/>
        <v>1.7002595232644454E-3</v>
      </c>
      <c r="AI111" s="112">
        <f t="shared" si="18"/>
        <v>1.8303378961795119E-3</v>
      </c>
      <c r="AJ111" s="112">
        <f t="shared" si="19"/>
        <v>1.8294203917166333E-3</v>
      </c>
    </row>
    <row r="112" spans="14:36" x14ac:dyDescent="0.2">
      <c r="N112" s="85"/>
      <c r="O112" s="85"/>
      <c r="AF112" s="114">
        <f>_xll.qlCalendarAdvance(Calendar,AF111,"1d","mf",,Trigger)</f>
        <v>42775</v>
      </c>
      <c r="AG112" s="100">
        <f>_xll.qlDayCounterYearFraction(DayCounter,SettlementDate,AF112,,,Trigger)</f>
        <v>0.42777777777777776</v>
      </c>
      <c r="AH112" s="112">
        <f t="shared" si="17"/>
        <v>1.7002595232644454E-3</v>
      </c>
      <c r="AI112" s="112">
        <f t="shared" si="18"/>
        <v>1.832419150146153E-3</v>
      </c>
      <c r="AJ112" s="112">
        <f t="shared" si="19"/>
        <v>1.8315946455039185E-3</v>
      </c>
    </row>
    <row r="113" spans="14:36" x14ac:dyDescent="0.2">
      <c r="N113" s="86"/>
      <c r="O113" s="85"/>
      <c r="AF113" s="114">
        <f>_xll.qlCalendarAdvance(Calendar,AF112,"1d","mf",,Trigger)</f>
        <v>42776</v>
      </c>
      <c r="AG113" s="100">
        <f>_xll.qlDayCounterYearFraction(DayCounter,SettlementDate,AF113,,,Trigger)</f>
        <v>0.43055555555555558</v>
      </c>
      <c r="AH113" s="112">
        <f t="shared" si="17"/>
        <v>1.7002595232644454E-3</v>
      </c>
      <c r="AI113" s="112">
        <f t="shared" si="18"/>
        <v>1.834500404112794E-3</v>
      </c>
      <c r="AJ113" s="112">
        <f t="shared" si="19"/>
        <v>1.8337709085942924E-3</v>
      </c>
    </row>
    <row r="114" spans="14:36" x14ac:dyDescent="0.2">
      <c r="N114" s="86"/>
      <c r="O114" s="85"/>
      <c r="AF114" s="114">
        <f>_xll.qlCalendarAdvance(Calendar,AF113,"1d","mf",,Trigger)</f>
        <v>42779</v>
      </c>
      <c r="AG114" s="100">
        <f>_xll.qlDayCounterYearFraction(DayCounter,SettlementDate,AF114,,,Trigger)</f>
        <v>0.43888888888888888</v>
      </c>
      <c r="AH114" s="112">
        <f t="shared" si="17"/>
        <v>1.7002595232644454E-3</v>
      </c>
      <c r="AI114" s="112">
        <f t="shared" si="18"/>
        <v>1.8407441660127171E-3</v>
      </c>
      <c r="AJ114" s="112">
        <f t="shared" si="19"/>
        <v>1.8403117536839452E-3</v>
      </c>
    </row>
    <row r="115" spans="14:36" x14ac:dyDescent="0.2">
      <c r="N115" s="86"/>
      <c r="O115" s="85"/>
      <c r="AF115" s="114">
        <f>_xll.qlCalendarAdvance(Calendar,AF114,"1d","mf",,Trigger)</f>
        <v>42780</v>
      </c>
      <c r="AG115" s="100">
        <f>_xll.qlDayCounterYearFraction(DayCounter,SettlementDate,AF115,,,Trigger)</f>
        <v>0.44166666666666665</v>
      </c>
      <c r="AH115" s="112">
        <f t="shared" si="17"/>
        <v>1.7002595232644454E-3</v>
      </c>
      <c r="AI115" s="112">
        <f t="shared" si="18"/>
        <v>1.8428254199793583E-3</v>
      </c>
      <c r="AJ115" s="112">
        <f t="shared" si="19"/>
        <v>1.8424960539866733E-3</v>
      </c>
    </row>
    <row r="116" spans="14:36" x14ac:dyDescent="0.2">
      <c r="N116" s="86"/>
      <c r="O116" s="85"/>
      <c r="AF116" s="114">
        <f>_xll.qlCalendarAdvance(Calendar,AF115,"1d","mf",,Trigger)</f>
        <v>42781</v>
      </c>
      <c r="AG116" s="100">
        <f>_xll.qlDayCounterYearFraction(DayCounter,SettlementDate,AF116,,,Trigger)</f>
        <v>0.44444444444444442</v>
      </c>
      <c r="AH116" s="112">
        <f t="shared" si="17"/>
        <v>1.7002595232644454E-3</v>
      </c>
      <c r="AI116" s="112">
        <f t="shared" si="18"/>
        <v>1.8449066739459994E-3</v>
      </c>
      <c r="AJ116" s="112">
        <f t="shared" si="19"/>
        <v>1.8446823635924899E-3</v>
      </c>
    </row>
    <row r="117" spans="14:36" x14ac:dyDescent="0.2">
      <c r="N117" s="86"/>
      <c r="O117" s="85"/>
      <c r="AF117" s="114">
        <f>_xll.qlCalendarAdvance(Calendar,AF116,"1d","mf",,Trigger)</f>
        <v>42782</v>
      </c>
      <c r="AG117" s="100">
        <f>_xll.qlDayCounterYearFraction(DayCounter,SettlementDate,AF117,,,Trigger)</f>
        <v>0.44722222222222224</v>
      </c>
      <c r="AH117" s="112">
        <f t="shared" si="17"/>
        <v>1.7002595232644454E-3</v>
      </c>
      <c r="AI117" s="112">
        <f t="shared" si="18"/>
        <v>1.8469879279126404E-3</v>
      </c>
      <c r="AJ117" s="112">
        <f t="shared" si="19"/>
        <v>1.8468706825013948E-3</v>
      </c>
    </row>
    <row r="118" spans="14:36" x14ac:dyDescent="0.2">
      <c r="N118" s="86"/>
      <c r="O118" s="85"/>
      <c r="AF118" s="114">
        <f>_xll.qlCalendarAdvance(Calendar,AF117,"1d","mf",,Trigger)</f>
        <v>42783</v>
      </c>
      <c r="AG118" s="100">
        <f>_xll.qlDayCounterYearFraction(DayCounter,SettlementDate,AF118,,,Trigger)</f>
        <v>0.45</v>
      </c>
      <c r="AH118" s="112">
        <f t="shared" si="17"/>
        <v>1.7002595232644454E-3</v>
      </c>
      <c r="AI118" s="112">
        <f t="shared" si="18"/>
        <v>1.8490691818792814E-3</v>
      </c>
      <c r="AJ118" s="112">
        <f t="shared" si="19"/>
        <v>1.8490610107133887E-3</v>
      </c>
    </row>
    <row r="119" spans="14:36" x14ac:dyDescent="0.2">
      <c r="N119" s="86"/>
      <c r="O119" s="86"/>
      <c r="AF119" s="114">
        <f>_xll.qlCalendarAdvance(Calendar,AF118,"1d","mf",,Trigger)</f>
        <v>42786</v>
      </c>
      <c r="AG119" s="100">
        <f>_xll.qlDayCounterYearFraction(DayCounter,SettlementDate,AF119,,,Trigger)</f>
        <v>0.45833333333333331</v>
      </c>
      <c r="AH119" s="112">
        <f t="shared" si="17"/>
        <v>1.7002595232644454E-3</v>
      </c>
      <c r="AI119" s="112">
        <f t="shared" si="18"/>
        <v>1.8553129437792045E-3</v>
      </c>
      <c r="AJ119" s="112">
        <f t="shared" si="19"/>
        <v>1.8556440511679007E-3</v>
      </c>
    </row>
    <row r="120" spans="14:36" x14ac:dyDescent="0.2">
      <c r="N120" s="86"/>
      <c r="O120" s="86"/>
      <c r="AF120" s="114">
        <f>_xll.qlCalendarAdvance(Calendar,AF119,"1d","mf",,Trigger)</f>
        <v>42787</v>
      </c>
      <c r="AG120" s="100">
        <f>_xll.qlDayCounterYearFraction(DayCounter,SettlementDate,AF120,,,Trigger)</f>
        <v>0.46111111111111114</v>
      </c>
      <c r="AH120" s="112">
        <f t="shared" si="17"/>
        <v>1.7002595232644454E-3</v>
      </c>
      <c r="AI120" s="112">
        <f t="shared" si="18"/>
        <v>1.8573941977458458E-3</v>
      </c>
      <c r="AJ120" s="112">
        <f t="shared" si="19"/>
        <v>1.8578424165922487E-3</v>
      </c>
    </row>
    <row r="121" spans="14:36" x14ac:dyDescent="0.2">
      <c r="N121" s="86"/>
      <c r="O121" s="86"/>
      <c r="AF121" s="114">
        <f>_xll.qlCalendarAdvance(Calendar,AF120,"1d","mf",,Trigger)</f>
        <v>42788</v>
      </c>
      <c r="AG121" s="100">
        <f>_xll.qlDayCounterYearFraction(DayCounter,SettlementDate,AF121,,,Trigger)</f>
        <v>0.46388888888888891</v>
      </c>
      <c r="AH121" s="112">
        <f t="shared" si="17"/>
        <v>1.7002595232644454E-3</v>
      </c>
      <c r="AI121" s="112">
        <f t="shared" si="18"/>
        <v>1.8594754517124868E-3</v>
      </c>
      <c r="AJ121" s="112">
        <f t="shared" si="19"/>
        <v>1.860042791319685E-3</v>
      </c>
    </row>
    <row r="122" spans="14:36" x14ac:dyDescent="0.2">
      <c r="N122" s="86"/>
      <c r="O122" s="86"/>
      <c r="AF122" s="114">
        <f>_xll.qlCalendarAdvance(Calendar,AF121,"1d","mf",,Trigger)</f>
        <v>42789</v>
      </c>
      <c r="AG122" s="100">
        <f>_xll.qlDayCounterYearFraction(DayCounter,SettlementDate,AF122,,,Trigger)</f>
        <v>0.46666666666666667</v>
      </c>
      <c r="AH122" s="112">
        <f t="shared" si="17"/>
        <v>1.7002595232644454E-3</v>
      </c>
      <c r="AI122" s="112">
        <f t="shared" si="18"/>
        <v>1.8615567056791279E-3</v>
      </c>
      <c r="AJ122" s="112">
        <f t="shared" si="19"/>
        <v>1.86224517535021E-3</v>
      </c>
    </row>
    <row r="123" spans="14:36" x14ac:dyDescent="0.2">
      <c r="N123" s="86"/>
      <c r="O123" s="86"/>
      <c r="AF123" s="114">
        <f>_xll.qlCalendarAdvance(Calendar,AF122,"1d","mf",,Trigger)</f>
        <v>42790</v>
      </c>
      <c r="AG123" s="100">
        <f>_xll.qlDayCounterYearFraction(DayCounter,SettlementDate,AF123,,,Trigger)</f>
        <v>0.46944444444444444</v>
      </c>
      <c r="AH123" s="112">
        <f t="shared" si="17"/>
        <v>1.7002595232644454E-3</v>
      </c>
      <c r="AI123" s="112">
        <f t="shared" si="18"/>
        <v>1.8636379596457689E-3</v>
      </c>
      <c r="AJ123" s="112">
        <f t="shared" si="19"/>
        <v>1.8644495686838234E-3</v>
      </c>
    </row>
    <row r="124" spans="14:36" x14ac:dyDescent="0.2">
      <c r="N124" s="86"/>
      <c r="O124" s="86"/>
      <c r="AF124" s="114">
        <f>_xll.qlCalendarAdvance(Calendar,AF123,"1d","mf",,Trigger)</f>
        <v>42793</v>
      </c>
      <c r="AG124" s="100">
        <f>_xll.qlDayCounterYearFraction(DayCounter,SettlementDate,AF124,,,Trigger)</f>
        <v>0.4777777777777778</v>
      </c>
      <c r="AH124" s="112">
        <f t="shared" si="17"/>
        <v>1.7002595232644454E-3</v>
      </c>
      <c r="AI124" s="112">
        <f t="shared" si="18"/>
        <v>1.8698817215456922E-3</v>
      </c>
      <c r="AJ124" s="112">
        <f t="shared" si="19"/>
        <v>1.8710748045031949E-3</v>
      </c>
    </row>
    <row r="125" spans="14:36" x14ac:dyDescent="0.2">
      <c r="N125" s="86"/>
      <c r="O125" s="86"/>
      <c r="AF125" s="114">
        <f>_xll.qlCalendarAdvance(Calendar,AF124,"1d","mf",,Trigger)</f>
        <v>42794</v>
      </c>
      <c r="AG125" s="100">
        <f>_xll.qlDayCounterYearFraction(DayCounter,SettlementDate,AF125,,,Trigger)</f>
        <v>0.48055555555555557</v>
      </c>
      <c r="AH125" s="112">
        <f t="shared" si="17"/>
        <v>1.7002595232644454E-3</v>
      </c>
      <c r="AI125" s="112">
        <f t="shared" si="18"/>
        <v>1.8719629755123333E-3</v>
      </c>
      <c r="AJ125" s="112">
        <f t="shared" si="19"/>
        <v>1.8732872350491626E-3</v>
      </c>
    </row>
    <row r="126" spans="14:36" x14ac:dyDescent="0.2">
      <c r="N126" s="86"/>
      <c r="O126" s="86"/>
      <c r="AF126" s="114">
        <f>_xll.qlCalendarAdvance(Calendar,AF125,"1d","mf",,Trigger)</f>
        <v>42795</v>
      </c>
      <c r="AG126" s="100">
        <f>_xll.qlDayCounterYearFraction(DayCounter,SettlementDate,AF126,,,Trigger)</f>
        <v>0.48333333333333334</v>
      </c>
      <c r="AH126" s="112">
        <f t="shared" si="17"/>
        <v>1.7002595232644454E-3</v>
      </c>
      <c r="AI126" s="112">
        <f t="shared" si="18"/>
        <v>1.8740442294789743E-3</v>
      </c>
      <c r="AJ126" s="112">
        <f t="shared" si="19"/>
        <v>1.8755016748982188E-3</v>
      </c>
    </row>
    <row r="127" spans="14:36" x14ac:dyDescent="0.2">
      <c r="N127" s="86"/>
      <c r="O127" s="86"/>
      <c r="AF127" s="114">
        <f>_xll.qlCalendarAdvance(Calendar,AF126,"1d","mf",,Trigger)</f>
        <v>42796</v>
      </c>
      <c r="AG127" s="100">
        <f>_xll.qlDayCounterYearFraction(DayCounter,SettlementDate,AF127,,,Trigger)</f>
        <v>0.4861111111111111</v>
      </c>
      <c r="AH127" s="112">
        <f t="shared" si="17"/>
        <v>1.7002595232644454E-3</v>
      </c>
      <c r="AI127" s="112">
        <f t="shared" si="18"/>
        <v>1.8761254834456153E-3</v>
      </c>
      <c r="AJ127" s="112">
        <f t="shared" si="19"/>
        <v>1.8777181240503633E-3</v>
      </c>
    </row>
    <row r="128" spans="14:36" x14ac:dyDescent="0.2">
      <c r="N128" s="86"/>
      <c r="O128" s="86"/>
      <c r="AF128" s="114">
        <f>_xll.qlCalendarAdvance(Calendar,AF127,"1d","mf",,Trigger)</f>
        <v>42797</v>
      </c>
      <c r="AG128" s="100">
        <f>_xll.qlDayCounterYearFraction(DayCounter,SettlementDate,AF128,,,Trigger)</f>
        <v>0.48888888888888887</v>
      </c>
      <c r="AH128" s="112">
        <f t="shared" si="17"/>
        <v>1.7002595232644454E-3</v>
      </c>
      <c r="AI128" s="112">
        <f t="shared" si="18"/>
        <v>1.8782067374122564E-3</v>
      </c>
      <c r="AJ128" s="112">
        <f t="shared" si="19"/>
        <v>1.8799365825055965E-3</v>
      </c>
    </row>
    <row r="129" spans="15:36" x14ac:dyDescent="0.2">
      <c r="O129" s="86"/>
      <c r="AF129" s="114">
        <f>_xll.qlCalendarAdvance(Calendar,AF128,"1d","mf",,Trigger)</f>
        <v>42800</v>
      </c>
      <c r="AG129" s="100">
        <f>_xll.qlDayCounterYearFraction(DayCounter,SettlementDate,AF129,,,Trigger)</f>
        <v>0.49722222222222223</v>
      </c>
      <c r="AH129" s="112">
        <f t="shared" si="17"/>
        <v>1.7002595232644454E-3</v>
      </c>
      <c r="AI129" s="112">
        <f t="shared" si="18"/>
        <v>1.8844504993121797E-3</v>
      </c>
      <c r="AJ129" s="112">
        <f t="shared" si="19"/>
        <v>1.8866040136898275E-3</v>
      </c>
    </row>
    <row r="130" spans="15:36" x14ac:dyDescent="0.2">
      <c r="O130" s="86"/>
      <c r="AF130" s="114">
        <f>_xll.qlCalendarAdvance(Calendar,AF129,"1d","mf",,Trigger)</f>
        <v>42801</v>
      </c>
      <c r="AG130" s="100">
        <f>_xll.qlDayCounterYearFraction(DayCounter,SettlementDate,AF130,,,Trigger)</f>
        <v>0.5</v>
      </c>
      <c r="AH130" s="112">
        <f t="shared" si="17"/>
        <v>1.7002595232644454E-3</v>
      </c>
      <c r="AI130" s="112">
        <f t="shared" si="18"/>
        <v>1.8865317532788207E-3</v>
      </c>
      <c r="AJ130" s="112">
        <f t="shared" si="19"/>
        <v>1.8888305093574149E-3</v>
      </c>
    </row>
    <row r="131" spans="15:36" x14ac:dyDescent="0.2">
      <c r="O131" s="86"/>
      <c r="AF131" s="114">
        <f>_xll.qlCalendarAdvance(Calendar,AF130,"1d","mf",,Trigger)</f>
        <v>42802</v>
      </c>
      <c r="AG131" s="100">
        <f>_xll.qlDayCounterYearFraction(DayCounter,SettlementDate,AF131,,,Trigger)</f>
        <v>0.50277777777777777</v>
      </c>
      <c r="AH131" s="112">
        <f t="shared" si="17"/>
        <v>1.7002595232644454E-3</v>
      </c>
      <c r="AI131" s="112">
        <f t="shared" si="18"/>
        <v>1.8886130072454617E-3</v>
      </c>
      <c r="AJ131" s="112">
        <f t="shared" si="19"/>
        <v>1.8910590143280909E-3</v>
      </c>
    </row>
    <row r="132" spans="15:36" x14ac:dyDescent="0.2">
      <c r="O132" s="86"/>
      <c r="AF132" s="118">
        <f>_xll.qlCalendarAdvance(Calendar,AF131,"1d","mf",,Trigger)</f>
        <v>42803</v>
      </c>
      <c r="AG132" s="105">
        <f>_xll.qlDayCounterYearFraction(DayCounter,SettlementDate,AF132,,,Trigger)</f>
        <v>0.50555555555555554</v>
      </c>
      <c r="AH132" s="121">
        <f t="shared" si="17"/>
        <v>1.7002595232644454E-3</v>
      </c>
      <c r="AI132" s="121">
        <f t="shared" si="18"/>
        <v>1.8906942612121028E-3</v>
      </c>
      <c r="AJ132" s="121">
        <f t="shared" si="19"/>
        <v>1.8932895286018553E-3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C32" sqref="C32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32" t="s">
        <v>93</v>
      </c>
      <c r="AB2" s="332"/>
      <c r="AC2" s="332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42620</v>
      </c>
      <c r="E3" s="93">
        <f>_xll.qlInterestRateIndexMaturity($D$10,D3)</f>
        <v>42985</v>
      </c>
      <c r="F3" s="127">
        <f>_xll.qlYieldTSDiscount(Discounting,D3,,AllTriggers)</f>
        <v>1.0000102778834117</v>
      </c>
      <c r="G3" s="127">
        <f>_xll.qlYieldTSDiscount(Discounting,E3,,AllTriggers)</f>
        <v>1.0040835678977702</v>
      </c>
      <c r="H3" s="128">
        <f>_xll.qlDayCounterYearFraction(DayCounter,D3,E3,,,Trigger)</f>
        <v>1.0138888888888888</v>
      </c>
      <c r="I3" s="129">
        <f>(F3/G3-1)/H3</f>
        <v>-4.0011525429327977E-3</v>
      </c>
      <c r="J3" s="94">
        <f>'Delta 6M '!P3</f>
        <v>8.8981395286499821E-4</v>
      </c>
      <c r="K3" s="95">
        <f>_xll.qlDayCounterYearFraction(DayCounter,SettlementDate,D3,,,Trigger)</f>
        <v>-2.7777777777777779E-3</v>
      </c>
      <c r="L3" s="95">
        <f>_xll.qlDayCounterYearFraction(DayCounter,SettlementDate,E3,,,Trigger)</f>
        <v>1.0111111111111111</v>
      </c>
      <c r="M3" s="95">
        <f>L3-K3</f>
        <v>1.0138888888888888</v>
      </c>
      <c r="N3" s="95">
        <f>(L3^2-K3^2)/2</f>
        <v>0.51116898148148138</v>
      </c>
      <c r="O3" s="95">
        <f>(L3^3-K3^3)/3</f>
        <v>0.34456836562642884</v>
      </c>
      <c r="P3" s="96" t="b">
        <f>IF(D12="fixing",TRUE,FALSE)</f>
        <v>0</v>
      </c>
      <c r="R3" s="333" t="s">
        <v>90</v>
      </c>
      <c r="S3" s="72">
        <f t="array" ref="S3:S5">_xll.ohFilter(O3:O7,P3:P7)</f>
        <v>0.34741601651806114</v>
      </c>
      <c r="T3" s="78">
        <f t="array" ref="T3:T5">_xll.ohFilter(N3:N7,P3:P7)</f>
        <v>0.51398533950617276</v>
      </c>
      <c r="U3" s="73">
        <f t="array" ref="U3:U5">_xll.ohFilter(M3:M7,P3:P7)</f>
        <v>1.0138888888888888</v>
      </c>
      <c r="V3" s="79"/>
      <c r="W3" s="74">
        <f t="array" ref="W3:W5">MMULT(AA3:AC5,Y3:Y5)</f>
        <v>4.7270605205262939E-5</v>
      </c>
      <c r="X3" s="80"/>
      <c r="Y3" s="147">
        <f t="array" ref="Y3:Y5">_xll.ohFilter(J3:J7,P3:P7)</f>
        <v>3.3753571986083384E-3</v>
      </c>
      <c r="AA3" s="72">
        <f t="array" ref="AA3:AC5">MINVERSE(S3:U5)</f>
        <v>65.483943408938288</v>
      </c>
      <c r="AB3" s="78">
        <v>-137.74208786018042</v>
      </c>
      <c r="AC3" s="73">
        <v>72.25814445124216</v>
      </c>
      <c r="AF3" s="109">
        <f>SettlementDate</f>
        <v>42621</v>
      </c>
      <c r="AG3" s="100">
        <f>_xll.qlDayCounterYearFraction(DayCounter,SettlementDate,AF3,,,Trigger)</f>
        <v>0</v>
      </c>
      <c r="AH3" s="125">
        <f t="shared" ref="AH3:AH66" si="0">$W$13</f>
        <v>3.3291194287643888E-3</v>
      </c>
      <c r="AI3" s="125">
        <f t="shared" ref="AI3:AI66" si="1">$W$10+$W$9*AG3</f>
        <v>2.9800490290653632E-3</v>
      </c>
      <c r="AJ3" s="125">
        <f t="shared" ref="AJ3:AJ66" si="2">($W$5+$W$4*AG3+$W$3*AG3^2)</f>
        <v>2.9902779235932014E-3</v>
      </c>
    </row>
    <row r="4" spans="1:36" ht="1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42621</v>
      </c>
      <c r="E4" s="98">
        <f>_xll.qlInterestRateIndexMaturity($D$10,D4)</f>
        <v>42986</v>
      </c>
      <c r="F4" s="130">
        <f>_xll.qlYieldTSDiscount(Discounting,D4,,AllTriggers)</f>
        <v>1.0000205558724582</v>
      </c>
      <c r="G4" s="130">
        <f>_xll.qlYieldTSDiscount(Discounting,E4,,AllTriggers)</f>
        <v>1.0040960391404046</v>
      </c>
      <c r="H4" s="131">
        <f>_xll.qlDayCounterYearFraction(DayCounter,D4,E4,,,Trigger)</f>
        <v>1.0138888888888888</v>
      </c>
      <c r="I4" s="132">
        <f t="shared" ref="I4:I7" si="3">(F4/G4-1)/H4</f>
        <v>-4.0032572317191184E-3</v>
      </c>
      <c r="J4" s="99">
        <f>LN((1+(_xll.qlInterpolationInterpolate(B12Minterpolation,D4,TRUE,AllTriggers)+I4)*H4)/(1+I4*H4))</f>
        <v>3.3753571986083384E-3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1.0138888888888888</v>
      </c>
      <c r="M4" s="100">
        <f>L4-K4</f>
        <v>1.0138888888888888</v>
      </c>
      <c r="N4" s="100">
        <f>(L4^2-K4^2)/2</f>
        <v>0.51398533950617276</v>
      </c>
      <c r="O4" s="100">
        <f>(L4^3-K4^3)/3</f>
        <v>0.34741601651806114</v>
      </c>
      <c r="P4" s="101" t="b">
        <f>IF(D12="fixing",FALSE,TRUE)</f>
        <v>1</v>
      </c>
      <c r="R4" s="333"/>
      <c r="S4" s="72">
        <v>0.44680216192272521</v>
      </c>
      <c r="T4" s="78">
        <v>0.60410879629629632</v>
      </c>
      <c r="U4" s="73">
        <v>1.0138888888888891</v>
      </c>
      <c r="V4" s="81" t="s">
        <v>32</v>
      </c>
      <c r="W4" s="74">
        <v>6.3644825384118198E-4</v>
      </c>
      <c r="X4" s="81" t="s">
        <v>33</v>
      </c>
      <c r="Y4" s="147">
        <v>3.4374141585548335E-3</v>
      </c>
      <c r="AA4" s="72">
        <v>-83.310128003593661</v>
      </c>
      <c r="AB4" s="78">
        <v>162.99480396788016</v>
      </c>
      <c r="AC4" s="73">
        <v>-79.684675964286527</v>
      </c>
      <c r="AF4" s="114">
        <f>_xll.qlCalendarAdvance(Calendar,AF3,"1d","mf",,Trigger)</f>
        <v>42622</v>
      </c>
      <c r="AG4" s="100">
        <f>_xll.qlDayCounterYearFraction(DayCounter,SettlementDate,AF4,,,Trigger)</f>
        <v>2.7777777777777779E-3</v>
      </c>
      <c r="AH4" s="112">
        <f t="shared" si="0"/>
        <v>3.3291194287643888E-3</v>
      </c>
      <c r="AI4" s="112">
        <f t="shared" si="1"/>
        <v>2.9819617435842619E-3</v>
      </c>
      <c r="AJ4" s="112">
        <f t="shared" si="2"/>
        <v>2.992046200151751E-3</v>
      </c>
    </row>
    <row r="5" spans="1:36" ht="1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42653</v>
      </c>
      <c r="E5" s="98">
        <f>_xll.qlInterestRateIndexMaturity($D$10,D5)</f>
        <v>43018</v>
      </c>
      <c r="F5" s="130">
        <f>_xll.qlYieldTSDiscount(Discounting,D5,,AllTriggers)</f>
        <v>1.0003270506081916</v>
      </c>
      <c r="G5" s="130">
        <f>_xll.qlYieldTSDiscount(Discounting,E5,,AllTriggers)</f>
        <v>1.0045047940924046</v>
      </c>
      <c r="H5" s="131">
        <f>_xll.qlDayCounterYearFraction(DayCounter,D5,E5,,,Trigger)</f>
        <v>1.0138888888888888</v>
      </c>
      <c r="I5" s="132">
        <f t="shared" si="3"/>
        <v>-4.1020352970426053E-3</v>
      </c>
      <c r="J5" s="99">
        <f>LN((1+(_xll.qlInterpolationInterpolate(B12Minterpolation,D5,TRUE,AllTriggers)+I5)*H5)/(1+I5*H5))</f>
        <v>3.4374141585548335E-3</v>
      </c>
      <c r="K5" s="100">
        <f>_xll.qlDayCounterYearFraction(DayCounter,SettlementDate,D5,,,Trigger)</f>
        <v>8.8888888888888892E-2</v>
      </c>
      <c r="L5" s="100">
        <f>_xll.qlDayCounterYearFraction(DayCounter,SettlementDate,E5,,,Trigger)</f>
        <v>1.1027777777777779</v>
      </c>
      <c r="M5" s="100">
        <f>L5-K5</f>
        <v>1.0138888888888891</v>
      </c>
      <c r="N5" s="100">
        <f>(L5^2-K5^2)/2</f>
        <v>0.60410879629629632</v>
      </c>
      <c r="O5" s="100">
        <f>(L5^3-K5^3)/3</f>
        <v>0.44680216192272521</v>
      </c>
      <c r="P5" s="101" t="b">
        <v>1</v>
      </c>
      <c r="R5" s="333"/>
      <c r="S5" s="72">
        <v>0.55071012660036578</v>
      </c>
      <c r="T5" s="78">
        <v>0.68578317901234565</v>
      </c>
      <c r="U5" s="73">
        <v>1.0138888888888888</v>
      </c>
      <c r="V5" s="62"/>
      <c r="W5" s="74">
        <v>2.9902779235932014E-3</v>
      </c>
      <c r="X5" s="81"/>
      <c r="Y5" s="147">
        <v>3.4943074691939709E-3</v>
      </c>
      <c r="AA5" s="72">
        <v>20.781383337076253</v>
      </c>
      <c r="AB5" s="78">
        <v>-35.431034482758854</v>
      </c>
      <c r="AC5" s="73">
        <v>15.635952515545622</v>
      </c>
      <c r="AF5" s="114">
        <f>_xll.qlCalendarAdvance(Calendar,AF4,"1d","mf",,Trigger)</f>
        <v>42625</v>
      </c>
      <c r="AG5" s="100">
        <f>_xll.qlDayCounterYearFraction(DayCounter,SettlementDate,AF5,,,Trigger)</f>
        <v>1.1111111111111112E-2</v>
      </c>
      <c r="AH5" s="112">
        <f t="shared" si="0"/>
        <v>3.3291194287643888E-3</v>
      </c>
      <c r="AI5" s="112">
        <f t="shared" si="1"/>
        <v>2.9876998871409583E-3</v>
      </c>
      <c r="AJ5" s="112">
        <f t="shared" si="2"/>
        <v>2.9973554067352893E-3</v>
      </c>
    </row>
    <row r="6" spans="1:36" ht="1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42682</v>
      </c>
      <c r="E6" s="98">
        <f>_xll.qlInterestRateIndexMaturity($D$10,D6)</f>
        <v>43047</v>
      </c>
      <c r="F6" s="130">
        <f>_xll.qlYieldTSDiscount(Discounting,D6,,AllTriggers)</f>
        <v>1.0006103014056831</v>
      </c>
      <c r="G6" s="130">
        <f>_xll.qlYieldTSDiscount(Discounting,E6,,AllTriggers)</f>
        <v>1.0048769826010313</v>
      </c>
      <c r="H6" s="131">
        <f>_xll.qlDayCounterYearFraction(DayCounter,D6,E6,,,Trigger)</f>
        <v>1.0138888888888888</v>
      </c>
      <c r="I6" s="132">
        <f t="shared" si="3"/>
        <v>-4.1878096330240045E-3</v>
      </c>
      <c r="J6" s="99">
        <f>LN((1+(_xll.qlInterpolationInterpolate(B12Minterpolation,D6,TRUE,AllTriggers)+I6)*H6)/(1+I6*H6))</f>
        <v>3.4943074691939709E-3</v>
      </c>
      <c r="K6" s="100">
        <f>_xll.qlDayCounterYearFraction(DayCounter,SettlementDate,D6,,,Trigger)</f>
        <v>0.16944444444444445</v>
      </c>
      <c r="L6" s="100">
        <f>_xll.qlDayCounterYearFraction(DayCounter,SettlementDate,E6,,,Trigger)</f>
        <v>1.1833333333333333</v>
      </c>
      <c r="M6" s="100">
        <f>L6-K6</f>
        <v>1.0138888888888888</v>
      </c>
      <c r="N6" s="100">
        <f>(L6^2-K6^2)/2</f>
        <v>0.68578317901234565</v>
      </c>
      <c r="O6" s="100">
        <f>(L6^3-K6^3)/3</f>
        <v>0.55071012660036578</v>
      </c>
      <c r="P6" s="101" t="b">
        <v>1</v>
      </c>
      <c r="W6" s="76"/>
      <c r="X6" s="69"/>
      <c r="Y6" s="70"/>
      <c r="AF6" s="114">
        <f>_xll.qlCalendarAdvance(Calendar,AF5,"1d","mf",,Trigger)</f>
        <v>42626</v>
      </c>
      <c r="AG6" s="100">
        <f>_xll.qlDayCounterYearFraction(DayCounter,SettlementDate,AF6,,,Trigger)</f>
        <v>1.3888888888888888E-2</v>
      </c>
      <c r="AH6" s="112">
        <f t="shared" si="0"/>
        <v>3.3291194287643888E-3</v>
      </c>
      <c r="AI6" s="112">
        <f t="shared" si="1"/>
        <v>2.9896126016598569E-3</v>
      </c>
      <c r="AJ6" s="112">
        <f t="shared" si="2"/>
        <v>2.9991266012324319E-3</v>
      </c>
    </row>
    <row r="7" spans="1:36" ht="1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42712</v>
      </c>
      <c r="E7" s="103">
        <f>_xll.qlInterestRateIndexMaturity($D$10,D7)</f>
        <v>43077</v>
      </c>
      <c r="F7" s="133">
        <f>_xll.qlYieldTSDiscount(Discounting,D7,,AllTriggers)</f>
        <v>1.0009089341205535</v>
      </c>
      <c r="G7" s="133">
        <f>_xll.qlYieldTSDiscount(Discounting,E7,,AllTriggers)</f>
        <v>1.0052621503147461</v>
      </c>
      <c r="H7" s="134">
        <f>_xll.qlDayCounterYearFraction(DayCounter,D7,E7,,,Trigger)</f>
        <v>1.0138888888888888</v>
      </c>
      <c r="I7" s="135">
        <f t="shared" si="3"/>
        <v>-4.2711078839462232E-3</v>
      </c>
      <c r="J7" s="104">
        <f>LN((1+(_xll.qlInterpolationInterpolate(B12Minterpolation,D7,TRUE,AllTriggers)+I7)*H7)/(1+I7*H7))</f>
        <v>3.5385391189994252E-3</v>
      </c>
      <c r="K7" s="105">
        <f>_xll.qlDayCounterYearFraction(DayCounter,SettlementDate,D7,,,Trigger)</f>
        <v>0.25277777777777777</v>
      </c>
      <c r="L7" s="105">
        <f>_xll.qlDayCounterYearFraction(DayCounter,SettlementDate,E7,,,Trigger)</f>
        <v>1.2666666666666666</v>
      </c>
      <c r="M7" s="105">
        <f>L7-K7</f>
        <v>1.0138888888888888</v>
      </c>
      <c r="N7" s="105">
        <f>(L7^2-K7^2)/2</f>
        <v>0.77027391975308634</v>
      </c>
      <c r="O7" s="105">
        <f>(L7^3-K7^3)/3</f>
        <v>0.67204821816415172</v>
      </c>
      <c r="P7" s="106" t="b">
        <v>0</v>
      </c>
      <c r="W7" s="76"/>
      <c r="X7" s="69"/>
      <c r="Y7" s="70"/>
      <c r="AF7" s="114">
        <f>_xll.qlCalendarAdvance(Calendar,AF6,"1d","mf",,Trigger)</f>
        <v>42627</v>
      </c>
      <c r="AG7" s="100">
        <f>_xll.qlDayCounterYearFraction(DayCounter,SettlementDate,AF7,,,Trigger)</f>
        <v>1.6666666666666666E-2</v>
      </c>
      <c r="AH7" s="112">
        <f t="shared" si="0"/>
        <v>3.3291194287643888E-3</v>
      </c>
      <c r="AI7" s="112">
        <f t="shared" si="1"/>
        <v>2.991525316178756E-3</v>
      </c>
      <c r="AJ7" s="112">
        <f t="shared" si="2"/>
        <v>3.0008985252142225E-3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42628</v>
      </c>
      <c r="AG8" s="100">
        <f>_xll.qlDayCounterYearFraction(DayCounter,SettlementDate,AF8,,,Trigger)</f>
        <v>1.9444444444444445E-2</v>
      </c>
      <c r="AH8" s="112">
        <f t="shared" si="0"/>
        <v>3.3291194287643888E-3</v>
      </c>
      <c r="AI8" s="112">
        <f t="shared" si="1"/>
        <v>2.9934380306976547E-3</v>
      </c>
      <c r="AJ8" s="112">
        <f t="shared" si="2"/>
        <v>3.0026711786806616E-3</v>
      </c>
    </row>
    <row r="9" spans="1:36" ht="12" customHeight="1" x14ac:dyDescent="0.2">
      <c r="C9" s="87" t="s">
        <v>134</v>
      </c>
      <c r="D9" s="122" t="s">
        <v>23</v>
      </c>
      <c r="R9" s="332" t="s">
        <v>91</v>
      </c>
      <c r="S9" s="71"/>
      <c r="T9" s="72">
        <f t="array" ref="T9:T10">_xll.ohFilter(N3:N7,P3:P7)</f>
        <v>0.51398533950617276</v>
      </c>
      <c r="U9" s="73">
        <f t="array" ref="U9:U10">_xll.ohFilter(M3:M7,P3:P7)</f>
        <v>1.0138888888888888</v>
      </c>
      <c r="V9" s="334" t="s">
        <v>32</v>
      </c>
      <c r="W9" s="74">
        <f t="array" ref="W9:W10">MMULT(AA9:AB10,Y9:Y10)</f>
        <v>6.8857722680355782E-4</v>
      </c>
      <c r="X9" s="334" t="s">
        <v>33</v>
      </c>
      <c r="Y9" s="147">
        <f t="array" ref="Y9:Y10">_xll.ohFilter(J3:J7,P3:P7)</f>
        <v>3.3753571986083384E-3</v>
      </c>
      <c r="AA9" s="72">
        <f t="array" ref="AA9:AB10">MINVERSE(T9:U10)</f>
        <v>-11.09589041095891</v>
      </c>
      <c r="AB9" s="73">
        <v>11.095890410958905</v>
      </c>
      <c r="AF9" s="114">
        <f>_xll.qlCalendarAdvance(Calendar,AF8,"1d","mf",,Trigger)</f>
        <v>42629</v>
      </c>
      <c r="AG9" s="100">
        <f>_xll.qlDayCounterYearFraction(DayCounter,SettlementDate,AF9,,,Trigger)</f>
        <v>2.2222222222222223E-2</v>
      </c>
      <c r="AH9" s="112">
        <f t="shared" si="0"/>
        <v>3.3291194287643888E-3</v>
      </c>
      <c r="AI9" s="112">
        <f t="shared" si="1"/>
        <v>2.9953507452165533E-3</v>
      </c>
      <c r="AJ9" s="112">
        <f t="shared" si="2"/>
        <v>3.0044445616317487E-3</v>
      </c>
    </row>
    <row r="10" spans="1:36" ht="12" customHeight="1" x14ac:dyDescent="0.2">
      <c r="C10" s="87" t="s">
        <v>104</v>
      </c>
      <c r="D10" s="122" t="str">
        <f>PROPER(Currency)&amp;IborType&amp;$D$9</f>
        <v>Euribor1Y</v>
      </c>
      <c r="R10" s="332"/>
      <c r="S10" s="71"/>
      <c r="T10" s="72">
        <v>0.60410879629629632</v>
      </c>
      <c r="U10" s="73">
        <v>1.0138888888888891</v>
      </c>
      <c r="V10" s="334"/>
      <c r="W10" s="74">
        <v>2.9800490290653632E-3</v>
      </c>
      <c r="X10" s="334"/>
      <c r="Y10" s="147">
        <v>3.4374141585548335E-3</v>
      </c>
      <c r="AA10" s="72">
        <v>6.6113013698630159</v>
      </c>
      <c r="AB10" s="73">
        <v>-5.625</v>
      </c>
      <c r="AF10" s="114">
        <f>_xll.qlCalendarAdvance(Calendar,AF9,"1d","mf",,Trigger)</f>
        <v>42632</v>
      </c>
      <c r="AG10" s="100">
        <f>_xll.qlDayCounterYearFraction(DayCounter,SettlementDate,AF10,,,Trigger)</f>
        <v>3.0555555555555555E-2</v>
      </c>
      <c r="AH10" s="112">
        <f t="shared" si="0"/>
        <v>3.3291194287643888E-3</v>
      </c>
      <c r="AI10" s="112">
        <f t="shared" si="1"/>
        <v>3.0010888887732497E-3</v>
      </c>
      <c r="AJ10" s="112">
        <f t="shared" si="2"/>
        <v>3.0097690873929E-3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42633</v>
      </c>
      <c r="AG11" s="100">
        <f>_xll.qlDayCounterYearFraction(DayCounter,SettlementDate,AF11,,,Trigger)</f>
        <v>3.3333333333333333E-2</v>
      </c>
      <c r="AH11" s="112">
        <f t="shared" si="0"/>
        <v>3.3291194287643888E-3</v>
      </c>
      <c r="AI11" s="112">
        <f t="shared" si="1"/>
        <v>3.0030016032921484E-3</v>
      </c>
      <c r="AJ11" s="112">
        <f t="shared" si="2"/>
        <v>3.0115453882825797E-3</v>
      </c>
    </row>
    <row r="12" spans="1:36" ht="12" customHeight="1" x14ac:dyDescent="0.2">
      <c r="C12" s="87" t="s">
        <v>125</v>
      </c>
      <c r="D12" s="122" t="s">
        <v>130</v>
      </c>
      <c r="Q12" s="85"/>
      <c r="W12" s="77" t="s">
        <v>30</v>
      </c>
      <c r="X12" s="69"/>
      <c r="Y12" s="70"/>
      <c r="AF12" s="114">
        <f>_xll.qlCalendarAdvance(Calendar,AF11,"1d","mf",,Trigger)</f>
        <v>42634</v>
      </c>
      <c r="AG12" s="100">
        <f>_xll.qlDayCounterYearFraction(DayCounter,SettlementDate,AF12,,,Trigger)</f>
        <v>3.6111111111111108E-2</v>
      </c>
      <c r="AH12" s="112">
        <f t="shared" si="0"/>
        <v>3.3291194287643888E-3</v>
      </c>
      <c r="AI12" s="112">
        <f t="shared" si="1"/>
        <v>3.004914317811047E-3</v>
      </c>
      <c r="AJ12" s="112">
        <f t="shared" si="2"/>
        <v>3.0133224186569083E-3</v>
      </c>
    </row>
    <row r="13" spans="1:36" ht="1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1.0138888888888888</v>
      </c>
      <c r="V13" s="292" t="s">
        <v>32</v>
      </c>
      <c r="W13" s="74">
        <f>MMULT(AA13,Y13)</f>
        <v>3.3291194287643888E-3</v>
      </c>
      <c r="X13" s="292" t="s">
        <v>33</v>
      </c>
      <c r="Y13" s="147">
        <f t="array" ref="Y13">_xll.ohFilter(J3:J7,P3:P7)</f>
        <v>3.3753571986083384E-3</v>
      </c>
      <c r="AA13" s="83">
        <f>MINVERSE(U13)</f>
        <v>0.98630136986301375</v>
      </c>
      <c r="AF13" s="114">
        <f>_xll.qlCalendarAdvance(Calendar,AF12,"1d","mf",,Trigger)</f>
        <v>42635</v>
      </c>
      <c r="AG13" s="100">
        <f>_xll.qlDayCounterYearFraction(DayCounter,SettlementDate,AF13,,,Trigger)</f>
        <v>3.888888888888889E-2</v>
      </c>
      <c r="AH13" s="112">
        <f t="shared" si="0"/>
        <v>3.3291194287643888E-3</v>
      </c>
      <c r="AI13" s="112">
        <f t="shared" si="1"/>
        <v>3.0068270323299461E-3</v>
      </c>
      <c r="AJ13" s="112">
        <f t="shared" si="2"/>
        <v>3.015100178515885E-3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8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Q14" s="85"/>
      <c r="AF14" s="114">
        <f>_xll.qlCalendarAdvance(Calendar,AF13,"1d","mf",,Trigger)</f>
        <v>42636</v>
      </c>
      <c r="AG14" s="100">
        <f>_xll.qlDayCounterYearFraction(DayCounter,SettlementDate,AF14,,,Trigger)</f>
        <v>4.1666666666666664E-2</v>
      </c>
      <c r="AH14" s="112">
        <f t="shared" si="0"/>
        <v>3.3291194287643888E-3</v>
      </c>
      <c r="AI14" s="112">
        <f t="shared" si="1"/>
        <v>3.0087397468488448E-3</v>
      </c>
      <c r="AJ14" s="112">
        <f t="shared" si="2"/>
        <v>3.0168786678595096E-3</v>
      </c>
    </row>
    <row r="15" spans="1:36" ht="12" customHeight="1" x14ac:dyDescent="0.2">
      <c r="C15" s="107" t="s">
        <v>38</v>
      </c>
      <c r="D15" s="108">
        <f t="shared" ref="D15:D30" si="5">SettlementDate</f>
        <v>42621</v>
      </c>
      <c r="E15" s="109">
        <f>_xll.qlCalendarAdvance(Calendar,SettlementDate,C15,"Following",,Trigger)</f>
        <v>42622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1.0000205558724582</v>
      </c>
      <c r="L15" s="137">
        <f>_xll.qlYieldTSDiscount(Discounting,E15,,AllTriggers)</f>
        <v>1.0000299731335816</v>
      </c>
      <c r="M15" s="148">
        <f>(K15/L15-1)/J15</f>
        <v>-3.3901123921298293E-3</v>
      </c>
      <c r="N15" s="112">
        <f t="shared" ref="N15:N22" si="6">((1+M15*J15)*EXP($W$13*J15)-1)/J15</f>
        <v>-6.1008920635430286E-5</v>
      </c>
      <c r="O15" s="112">
        <f>((1+J15*M15)*EXP($W$10*J15+0.5*$W$9*J15^2)-1)/J15</f>
        <v>-4.0912273572946134E-4</v>
      </c>
      <c r="P15" s="112">
        <f>((1+J15*M15)*EXP($W$5*J15+0.5*$W$4*J15^2+1/3*$W$3*J15^3)-1)/J15</f>
        <v>-3.9896613237111467E-4</v>
      </c>
      <c r="Q15" s="85"/>
      <c r="AF15" s="114">
        <f>_xll.qlCalendarAdvance(Calendar,AF14,"1d","mf",,Trigger)</f>
        <v>42639</v>
      </c>
      <c r="AG15" s="100">
        <f>_xll.qlDayCounterYearFraction(DayCounter,SettlementDate,AF15,,,Trigger)</f>
        <v>0.05</v>
      </c>
      <c r="AH15" s="112">
        <f t="shared" si="0"/>
        <v>3.3291194287643888E-3</v>
      </c>
      <c r="AI15" s="112">
        <f t="shared" si="1"/>
        <v>3.0144778904055412E-3</v>
      </c>
      <c r="AJ15" s="112">
        <f t="shared" si="2"/>
        <v>3.022218512798274E-3</v>
      </c>
    </row>
    <row r="16" spans="1:36" ht="12" customHeight="1" x14ac:dyDescent="0.2">
      <c r="C16" s="113" t="s">
        <v>39</v>
      </c>
      <c r="D16" s="98">
        <f>SettlementDate</f>
        <v>42621</v>
      </c>
      <c r="E16" s="114">
        <f>_xll.qlCalendarAdvance(Calendar,SettlementDate,C16,"Following",,Trigger)</f>
        <v>42628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1.0000205558724582</v>
      </c>
      <c r="L16" s="139">
        <f>_xll.qlYieldTSDiscount(Discounting,E16,,AllTriggers)</f>
        <v>1.0000866746079333</v>
      </c>
      <c r="M16" s="149">
        <f t="shared" ref="M16:M22" si="7">(K16/L16-1)/J16</f>
        <v>-3.4000974080410679E-3</v>
      </c>
      <c r="N16" s="112">
        <f t="shared" si="6"/>
        <v>-7.1090330428117253E-5</v>
      </c>
      <c r="O16" s="112">
        <f t="shared" ref="O16:O22" si="8">((1+J16*M16)*EXP($W$10*J16+0.5*$W$9*J16^2)-1)/J16</f>
        <v>-4.1346461638447352E-4</v>
      </c>
      <c r="P16" s="112">
        <f t="shared" ref="P16:P22" si="9">((1+J16*M16)*EXP($W$5*J16+0.5*$W$4*J16^2+1/3*$W$3*J16^3)-1)/J16</f>
        <v>-4.037366511511209E-4</v>
      </c>
      <c r="Q16" s="85"/>
      <c r="AF16" s="114">
        <f>_xll.qlCalendarAdvance(Calendar,AF15,"1d","mf",,Trigger)</f>
        <v>42640</v>
      </c>
      <c r="AG16" s="100">
        <f>_xll.qlDayCounterYearFraction(DayCounter,SettlementDate,AF16,,,Trigger)</f>
        <v>5.2777777777777778E-2</v>
      </c>
      <c r="AH16" s="112">
        <f t="shared" si="0"/>
        <v>3.3291194287643888E-3</v>
      </c>
      <c r="AI16" s="112">
        <f t="shared" si="1"/>
        <v>3.0163906049244398E-3</v>
      </c>
      <c r="AJ16" s="112">
        <f t="shared" si="2"/>
        <v>3.0239999200804913E-3</v>
      </c>
    </row>
    <row r="17" spans="3:36" ht="12" customHeight="1" x14ac:dyDescent="0.2">
      <c r="C17" s="113" t="s">
        <v>40</v>
      </c>
      <c r="D17" s="98">
        <f t="shared" si="5"/>
        <v>42621</v>
      </c>
      <c r="E17" s="114">
        <f>_xll.qlCalendarAdvance(Calendar,SettlementDate,C17,"Following",,Trigger)</f>
        <v>42635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1.0000205558724582</v>
      </c>
      <c r="L17" s="139">
        <f>_xll.qlYieldTSDiscount(Discounting,E17,,AllTriggers)</f>
        <v>1.000153974065026</v>
      </c>
      <c r="M17" s="149">
        <f t="shared" si="7"/>
        <v>-3.4302253574306336E-3</v>
      </c>
      <c r="N17" s="112">
        <f t="shared" si="6"/>
        <v>-1.0133454135522309E-4</v>
      </c>
      <c r="O17" s="112">
        <f t="shared" si="8"/>
        <v>-4.3701242554705644E-4</v>
      </c>
      <c r="P17" s="112">
        <f t="shared" si="9"/>
        <v>-4.2777347546493365E-4</v>
      </c>
      <c r="Q17" s="85"/>
      <c r="AF17" s="114">
        <f>_xll.qlCalendarAdvance(Calendar,AF16,"1d","mf",,Trigger)</f>
        <v>42641</v>
      </c>
      <c r="AG17" s="100">
        <f>_xll.qlDayCounterYearFraction(DayCounter,SettlementDate,AF17,,,Trigger)</f>
        <v>5.5555555555555552E-2</v>
      </c>
      <c r="AH17" s="112">
        <f t="shared" si="0"/>
        <v>3.3291194287643888E-3</v>
      </c>
      <c r="AI17" s="112">
        <f t="shared" si="1"/>
        <v>3.0183033194433385E-3</v>
      </c>
      <c r="AJ17" s="112">
        <f t="shared" si="2"/>
        <v>3.0257820568473574E-3</v>
      </c>
    </row>
    <row r="18" spans="3:36" ht="12" customHeight="1" x14ac:dyDescent="0.2">
      <c r="C18" s="113" t="s">
        <v>41</v>
      </c>
      <c r="D18" s="98">
        <f t="shared" si="5"/>
        <v>42621</v>
      </c>
      <c r="E18" s="114">
        <f>_xll.qlCalendarAdvance(Calendar,SettlementDate,C18,"Following",,Trigger)</f>
        <v>42642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1.0000205558724582</v>
      </c>
      <c r="L18" s="139">
        <f>_xll.qlYieldTSDiscount(Discounting,E18,,AllTriggers)</f>
        <v>1.0002212780509434</v>
      </c>
      <c r="M18" s="149">
        <f t="shared" si="7"/>
        <v>-3.4401903925505651E-3</v>
      </c>
      <c r="N18" s="112">
        <f t="shared" si="6"/>
        <v>-1.1141583278639899E-4</v>
      </c>
      <c r="O18" s="112">
        <f t="shared" si="8"/>
        <v>-4.4039743512731225E-4</v>
      </c>
      <c r="P18" s="112">
        <f t="shared" si="9"/>
        <v>-4.3163557471486466E-4</v>
      </c>
      <c r="Q18" s="85"/>
      <c r="AF18" s="114">
        <f>_xll.qlCalendarAdvance(Calendar,AF17,"1d","mf",,Trigger)</f>
        <v>42642</v>
      </c>
      <c r="AG18" s="100">
        <f>_xll.qlDayCounterYearFraction(DayCounter,SettlementDate,AF18,,,Trigger)</f>
        <v>5.8333333333333334E-2</v>
      </c>
      <c r="AH18" s="112">
        <f t="shared" si="0"/>
        <v>3.3291194287643888E-3</v>
      </c>
      <c r="AI18" s="112">
        <f t="shared" si="1"/>
        <v>3.0202160339622376E-3</v>
      </c>
      <c r="AJ18" s="112">
        <f t="shared" si="2"/>
        <v>3.0275649230988716E-3</v>
      </c>
    </row>
    <row r="19" spans="3:36" ht="12" customHeight="1" x14ac:dyDescent="0.2">
      <c r="C19" s="113" t="s">
        <v>35</v>
      </c>
      <c r="D19" s="98">
        <f t="shared" si="5"/>
        <v>42621</v>
      </c>
      <c r="E19" s="114">
        <f>_xll.qlCalendarAdvance(Calendar,SettlementDate,C19,"mf",TRUE,Trigger)</f>
        <v>42653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>
        <f>_xll.qlYieldTSDiscount(Discounting,D19,,AllTriggers)</f>
        <v>1.0000205558724582</v>
      </c>
      <c r="L19" s="139">
        <f>_xll.qlYieldTSDiscount(Discounting,E19,,AllTriggers)</f>
        <v>1.0003270506081916</v>
      </c>
      <c r="M19" s="149">
        <f t="shared" si="7"/>
        <v>-3.4469384536836567E-3</v>
      </c>
      <c r="N19" s="112">
        <f t="shared" si="6"/>
        <v>-1.1834657186113318E-4</v>
      </c>
      <c r="O19" s="112">
        <f t="shared" si="8"/>
        <v>-4.3680568156262423E-4</v>
      </c>
      <c r="P19" s="112">
        <f t="shared" si="9"/>
        <v>-4.2876944072983703E-4</v>
      </c>
      <c r="Q19" s="85"/>
      <c r="AF19" s="114">
        <f>_xll.qlCalendarAdvance(Calendar,AF18,"1d","mf",,Trigger)</f>
        <v>42643</v>
      </c>
      <c r="AG19" s="100">
        <f>_xll.qlDayCounterYearFraction(DayCounter,SettlementDate,AF19,,,Trigger)</f>
        <v>6.1111111111111109E-2</v>
      </c>
      <c r="AH19" s="112">
        <f t="shared" si="0"/>
        <v>3.3291194287643888E-3</v>
      </c>
      <c r="AI19" s="112">
        <f t="shared" si="1"/>
        <v>3.0221287484811362E-3</v>
      </c>
      <c r="AJ19" s="112">
        <f t="shared" si="2"/>
        <v>3.0293485188350342E-3</v>
      </c>
    </row>
    <row r="20" spans="3:36" ht="12" customHeight="1" x14ac:dyDescent="0.2">
      <c r="C20" s="113" t="s">
        <v>42</v>
      </c>
      <c r="D20" s="98">
        <f t="shared" si="5"/>
        <v>42621</v>
      </c>
      <c r="E20" s="114">
        <f>_xll.qlCalendarAdvance(Calendar,SettlementDate,C20,"mf",TRUE,Trigger)</f>
        <v>42682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1.0000205558724582</v>
      </c>
      <c r="L20" s="139">
        <f>_xll.qlYieldTSDiscount(Discounting,E20,,AllTriggers)</f>
        <v>1.0006103014056831</v>
      </c>
      <c r="M20" s="149">
        <f t="shared" si="7"/>
        <v>-3.4783426046016293E-3</v>
      </c>
      <c r="N20" s="112">
        <f t="shared" si="6"/>
        <v>-1.5024670914229549E-4</v>
      </c>
      <c r="O20" s="112">
        <f t="shared" si="8"/>
        <v>-4.4096475352375702E-4</v>
      </c>
      <c r="P20" s="112">
        <f t="shared" si="9"/>
        <v>-4.3470040414092753E-4</v>
      </c>
      <c r="Q20" s="85"/>
      <c r="AF20" s="114">
        <f>_xll.qlCalendarAdvance(Calendar,AF19,"1d","mf",,Trigger)</f>
        <v>42646</v>
      </c>
      <c r="AG20" s="100">
        <f>_xll.qlDayCounterYearFraction(DayCounter,SettlementDate,AF20,,,Trigger)</f>
        <v>6.9444444444444448E-2</v>
      </c>
      <c r="AH20" s="112">
        <f t="shared" si="0"/>
        <v>3.3291194287643888E-3</v>
      </c>
      <c r="AI20" s="112">
        <f t="shared" si="1"/>
        <v>3.0278668920378326E-3</v>
      </c>
      <c r="AJ20" s="112">
        <f t="shared" si="2"/>
        <v>3.0347036829514108E-3</v>
      </c>
    </row>
    <row r="21" spans="3:36" ht="12" customHeight="1" x14ac:dyDescent="0.2">
      <c r="C21" s="113" t="s">
        <v>36</v>
      </c>
      <c r="D21" s="98">
        <f t="shared" si="5"/>
        <v>42621</v>
      </c>
      <c r="E21" s="114">
        <f>_xll.qlCalendarAdvance(Calendar,SettlementDate,C21,"mf",TRUE,Trigger)</f>
        <v>42712</v>
      </c>
      <c r="F21" s="136"/>
      <c r="G21" s="136"/>
      <c r="H21" s="136"/>
      <c r="I21" s="136"/>
      <c r="J21" s="100">
        <f>_xll.qlDayCounterYearFraction(DayCounter,D21,E21,,,Trigger)</f>
        <v>0.25277777777777777</v>
      </c>
      <c r="K21" s="139">
        <f>_xll.qlYieldTSDiscount(Discounting,D21,,AllTriggers)</f>
        <v>1.0000205558724582</v>
      </c>
      <c r="L21" s="139">
        <f>_xll.qlYieldTSDiscount(Discounting,E21,,AllTriggers)</f>
        <v>1.0009089341205535</v>
      </c>
      <c r="M21" s="149">
        <f t="shared" si="7"/>
        <v>-3.5112718842361976E-3</v>
      </c>
      <c r="N21" s="112">
        <f t="shared" si="6"/>
        <v>-1.8370736500588388E-4</v>
      </c>
      <c r="O21" s="112">
        <f t="shared" si="8"/>
        <v>-4.4572840760029715E-4</v>
      </c>
      <c r="P21" s="112">
        <f t="shared" si="9"/>
        <v>-4.4108174651889381E-4</v>
      </c>
      <c r="Q21" s="85"/>
      <c r="AF21" s="114">
        <f>_xll.qlCalendarAdvance(Calendar,AF20,"1d","mf",,Trigger)</f>
        <v>42647</v>
      </c>
      <c r="AG21" s="100">
        <f>_xll.qlDayCounterYearFraction(DayCounter,SettlementDate,AF21,,,Trigger)</f>
        <v>7.2222222222222215E-2</v>
      </c>
      <c r="AH21" s="112">
        <f t="shared" si="0"/>
        <v>3.3291194287643888E-3</v>
      </c>
      <c r="AI21" s="112">
        <f t="shared" si="1"/>
        <v>3.0297796065567313E-3</v>
      </c>
      <c r="AJ21" s="112">
        <f t="shared" si="2"/>
        <v>3.0364901966261665E-3</v>
      </c>
    </row>
    <row r="22" spans="3:36" ht="12" customHeight="1" x14ac:dyDescent="0.2">
      <c r="C22" s="113" t="s">
        <v>43</v>
      </c>
      <c r="D22" s="98">
        <f t="shared" si="5"/>
        <v>42621</v>
      </c>
      <c r="E22" s="114">
        <f>_xll.qlCalendarAdvance(Calendar,SettlementDate,C22,"mf",TRUE,Trigger)</f>
        <v>42744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1.0000205558724582</v>
      </c>
      <c r="L22" s="139">
        <f>_xll.qlYieldTSDiscount(Discounting,E22,,AllTriggers)</f>
        <v>1.0012499913024204</v>
      </c>
      <c r="M22" s="149">
        <f t="shared" si="7"/>
        <v>-3.5938553120072906E-3</v>
      </c>
      <c r="N22" s="112">
        <f t="shared" si="6"/>
        <v>-2.6693196651976942E-4</v>
      </c>
      <c r="O22" s="112">
        <f t="shared" si="8"/>
        <v>-4.9834016631262036E-4</v>
      </c>
      <c r="P22" s="112">
        <f t="shared" si="9"/>
        <v>-4.9517777928915325E-4</v>
      </c>
      <c r="Q22" s="85"/>
      <c r="AF22" s="114">
        <f>_xll.qlCalendarAdvance(Calendar,AF21,"1d","mf",,Trigger)</f>
        <v>42648</v>
      </c>
      <c r="AG22" s="100">
        <f>_xll.qlDayCounterYearFraction(DayCounter,SettlementDate,AF22,,,Trigger)</f>
        <v>7.4999999999999997E-2</v>
      </c>
      <c r="AH22" s="112">
        <f t="shared" si="0"/>
        <v>3.3291194287643888E-3</v>
      </c>
      <c r="AI22" s="112">
        <f t="shared" si="1"/>
        <v>3.03169232107563E-3</v>
      </c>
      <c r="AJ22" s="112">
        <f t="shared" si="2"/>
        <v>3.0382774397855693E-3</v>
      </c>
    </row>
    <row r="23" spans="3:36" ht="12" customHeight="1" x14ac:dyDescent="0.2">
      <c r="C23" s="113" t="s">
        <v>44</v>
      </c>
      <c r="D23" s="98">
        <f t="shared" si="5"/>
        <v>42621</v>
      </c>
      <c r="E23" s="114">
        <f>_xll.qlCalendarAdvance(Calendar,SettlementDate,C23,"mf",TRUE,Trigger)</f>
        <v>42774</v>
      </c>
      <c r="F23" s="136"/>
      <c r="G23" s="136"/>
      <c r="H23" s="136"/>
      <c r="I23" s="136"/>
      <c r="J23" s="100">
        <f>_xll.qlDayCounterYearFraction(DayCounter,D23,E23,,,Trigger)</f>
        <v>0.42499999999999999</v>
      </c>
      <c r="K23" s="139">
        <f>_xll.qlYieldTSDiscount(Discounting,D23,,AllTriggers)</f>
        <v>1.0000205558724582</v>
      </c>
      <c r="L23" s="139">
        <f>_xll.qlYieldTSDiscount(Discounting,E23,,AllTriggers)</f>
        <v>1.0015797614757715</v>
      </c>
      <c r="M23" s="149">
        <f t="shared" ref="M23:M30" si="10">(K23/L23-1)/J23</f>
        <v>-3.6629325069568435E-3</v>
      </c>
      <c r="N23" s="112">
        <f t="shared" ref="N23:N30" si="11">((1+M23*J23)*EXP($W$13*J23)-1)/J23</f>
        <v>-3.3664308436484114E-4</v>
      </c>
      <c r="O23" s="112">
        <f t="shared" ref="O23:O30" si="12">((1+J23*M23)*EXP($W$10*J23+0.5*$W$9*J23^2)-1)/J23</f>
        <v>-5.3935308191617709E-4</v>
      </c>
      <c r="P23" s="112">
        <f t="shared" ref="P23:P30" si="13">((1+J23*M23)*EXP($W$5*J23+0.5*$W$4*J23^2+1/3*$W$3*J23^3)-1)/J23</f>
        <v>-5.3735596683371844E-4</v>
      </c>
      <c r="Q23" s="85"/>
      <c r="AF23" s="114">
        <f>_xll.qlCalendarAdvance(Calendar,AF22,"1d","mf",,Trigger)</f>
        <v>42649</v>
      </c>
      <c r="AG23" s="100">
        <f>_xll.qlDayCounterYearFraction(DayCounter,SettlementDate,AF23,,,Trigger)</f>
        <v>7.7777777777777779E-2</v>
      </c>
      <c r="AH23" s="112">
        <f t="shared" si="0"/>
        <v>3.3291194287643888E-3</v>
      </c>
      <c r="AI23" s="112">
        <f t="shared" si="1"/>
        <v>3.0336050355945286E-3</v>
      </c>
      <c r="AJ23" s="112">
        <f t="shared" si="2"/>
        <v>3.0400654124296215E-3</v>
      </c>
    </row>
    <row r="24" spans="3:36" ht="12" customHeight="1" x14ac:dyDescent="0.2">
      <c r="C24" s="113" t="s">
        <v>37</v>
      </c>
      <c r="D24" s="98">
        <f t="shared" si="5"/>
        <v>42621</v>
      </c>
      <c r="E24" s="114">
        <f>_xll.qlCalendarAdvance(Calendar,SettlementDate,C24,"mf",TRUE,Trigger)</f>
        <v>42802</v>
      </c>
      <c r="F24" s="136"/>
      <c r="G24" s="136"/>
      <c r="H24" s="136"/>
      <c r="I24" s="136"/>
      <c r="J24" s="100">
        <f>_xll.qlDayCounterYearFraction(DayCounter,D24,E24,,,Trigger)</f>
        <v>0.50277777777777777</v>
      </c>
      <c r="K24" s="139">
        <f>_xll.qlYieldTSDiscount(Discounting,D24,,AllTriggers)</f>
        <v>1.0000205558724582</v>
      </c>
      <c r="L24" s="139">
        <f>_xll.qlYieldTSDiscount(Discounting,E24,,AllTriggers)</f>
        <v>1.0018930567773303</v>
      </c>
      <c r="M24" s="149">
        <f t="shared" si="10"/>
        <v>-3.7172741809293783E-3</v>
      </c>
      <c r="N24" s="112">
        <f t="shared" si="11"/>
        <v>-3.9159425553573438E-4</v>
      </c>
      <c r="O24" s="112">
        <f t="shared" si="12"/>
        <v>-5.6752156291036587E-4</v>
      </c>
      <c r="P24" s="112">
        <f t="shared" si="13"/>
        <v>-5.6641452087641112E-4</v>
      </c>
      <c r="AF24" s="114">
        <f>_xll.qlCalendarAdvance(Calendar,AF23,"1d","mf",,Trigger)</f>
        <v>42650</v>
      </c>
      <c r="AG24" s="100">
        <f>_xll.qlDayCounterYearFraction(DayCounter,SettlementDate,AF24,,,Trigger)</f>
        <v>8.0555555555555561E-2</v>
      </c>
      <c r="AH24" s="112">
        <f t="shared" si="0"/>
        <v>3.3291194287643888E-3</v>
      </c>
      <c r="AI24" s="112">
        <f t="shared" si="1"/>
        <v>3.0355177501134277E-3</v>
      </c>
      <c r="AJ24" s="112">
        <f t="shared" si="2"/>
        <v>3.0418541145583217E-3</v>
      </c>
    </row>
    <row r="25" spans="3:36" ht="12" customHeight="1" x14ac:dyDescent="0.2">
      <c r="C25" s="113" t="s">
        <v>45</v>
      </c>
      <c r="D25" s="98">
        <f t="shared" si="5"/>
        <v>42621</v>
      </c>
      <c r="E25" s="114">
        <f>_xll.qlCalendarAdvance(Calendar,SettlementDate,C25,"mf",TRUE,Trigger)</f>
        <v>42835</v>
      </c>
      <c r="F25" s="136"/>
      <c r="G25" s="136"/>
      <c r="H25" s="136"/>
      <c r="I25" s="136"/>
      <c r="J25" s="100">
        <f>_xll.qlDayCounterYearFraction(DayCounter,D25,E25,,,Trigger)</f>
        <v>0.59444444444444444</v>
      </c>
      <c r="K25" s="139">
        <f>_xll.qlYieldTSDiscount(Discounting,D25,,AllTriggers)</f>
        <v>1.0000205558724582</v>
      </c>
      <c r="L25" s="139">
        <f>_xll.qlYieldTSDiscount(Discounting,E25,,AllTriggers)</f>
        <v>1.0022703903508139</v>
      </c>
      <c r="M25" s="149">
        <f t="shared" si="10"/>
        <v>-3.7761948450072184E-3</v>
      </c>
      <c r="N25" s="112">
        <f t="shared" si="11"/>
        <v>-4.5125951790040303E-4</v>
      </c>
      <c r="O25" s="112">
        <f t="shared" si="12"/>
        <v>-5.9562452979348241E-4</v>
      </c>
      <c r="P25" s="112">
        <f t="shared" si="13"/>
        <v>-5.9532171851929615E-4</v>
      </c>
      <c r="AF25" s="114">
        <f>_xll.qlCalendarAdvance(Calendar,AF24,"1d","mf",,Trigger)</f>
        <v>42653</v>
      </c>
      <c r="AG25" s="100">
        <f>_xll.qlDayCounterYearFraction(DayCounter,SettlementDate,AF25,,,Trigger)</f>
        <v>8.8888888888888892E-2</v>
      </c>
      <c r="AH25" s="112">
        <f t="shared" si="0"/>
        <v>3.3291194287643888E-3</v>
      </c>
      <c r="AI25" s="112">
        <f t="shared" si="1"/>
        <v>3.0412558936701241E-3</v>
      </c>
      <c r="AJ25" s="112">
        <f t="shared" si="2"/>
        <v>3.0472245978523113E-3</v>
      </c>
    </row>
    <row r="26" spans="3:36" ht="12" customHeight="1" x14ac:dyDescent="0.2">
      <c r="C26" s="113" t="s">
        <v>46</v>
      </c>
      <c r="D26" s="98">
        <f t="shared" si="5"/>
        <v>42621</v>
      </c>
      <c r="E26" s="114">
        <f>_xll.qlCalendarAdvance(Calendar,SettlementDate,C26,"mf",TRUE,Trigger)</f>
        <v>42863</v>
      </c>
      <c r="F26" s="136"/>
      <c r="G26" s="136"/>
      <c r="H26" s="136"/>
      <c r="I26" s="136"/>
      <c r="J26" s="100">
        <f>_xll.qlDayCounterYearFraction(DayCounter,D26,E26,,,Trigger)</f>
        <v>0.67222222222222228</v>
      </c>
      <c r="K26" s="139">
        <f>_xll.qlYieldTSDiscount(Discounting,D26,,AllTriggers)</f>
        <v>1.0000205558724582</v>
      </c>
      <c r="L26" s="139">
        <f>_xll.qlYieldTSDiscount(Discounting,E26,,AllTriggers)</f>
        <v>1.0025944322733555</v>
      </c>
      <c r="M26" s="149">
        <f t="shared" si="10"/>
        <v>-3.8189989086366938E-3</v>
      </c>
      <c r="N26" s="112">
        <f t="shared" si="11"/>
        <v>-4.9470770667655987E-4</v>
      </c>
      <c r="O26" s="112">
        <f t="shared" si="12"/>
        <v>-6.1229588148040018E-4</v>
      </c>
      <c r="P26" s="112">
        <f t="shared" si="13"/>
        <v>-6.1246778669112761E-4</v>
      </c>
      <c r="AF26" s="114">
        <f>_xll.qlCalendarAdvance(Calendar,AF25,"1d","mf",,Trigger)</f>
        <v>42654</v>
      </c>
      <c r="AG26" s="100">
        <f>_xll.qlDayCounterYearFraction(DayCounter,SettlementDate,AF26,,,Trigger)</f>
        <v>9.166666666666666E-2</v>
      </c>
      <c r="AH26" s="112">
        <f t="shared" si="0"/>
        <v>3.3291194287643888E-3</v>
      </c>
      <c r="AI26" s="112">
        <f t="shared" si="1"/>
        <v>3.0431686081890228E-3</v>
      </c>
      <c r="AJ26" s="112">
        <f t="shared" si="2"/>
        <v>3.0490162179196041E-3</v>
      </c>
    </row>
    <row r="27" spans="3:36" ht="12" customHeight="1" x14ac:dyDescent="0.2">
      <c r="C27" s="113" t="s">
        <v>47</v>
      </c>
      <c r="D27" s="98">
        <f t="shared" si="5"/>
        <v>42621</v>
      </c>
      <c r="E27" s="114">
        <f>_xll.qlCalendarAdvance(Calendar,SettlementDate,C27,"mf",TRUE,Trigger)</f>
        <v>42894</v>
      </c>
      <c r="F27" s="136"/>
      <c r="G27" s="136"/>
      <c r="H27" s="136"/>
      <c r="I27" s="136"/>
      <c r="J27" s="100">
        <f>_xll.qlDayCounterYearFraction(DayCounter,D27,E27,,,Trigger)</f>
        <v>0.7583333333333333</v>
      </c>
      <c r="K27" s="139">
        <f>_xll.qlYieldTSDiscount(Discounting,D27,,AllTriggers)</f>
        <v>1.0000205558724582</v>
      </c>
      <c r="L27" s="139">
        <f>_xll.qlYieldTSDiscount(Discounting,E27,,AllTriggers)</f>
        <v>1.002963240347891</v>
      </c>
      <c r="M27" s="149">
        <f t="shared" si="10"/>
        <v>-3.8689982727389874E-3</v>
      </c>
      <c r="N27" s="112">
        <f t="shared" si="11"/>
        <v>-5.4545293173729353E-4</v>
      </c>
      <c r="O27" s="112">
        <f t="shared" si="12"/>
        <v>-6.3339847199590565E-4</v>
      </c>
      <c r="P27" s="112">
        <f t="shared" si="13"/>
        <v>-6.3387362440109286E-4</v>
      </c>
      <c r="AF27" s="114">
        <f>_xll.qlCalendarAdvance(Calendar,AF26,"1d","mf",,Trigger)</f>
        <v>42655</v>
      </c>
      <c r="AG27" s="100">
        <f>_xll.qlDayCounterYearFraction(DayCounter,SettlementDate,AF27,,,Trigger)</f>
        <v>9.4444444444444442E-2</v>
      </c>
      <c r="AH27" s="112">
        <f t="shared" si="0"/>
        <v>3.3291194287643888E-3</v>
      </c>
      <c r="AI27" s="112">
        <f t="shared" si="1"/>
        <v>3.0450813227079214E-3</v>
      </c>
      <c r="AJ27" s="112">
        <f t="shared" si="2"/>
        <v>3.0508085674715449E-3</v>
      </c>
    </row>
    <row r="28" spans="3:36" ht="12" customHeight="1" x14ac:dyDescent="0.2">
      <c r="C28" s="113" t="s">
        <v>48</v>
      </c>
      <c r="D28" s="98">
        <f t="shared" si="5"/>
        <v>42621</v>
      </c>
      <c r="E28" s="114">
        <f>_xll.qlCalendarAdvance(Calendar,SettlementDate,C28,"mf",TRUE,Trigger)</f>
        <v>42926</v>
      </c>
      <c r="F28" s="136"/>
      <c r="G28" s="136"/>
      <c r="H28" s="136"/>
      <c r="I28" s="136"/>
      <c r="J28" s="100">
        <f>_xll.qlDayCounterYearFraction(DayCounter,D28,E28,,,Trigger)</f>
        <v>0.84722222222222221</v>
      </c>
      <c r="K28" s="139">
        <f>_xll.qlYieldTSDiscount(Discounting,D28,,AllTriggers)</f>
        <v>1.0000205558724582</v>
      </c>
      <c r="L28" s="139">
        <f>_xll.qlYieldTSDiscount(Discounting,E28,,AllTriggers)</f>
        <v>1.0033520628273351</v>
      </c>
      <c r="M28" s="149">
        <f t="shared" si="10"/>
        <v>-3.919133322989707E-3</v>
      </c>
      <c r="N28" s="112">
        <f t="shared" si="11"/>
        <v>-5.9638411440590818E-4</v>
      </c>
      <c r="O28" s="112">
        <f t="shared" si="12"/>
        <v>-6.537351627953214E-4</v>
      </c>
      <c r="P28" s="112">
        <f t="shared" si="13"/>
        <v>-6.5427832772959747E-4</v>
      </c>
      <c r="AF28" s="114">
        <f>_xll.qlCalendarAdvance(Calendar,AF27,"1d","mf",,Trigger)</f>
        <v>42656</v>
      </c>
      <c r="AG28" s="100">
        <f>_xll.qlDayCounterYearFraction(DayCounter,SettlementDate,AF28,,,Trigger)</f>
        <v>9.7222222222222224E-2</v>
      </c>
      <c r="AH28" s="112">
        <f t="shared" si="0"/>
        <v>3.3291194287643888E-3</v>
      </c>
      <c r="AI28" s="112">
        <f t="shared" si="1"/>
        <v>3.0469940372268201E-3</v>
      </c>
      <c r="AJ28" s="112">
        <f t="shared" si="2"/>
        <v>3.0526016465081346E-3</v>
      </c>
    </row>
    <row r="29" spans="3:36" ht="12" customHeight="1" x14ac:dyDescent="0.2">
      <c r="C29" s="113" t="s">
        <v>49</v>
      </c>
      <c r="D29" s="98">
        <f t="shared" si="5"/>
        <v>42621</v>
      </c>
      <c r="E29" s="114">
        <f>_xll.qlCalendarAdvance(Calendar,SettlementDate,C29,"mf",TRUE,Trigger)</f>
        <v>42955</v>
      </c>
      <c r="F29" s="136"/>
      <c r="G29" s="136"/>
      <c r="H29" s="136"/>
      <c r="I29" s="136"/>
      <c r="J29" s="100">
        <f>_xll.qlDayCounterYearFraction(DayCounter,D29,E29,,,Trigger)</f>
        <v>0.92777777777777781</v>
      </c>
      <c r="K29" s="139">
        <f>_xll.qlYieldTSDiscount(Discounting,D29,,AllTriggers)</f>
        <v>1.0000205558724582</v>
      </c>
      <c r="L29" s="139">
        <f>_xll.qlYieldTSDiscount(Discounting,E29,,AllTriggers)</f>
        <v>1.0037095026373979</v>
      </c>
      <c r="M29" s="149">
        <f t="shared" si="10"/>
        <v>-3.9614154046723402E-3</v>
      </c>
      <c r="N29" s="112">
        <f t="shared" si="11"/>
        <v>-6.3940385306904669E-4</v>
      </c>
      <c r="O29" s="112">
        <f t="shared" si="12"/>
        <v>-6.690329332460518E-4</v>
      </c>
      <c r="P29" s="112">
        <f t="shared" si="13"/>
        <v>-6.6942278295569195E-4</v>
      </c>
      <c r="AF29" s="114">
        <f>_xll.qlCalendarAdvance(Calendar,AF28,"1d","mf",,Trigger)</f>
        <v>42657</v>
      </c>
      <c r="AG29" s="100">
        <f>_xll.qlDayCounterYearFraction(DayCounter,SettlementDate,AF29,,,Trigger)</f>
        <v>0.1</v>
      </c>
      <c r="AH29" s="112">
        <f t="shared" si="0"/>
        <v>3.3291194287643888E-3</v>
      </c>
      <c r="AI29" s="112">
        <f t="shared" si="1"/>
        <v>3.0489067517457192E-3</v>
      </c>
      <c r="AJ29" s="112">
        <f t="shared" si="2"/>
        <v>3.0543954550293724E-3</v>
      </c>
    </row>
    <row r="30" spans="3:36" ht="12" customHeight="1" x14ac:dyDescent="0.2">
      <c r="C30" s="117" t="s">
        <v>50</v>
      </c>
      <c r="D30" s="103">
        <f t="shared" si="5"/>
        <v>42621</v>
      </c>
      <c r="E30" s="118">
        <f>_xll.qlCalendarAdvance(Calendar,SettlementDate,C30,"mf",TRUE,Trigger)</f>
        <v>42986</v>
      </c>
      <c r="F30" s="140"/>
      <c r="G30" s="140"/>
      <c r="H30" s="140"/>
      <c r="I30" s="140"/>
      <c r="J30" s="105">
        <f>_xll.qlDayCounterYearFraction(DayCounter,D30,E30,,,Trigger)</f>
        <v>1.0138888888888888</v>
      </c>
      <c r="K30" s="141">
        <f>_xll.qlYieldTSDiscount(Discounting,D30,,AllTriggers)</f>
        <v>1.0000205558724582</v>
      </c>
      <c r="L30" s="141">
        <f>_xll.qlYieldTSDiscount(Discounting,E30,,AllTriggers)</f>
        <v>1.0040960391404046</v>
      </c>
      <c r="M30" s="150">
        <f t="shared" si="10"/>
        <v>-4.0032572317191184E-3</v>
      </c>
      <c r="N30" s="121">
        <f t="shared" si="11"/>
        <v>-6.8204824596118803E-4</v>
      </c>
      <c r="O30" s="121">
        <f t="shared" si="12"/>
        <v>-6.8204824596118803E-4</v>
      </c>
      <c r="P30" s="121">
        <f t="shared" si="13"/>
        <v>-6.8204824596118803E-4</v>
      </c>
      <c r="AF30" s="114">
        <f>_xll.qlCalendarAdvance(Calendar,AF29,"1d","mf",,Trigger)</f>
        <v>42660</v>
      </c>
      <c r="AG30" s="100">
        <f>_xll.qlDayCounterYearFraction(DayCounter,SettlementDate,AF30,,,Trigger)</f>
        <v>0.10833333333333334</v>
      </c>
      <c r="AH30" s="112">
        <f t="shared" si="0"/>
        <v>3.3291194287643888E-3</v>
      </c>
      <c r="AI30" s="112">
        <f t="shared" si="1"/>
        <v>3.0546448953024151E-3</v>
      </c>
      <c r="AJ30" s="112">
        <f t="shared" si="2"/>
        <v>3.0597812575009747E-3</v>
      </c>
    </row>
    <row r="31" spans="3:36" ht="12" customHeight="1" x14ac:dyDescent="0.2">
      <c r="AF31" s="114">
        <f>_xll.qlCalendarAdvance(Calendar,AF30,"1d","mf",,Trigger)</f>
        <v>42661</v>
      </c>
      <c r="AG31" s="100">
        <f>_xll.qlDayCounterYearFraction(DayCounter,SettlementDate,AF31,,,Trigger)</f>
        <v>0.1111111111111111</v>
      </c>
      <c r="AH31" s="112">
        <f t="shared" si="0"/>
        <v>3.3291194287643888E-3</v>
      </c>
      <c r="AI31" s="112">
        <f t="shared" si="1"/>
        <v>3.0565576098213142E-3</v>
      </c>
      <c r="AJ31" s="112">
        <f t="shared" si="2"/>
        <v>3.0615779839608054E-3</v>
      </c>
    </row>
    <row r="32" spans="3:36" ht="12" customHeight="1" x14ac:dyDescent="0.2">
      <c r="C32" s="87" t="s">
        <v>106</v>
      </c>
      <c r="AF32" s="114">
        <f>_xll.qlCalendarAdvance(Calendar,AF31,"1d","mf",,Trigger)</f>
        <v>42662</v>
      </c>
      <c r="AG32" s="100">
        <f>_xll.qlDayCounterYearFraction(DayCounter,SettlementDate,AF32,,,Trigger)</f>
        <v>0.11388888888888889</v>
      </c>
      <c r="AH32" s="112">
        <f t="shared" si="0"/>
        <v>3.3291194287643888E-3</v>
      </c>
      <c r="AI32" s="112">
        <f t="shared" si="1"/>
        <v>3.0584703243402129E-3</v>
      </c>
      <c r="AJ32" s="112">
        <f t="shared" si="2"/>
        <v>3.0633754399052842E-3</v>
      </c>
    </row>
    <row r="33" spans="3:36" ht="12" customHeight="1" x14ac:dyDescent="0.2">
      <c r="C33" s="124" t="s">
        <v>91</v>
      </c>
      <c r="AF33" s="114">
        <f>_xll.qlCalendarAdvance(Calendar,AF32,"1d","mf",,Trigger)</f>
        <v>42663</v>
      </c>
      <c r="AG33" s="100">
        <f>_xll.qlDayCounterYearFraction(DayCounter,SettlementDate,AF33,,,Trigger)</f>
        <v>0.11666666666666667</v>
      </c>
      <c r="AH33" s="112">
        <f t="shared" si="0"/>
        <v>3.3291194287643888E-3</v>
      </c>
      <c r="AI33" s="112">
        <f t="shared" si="1"/>
        <v>3.0603830388591115E-3</v>
      </c>
      <c r="AJ33" s="112">
        <f t="shared" si="2"/>
        <v>3.0651736253344106E-3</v>
      </c>
    </row>
    <row r="34" spans="3:36" ht="12" customHeight="1" x14ac:dyDescent="0.2">
      <c r="C34" s="112">
        <f>IF($C$33="FLAT",N15,IF($C$33="linear",O15,P15))</f>
        <v>-4.0912273572946134E-4</v>
      </c>
      <c r="AF34" s="114">
        <f>_xll.qlCalendarAdvance(Calendar,AF33,"1d","mf",,Trigger)</f>
        <v>42664</v>
      </c>
      <c r="AG34" s="100">
        <f>_xll.qlDayCounterYearFraction(DayCounter,SettlementDate,AF34,,,Trigger)</f>
        <v>0.11944444444444445</v>
      </c>
      <c r="AH34" s="112">
        <f t="shared" si="0"/>
        <v>3.3291194287643888E-3</v>
      </c>
      <c r="AI34" s="112">
        <f t="shared" si="1"/>
        <v>3.0622957533780102E-3</v>
      </c>
      <c r="AJ34" s="112">
        <f t="shared" si="2"/>
        <v>3.0669725402481863E-3</v>
      </c>
    </row>
    <row r="35" spans="3:36" ht="12" customHeight="1" x14ac:dyDescent="0.2">
      <c r="C35" s="112">
        <f t="shared" ref="C35:C49" si="14">IF($C$33="FLAT",N16,IF($C$33="linear",O16,P16))</f>
        <v>-4.1346461638447352E-4</v>
      </c>
      <c r="AF35" s="114">
        <f>_xll.qlCalendarAdvance(Calendar,AF34,"1d","mf",,Trigger)</f>
        <v>42667</v>
      </c>
      <c r="AG35" s="100">
        <f>_xll.qlDayCounterYearFraction(DayCounter,SettlementDate,AF35,,,Trigger)</f>
        <v>0.12777777777777777</v>
      </c>
      <c r="AH35" s="112">
        <f t="shared" si="0"/>
        <v>3.3291194287643888E-3</v>
      </c>
      <c r="AI35" s="112">
        <f t="shared" si="1"/>
        <v>3.0680338969347066E-3</v>
      </c>
      <c r="AJ35" s="112">
        <f t="shared" si="2"/>
        <v>3.0723736618974012E-3</v>
      </c>
    </row>
    <row r="36" spans="3:36" ht="12" customHeight="1" x14ac:dyDescent="0.2">
      <c r="C36" s="112">
        <f t="shared" si="14"/>
        <v>-4.3701242554705644E-4</v>
      </c>
      <c r="AF36" s="114">
        <f>_xll.qlCalendarAdvance(Calendar,AF35,"1d","mf",,Trigger)</f>
        <v>42668</v>
      </c>
      <c r="AG36" s="100">
        <f>_xll.qlDayCounterYearFraction(DayCounter,SettlementDate,AF36,,,Trigger)</f>
        <v>0.13055555555555556</v>
      </c>
      <c r="AH36" s="112">
        <f t="shared" si="0"/>
        <v>3.3291194287643888E-3</v>
      </c>
      <c r="AI36" s="112">
        <f t="shared" si="1"/>
        <v>3.0699466114536057E-3</v>
      </c>
      <c r="AJ36" s="112">
        <f t="shared" si="2"/>
        <v>3.0741754947497695E-3</v>
      </c>
    </row>
    <row r="37" spans="3:36" ht="12" customHeight="1" x14ac:dyDescent="0.2">
      <c r="C37" s="112">
        <f t="shared" si="14"/>
        <v>-4.4039743512731225E-4</v>
      </c>
      <c r="AF37" s="114">
        <f>_xll.qlCalendarAdvance(Calendar,AF36,"1d","mf",,Trigger)</f>
        <v>42669</v>
      </c>
      <c r="AG37" s="100">
        <f>_xll.qlDayCounterYearFraction(DayCounter,SettlementDate,AF37,,,Trigger)</f>
        <v>0.13333333333333333</v>
      </c>
      <c r="AH37" s="112">
        <f t="shared" si="0"/>
        <v>3.3291194287643888E-3</v>
      </c>
      <c r="AI37" s="112">
        <f t="shared" si="1"/>
        <v>3.0718593259725043E-3</v>
      </c>
      <c r="AJ37" s="112">
        <f t="shared" si="2"/>
        <v>3.0759780570867863E-3</v>
      </c>
    </row>
    <row r="38" spans="3:36" x14ac:dyDescent="0.2">
      <c r="C38" s="112">
        <f t="shared" si="14"/>
        <v>-4.3680568156262423E-4</v>
      </c>
      <c r="AF38" s="114">
        <f>_xll.qlCalendarAdvance(Calendar,AF37,"1d","mf",,Trigger)</f>
        <v>42670</v>
      </c>
      <c r="AG38" s="100">
        <f>_xll.qlDayCounterYearFraction(DayCounter,SettlementDate,AF38,,,Trigger)</f>
        <v>0.1361111111111111</v>
      </c>
      <c r="AH38" s="112">
        <f t="shared" si="0"/>
        <v>3.3291194287643888E-3</v>
      </c>
      <c r="AI38" s="112">
        <f t="shared" si="1"/>
        <v>3.073772040491403E-3</v>
      </c>
      <c r="AJ38" s="112">
        <f t="shared" si="2"/>
        <v>3.0777813489084502E-3</v>
      </c>
    </row>
    <row r="39" spans="3:36" x14ac:dyDescent="0.2">
      <c r="C39" s="112">
        <f t="shared" si="14"/>
        <v>-4.4096475352375702E-4</v>
      </c>
      <c r="AF39" s="114">
        <f>_xll.qlCalendarAdvance(Calendar,AF38,"1d","mf",,Trigger)</f>
        <v>42671</v>
      </c>
      <c r="AG39" s="100">
        <f>_xll.qlDayCounterYearFraction(DayCounter,SettlementDate,AF39,,,Trigger)</f>
        <v>0.1388888888888889</v>
      </c>
      <c r="AH39" s="112">
        <f t="shared" si="0"/>
        <v>3.3291194287643888E-3</v>
      </c>
      <c r="AI39" s="112">
        <f t="shared" si="1"/>
        <v>3.0756847550103016E-3</v>
      </c>
      <c r="AJ39" s="112">
        <f t="shared" si="2"/>
        <v>3.0795853702147631E-3</v>
      </c>
    </row>
    <row r="40" spans="3:36" x14ac:dyDescent="0.2">
      <c r="C40" s="112">
        <f t="shared" si="14"/>
        <v>-4.4572840760029715E-4</v>
      </c>
      <c r="AF40" s="114">
        <f>_xll.qlCalendarAdvance(Calendar,AF39,"1d","mf",,Trigger)</f>
        <v>42674</v>
      </c>
      <c r="AG40" s="100">
        <f>_xll.qlDayCounterYearFraction(DayCounter,SettlementDate,AF40,,,Trigger)</f>
        <v>0.14722222222222223</v>
      </c>
      <c r="AH40" s="112">
        <f t="shared" si="0"/>
        <v>3.3291194287643888E-3</v>
      </c>
      <c r="AI40" s="112">
        <f t="shared" si="1"/>
        <v>3.081422898566998E-3</v>
      </c>
      <c r="AJ40" s="112">
        <f t="shared" si="2"/>
        <v>3.0850018110415915E-3</v>
      </c>
    </row>
    <row r="41" spans="3:36" x14ac:dyDescent="0.2">
      <c r="C41" s="112">
        <f t="shared" si="14"/>
        <v>-4.9834016631262036E-4</v>
      </c>
      <c r="AF41" s="114">
        <f>_xll.qlCalendarAdvance(Calendar,AF40,"1d","mf",,Trigger)</f>
        <v>42675</v>
      </c>
      <c r="AG41" s="100">
        <f>_xll.qlDayCounterYearFraction(DayCounter,SettlementDate,AF41,,,Trigger)</f>
        <v>0.15</v>
      </c>
      <c r="AH41" s="112">
        <f t="shared" si="0"/>
        <v>3.3291194287643888E-3</v>
      </c>
      <c r="AI41" s="112">
        <f t="shared" si="1"/>
        <v>3.0833356130858967E-3</v>
      </c>
      <c r="AJ41" s="112">
        <f t="shared" si="2"/>
        <v>3.0868087502864973E-3</v>
      </c>
    </row>
    <row r="42" spans="3:36" x14ac:dyDescent="0.2">
      <c r="C42" s="112">
        <f t="shared" si="14"/>
        <v>-5.3935308191617709E-4</v>
      </c>
      <c r="AF42" s="114">
        <f>_xll.qlCalendarAdvance(Calendar,AF41,"1d","mf",,Trigger)</f>
        <v>42676</v>
      </c>
      <c r="AG42" s="100">
        <f>_xll.qlDayCounterYearFraction(DayCounter,SettlementDate,AF42,,,Trigger)</f>
        <v>0.15277777777777779</v>
      </c>
      <c r="AH42" s="112">
        <f t="shared" si="0"/>
        <v>3.3291194287643888E-3</v>
      </c>
      <c r="AI42" s="112">
        <f t="shared" si="1"/>
        <v>3.0852483276047958E-3</v>
      </c>
      <c r="AJ42" s="112">
        <f t="shared" si="2"/>
        <v>3.0886164190160512E-3</v>
      </c>
    </row>
    <row r="43" spans="3:36" ht="11.25" customHeight="1" x14ac:dyDescent="0.2">
      <c r="C43" s="112">
        <f t="shared" si="14"/>
        <v>-5.6752156291036587E-4</v>
      </c>
      <c r="AF43" s="114">
        <f>_xll.qlCalendarAdvance(Calendar,AF42,"1d","mf",,Trigger)</f>
        <v>42677</v>
      </c>
      <c r="AG43" s="100">
        <f>_xll.qlDayCounterYearFraction(DayCounter,SettlementDate,AF43,,,Trigger)</f>
        <v>0.15555555555555556</v>
      </c>
      <c r="AH43" s="112">
        <f t="shared" si="0"/>
        <v>3.3291194287643888E-3</v>
      </c>
      <c r="AI43" s="112">
        <f t="shared" si="1"/>
        <v>3.0871610421236944E-3</v>
      </c>
      <c r="AJ43" s="112">
        <f t="shared" si="2"/>
        <v>3.0904248172302536E-3</v>
      </c>
    </row>
    <row r="44" spans="3:36" x14ac:dyDescent="0.2">
      <c r="C44" s="112">
        <f t="shared" si="14"/>
        <v>-5.9562452979348241E-4</v>
      </c>
      <c r="AF44" s="114">
        <f>_xll.qlCalendarAdvance(Calendar,AF43,"1d","mf",,Trigger)</f>
        <v>42678</v>
      </c>
      <c r="AG44" s="100">
        <f>_xll.qlDayCounterYearFraction(DayCounter,SettlementDate,AF44,,,Trigger)</f>
        <v>0.15833333333333333</v>
      </c>
      <c r="AH44" s="112">
        <f t="shared" si="0"/>
        <v>3.3291194287643888E-3</v>
      </c>
      <c r="AI44" s="112">
        <f t="shared" si="1"/>
        <v>3.0890737566425931E-3</v>
      </c>
      <c r="AJ44" s="112">
        <f t="shared" si="2"/>
        <v>3.0922339449291035E-3</v>
      </c>
    </row>
    <row r="45" spans="3:36" x14ac:dyDescent="0.2">
      <c r="C45" s="112">
        <f t="shared" si="14"/>
        <v>-6.1229588148040018E-4</v>
      </c>
      <c r="AF45" s="114">
        <f>_xll.qlCalendarAdvance(Calendar,AF44,"1d","mf",,Trigger)</f>
        <v>42681</v>
      </c>
      <c r="AG45" s="100">
        <f>_xll.qlDayCounterYearFraction(DayCounter,SettlementDate,AF45,,,Trigger)</f>
        <v>0.16666666666666666</v>
      </c>
      <c r="AH45" s="112">
        <f t="shared" si="0"/>
        <v>3.3291194287643888E-3</v>
      </c>
      <c r="AI45" s="112">
        <f t="shared" si="1"/>
        <v>3.0948119001992895E-3</v>
      </c>
      <c r="AJ45" s="112">
        <f t="shared" si="2"/>
        <v>3.0976657049335446E-3</v>
      </c>
    </row>
    <row r="46" spans="3:36" x14ac:dyDescent="0.2">
      <c r="C46" s="112">
        <f t="shared" si="14"/>
        <v>-6.3339847199590565E-4</v>
      </c>
      <c r="AF46" s="114">
        <f>_xll.qlCalendarAdvance(Calendar,AF45,"1d","mf",,Trigger)</f>
        <v>42682</v>
      </c>
      <c r="AG46" s="100">
        <f>_xll.qlDayCounterYearFraction(DayCounter,SettlementDate,AF46,,,Trigger)</f>
        <v>0.16944444444444445</v>
      </c>
      <c r="AH46" s="112">
        <f t="shared" si="0"/>
        <v>3.3291194287643888E-3</v>
      </c>
      <c r="AI46" s="112">
        <f t="shared" si="1"/>
        <v>3.0967246147181882E-3</v>
      </c>
      <c r="AJ46" s="112">
        <f t="shared" si="2"/>
        <v>3.099477750570988E-3</v>
      </c>
    </row>
    <row r="47" spans="3:36" x14ac:dyDescent="0.2">
      <c r="C47" s="112">
        <f t="shared" si="14"/>
        <v>-6.537351627953214E-4</v>
      </c>
      <c r="N47" s="85"/>
      <c r="O47" s="85"/>
      <c r="AF47" s="114">
        <f>_xll.qlCalendarAdvance(Calendar,AF46,"1d","mf",,Trigger)</f>
        <v>42683</v>
      </c>
      <c r="AG47" s="100">
        <f>_xll.qlDayCounterYearFraction(DayCounter,SettlementDate,AF47,,,Trigger)</f>
        <v>0.17222222222222222</v>
      </c>
      <c r="AH47" s="112">
        <f t="shared" si="0"/>
        <v>3.3291194287643888E-3</v>
      </c>
      <c r="AI47" s="112">
        <f t="shared" si="1"/>
        <v>3.0986373292370873E-3</v>
      </c>
      <c r="AJ47" s="112">
        <f t="shared" si="2"/>
        <v>3.1012905256930798E-3</v>
      </c>
    </row>
    <row r="48" spans="3:36" x14ac:dyDescent="0.2">
      <c r="C48" s="112">
        <f t="shared" si="14"/>
        <v>-6.690329332460518E-4</v>
      </c>
      <c r="AF48" s="114">
        <f>_xll.qlCalendarAdvance(Calendar,AF47,"1d","mf",,Trigger)</f>
        <v>42684</v>
      </c>
      <c r="AG48" s="100">
        <f>_xll.qlDayCounterYearFraction(DayCounter,SettlementDate,AF48,,,Trigger)</f>
        <v>0.17499999999999999</v>
      </c>
      <c r="AH48" s="112">
        <f t="shared" si="0"/>
        <v>3.3291194287643888E-3</v>
      </c>
      <c r="AI48" s="112">
        <f t="shared" si="1"/>
        <v>3.1005500437559859E-3</v>
      </c>
      <c r="AJ48" s="112">
        <f t="shared" si="2"/>
        <v>3.1031040302998197E-3</v>
      </c>
    </row>
    <row r="49" spans="3:36" x14ac:dyDescent="0.2">
      <c r="C49" s="121">
        <f t="shared" si="14"/>
        <v>-6.8204824596118803E-4</v>
      </c>
      <c r="AF49" s="114">
        <f>_xll.qlCalendarAdvance(Calendar,AF48,"1d","mf",,Trigger)</f>
        <v>42685</v>
      </c>
      <c r="AG49" s="100">
        <f>_xll.qlDayCounterYearFraction(DayCounter,SettlementDate,AF49,,,Trigger)</f>
        <v>0.17777777777777778</v>
      </c>
      <c r="AH49" s="112">
        <f t="shared" si="0"/>
        <v>3.3291194287643888E-3</v>
      </c>
      <c r="AI49" s="112">
        <f t="shared" si="1"/>
        <v>3.1024627582748846E-3</v>
      </c>
      <c r="AJ49" s="112">
        <f t="shared" si="2"/>
        <v>3.1049182643912072E-3</v>
      </c>
    </row>
    <row r="50" spans="3:36" x14ac:dyDescent="0.2">
      <c r="AF50" s="114">
        <f>_xll.qlCalendarAdvance(Calendar,AF49,"1d","mf",,Trigger)</f>
        <v>42688</v>
      </c>
      <c r="AG50" s="100">
        <f>_xll.qlDayCounterYearFraction(DayCounter,SettlementDate,AF50,,,Trigger)</f>
        <v>0.18611111111111112</v>
      </c>
      <c r="AH50" s="112">
        <f t="shared" si="0"/>
        <v>3.3291194287643888E-3</v>
      </c>
      <c r="AI50" s="112">
        <f t="shared" si="1"/>
        <v>3.108200901831581E-3</v>
      </c>
      <c r="AJ50" s="112">
        <f t="shared" si="2"/>
        <v>3.1103653435732609E-3</v>
      </c>
    </row>
    <row r="51" spans="3:36" x14ac:dyDescent="0.2">
      <c r="AF51" s="114">
        <f>_xll.qlCalendarAdvance(Calendar,AF50,"1d","mf",,Trigger)</f>
        <v>42689</v>
      </c>
      <c r="AG51" s="100">
        <f>_xll.qlDayCounterYearFraction(DayCounter,SettlementDate,AF51,,,Trigger)</f>
        <v>0.18888888888888888</v>
      </c>
      <c r="AH51" s="112">
        <f t="shared" si="0"/>
        <v>3.3291194287643888E-3</v>
      </c>
      <c r="AI51" s="112">
        <f t="shared" si="1"/>
        <v>3.1101136163504796E-3</v>
      </c>
      <c r="AJ51" s="112">
        <f t="shared" si="2"/>
        <v>3.1121824956032423E-3</v>
      </c>
    </row>
    <row r="52" spans="3:36" x14ac:dyDescent="0.2">
      <c r="AF52" s="114">
        <f>_xll.qlCalendarAdvance(Calendar,AF51,"1d","mf",,Trigger)</f>
        <v>42690</v>
      </c>
      <c r="AG52" s="100">
        <f>_xll.qlDayCounterYearFraction(DayCounter,SettlementDate,AF52,,,Trigger)</f>
        <v>0.19166666666666668</v>
      </c>
      <c r="AH52" s="112">
        <f t="shared" si="0"/>
        <v>3.3291194287643888E-3</v>
      </c>
      <c r="AI52" s="112">
        <f t="shared" si="1"/>
        <v>3.1120263308693783E-3</v>
      </c>
      <c r="AJ52" s="112">
        <f t="shared" si="2"/>
        <v>3.1140003771178712E-3</v>
      </c>
    </row>
    <row r="53" spans="3:36" x14ac:dyDescent="0.2">
      <c r="AF53" s="114">
        <f>_xll.qlCalendarAdvance(Calendar,AF52,"1d","mf",,Trigger)</f>
        <v>42691</v>
      </c>
      <c r="AG53" s="100">
        <f>_xll.qlDayCounterYearFraction(DayCounter,SettlementDate,AF53,,,Trigger)</f>
        <v>0.19444444444444445</v>
      </c>
      <c r="AH53" s="112">
        <f t="shared" si="0"/>
        <v>3.3291194287643888E-3</v>
      </c>
      <c r="AI53" s="112">
        <f t="shared" si="1"/>
        <v>3.1139390453882774E-3</v>
      </c>
      <c r="AJ53" s="112">
        <f t="shared" si="2"/>
        <v>3.1158189881171491E-3</v>
      </c>
    </row>
    <row r="54" spans="3:36" x14ac:dyDescent="0.2">
      <c r="AF54" s="114">
        <f>_xll.qlCalendarAdvance(Calendar,AF53,"1d","mf",,Trigger)</f>
        <v>42692</v>
      </c>
      <c r="AG54" s="100">
        <f>_xll.qlDayCounterYearFraction(DayCounter,SettlementDate,AF54,,,Trigger)</f>
        <v>0.19722222222222222</v>
      </c>
      <c r="AH54" s="112">
        <f t="shared" si="0"/>
        <v>3.3291194287643888E-3</v>
      </c>
      <c r="AI54" s="112">
        <f t="shared" si="1"/>
        <v>3.115851759907176E-3</v>
      </c>
      <c r="AJ54" s="112">
        <f t="shared" si="2"/>
        <v>3.1176383286010741E-3</v>
      </c>
    </row>
    <row r="55" spans="3:36" x14ac:dyDescent="0.2">
      <c r="AF55" s="114">
        <f>_xll.qlCalendarAdvance(Calendar,AF54,"1d","mf",,Trigger)</f>
        <v>42695</v>
      </c>
      <c r="AG55" s="100">
        <f>_xll.qlDayCounterYearFraction(DayCounter,SettlementDate,AF55,,,Trigger)</f>
        <v>0.20555555555555555</v>
      </c>
      <c r="AH55" s="112">
        <f t="shared" si="0"/>
        <v>3.3291194287643888E-3</v>
      </c>
      <c r="AI55" s="112">
        <f t="shared" si="1"/>
        <v>3.1215899034638724E-3</v>
      </c>
      <c r="AJ55" s="112">
        <f t="shared" si="2"/>
        <v>3.1231007269607409E-3</v>
      </c>
    </row>
    <row r="56" spans="3:36" x14ac:dyDescent="0.2">
      <c r="AF56" s="114">
        <f>_xll.qlCalendarAdvance(Calendar,AF55,"1d","mf",,Trigger)</f>
        <v>42696</v>
      </c>
      <c r="AG56" s="100">
        <f>_xll.qlDayCounterYearFraction(DayCounter,SettlementDate,AF56,,,Trigger)</f>
        <v>0.20833333333333334</v>
      </c>
      <c r="AH56" s="112">
        <f t="shared" si="0"/>
        <v>3.3291194287643888E-3</v>
      </c>
      <c r="AI56" s="112">
        <f t="shared" si="1"/>
        <v>3.1235026179827711E-3</v>
      </c>
      <c r="AJ56" s="112">
        <f t="shared" si="2"/>
        <v>3.1249229853832594E-3</v>
      </c>
    </row>
    <row r="57" spans="3:36" x14ac:dyDescent="0.2">
      <c r="AF57" s="114">
        <f>_xll.qlCalendarAdvance(Calendar,AF56,"1d","mf",,Trigger)</f>
        <v>42697</v>
      </c>
      <c r="AG57" s="100">
        <f>_xll.qlDayCounterYearFraction(DayCounter,SettlementDate,AF57,,,Trigger)</f>
        <v>0.21111111111111111</v>
      </c>
      <c r="AH57" s="112">
        <f t="shared" si="0"/>
        <v>3.3291194287643888E-3</v>
      </c>
      <c r="AI57" s="112">
        <f t="shared" si="1"/>
        <v>3.1254153325016697E-3</v>
      </c>
      <c r="AJ57" s="112">
        <f t="shared" si="2"/>
        <v>3.1267459732904263E-3</v>
      </c>
    </row>
    <row r="58" spans="3:36" x14ac:dyDescent="0.2">
      <c r="AF58" s="114">
        <f>_xll.qlCalendarAdvance(Calendar,AF57,"1d","mf",,Trigger)</f>
        <v>42698</v>
      </c>
      <c r="AG58" s="100">
        <f>_xll.qlDayCounterYearFraction(DayCounter,SettlementDate,AF58,,,Trigger)</f>
        <v>0.21388888888888888</v>
      </c>
      <c r="AH58" s="112">
        <f t="shared" si="0"/>
        <v>3.3291194287643888E-3</v>
      </c>
      <c r="AI58" s="112">
        <f t="shared" si="1"/>
        <v>3.1273280470205684E-3</v>
      </c>
      <c r="AJ58" s="112">
        <f t="shared" si="2"/>
        <v>3.1285696906822413E-3</v>
      </c>
    </row>
    <row r="59" spans="3:36" x14ac:dyDescent="0.2">
      <c r="AF59" s="114">
        <f>_xll.qlCalendarAdvance(Calendar,AF58,"1d","mf",,Trigger)</f>
        <v>42699</v>
      </c>
      <c r="AG59" s="100">
        <f>_xll.qlDayCounterYearFraction(DayCounter,SettlementDate,AF59,,,Trigger)</f>
        <v>0.21666666666666667</v>
      </c>
      <c r="AH59" s="112">
        <f t="shared" si="0"/>
        <v>3.3291194287643888E-3</v>
      </c>
      <c r="AI59" s="112">
        <f t="shared" si="1"/>
        <v>3.1292407615394675E-3</v>
      </c>
      <c r="AJ59" s="112">
        <f t="shared" si="2"/>
        <v>3.1303941375587048E-3</v>
      </c>
    </row>
    <row r="60" spans="3:36" x14ac:dyDescent="0.2">
      <c r="AF60" s="114">
        <f>_xll.qlCalendarAdvance(Calendar,AF59,"1d","mf",,Trigger)</f>
        <v>42702</v>
      </c>
      <c r="AG60" s="100">
        <f>_xll.qlDayCounterYearFraction(DayCounter,SettlementDate,AF60,,,Trigger)</f>
        <v>0.22500000000000001</v>
      </c>
      <c r="AH60" s="112">
        <f t="shared" si="0"/>
        <v>3.3291194287643888E-3</v>
      </c>
      <c r="AI60" s="112">
        <f t="shared" si="1"/>
        <v>3.1349789050961639E-3</v>
      </c>
      <c r="AJ60" s="112">
        <f t="shared" si="2"/>
        <v>3.1358718550959837E-3</v>
      </c>
    </row>
    <row r="61" spans="3:36" x14ac:dyDescent="0.2">
      <c r="AF61" s="114">
        <f>_xll.qlCalendarAdvance(Calendar,AF60,"1d","mf",,Trigger)</f>
        <v>42703</v>
      </c>
      <c r="AG61" s="100">
        <f>_xll.qlDayCounterYearFraction(DayCounter,SettlementDate,AF61,,,Trigger)</f>
        <v>0.22777777777777777</v>
      </c>
      <c r="AH61" s="112">
        <f t="shared" si="0"/>
        <v>3.3291194287643888E-3</v>
      </c>
      <c r="AI61" s="112">
        <f t="shared" si="1"/>
        <v>3.1368916196150625E-3</v>
      </c>
      <c r="AJ61" s="112">
        <f t="shared" si="2"/>
        <v>3.1376992199110402E-3</v>
      </c>
    </row>
    <row r="62" spans="3:36" x14ac:dyDescent="0.2">
      <c r="AF62" s="114">
        <f>_xll.qlCalendarAdvance(Calendar,AF61,"1d","mf",,Trigger)</f>
        <v>42704</v>
      </c>
      <c r="AG62" s="100">
        <f>_xll.qlDayCounterYearFraction(DayCounter,SettlementDate,AF62,,,Trigger)</f>
        <v>0.23055555555555557</v>
      </c>
      <c r="AH62" s="112">
        <f t="shared" si="0"/>
        <v>3.3291194287643888E-3</v>
      </c>
      <c r="AI62" s="112">
        <f t="shared" si="1"/>
        <v>3.1388043341339612E-3</v>
      </c>
      <c r="AJ62" s="112">
        <f t="shared" si="2"/>
        <v>3.1395273142107443E-3</v>
      </c>
    </row>
    <row r="63" spans="3:36" x14ac:dyDescent="0.2">
      <c r="AF63" s="114">
        <f>_xll.qlCalendarAdvance(Calendar,AF62,"1d","mf",,Trigger)</f>
        <v>42705</v>
      </c>
      <c r="AG63" s="100">
        <f>_xll.qlDayCounterYearFraction(DayCounter,SettlementDate,AF63,,,Trigger)</f>
        <v>0.23333333333333334</v>
      </c>
      <c r="AH63" s="112">
        <f t="shared" si="0"/>
        <v>3.3291194287643888E-3</v>
      </c>
      <c r="AI63" s="112">
        <f t="shared" si="1"/>
        <v>3.1407170486528599E-3</v>
      </c>
      <c r="AJ63" s="112">
        <f t="shared" si="2"/>
        <v>3.1413561379950972E-3</v>
      </c>
    </row>
    <row r="64" spans="3:36" x14ac:dyDescent="0.2">
      <c r="AF64" s="114">
        <f>_xll.qlCalendarAdvance(Calendar,AF63,"1d","mf",,Trigger)</f>
        <v>42706</v>
      </c>
      <c r="AG64" s="100">
        <f>_xll.qlDayCounterYearFraction(DayCounter,SettlementDate,AF64,,,Trigger)</f>
        <v>0.2361111111111111</v>
      </c>
      <c r="AH64" s="112">
        <f t="shared" si="0"/>
        <v>3.3291194287643888E-3</v>
      </c>
      <c r="AI64" s="112">
        <f t="shared" si="1"/>
        <v>3.1426297631717589E-3</v>
      </c>
      <c r="AJ64" s="112">
        <f t="shared" si="2"/>
        <v>3.1431856912640982E-3</v>
      </c>
    </row>
    <row r="65" spans="14:36" x14ac:dyDescent="0.2">
      <c r="AF65" s="114">
        <f>_xll.qlCalendarAdvance(Calendar,AF64,"1d","mf",,Trigger)</f>
        <v>42709</v>
      </c>
      <c r="AG65" s="100">
        <f>_xll.qlDayCounterYearFraction(DayCounter,SettlementDate,AF65,,,Trigger)</f>
        <v>0.24444444444444444</v>
      </c>
      <c r="AH65" s="112">
        <f t="shared" si="0"/>
        <v>3.3291194287643888E-3</v>
      </c>
      <c r="AI65" s="112">
        <f t="shared" si="1"/>
        <v>3.1483679067284549E-3</v>
      </c>
      <c r="AJ65" s="112">
        <f t="shared" si="2"/>
        <v>3.1486787279789898E-3</v>
      </c>
    </row>
    <row r="66" spans="14:36" x14ac:dyDescent="0.2">
      <c r="N66" s="85"/>
      <c r="AF66" s="114">
        <f>_xll.qlCalendarAdvance(Calendar,AF65,"1d","mf",,Trigger)</f>
        <v>42710</v>
      </c>
      <c r="AG66" s="100">
        <f>_xll.qlDayCounterYearFraction(DayCounter,SettlementDate,AF66,,,Trigger)</f>
        <v>0.24722222222222223</v>
      </c>
      <c r="AH66" s="112">
        <f t="shared" si="0"/>
        <v>3.3291194287643888E-3</v>
      </c>
      <c r="AI66" s="112">
        <f t="shared" si="1"/>
        <v>3.150280621247354E-3</v>
      </c>
      <c r="AJ66" s="112">
        <f t="shared" si="2"/>
        <v>3.1505111991865838E-3</v>
      </c>
    </row>
    <row r="67" spans="14:36" x14ac:dyDescent="0.2">
      <c r="N67" s="85"/>
      <c r="AF67" s="114">
        <f>_xll.qlCalendarAdvance(Calendar,AF66,"1d","mf",,Trigger)</f>
        <v>42711</v>
      </c>
      <c r="AG67" s="100">
        <f>_xll.qlDayCounterYearFraction(DayCounter,SettlementDate,AF67,,,Trigger)</f>
        <v>0.25</v>
      </c>
      <c r="AH67" s="112">
        <f t="shared" ref="AH67:AH130" si="15">$W$13</f>
        <v>3.3291194287643888E-3</v>
      </c>
      <c r="AI67" s="112">
        <f t="shared" ref="AI67:AI123" si="16">$W$10+$W$9*AG67</f>
        <v>3.1521933357662527E-3</v>
      </c>
      <c r="AJ67" s="112">
        <f t="shared" ref="AJ67:AJ123" si="17">($W$5+$W$4*AG67+$W$3*AG67^2)</f>
        <v>3.1523443998788259E-3</v>
      </c>
    </row>
    <row r="68" spans="14:36" x14ac:dyDescent="0.2">
      <c r="N68" s="85"/>
      <c r="AF68" s="114">
        <f>_xll.qlCalendarAdvance(Calendar,AF67,"1d","mf",,Trigger)</f>
        <v>42712</v>
      </c>
      <c r="AG68" s="100">
        <f>_xll.qlDayCounterYearFraction(DayCounter,SettlementDate,AF68,,,Trigger)</f>
        <v>0.25277777777777777</v>
      </c>
      <c r="AH68" s="112">
        <f t="shared" si="15"/>
        <v>3.3291194287643888E-3</v>
      </c>
      <c r="AI68" s="112">
        <f t="shared" si="16"/>
        <v>3.1541060502851513E-3</v>
      </c>
      <c r="AJ68" s="112">
        <f t="shared" si="17"/>
        <v>3.1541783300557164E-3</v>
      </c>
    </row>
    <row r="69" spans="14:36" x14ac:dyDescent="0.2">
      <c r="N69" s="85"/>
      <c r="AF69" s="114">
        <f>_xll.qlCalendarAdvance(Calendar,AF68,"1d","mf",,Trigger)</f>
        <v>42713</v>
      </c>
      <c r="AG69" s="100">
        <f>_xll.qlDayCounterYearFraction(DayCounter,SettlementDate,AF69,,,Trigger)</f>
        <v>0.25555555555555554</v>
      </c>
      <c r="AH69" s="112">
        <f t="shared" si="15"/>
        <v>3.3291194287643888E-3</v>
      </c>
      <c r="AI69" s="112">
        <f t="shared" si="16"/>
        <v>3.15601876480405E-3</v>
      </c>
      <c r="AJ69" s="112">
        <f t="shared" si="17"/>
        <v>3.1560129897172549E-3</v>
      </c>
    </row>
    <row r="70" spans="14:36" x14ac:dyDescent="0.2">
      <c r="N70" s="85"/>
      <c r="AF70" s="114">
        <f>_xll.qlCalendarAdvance(Calendar,AF69,"1d","mf",,Trigger)</f>
        <v>42716</v>
      </c>
      <c r="AG70" s="100">
        <f>_xll.qlDayCounterYearFraction(DayCounter,SettlementDate,AF70,,,Trigger)</f>
        <v>0.2638888888888889</v>
      </c>
      <c r="AH70" s="112">
        <f t="shared" si="15"/>
        <v>3.3291194287643888E-3</v>
      </c>
      <c r="AI70" s="112">
        <f t="shared" si="16"/>
        <v>3.1617569083607464E-3</v>
      </c>
      <c r="AJ70" s="112">
        <f t="shared" si="17"/>
        <v>3.1615213456097592E-3</v>
      </c>
    </row>
    <row r="71" spans="14:36" x14ac:dyDescent="0.2">
      <c r="N71" s="85"/>
      <c r="AF71" s="114">
        <f>_xll.qlCalendarAdvance(Calendar,AF70,"1d","mf",,Trigger)</f>
        <v>42717</v>
      </c>
      <c r="AG71" s="100">
        <f>_xll.qlDayCounterYearFraction(DayCounter,SettlementDate,AF71,,,Trigger)</f>
        <v>0.26666666666666666</v>
      </c>
      <c r="AH71" s="112">
        <f t="shared" si="15"/>
        <v>3.3291194287643888E-3</v>
      </c>
      <c r="AI71" s="112">
        <f t="shared" si="16"/>
        <v>3.1636696228796455E-3</v>
      </c>
      <c r="AJ71" s="112">
        <f t="shared" si="17"/>
        <v>3.1633589232098907E-3</v>
      </c>
    </row>
    <row r="72" spans="14:36" x14ac:dyDescent="0.2">
      <c r="N72" s="85"/>
      <c r="O72" s="85"/>
      <c r="AF72" s="114">
        <f>_xll.qlCalendarAdvance(Calendar,AF71,"1d","mf",,Trigger)</f>
        <v>42718</v>
      </c>
      <c r="AG72" s="100">
        <f>_xll.qlDayCounterYearFraction(DayCounter,SettlementDate,AF72,,,Trigger)</f>
        <v>0.26944444444444443</v>
      </c>
      <c r="AH72" s="112">
        <f t="shared" si="15"/>
        <v>3.3291194287643888E-3</v>
      </c>
      <c r="AI72" s="112">
        <f t="shared" si="16"/>
        <v>3.1655823373985441E-3</v>
      </c>
      <c r="AJ72" s="112">
        <f t="shared" si="17"/>
        <v>3.1651972302946703E-3</v>
      </c>
    </row>
    <row r="73" spans="14:36" x14ac:dyDescent="0.2">
      <c r="N73" s="85"/>
      <c r="O73" s="85"/>
      <c r="AF73" s="114">
        <f>_xll.qlCalendarAdvance(Calendar,AF72,"1d","mf",,Trigger)</f>
        <v>42719</v>
      </c>
      <c r="AG73" s="100">
        <f>_xll.qlDayCounterYearFraction(DayCounter,SettlementDate,AF73,,,Trigger)</f>
        <v>0.2722222222222222</v>
      </c>
      <c r="AH73" s="112">
        <f t="shared" si="15"/>
        <v>3.3291194287643888E-3</v>
      </c>
      <c r="AI73" s="112">
        <f t="shared" si="16"/>
        <v>3.1674950519174428E-3</v>
      </c>
      <c r="AJ73" s="112">
        <f t="shared" si="17"/>
        <v>3.1670362668640983E-3</v>
      </c>
    </row>
    <row r="74" spans="14:36" x14ac:dyDescent="0.2">
      <c r="N74" s="85"/>
      <c r="O74" s="85"/>
      <c r="AF74" s="114">
        <f>_xll.qlCalendarAdvance(Calendar,AF73,"1d","mf",,Trigger)</f>
        <v>42720</v>
      </c>
      <c r="AG74" s="100">
        <f>_xll.qlDayCounterYearFraction(DayCounter,SettlementDate,AF74,,,Trigger)</f>
        <v>0.27500000000000002</v>
      </c>
      <c r="AH74" s="112">
        <f t="shared" si="15"/>
        <v>3.3291194287643888E-3</v>
      </c>
      <c r="AI74" s="112">
        <f t="shared" si="16"/>
        <v>3.1694077664363414E-3</v>
      </c>
      <c r="AJ74" s="112">
        <f t="shared" si="17"/>
        <v>3.1688760329181744E-3</v>
      </c>
    </row>
    <row r="75" spans="14:36" x14ac:dyDescent="0.2">
      <c r="N75" s="85"/>
      <c r="O75" s="85"/>
      <c r="AF75" s="114">
        <f>_xll.qlCalendarAdvance(Calendar,AF74,"1d","mf",,Trigger)</f>
        <v>42723</v>
      </c>
      <c r="AG75" s="100">
        <f>_xll.qlDayCounterYearFraction(DayCounter,SettlementDate,AF75,,,Trigger)</f>
        <v>0.28333333333333333</v>
      </c>
      <c r="AH75" s="112">
        <f t="shared" si="15"/>
        <v>3.3291194287643888E-3</v>
      </c>
      <c r="AI75" s="112">
        <f t="shared" si="16"/>
        <v>3.1751459099930378E-3</v>
      </c>
      <c r="AJ75" s="112">
        <f t="shared" si="17"/>
        <v>3.1743997079882922E-3</v>
      </c>
    </row>
    <row r="76" spans="14:36" x14ac:dyDescent="0.2">
      <c r="N76" s="85"/>
      <c r="O76" s="85"/>
      <c r="AF76" s="114">
        <f>_xll.qlCalendarAdvance(Calendar,AF75,"1d","mf",,Trigger)</f>
        <v>42724</v>
      </c>
      <c r="AG76" s="100">
        <f>_xll.qlDayCounterYearFraction(DayCounter,SettlementDate,AF76,,,Trigger)</f>
        <v>0.28611111111111109</v>
      </c>
      <c r="AH76" s="112">
        <f t="shared" si="15"/>
        <v>3.3291194287643888E-3</v>
      </c>
      <c r="AI76" s="112">
        <f t="shared" si="16"/>
        <v>3.1770586245119365E-3</v>
      </c>
      <c r="AJ76" s="112">
        <f t="shared" si="17"/>
        <v>3.1762423919809613E-3</v>
      </c>
    </row>
    <row r="77" spans="14:36" x14ac:dyDescent="0.2">
      <c r="N77" s="85"/>
      <c r="O77" s="85"/>
      <c r="AF77" s="114">
        <f>_xll.qlCalendarAdvance(Calendar,AF76,"1d","mf",,Trigger)</f>
        <v>42725</v>
      </c>
      <c r="AG77" s="100">
        <f>_xll.qlDayCounterYearFraction(DayCounter,SettlementDate,AF77,,,Trigger)</f>
        <v>0.28888888888888886</v>
      </c>
      <c r="AH77" s="112">
        <f t="shared" si="15"/>
        <v>3.3291194287643888E-3</v>
      </c>
      <c r="AI77" s="112">
        <f t="shared" si="16"/>
        <v>3.1789713390308356E-3</v>
      </c>
      <c r="AJ77" s="112">
        <f t="shared" si="17"/>
        <v>3.1780858054582784E-3</v>
      </c>
    </row>
    <row r="78" spans="14:36" x14ac:dyDescent="0.2">
      <c r="N78" s="85"/>
      <c r="O78" s="85"/>
      <c r="AF78" s="114">
        <f>_xll.qlCalendarAdvance(Calendar,AF77,"1d","mf",,Trigger)</f>
        <v>42726</v>
      </c>
      <c r="AG78" s="100">
        <f>_xll.qlDayCounterYearFraction(DayCounter,SettlementDate,AF78,,,Trigger)</f>
        <v>0.29166666666666669</v>
      </c>
      <c r="AH78" s="112">
        <f t="shared" si="15"/>
        <v>3.3291194287643888E-3</v>
      </c>
      <c r="AI78" s="112">
        <f t="shared" si="16"/>
        <v>3.1808840535497342E-3</v>
      </c>
      <c r="AJ78" s="112">
        <f t="shared" si="17"/>
        <v>3.179929948420244E-3</v>
      </c>
    </row>
    <row r="79" spans="14:36" x14ac:dyDescent="0.2">
      <c r="N79" s="85"/>
      <c r="O79" s="85"/>
      <c r="AF79" s="114">
        <f>_xll.qlCalendarAdvance(Calendar,AF78,"1d","mf",,Trigger)</f>
        <v>42727</v>
      </c>
      <c r="AG79" s="100">
        <f>_xll.qlDayCounterYearFraction(DayCounter,SettlementDate,AF79,,,Trigger)</f>
        <v>0.29444444444444445</v>
      </c>
      <c r="AH79" s="112">
        <f t="shared" si="15"/>
        <v>3.3291194287643888E-3</v>
      </c>
      <c r="AI79" s="112">
        <f t="shared" si="16"/>
        <v>3.1827967680686329E-3</v>
      </c>
      <c r="AJ79" s="112">
        <f t="shared" si="17"/>
        <v>3.1817748208668576E-3</v>
      </c>
    </row>
    <row r="80" spans="14:36" x14ac:dyDescent="0.2">
      <c r="N80" s="85"/>
      <c r="O80" s="85"/>
      <c r="AF80" s="114">
        <f>_xll.qlCalendarAdvance(Calendar,AF79,"1d","mf",,Trigger)</f>
        <v>42731</v>
      </c>
      <c r="AG80" s="100">
        <f>_xll.qlDayCounterYearFraction(DayCounter,SettlementDate,AF80,,,Trigger)</f>
        <v>0.30555555555555558</v>
      </c>
      <c r="AH80" s="112">
        <f t="shared" si="15"/>
        <v>3.3291194287643888E-3</v>
      </c>
      <c r="AI80" s="112">
        <f t="shared" si="16"/>
        <v>3.1904476261442279E-3</v>
      </c>
      <c r="AJ80" s="112">
        <f t="shared" si="17"/>
        <v>3.1891616054997947E-3</v>
      </c>
    </row>
    <row r="81" spans="14:36" x14ac:dyDescent="0.2">
      <c r="N81" s="85"/>
      <c r="O81" s="85"/>
      <c r="AF81" s="114">
        <f>_xll.qlCalendarAdvance(Calendar,AF80,"1d","mf",,Trigger)</f>
        <v>42732</v>
      </c>
      <c r="AG81" s="100">
        <f>_xll.qlDayCounterYearFraction(DayCounter,SettlementDate,AF81,,,Trigger)</f>
        <v>0.30833333333333335</v>
      </c>
      <c r="AH81" s="112">
        <f t="shared" si="15"/>
        <v>3.3291194287643888E-3</v>
      </c>
      <c r="AI81" s="112">
        <f t="shared" si="16"/>
        <v>3.192360340663127E-3</v>
      </c>
      <c r="AJ81" s="112">
        <f t="shared" si="17"/>
        <v>3.1910101253696493E-3</v>
      </c>
    </row>
    <row r="82" spans="14:36" x14ac:dyDescent="0.2">
      <c r="N82" s="85"/>
      <c r="O82" s="85"/>
      <c r="AF82" s="114">
        <f>_xll.qlCalendarAdvance(Calendar,AF81,"1d","mf",,Trigger)</f>
        <v>42733</v>
      </c>
      <c r="AG82" s="100">
        <f>_xll.qlDayCounterYearFraction(DayCounter,SettlementDate,AF82,,,Trigger)</f>
        <v>0.31111111111111112</v>
      </c>
      <c r="AH82" s="112">
        <f t="shared" si="15"/>
        <v>3.3291194287643888E-3</v>
      </c>
      <c r="AI82" s="112">
        <f t="shared" si="16"/>
        <v>3.1942730551820257E-3</v>
      </c>
      <c r="AJ82" s="112">
        <f t="shared" si="17"/>
        <v>3.1928593747241525E-3</v>
      </c>
    </row>
    <row r="83" spans="14:36" x14ac:dyDescent="0.2">
      <c r="N83" s="85"/>
      <c r="O83" s="85"/>
      <c r="AF83" s="114">
        <f>_xll.qlCalendarAdvance(Calendar,AF82,"1d","mf",,Trigger)</f>
        <v>42734</v>
      </c>
      <c r="AG83" s="100">
        <f>_xll.qlDayCounterYearFraction(DayCounter,SettlementDate,AF83,,,Trigger)</f>
        <v>0.31388888888888888</v>
      </c>
      <c r="AH83" s="112">
        <f t="shared" si="15"/>
        <v>3.3291194287643888E-3</v>
      </c>
      <c r="AI83" s="112">
        <f t="shared" si="16"/>
        <v>3.1961857697009243E-3</v>
      </c>
      <c r="AJ83" s="112">
        <f t="shared" si="17"/>
        <v>3.1947093535633041E-3</v>
      </c>
    </row>
    <row r="84" spans="14:36" x14ac:dyDescent="0.2">
      <c r="N84" s="85"/>
      <c r="O84" s="85"/>
      <c r="AF84" s="114">
        <f>_xll.qlCalendarAdvance(Calendar,AF83,"1d","mf",,Trigger)</f>
        <v>42737</v>
      </c>
      <c r="AG84" s="100">
        <f>_xll.qlDayCounterYearFraction(DayCounter,SettlementDate,AF84,,,Trigger)</f>
        <v>0.32222222222222224</v>
      </c>
      <c r="AH84" s="112">
        <f t="shared" si="15"/>
        <v>3.3291194287643888E-3</v>
      </c>
      <c r="AI84" s="112">
        <f t="shared" si="16"/>
        <v>3.2019239132576208E-3</v>
      </c>
      <c r="AJ84" s="112">
        <f t="shared" si="17"/>
        <v>3.2002636669886475E-3</v>
      </c>
    </row>
    <row r="85" spans="14:36" x14ac:dyDescent="0.2">
      <c r="N85" s="85"/>
      <c r="O85" s="85"/>
      <c r="AF85" s="114">
        <f>_xll.qlCalendarAdvance(Calendar,AF84,"1d","mf",,Trigger)</f>
        <v>42738</v>
      </c>
      <c r="AG85" s="100">
        <f>_xll.qlDayCounterYearFraction(DayCounter,SettlementDate,AF85,,,Trigger)</f>
        <v>0.32500000000000001</v>
      </c>
      <c r="AH85" s="112">
        <f t="shared" si="15"/>
        <v>3.3291194287643888E-3</v>
      </c>
      <c r="AI85" s="112">
        <f t="shared" si="16"/>
        <v>3.2038366277765194E-3</v>
      </c>
      <c r="AJ85" s="112">
        <f t="shared" si="17"/>
        <v>3.2021165637663913E-3</v>
      </c>
    </row>
    <row r="86" spans="14:36" x14ac:dyDescent="0.2">
      <c r="N86" s="85"/>
      <c r="O86" s="85"/>
      <c r="AF86" s="114">
        <f>_xll.qlCalendarAdvance(Calendar,AF85,"1d","mf",,Trigger)</f>
        <v>42739</v>
      </c>
      <c r="AG86" s="100">
        <f>_xll.qlDayCounterYearFraction(DayCounter,SettlementDate,AF86,,,Trigger)</f>
        <v>0.32777777777777778</v>
      </c>
      <c r="AH86" s="112">
        <f t="shared" si="15"/>
        <v>3.3291194287643888E-3</v>
      </c>
      <c r="AI86" s="112">
        <f t="shared" si="16"/>
        <v>3.2057493422954181E-3</v>
      </c>
      <c r="AJ86" s="112">
        <f t="shared" si="17"/>
        <v>3.2039701900287839E-3</v>
      </c>
    </row>
    <row r="87" spans="14:36" x14ac:dyDescent="0.2">
      <c r="N87" s="85"/>
      <c r="O87" s="85"/>
      <c r="AF87" s="114">
        <f>_xll.qlCalendarAdvance(Calendar,AF86,"1d","mf",,Trigger)</f>
        <v>42740</v>
      </c>
      <c r="AG87" s="100">
        <f>_xll.qlDayCounterYearFraction(DayCounter,SettlementDate,AF87,,,Trigger)</f>
        <v>0.33055555555555555</v>
      </c>
      <c r="AH87" s="112">
        <f t="shared" si="15"/>
        <v>3.3291194287643888E-3</v>
      </c>
      <c r="AI87" s="112">
        <f t="shared" si="16"/>
        <v>3.2076620568143172E-3</v>
      </c>
      <c r="AJ87" s="112">
        <f t="shared" si="17"/>
        <v>3.2058245457758246E-3</v>
      </c>
    </row>
    <row r="88" spans="14:36" x14ac:dyDescent="0.2">
      <c r="N88" s="85"/>
      <c r="O88" s="85"/>
      <c r="AF88" s="114">
        <f>_xll.qlCalendarAdvance(Calendar,AF87,"1d","mf",,Trigger)</f>
        <v>42741</v>
      </c>
      <c r="AG88" s="100">
        <f>_xll.qlDayCounterYearFraction(DayCounter,SettlementDate,AF88,,,Trigger)</f>
        <v>0.33333333333333331</v>
      </c>
      <c r="AH88" s="112">
        <f t="shared" si="15"/>
        <v>3.3291194287643888E-3</v>
      </c>
      <c r="AI88" s="112">
        <f t="shared" si="16"/>
        <v>3.2095747713332158E-3</v>
      </c>
      <c r="AJ88" s="112">
        <f t="shared" si="17"/>
        <v>3.2076796310075133E-3</v>
      </c>
    </row>
    <row r="89" spans="14:36" x14ac:dyDescent="0.2">
      <c r="N89" s="85"/>
      <c r="O89" s="85"/>
      <c r="AF89" s="114">
        <f>_xll.qlCalendarAdvance(Calendar,AF88,"1d","mf",,Trigger)</f>
        <v>42744</v>
      </c>
      <c r="AG89" s="100">
        <f>_xll.qlDayCounterYearFraction(DayCounter,SettlementDate,AF89,,,Trigger)</f>
        <v>0.34166666666666667</v>
      </c>
      <c r="AH89" s="112">
        <f t="shared" si="15"/>
        <v>3.3291194287643888E-3</v>
      </c>
      <c r="AI89" s="112">
        <f t="shared" si="16"/>
        <v>3.2153129148899122E-3</v>
      </c>
      <c r="AJ89" s="112">
        <f t="shared" si="17"/>
        <v>3.2132492636104699E-3</v>
      </c>
    </row>
    <row r="90" spans="14:36" x14ac:dyDescent="0.2">
      <c r="N90" s="85"/>
      <c r="O90" s="85"/>
      <c r="AF90" s="114">
        <f>_xll.qlCalendarAdvance(Calendar,AF89,"1d","mf",,Trigger)</f>
        <v>42745</v>
      </c>
      <c r="AG90" s="100">
        <f>_xll.qlDayCounterYearFraction(DayCounter,SettlementDate,AF90,,,Trigger)</f>
        <v>0.34444444444444444</v>
      </c>
      <c r="AH90" s="112">
        <f t="shared" si="15"/>
        <v>3.3291194287643888E-3</v>
      </c>
      <c r="AI90" s="112">
        <f t="shared" si="16"/>
        <v>3.2172256294088109E-3</v>
      </c>
      <c r="AJ90" s="112">
        <f t="shared" si="17"/>
        <v>3.2151072667807512E-3</v>
      </c>
    </row>
    <row r="91" spans="14:36" x14ac:dyDescent="0.2">
      <c r="N91" s="85"/>
      <c r="O91" s="85"/>
      <c r="AF91" s="114">
        <f>_xll.qlCalendarAdvance(Calendar,AF90,"1d","mf",,Trigger)</f>
        <v>42746</v>
      </c>
      <c r="AG91" s="100">
        <f>_xll.qlDayCounterYearFraction(DayCounter,SettlementDate,AF91,,,Trigger)</f>
        <v>0.34722222222222221</v>
      </c>
      <c r="AH91" s="112">
        <f t="shared" si="15"/>
        <v>3.3291194287643888E-3</v>
      </c>
      <c r="AI91" s="112">
        <f t="shared" si="16"/>
        <v>3.2191383439277095E-3</v>
      </c>
      <c r="AJ91" s="112">
        <f t="shared" si="17"/>
        <v>3.2169659994356814E-3</v>
      </c>
    </row>
    <row r="92" spans="14:36" x14ac:dyDescent="0.2">
      <c r="N92" s="85"/>
      <c r="O92" s="85"/>
      <c r="AF92" s="114">
        <f>_xll.qlCalendarAdvance(Calendar,AF91,"1d","mf",,Trigger)</f>
        <v>42747</v>
      </c>
      <c r="AG92" s="100">
        <f>_xll.qlDayCounterYearFraction(DayCounter,SettlementDate,AF92,,,Trigger)</f>
        <v>0.35</v>
      </c>
      <c r="AH92" s="112">
        <f t="shared" si="15"/>
        <v>3.3291194287643888E-3</v>
      </c>
      <c r="AI92" s="112">
        <f t="shared" si="16"/>
        <v>3.2210510584466086E-3</v>
      </c>
      <c r="AJ92" s="112">
        <f t="shared" si="17"/>
        <v>3.2188254615752596E-3</v>
      </c>
    </row>
    <row r="93" spans="14:36" x14ac:dyDescent="0.2">
      <c r="N93" s="85"/>
      <c r="O93" s="85"/>
      <c r="AF93" s="114">
        <f>_xll.qlCalendarAdvance(Calendar,AF92,"1d","mf",,Trigger)</f>
        <v>42748</v>
      </c>
      <c r="AG93" s="100">
        <f>_xll.qlDayCounterYearFraction(DayCounter,SettlementDate,AF93,,,Trigger)</f>
        <v>0.3527777777777778</v>
      </c>
      <c r="AH93" s="112">
        <f t="shared" si="15"/>
        <v>3.3291194287643888E-3</v>
      </c>
      <c r="AI93" s="112">
        <f t="shared" si="16"/>
        <v>3.2229637729655073E-3</v>
      </c>
      <c r="AJ93" s="112">
        <f t="shared" si="17"/>
        <v>3.2206856531994863E-3</v>
      </c>
    </row>
    <row r="94" spans="14:36" x14ac:dyDescent="0.2">
      <c r="N94" s="85"/>
      <c r="O94" s="85"/>
      <c r="AF94" s="114">
        <f>_xll.qlCalendarAdvance(Calendar,AF93,"1d","mf",,Trigger)</f>
        <v>42751</v>
      </c>
      <c r="AG94" s="100">
        <f>_xll.qlDayCounterYearFraction(DayCounter,SettlementDate,AF94,,,Trigger)</f>
        <v>0.3611111111111111</v>
      </c>
      <c r="AH94" s="112">
        <f t="shared" si="15"/>
        <v>3.3291194287643888E-3</v>
      </c>
      <c r="AI94" s="112">
        <f t="shared" si="16"/>
        <v>3.2287019165222037E-3</v>
      </c>
      <c r="AJ94" s="112">
        <f t="shared" si="17"/>
        <v>3.2262706049800555E-3</v>
      </c>
    </row>
    <row r="95" spans="14:36" x14ac:dyDescent="0.2">
      <c r="N95" s="85"/>
      <c r="O95" s="85"/>
      <c r="AF95" s="114">
        <f>_xll.qlCalendarAdvance(Calendar,AF94,"1d","mf",,Trigger)</f>
        <v>42752</v>
      </c>
      <c r="AG95" s="100">
        <f>_xll.qlDayCounterYearFraction(DayCounter,SettlementDate,AF95,,,Trigger)</f>
        <v>0.36388888888888887</v>
      </c>
      <c r="AH95" s="112">
        <f t="shared" si="15"/>
        <v>3.3291194287643888E-3</v>
      </c>
      <c r="AI95" s="112">
        <f t="shared" si="16"/>
        <v>3.2306146310411023E-3</v>
      </c>
      <c r="AJ95" s="112">
        <f t="shared" si="17"/>
        <v>3.2281337145428743E-3</v>
      </c>
    </row>
    <row r="96" spans="14:36" x14ac:dyDescent="0.2">
      <c r="N96" s="85"/>
      <c r="O96" s="85"/>
      <c r="AF96" s="114">
        <f>_xll.qlCalendarAdvance(Calendar,AF95,"1d","mf",,Trigger)</f>
        <v>42753</v>
      </c>
      <c r="AG96" s="100">
        <f>_xll.qlDayCounterYearFraction(DayCounter,SettlementDate,AF96,,,Trigger)</f>
        <v>0.36666666666666664</v>
      </c>
      <c r="AH96" s="112">
        <f t="shared" si="15"/>
        <v>3.3291194287643888E-3</v>
      </c>
      <c r="AI96" s="112">
        <f t="shared" si="16"/>
        <v>3.232527345560001E-3</v>
      </c>
      <c r="AJ96" s="112">
        <f t="shared" si="17"/>
        <v>3.229997553590342E-3</v>
      </c>
    </row>
    <row r="97" spans="14:36" x14ac:dyDescent="0.2">
      <c r="N97" s="85"/>
      <c r="O97" s="85"/>
      <c r="AF97" s="114">
        <f>_xll.qlCalendarAdvance(Calendar,AF96,"1d","mf",,Trigger)</f>
        <v>42754</v>
      </c>
      <c r="AG97" s="100">
        <f>_xll.qlDayCounterYearFraction(DayCounter,SettlementDate,AF97,,,Trigger)</f>
        <v>0.36944444444444446</v>
      </c>
      <c r="AH97" s="112">
        <f t="shared" si="15"/>
        <v>3.3291194287643888E-3</v>
      </c>
      <c r="AI97" s="112">
        <f t="shared" si="16"/>
        <v>3.2344400600789001E-3</v>
      </c>
      <c r="AJ97" s="112">
        <f t="shared" si="17"/>
        <v>3.2318621221224583E-3</v>
      </c>
    </row>
    <row r="98" spans="14:36" x14ac:dyDescent="0.2">
      <c r="N98" s="85"/>
      <c r="O98" s="85"/>
      <c r="AF98" s="114">
        <f>_xll.qlCalendarAdvance(Calendar,AF97,"1d","mf",,Trigger)</f>
        <v>42755</v>
      </c>
      <c r="AG98" s="100">
        <f>_xll.qlDayCounterYearFraction(DayCounter,SettlementDate,AF98,,,Trigger)</f>
        <v>0.37222222222222223</v>
      </c>
      <c r="AH98" s="112">
        <f t="shared" si="15"/>
        <v>3.3291194287643888E-3</v>
      </c>
      <c r="AI98" s="112">
        <f t="shared" si="16"/>
        <v>3.2363527745977987E-3</v>
      </c>
      <c r="AJ98" s="112">
        <f t="shared" si="17"/>
        <v>3.2337274201392225E-3</v>
      </c>
    </row>
    <row r="99" spans="14:36" x14ac:dyDescent="0.2">
      <c r="N99" s="85"/>
      <c r="O99" s="85"/>
      <c r="AF99" s="114">
        <f>_xll.qlCalendarAdvance(Calendar,AF98,"1d","mf",,Trigger)</f>
        <v>42758</v>
      </c>
      <c r="AG99" s="100">
        <f>_xll.qlDayCounterYearFraction(DayCounter,SettlementDate,AF99,,,Trigger)</f>
        <v>0.38055555555555554</v>
      </c>
      <c r="AH99" s="112">
        <f t="shared" si="15"/>
        <v>3.3291194287643888E-3</v>
      </c>
      <c r="AI99" s="112">
        <f t="shared" si="16"/>
        <v>3.2420909181544947E-3</v>
      </c>
      <c r="AJ99" s="112">
        <f t="shared" si="17"/>
        <v>3.2393276910974043E-3</v>
      </c>
    </row>
    <row r="100" spans="14:36" x14ac:dyDescent="0.2">
      <c r="N100" s="85"/>
      <c r="O100" s="85"/>
      <c r="AF100" s="114">
        <f>_xll.qlCalendarAdvance(Calendar,AF99,"1d","mf",,Trigger)</f>
        <v>42759</v>
      </c>
      <c r="AG100" s="100">
        <f>_xll.qlDayCounterYearFraction(DayCounter,SettlementDate,AF100,,,Trigger)</f>
        <v>0.38333333333333336</v>
      </c>
      <c r="AH100" s="112">
        <f t="shared" si="15"/>
        <v>3.3291194287643888E-3</v>
      </c>
      <c r="AI100" s="112">
        <f t="shared" si="16"/>
        <v>3.2440036326733938E-3</v>
      </c>
      <c r="AJ100" s="112">
        <f t="shared" si="17"/>
        <v>3.2411959070527616E-3</v>
      </c>
    </row>
    <row r="101" spans="14:36" x14ac:dyDescent="0.2">
      <c r="N101" s="85"/>
      <c r="O101" s="85"/>
      <c r="AF101" s="114">
        <f>_xll.qlCalendarAdvance(Calendar,AF100,"1d","mf",,Trigger)</f>
        <v>42760</v>
      </c>
      <c r="AG101" s="100">
        <f>_xll.qlDayCounterYearFraction(DayCounter,SettlementDate,AF101,,,Trigger)</f>
        <v>0.38611111111111113</v>
      </c>
      <c r="AH101" s="112">
        <f t="shared" si="15"/>
        <v>3.3291194287643888E-3</v>
      </c>
      <c r="AI101" s="112">
        <f t="shared" si="16"/>
        <v>3.2459163471922924E-3</v>
      </c>
      <c r="AJ101" s="112">
        <f t="shared" si="17"/>
        <v>3.2430648524927668E-3</v>
      </c>
    </row>
    <row r="102" spans="14:36" x14ac:dyDescent="0.2">
      <c r="N102" s="85"/>
      <c r="O102" s="85"/>
      <c r="AF102" s="114">
        <f>_xll.qlCalendarAdvance(Calendar,AF101,"1d","mf",,Trigger)</f>
        <v>42761</v>
      </c>
      <c r="AG102" s="100">
        <f>_xll.qlDayCounterYearFraction(DayCounter,SettlementDate,AF102,,,Trigger)</f>
        <v>0.3888888888888889</v>
      </c>
      <c r="AH102" s="112">
        <f t="shared" si="15"/>
        <v>3.3291194287643888E-3</v>
      </c>
      <c r="AI102" s="112">
        <f t="shared" si="16"/>
        <v>3.2478290617111911E-3</v>
      </c>
      <c r="AJ102" s="112">
        <f t="shared" si="17"/>
        <v>3.2449345274174197E-3</v>
      </c>
    </row>
    <row r="103" spans="14:36" x14ac:dyDescent="0.2">
      <c r="N103" s="85"/>
      <c r="O103" s="85"/>
      <c r="AF103" s="114">
        <f>_xll.qlCalendarAdvance(Calendar,AF102,"1d","mf",,Trigger)</f>
        <v>42762</v>
      </c>
      <c r="AG103" s="100">
        <f>_xll.qlDayCounterYearFraction(DayCounter,SettlementDate,AF103,,,Trigger)</f>
        <v>0.39166666666666666</v>
      </c>
      <c r="AH103" s="112">
        <f t="shared" si="15"/>
        <v>3.3291194287643888E-3</v>
      </c>
      <c r="AI103" s="112">
        <f t="shared" si="16"/>
        <v>3.2497417762300902E-3</v>
      </c>
      <c r="AJ103" s="112">
        <f t="shared" si="17"/>
        <v>3.2468049318267215E-3</v>
      </c>
    </row>
    <row r="104" spans="14:36" x14ac:dyDescent="0.2">
      <c r="N104" s="85"/>
      <c r="O104" s="85"/>
      <c r="AF104" s="114">
        <f>_xll.qlCalendarAdvance(Calendar,AF103,"1d","mf",,Trigger)</f>
        <v>42765</v>
      </c>
      <c r="AG104" s="100">
        <f>_xll.qlDayCounterYearFraction(DayCounter,SettlementDate,AF104,,,Trigger)</f>
        <v>0.4</v>
      </c>
      <c r="AH104" s="112">
        <f t="shared" si="15"/>
        <v>3.3291194287643888E-3</v>
      </c>
      <c r="AI104" s="112">
        <f t="shared" si="16"/>
        <v>3.2554799197867862E-3</v>
      </c>
      <c r="AJ104" s="112">
        <f t="shared" si="17"/>
        <v>3.2524205219625164E-3</v>
      </c>
    </row>
    <row r="105" spans="14:36" x14ac:dyDescent="0.2">
      <c r="N105" s="85"/>
      <c r="O105" s="85"/>
      <c r="AF105" s="114">
        <f>_xll.qlCalendarAdvance(Calendar,AF104,"1d","mf",,Trigger)</f>
        <v>42766</v>
      </c>
      <c r="AG105" s="100">
        <f>_xll.qlDayCounterYearFraction(DayCounter,SettlementDate,AF105,,,Trigger)</f>
        <v>0.40277777777777779</v>
      </c>
      <c r="AH105" s="112">
        <f t="shared" si="15"/>
        <v>3.3291194287643888E-3</v>
      </c>
      <c r="AI105" s="112">
        <f t="shared" si="16"/>
        <v>3.2573926343056852E-3</v>
      </c>
      <c r="AJ105" s="112">
        <f t="shared" si="17"/>
        <v>3.2542938443104112E-3</v>
      </c>
    </row>
    <row r="106" spans="14:36" x14ac:dyDescent="0.2">
      <c r="N106" s="85"/>
      <c r="O106" s="85"/>
      <c r="AF106" s="114">
        <f>_xll.qlCalendarAdvance(Calendar,AF105,"1d","mf",,Trigger)</f>
        <v>42767</v>
      </c>
      <c r="AG106" s="100">
        <f>_xll.qlDayCounterYearFraction(DayCounter,SettlementDate,AF106,,,Trigger)</f>
        <v>0.40555555555555556</v>
      </c>
      <c r="AH106" s="112">
        <f t="shared" si="15"/>
        <v>3.3291194287643888E-3</v>
      </c>
      <c r="AI106" s="112">
        <f t="shared" si="16"/>
        <v>3.2593053488245839E-3</v>
      </c>
      <c r="AJ106" s="112">
        <f t="shared" si="17"/>
        <v>3.2561678961429536E-3</v>
      </c>
    </row>
    <row r="107" spans="14:36" x14ac:dyDescent="0.2">
      <c r="N107" s="85"/>
      <c r="O107" s="85"/>
      <c r="AF107" s="114">
        <f>_xll.qlCalendarAdvance(Calendar,AF106,"1d","mf",,Trigger)</f>
        <v>42768</v>
      </c>
      <c r="AG107" s="100">
        <f>_xll.qlDayCounterYearFraction(DayCounter,SettlementDate,AF107,,,Trigger)</f>
        <v>0.40833333333333333</v>
      </c>
      <c r="AH107" s="112">
        <f t="shared" si="15"/>
        <v>3.3291194287643888E-3</v>
      </c>
      <c r="AI107" s="112">
        <f t="shared" si="16"/>
        <v>3.2612180633434826E-3</v>
      </c>
      <c r="AJ107" s="112">
        <f t="shared" si="17"/>
        <v>3.2580426774601449E-3</v>
      </c>
    </row>
    <row r="108" spans="14:36" x14ac:dyDescent="0.2">
      <c r="N108" s="85"/>
      <c r="O108" s="85"/>
      <c r="AF108" s="114">
        <f>_xll.qlCalendarAdvance(Calendar,AF107,"1d","mf",,Trigger)</f>
        <v>42769</v>
      </c>
      <c r="AG108" s="100">
        <f>_xll.qlDayCounterYearFraction(DayCounter,SettlementDate,AF108,,,Trigger)</f>
        <v>0.41111111111111109</v>
      </c>
      <c r="AH108" s="112">
        <f t="shared" si="15"/>
        <v>3.3291194287643888E-3</v>
      </c>
      <c r="AI108" s="112">
        <f t="shared" si="16"/>
        <v>3.2631307778623816E-3</v>
      </c>
      <c r="AJ108" s="112">
        <f t="shared" si="17"/>
        <v>3.2599181882619842E-3</v>
      </c>
    </row>
    <row r="109" spans="14:36" x14ac:dyDescent="0.2">
      <c r="N109" s="85"/>
      <c r="O109" s="85"/>
      <c r="AF109" s="114">
        <f>_xll.qlCalendarAdvance(Calendar,AF108,"1d","mf",,Trigger)</f>
        <v>42772</v>
      </c>
      <c r="AG109" s="100">
        <f>_xll.qlDayCounterYearFraction(DayCounter,SettlementDate,AF109,,,Trigger)</f>
        <v>0.41944444444444445</v>
      </c>
      <c r="AH109" s="112">
        <f t="shared" si="15"/>
        <v>3.3291194287643888E-3</v>
      </c>
      <c r="AI109" s="112">
        <f t="shared" si="16"/>
        <v>3.2688689214190776E-3</v>
      </c>
      <c r="AJ109" s="112">
        <f t="shared" si="17"/>
        <v>3.2655490975753917E-3</v>
      </c>
    </row>
    <row r="110" spans="14:36" x14ac:dyDescent="0.2">
      <c r="N110" s="85"/>
      <c r="O110" s="85"/>
      <c r="AF110" s="114">
        <f>_xll.qlCalendarAdvance(Calendar,AF109,"1d","mf",,Trigger)</f>
        <v>42773</v>
      </c>
      <c r="AG110" s="100">
        <f>_xll.qlDayCounterYearFraction(DayCounter,SettlementDate,AF110,,,Trigger)</f>
        <v>0.42222222222222222</v>
      </c>
      <c r="AH110" s="112">
        <f t="shared" si="15"/>
        <v>3.3291194287643888E-3</v>
      </c>
      <c r="AI110" s="112">
        <f t="shared" si="16"/>
        <v>3.2707816359379763E-3</v>
      </c>
      <c r="AJ110" s="112">
        <f t="shared" si="17"/>
        <v>3.2674275263158241E-3</v>
      </c>
    </row>
    <row r="111" spans="14:36" x14ac:dyDescent="0.2">
      <c r="N111" s="85"/>
      <c r="O111" s="85"/>
      <c r="AF111" s="114">
        <f>_xll.qlCalendarAdvance(Calendar,AF110,"1d","mf",,Trigger)</f>
        <v>42774</v>
      </c>
      <c r="AG111" s="100">
        <f>_xll.qlDayCounterYearFraction(DayCounter,SettlementDate,AF111,,,Trigger)</f>
        <v>0.42499999999999999</v>
      </c>
      <c r="AH111" s="112">
        <f t="shared" si="15"/>
        <v>3.3291194287643888E-3</v>
      </c>
      <c r="AI111" s="112">
        <f t="shared" si="16"/>
        <v>3.2726943504568754E-3</v>
      </c>
      <c r="AJ111" s="112">
        <f t="shared" si="17"/>
        <v>3.2693066845409045E-3</v>
      </c>
    </row>
    <row r="112" spans="14:36" x14ac:dyDescent="0.2">
      <c r="N112" s="85"/>
      <c r="O112" s="85"/>
      <c r="AF112" s="114">
        <f>_xll.qlCalendarAdvance(Calendar,AF111,"1d","mf",,Trigger)</f>
        <v>42775</v>
      </c>
      <c r="AG112" s="100">
        <f>_xll.qlDayCounterYearFraction(DayCounter,SettlementDate,AF112,,,Trigger)</f>
        <v>0.42777777777777776</v>
      </c>
      <c r="AH112" s="112">
        <f t="shared" si="15"/>
        <v>3.3291194287643888E-3</v>
      </c>
      <c r="AI112" s="112">
        <f t="shared" si="16"/>
        <v>3.274607064975774E-3</v>
      </c>
      <c r="AJ112" s="112">
        <f t="shared" si="17"/>
        <v>3.2711865722506329E-3</v>
      </c>
    </row>
    <row r="113" spans="14:36" x14ac:dyDescent="0.2">
      <c r="N113" s="85"/>
      <c r="O113" s="85"/>
      <c r="AF113" s="114">
        <f>_xll.qlCalendarAdvance(Calendar,AF112,"1d","mf",,Trigger)</f>
        <v>42776</v>
      </c>
      <c r="AG113" s="100">
        <f>_xll.qlDayCounterYearFraction(DayCounter,SettlementDate,AF113,,,Trigger)</f>
        <v>0.43055555555555558</v>
      </c>
      <c r="AH113" s="112">
        <f t="shared" si="15"/>
        <v>3.3291194287643888E-3</v>
      </c>
      <c r="AI113" s="112">
        <f t="shared" si="16"/>
        <v>3.2765197794946727E-3</v>
      </c>
      <c r="AJ113" s="112">
        <f t="shared" si="17"/>
        <v>3.2730671894450098E-3</v>
      </c>
    </row>
    <row r="114" spans="14:36" x14ac:dyDescent="0.2">
      <c r="N114" s="85"/>
      <c r="O114" s="85"/>
      <c r="AF114" s="114">
        <f>_xll.qlCalendarAdvance(Calendar,AF113,"1d","mf",,Trigger)</f>
        <v>42779</v>
      </c>
      <c r="AG114" s="100">
        <f>_xll.qlDayCounterYearFraction(DayCounter,SettlementDate,AF114,,,Trigger)</f>
        <v>0.43888888888888888</v>
      </c>
      <c r="AH114" s="112">
        <f t="shared" si="15"/>
        <v>3.3291194287643888E-3</v>
      </c>
      <c r="AI114" s="112">
        <f t="shared" si="16"/>
        <v>3.2822579230513691E-3</v>
      </c>
      <c r="AJ114" s="112">
        <f t="shared" si="17"/>
        <v>3.2787134179360303E-3</v>
      </c>
    </row>
    <row r="115" spans="14:36" x14ac:dyDescent="0.2">
      <c r="N115" s="85"/>
      <c r="O115" s="85"/>
      <c r="AF115" s="114">
        <f>_xll.qlCalendarAdvance(Calendar,AF114,"1d","mf",,Trigger)</f>
        <v>42780</v>
      </c>
      <c r="AG115" s="100">
        <f>_xll.qlDayCounterYearFraction(DayCounter,SettlementDate,AF115,,,Trigger)</f>
        <v>0.44166666666666665</v>
      </c>
      <c r="AH115" s="112">
        <f t="shared" si="15"/>
        <v>3.3291194287643888E-3</v>
      </c>
      <c r="AI115" s="112">
        <f t="shared" si="16"/>
        <v>3.2841706375702677E-3</v>
      </c>
      <c r="AJ115" s="112">
        <f t="shared" si="17"/>
        <v>3.2805969530690002E-3</v>
      </c>
    </row>
    <row r="116" spans="14:36" x14ac:dyDescent="0.2">
      <c r="N116" s="85"/>
      <c r="O116" s="85"/>
      <c r="AF116" s="114">
        <f>_xll.qlCalendarAdvance(Calendar,AF115,"1d","mf",,Trigger)</f>
        <v>42781</v>
      </c>
      <c r="AG116" s="100">
        <f>_xll.qlDayCounterYearFraction(DayCounter,SettlementDate,AF116,,,Trigger)</f>
        <v>0.44444444444444442</v>
      </c>
      <c r="AH116" s="112">
        <f t="shared" si="15"/>
        <v>3.3291194287643888E-3</v>
      </c>
      <c r="AI116" s="112">
        <f t="shared" si="16"/>
        <v>3.2860833520891668E-3</v>
      </c>
      <c r="AJ116" s="112">
        <f t="shared" si="17"/>
        <v>3.2824812176866182E-3</v>
      </c>
    </row>
    <row r="117" spans="14:36" x14ac:dyDescent="0.2">
      <c r="N117" s="85"/>
      <c r="O117" s="85"/>
      <c r="AF117" s="114">
        <f>_xll.qlCalendarAdvance(Calendar,AF116,"1d","mf",,Trigger)</f>
        <v>42782</v>
      </c>
      <c r="AG117" s="100">
        <f>_xll.qlDayCounterYearFraction(DayCounter,SettlementDate,AF117,,,Trigger)</f>
        <v>0.44722222222222224</v>
      </c>
      <c r="AH117" s="112">
        <f t="shared" si="15"/>
        <v>3.3291194287643888E-3</v>
      </c>
      <c r="AI117" s="112">
        <f t="shared" si="16"/>
        <v>3.2879960666080655E-3</v>
      </c>
      <c r="AJ117" s="112">
        <f t="shared" si="17"/>
        <v>3.2843662117888845E-3</v>
      </c>
    </row>
    <row r="118" spans="14:36" x14ac:dyDescent="0.2">
      <c r="N118" s="85"/>
      <c r="O118" s="85"/>
      <c r="AF118" s="114">
        <f>_xll.qlCalendarAdvance(Calendar,AF117,"1d","mf",,Trigger)</f>
        <v>42783</v>
      </c>
      <c r="AG118" s="100">
        <f>_xll.qlDayCounterYearFraction(DayCounter,SettlementDate,AF118,,,Trigger)</f>
        <v>0.45</v>
      </c>
      <c r="AH118" s="112">
        <f t="shared" si="15"/>
        <v>3.3291194287643888E-3</v>
      </c>
      <c r="AI118" s="112">
        <f t="shared" si="16"/>
        <v>3.2899087811269641E-3</v>
      </c>
      <c r="AJ118" s="112">
        <f t="shared" si="17"/>
        <v>3.286251935375799E-3</v>
      </c>
    </row>
    <row r="119" spans="14:36" x14ac:dyDescent="0.2">
      <c r="N119" s="86"/>
      <c r="O119" s="85"/>
      <c r="AF119" s="114">
        <f>_xll.qlCalendarAdvance(Calendar,AF118,"1d","mf",,Trigger)</f>
        <v>42786</v>
      </c>
      <c r="AG119" s="100">
        <f>_xll.qlDayCounterYearFraction(DayCounter,SettlementDate,AF119,,,Trigger)</f>
        <v>0.45833333333333331</v>
      </c>
      <c r="AH119" s="112">
        <f t="shared" si="15"/>
        <v>3.3291194287643888E-3</v>
      </c>
      <c r="AI119" s="112">
        <f t="shared" si="16"/>
        <v>3.2956469246836605E-3</v>
      </c>
      <c r="AJ119" s="112">
        <f t="shared" si="17"/>
        <v>3.2919134830444322E-3</v>
      </c>
    </row>
    <row r="120" spans="14:36" x14ac:dyDescent="0.2">
      <c r="N120" s="86"/>
      <c r="O120" s="85"/>
      <c r="AF120" s="114">
        <f>_xll.qlCalendarAdvance(Calendar,AF119,"1d","mf",,Trigger)</f>
        <v>42787</v>
      </c>
      <c r="AG120" s="100">
        <f>_xll.qlDayCounterYearFraction(DayCounter,SettlementDate,AF120,,,Trigger)</f>
        <v>0.46111111111111114</v>
      </c>
      <c r="AH120" s="112">
        <f t="shared" si="15"/>
        <v>3.3291194287643888E-3</v>
      </c>
      <c r="AI120" s="112">
        <f t="shared" si="16"/>
        <v>3.2975596392025592E-3</v>
      </c>
      <c r="AJ120" s="112">
        <f t="shared" si="17"/>
        <v>3.2938021245699396E-3</v>
      </c>
    </row>
    <row r="121" spans="14:36" x14ac:dyDescent="0.2">
      <c r="N121" s="86"/>
      <c r="O121" s="85"/>
      <c r="AF121" s="114">
        <f>_xll.qlCalendarAdvance(Calendar,AF120,"1d","mf",,Trigger)</f>
        <v>42788</v>
      </c>
      <c r="AG121" s="100">
        <f>_xll.qlDayCounterYearFraction(DayCounter,SettlementDate,AF121,,,Trigger)</f>
        <v>0.46388888888888891</v>
      </c>
      <c r="AH121" s="112">
        <f t="shared" si="15"/>
        <v>3.3291194287643888E-3</v>
      </c>
      <c r="AI121" s="112">
        <f t="shared" si="16"/>
        <v>3.2994723537214578E-3</v>
      </c>
      <c r="AJ121" s="112">
        <f t="shared" si="17"/>
        <v>3.2956914955800955E-3</v>
      </c>
    </row>
    <row r="122" spans="14:36" x14ac:dyDescent="0.2">
      <c r="N122" s="86"/>
      <c r="O122" s="85"/>
      <c r="AF122" s="114">
        <f>_xll.qlCalendarAdvance(Calendar,AF121,"1d","mf",,Trigger)</f>
        <v>42789</v>
      </c>
      <c r="AG122" s="100">
        <f>_xll.qlDayCounterYearFraction(DayCounter,SettlementDate,AF122,,,Trigger)</f>
        <v>0.46666666666666667</v>
      </c>
      <c r="AH122" s="112">
        <f t="shared" si="15"/>
        <v>3.3291194287643888E-3</v>
      </c>
      <c r="AI122" s="112">
        <f t="shared" si="16"/>
        <v>3.3013850682403569E-3</v>
      </c>
      <c r="AJ122" s="112">
        <f t="shared" si="17"/>
        <v>3.2975815960748995E-3</v>
      </c>
    </row>
    <row r="123" spans="14:36" x14ac:dyDescent="0.2">
      <c r="N123" s="86"/>
      <c r="O123" s="85"/>
      <c r="AF123" s="114">
        <f>_xll.qlCalendarAdvance(Calendar,AF122,"1d","mf",,Trigger)</f>
        <v>42790</v>
      </c>
      <c r="AG123" s="100">
        <f>_xll.qlDayCounterYearFraction(DayCounter,SettlementDate,AF123,,,Trigger)</f>
        <v>0.46944444444444444</v>
      </c>
      <c r="AH123" s="112">
        <f t="shared" si="15"/>
        <v>3.3291194287643888E-3</v>
      </c>
      <c r="AI123" s="112">
        <f t="shared" si="16"/>
        <v>3.3032977827592556E-3</v>
      </c>
      <c r="AJ123" s="112">
        <f t="shared" si="17"/>
        <v>3.2994724260543514E-3</v>
      </c>
    </row>
    <row r="124" spans="14:36" x14ac:dyDescent="0.2">
      <c r="N124" s="86"/>
      <c r="O124" s="85"/>
      <c r="AF124" s="114">
        <f>_xll.qlCalendarAdvance(Calendar,AF123,"1d","mf",,Trigger)</f>
        <v>42793</v>
      </c>
      <c r="AG124" s="100">
        <f>_xll.qlDayCounterYearFraction(DayCounter,SettlementDate,AF124,,,Trigger)</f>
        <v>0.4777777777777778</v>
      </c>
      <c r="AH124" s="112">
        <f t="shared" si="15"/>
        <v>3.3291194287643888E-3</v>
      </c>
      <c r="AI124" s="112">
        <f>$W$10+$W$9*AG124</f>
        <v>3.309035926315952E-3</v>
      </c>
      <c r="AJ124" s="112">
        <f>($W$5+$W$4*AG124+$W$3*AG124^2)</f>
        <v>3.3051492929005973E-3</v>
      </c>
    </row>
    <row r="125" spans="14:36" x14ac:dyDescent="0.2">
      <c r="N125" s="86"/>
      <c r="O125" s="86"/>
      <c r="AF125" s="114">
        <f>_xll.qlCalendarAdvance(Calendar,AF124,"1d","mf",,Trigger)</f>
        <v>42794</v>
      </c>
      <c r="AG125" s="100">
        <f>_xll.qlDayCounterYearFraction(DayCounter,SettlementDate,AF125,,,Trigger)</f>
        <v>0.48055555555555557</v>
      </c>
      <c r="AH125" s="112">
        <f t="shared" si="15"/>
        <v>3.3291194287643888E-3</v>
      </c>
      <c r="AI125" s="112">
        <f t="shared" ref="AI125:AI188" si="18">$W$10+$W$9*AG125</f>
        <v>3.3109486408348507E-3</v>
      </c>
      <c r="AJ125" s="112">
        <f t="shared" ref="AJ125:AJ188" si="19">($W$5+$W$4*AG125+$W$3*AG125^2)</f>
        <v>3.3070430408186423E-3</v>
      </c>
    </row>
    <row r="126" spans="14:36" x14ac:dyDescent="0.2">
      <c r="N126" s="86"/>
      <c r="O126" s="86"/>
      <c r="AF126" s="114">
        <f>_xll.qlCalendarAdvance(Calendar,AF125,"1d","mf",,Trigger)</f>
        <v>42795</v>
      </c>
      <c r="AG126" s="100">
        <f>_xll.qlDayCounterYearFraction(DayCounter,SettlementDate,AF126,,,Trigger)</f>
        <v>0.48333333333333334</v>
      </c>
      <c r="AH126" s="112">
        <f t="shared" si="15"/>
        <v>3.3291194287643888E-3</v>
      </c>
      <c r="AI126" s="112">
        <f t="shared" si="18"/>
        <v>3.3128613553537493E-3</v>
      </c>
      <c r="AJ126" s="112">
        <f t="shared" si="19"/>
        <v>3.3089375182213357E-3</v>
      </c>
    </row>
    <row r="127" spans="14:36" x14ac:dyDescent="0.2">
      <c r="N127" s="86"/>
      <c r="O127" s="86"/>
      <c r="AF127" s="114">
        <f>_xll.qlCalendarAdvance(Calendar,AF126,"1d","mf",,Trigger)</f>
        <v>42796</v>
      </c>
      <c r="AG127" s="100">
        <f>_xll.qlDayCounterYearFraction(DayCounter,SettlementDate,AF127,,,Trigger)</f>
        <v>0.4861111111111111</v>
      </c>
      <c r="AH127" s="112">
        <f t="shared" si="15"/>
        <v>3.3291194287643888E-3</v>
      </c>
      <c r="AI127" s="112">
        <f t="shared" si="18"/>
        <v>3.3147740698726484E-3</v>
      </c>
      <c r="AJ127" s="112">
        <f t="shared" si="19"/>
        <v>3.3108327251086772E-3</v>
      </c>
    </row>
    <row r="128" spans="14:36" x14ac:dyDescent="0.2">
      <c r="N128" s="86"/>
      <c r="O128" s="86"/>
      <c r="AF128" s="114">
        <f>_xll.qlCalendarAdvance(Calendar,AF127,"1d","mf",,Trigger)</f>
        <v>42797</v>
      </c>
      <c r="AG128" s="100">
        <f>_xll.qlDayCounterYearFraction(DayCounter,SettlementDate,AF128,,,Trigger)</f>
        <v>0.48888888888888887</v>
      </c>
      <c r="AH128" s="112">
        <f t="shared" si="15"/>
        <v>3.3291194287643888E-3</v>
      </c>
      <c r="AI128" s="112">
        <f t="shared" si="18"/>
        <v>3.3166867843915471E-3</v>
      </c>
      <c r="AJ128" s="112">
        <f t="shared" si="19"/>
        <v>3.3127286614806667E-3</v>
      </c>
    </row>
    <row r="129" spans="14:36" x14ac:dyDescent="0.2">
      <c r="N129" s="86"/>
      <c r="O129" s="86"/>
      <c r="AF129" s="114">
        <f>_xll.qlCalendarAdvance(Calendar,AF128,"1d","mf",,Trigger)</f>
        <v>42800</v>
      </c>
      <c r="AG129" s="100">
        <f>_xll.qlDayCounterYearFraction(DayCounter,SettlementDate,AF129,,,Trigger)</f>
        <v>0.49722222222222223</v>
      </c>
      <c r="AH129" s="112">
        <f t="shared" si="15"/>
        <v>3.3291194287643888E-3</v>
      </c>
      <c r="AI129" s="112">
        <f t="shared" si="18"/>
        <v>3.3224249279482435E-3</v>
      </c>
      <c r="AJ129" s="112">
        <f t="shared" si="19"/>
        <v>3.3184208475045256E-3</v>
      </c>
    </row>
    <row r="130" spans="14:36" x14ac:dyDescent="0.2">
      <c r="N130" s="86"/>
      <c r="O130" s="86"/>
      <c r="AF130" s="114">
        <f>_xll.qlCalendarAdvance(Calendar,AF129,"1d","mf",,Trigger)</f>
        <v>42801</v>
      </c>
      <c r="AG130" s="100">
        <f>_xll.qlDayCounterYearFraction(DayCounter,SettlementDate,AF130,,,Trigger)</f>
        <v>0.5</v>
      </c>
      <c r="AH130" s="112">
        <f t="shared" si="15"/>
        <v>3.3291194287643888E-3</v>
      </c>
      <c r="AI130" s="112">
        <f t="shared" si="18"/>
        <v>3.3243376424671421E-3</v>
      </c>
      <c r="AJ130" s="112">
        <f t="shared" si="19"/>
        <v>3.3203197018151082E-3</v>
      </c>
    </row>
    <row r="131" spans="14:36" x14ac:dyDescent="0.2">
      <c r="N131" s="86"/>
      <c r="O131" s="86"/>
      <c r="AF131" s="114">
        <f>_xll.qlCalendarAdvance(Calendar,AF130,"1d","mf",,Trigger)</f>
        <v>42802</v>
      </c>
      <c r="AG131" s="100">
        <f>_xll.qlDayCounterYearFraction(DayCounter,SettlementDate,AF131,,,Trigger)</f>
        <v>0.50277777777777777</v>
      </c>
      <c r="AH131" s="112">
        <f t="shared" ref="AH131:AH194" si="20">$W$13</f>
        <v>3.3291194287643888E-3</v>
      </c>
      <c r="AI131" s="112">
        <f t="shared" si="18"/>
        <v>3.3262503569860408E-3</v>
      </c>
      <c r="AJ131" s="112">
        <f t="shared" si="19"/>
        <v>3.3222192856103392E-3</v>
      </c>
    </row>
    <row r="132" spans="14:36" x14ac:dyDescent="0.2">
      <c r="N132" s="86"/>
      <c r="O132" s="86"/>
      <c r="AF132" s="114">
        <f>_xll.qlCalendarAdvance(Calendar,AF131,"1d","mf",,Trigger)</f>
        <v>42803</v>
      </c>
      <c r="AG132" s="100">
        <f>_xll.qlDayCounterYearFraction(DayCounter,SettlementDate,AF132,,,Trigger)</f>
        <v>0.50555555555555554</v>
      </c>
      <c r="AH132" s="112">
        <f t="shared" si="20"/>
        <v>3.3291194287643888E-3</v>
      </c>
      <c r="AI132" s="112">
        <f t="shared" si="18"/>
        <v>3.3281630715049394E-3</v>
      </c>
      <c r="AJ132" s="112">
        <f t="shared" si="19"/>
        <v>3.3241195988902182E-3</v>
      </c>
    </row>
    <row r="133" spans="14:36" x14ac:dyDescent="0.2">
      <c r="N133" s="86"/>
      <c r="O133" s="86"/>
      <c r="AF133" s="114">
        <f>_xll.qlCalendarAdvance(Calendar,AF132,"1d","mf",,Trigger)</f>
        <v>42804</v>
      </c>
      <c r="AG133" s="100">
        <f>_xll.qlDayCounterYearFraction(DayCounter,SettlementDate,AF133,,,Trigger)</f>
        <v>0.5083333333333333</v>
      </c>
      <c r="AH133" s="112">
        <f t="shared" si="20"/>
        <v>3.3291194287643888E-3</v>
      </c>
      <c r="AI133" s="112">
        <f t="shared" si="18"/>
        <v>3.3300757860238385E-3</v>
      </c>
      <c r="AJ133" s="112">
        <f t="shared" si="19"/>
        <v>3.3260206416547457E-3</v>
      </c>
    </row>
    <row r="134" spans="14:36" x14ac:dyDescent="0.2">
      <c r="N134" s="86"/>
      <c r="O134" s="86"/>
      <c r="AF134" s="114">
        <f>_xll.qlCalendarAdvance(Calendar,AF133,"1d","mf",,Trigger)</f>
        <v>42807</v>
      </c>
      <c r="AG134" s="100">
        <f>_xll.qlDayCounterYearFraction(DayCounter,SettlementDate,AF134,,,Trigger)</f>
        <v>0.51666666666666672</v>
      </c>
      <c r="AH134" s="112">
        <f t="shared" si="20"/>
        <v>3.3291194287643888E-3</v>
      </c>
      <c r="AI134" s="112">
        <f t="shared" si="18"/>
        <v>3.3358139295805349E-3</v>
      </c>
      <c r="AJ134" s="112">
        <f t="shared" si="19"/>
        <v>3.3317281468562168E-3</v>
      </c>
    </row>
    <row r="135" spans="14:36" x14ac:dyDescent="0.2">
      <c r="O135" s="86"/>
      <c r="AF135" s="114">
        <f>_xll.qlCalendarAdvance(Calendar,AF134,"1d","mf",,Trigger)</f>
        <v>42808</v>
      </c>
      <c r="AG135" s="100">
        <f>_xll.qlDayCounterYearFraction(DayCounter,SettlementDate,AF135,,,Trigger)</f>
        <v>0.51944444444444449</v>
      </c>
      <c r="AH135" s="112">
        <f t="shared" si="20"/>
        <v>3.3291194287643888E-3</v>
      </c>
      <c r="AI135" s="112">
        <f t="shared" si="18"/>
        <v>3.3377266440994336E-3</v>
      </c>
      <c r="AJ135" s="112">
        <f t="shared" si="19"/>
        <v>3.3336321075593373E-3</v>
      </c>
    </row>
    <row r="136" spans="14:36" x14ac:dyDescent="0.2">
      <c r="O136" s="86"/>
      <c r="AF136" s="114">
        <f>_xll.qlCalendarAdvance(Calendar,AF135,"1d","mf",,Trigger)</f>
        <v>42809</v>
      </c>
      <c r="AG136" s="100">
        <f>_xll.qlDayCounterYearFraction(DayCounter,SettlementDate,AF136,,,Trigger)</f>
        <v>0.52222222222222225</v>
      </c>
      <c r="AH136" s="112">
        <f t="shared" si="20"/>
        <v>3.3291194287643888E-3</v>
      </c>
      <c r="AI136" s="112">
        <f t="shared" si="18"/>
        <v>3.3396393586183322E-3</v>
      </c>
      <c r="AJ136" s="112">
        <f t="shared" si="19"/>
        <v>3.3355367977471058E-3</v>
      </c>
    </row>
    <row r="137" spans="14:36" x14ac:dyDescent="0.2">
      <c r="O137" s="86"/>
      <c r="AF137" s="114">
        <f>_xll.qlCalendarAdvance(Calendar,AF136,"1d","mf",,Trigger)</f>
        <v>42810</v>
      </c>
      <c r="AG137" s="100">
        <f>_xll.qlDayCounterYearFraction(DayCounter,SettlementDate,AF137,,,Trigger)</f>
        <v>0.52500000000000002</v>
      </c>
      <c r="AH137" s="112">
        <f t="shared" si="20"/>
        <v>3.3291194287643888E-3</v>
      </c>
      <c r="AI137" s="112">
        <f t="shared" si="18"/>
        <v>3.3415520731372309E-3</v>
      </c>
      <c r="AJ137" s="112">
        <f t="shared" si="19"/>
        <v>3.3374422174195228E-3</v>
      </c>
    </row>
    <row r="138" spans="14:36" x14ac:dyDescent="0.2">
      <c r="O138" s="86"/>
      <c r="AF138" s="114">
        <f>_xll.qlCalendarAdvance(Calendar,AF137,"1d","mf",,Trigger)</f>
        <v>42811</v>
      </c>
      <c r="AG138" s="100">
        <f>_xll.qlDayCounterYearFraction(DayCounter,SettlementDate,AF138,,,Trigger)</f>
        <v>0.52777777777777779</v>
      </c>
      <c r="AH138" s="112">
        <f t="shared" si="20"/>
        <v>3.3291194287643888E-3</v>
      </c>
      <c r="AI138" s="112">
        <f t="shared" si="18"/>
        <v>3.34346478765613E-3</v>
      </c>
      <c r="AJ138" s="112">
        <f t="shared" si="19"/>
        <v>3.3393483665765879E-3</v>
      </c>
    </row>
    <row r="139" spans="14:36" x14ac:dyDescent="0.2">
      <c r="O139" s="86"/>
      <c r="AF139" s="114">
        <f>_xll.qlCalendarAdvance(Calendar,AF138,"1d","mf",,Trigger)</f>
        <v>42814</v>
      </c>
      <c r="AG139" s="100">
        <f>_xll.qlDayCounterYearFraction(DayCounter,SettlementDate,AF139,,,Trigger)</f>
        <v>0.53611111111111109</v>
      </c>
      <c r="AH139" s="112">
        <f t="shared" si="20"/>
        <v>3.3291194287643888E-3</v>
      </c>
      <c r="AI139" s="112">
        <f t="shared" si="18"/>
        <v>3.3492029312128264E-3</v>
      </c>
      <c r="AJ139" s="112">
        <f t="shared" si="19"/>
        <v>3.3450711909556717E-3</v>
      </c>
    </row>
    <row r="140" spans="14:36" x14ac:dyDescent="0.2">
      <c r="O140" s="86"/>
      <c r="AF140" s="114">
        <f>_xll.qlCalendarAdvance(Calendar,AF139,"1d","mf",,Trigger)</f>
        <v>42815</v>
      </c>
      <c r="AG140" s="100">
        <f>_xll.qlDayCounterYearFraction(DayCounter,SettlementDate,AF140,,,Trigger)</f>
        <v>0.53888888888888886</v>
      </c>
      <c r="AH140" s="112">
        <f t="shared" si="20"/>
        <v>3.3291194287643888E-3</v>
      </c>
      <c r="AI140" s="112">
        <f t="shared" si="18"/>
        <v>3.351115645731725E-3</v>
      </c>
      <c r="AJ140" s="112">
        <f t="shared" si="19"/>
        <v>3.3469802580513297E-3</v>
      </c>
    </row>
    <row r="141" spans="14:36" x14ac:dyDescent="0.2">
      <c r="AF141" s="114">
        <f>_xll.qlCalendarAdvance(Calendar,AF140,"1d","mf",,Trigger)</f>
        <v>42816</v>
      </c>
      <c r="AG141" s="100">
        <f>_xll.qlDayCounterYearFraction(DayCounter,SettlementDate,AF141,,,Trigger)</f>
        <v>0.54166666666666663</v>
      </c>
      <c r="AH141" s="112">
        <f t="shared" si="20"/>
        <v>3.3291194287643888E-3</v>
      </c>
      <c r="AI141" s="112">
        <f t="shared" si="18"/>
        <v>3.3530283602506237E-3</v>
      </c>
      <c r="AJ141" s="112">
        <f t="shared" si="19"/>
        <v>3.3488900546316358E-3</v>
      </c>
    </row>
    <row r="142" spans="14:36" x14ac:dyDescent="0.2">
      <c r="AF142" s="114">
        <f>_xll.qlCalendarAdvance(Calendar,AF141,"1d","mf",,Trigger)</f>
        <v>42817</v>
      </c>
      <c r="AG142" s="100">
        <f>_xll.qlDayCounterYearFraction(DayCounter,SettlementDate,AF142,,,Trigger)</f>
        <v>0.5444444444444444</v>
      </c>
      <c r="AH142" s="112">
        <f t="shared" si="20"/>
        <v>3.3291194287643888E-3</v>
      </c>
      <c r="AI142" s="112">
        <f t="shared" si="18"/>
        <v>3.3549410747695223E-3</v>
      </c>
      <c r="AJ142" s="112">
        <f t="shared" si="19"/>
        <v>3.3508005806965903E-3</v>
      </c>
    </row>
    <row r="143" spans="14:36" x14ac:dyDescent="0.2">
      <c r="AF143" s="114">
        <f>_xll.qlCalendarAdvance(Calendar,AF142,"1d","mf",,Trigger)</f>
        <v>42818</v>
      </c>
      <c r="AG143" s="100">
        <f>_xll.qlDayCounterYearFraction(DayCounter,SettlementDate,AF143,,,Trigger)</f>
        <v>0.54722222222222228</v>
      </c>
      <c r="AH143" s="112">
        <f t="shared" si="20"/>
        <v>3.3291194287643888E-3</v>
      </c>
      <c r="AI143" s="112">
        <f t="shared" si="18"/>
        <v>3.3568537892884214E-3</v>
      </c>
      <c r="AJ143" s="112">
        <f t="shared" si="19"/>
        <v>3.3527118362461929E-3</v>
      </c>
    </row>
    <row r="144" spans="14:36" x14ac:dyDescent="0.2">
      <c r="AF144" s="114">
        <f>_xll.qlCalendarAdvance(Calendar,AF143,"1d","mf",,Trigger)</f>
        <v>42821</v>
      </c>
      <c r="AG144" s="100">
        <f>_xll.qlDayCounterYearFraction(DayCounter,SettlementDate,AF144,,,Trigger)</f>
        <v>0.55555555555555558</v>
      </c>
      <c r="AH144" s="112">
        <f t="shared" si="20"/>
        <v>3.3291194287643888E-3</v>
      </c>
      <c r="AI144" s="112">
        <f t="shared" si="18"/>
        <v>3.3625919328451174E-3</v>
      </c>
      <c r="AJ144" s="112">
        <f t="shared" si="19"/>
        <v>3.3584499798028898E-3</v>
      </c>
    </row>
    <row r="145" spans="32:36" x14ac:dyDescent="0.2">
      <c r="AF145" s="114">
        <f>_xll.qlCalendarAdvance(Calendar,AF144,"1d","mf",,Trigger)</f>
        <v>42822</v>
      </c>
      <c r="AG145" s="100">
        <f>_xll.qlDayCounterYearFraction(DayCounter,SettlementDate,AF145,,,Trigger)</f>
        <v>0.55833333333333335</v>
      </c>
      <c r="AH145" s="112">
        <f t="shared" si="20"/>
        <v>3.3291194287643888E-3</v>
      </c>
      <c r="AI145" s="112">
        <f t="shared" si="18"/>
        <v>3.3645046473640165E-3</v>
      </c>
      <c r="AJ145" s="112">
        <f t="shared" si="19"/>
        <v>3.3603641532910854E-3</v>
      </c>
    </row>
    <row r="146" spans="32:36" x14ac:dyDescent="0.2">
      <c r="AF146" s="114">
        <f>_xll.qlCalendarAdvance(Calendar,AF145,"1d","mf",,Trigger)</f>
        <v>42823</v>
      </c>
      <c r="AG146" s="100">
        <f>_xll.qlDayCounterYearFraction(DayCounter,SettlementDate,AF146,,,Trigger)</f>
        <v>0.56111111111111112</v>
      </c>
      <c r="AH146" s="112">
        <f t="shared" si="20"/>
        <v>3.3291194287643888E-3</v>
      </c>
      <c r="AI146" s="112">
        <f t="shared" si="18"/>
        <v>3.3664173618829151E-3</v>
      </c>
      <c r="AJ146" s="112">
        <f t="shared" si="19"/>
        <v>3.362279056263929E-3</v>
      </c>
    </row>
    <row r="147" spans="32:36" x14ac:dyDescent="0.2">
      <c r="AF147" s="114">
        <f>_xll.qlCalendarAdvance(Calendar,AF146,"1d","mf",,Trigger)</f>
        <v>42824</v>
      </c>
      <c r="AG147" s="100">
        <f>_xll.qlDayCounterYearFraction(DayCounter,SettlementDate,AF147,,,Trigger)</f>
        <v>0.56388888888888888</v>
      </c>
      <c r="AH147" s="112">
        <f t="shared" si="20"/>
        <v>3.3291194287643888E-3</v>
      </c>
      <c r="AI147" s="112">
        <f t="shared" si="18"/>
        <v>3.3683300764018138E-3</v>
      </c>
      <c r="AJ147" s="112">
        <f t="shared" si="19"/>
        <v>3.3641946887214211E-3</v>
      </c>
    </row>
    <row r="148" spans="32:36" x14ac:dyDescent="0.2">
      <c r="AF148" s="114">
        <f>_xll.qlCalendarAdvance(Calendar,AF147,"1d","mf",,Trigger)</f>
        <v>42825</v>
      </c>
      <c r="AG148" s="100">
        <f>_xll.qlDayCounterYearFraction(DayCounter,SettlementDate,AF148,,,Trigger)</f>
        <v>0.56666666666666665</v>
      </c>
      <c r="AH148" s="112">
        <f t="shared" si="20"/>
        <v>3.3291194287643888E-3</v>
      </c>
      <c r="AI148" s="112">
        <f t="shared" si="18"/>
        <v>3.3702427909207125E-3</v>
      </c>
      <c r="AJ148" s="112">
        <f t="shared" si="19"/>
        <v>3.3661110506635612E-3</v>
      </c>
    </row>
    <row r="149" spans="32:36" x14ac:dyDescent="0.2">
      <c r="AF149" s="114">
        <f>_xll.qlCalendarAdvance(Calendar,AF148,"1d","mf",,Trigger)</f>
        <v>42828</v>
      </c>
      <c r="AG149" s="100">
        <f>_xll.qlDayCounterYearFraction(DayCounter,SettlementDate,AF149,,,Trigger)</f>
        <v>0.57499999999999996</v>
      </c>
      <c r="AH149" s="112">
        <f t="shared" si="20"/>
        <v>3.3291194287643888E-3</v>
      </c>
      <c r="AI149" s="112">
        <f t="shared" si="18"/>
        <v>3.3759809344774089E-3</v>
      </c>
      <c r="AJ149" s="112">
        <f t="shared" si="19"/>
        <v>3.3718645133978711E-3</v>
      </c>
    </row>
    <row r="150" spans="32:36" x14ac:dyDescent="0.2">
      <c r="AF150" s="114">
        <f>_xll.qlCalendarAdvance(Calendar,AF149,"1d","mf",,Trigger)</f>
        <v>42829</v>
      </c>
      <c r="AG150" s="100">
        <f>_xll.qlDayCounterYearFraction(DayCounter,SettlementDate,AF150,,,Trigger)</f>
        <v>0.57777777777777772</v>
      </c>
      <c r="AH150" s="112">
        <f t="shared" si="20"/>
        <v>3.3291194287643888E-3</v>
      </c>
      <c r="AI150" s="112">
        <f t="shared" si="18"/>
        <v>3.3778936489963075E-3</v>
      </c>
      <c r="AJ150" s="112">
        <f t="shared" si="19"/>
        <v>3.3737837932786043E-3</v>
      </c>
    </row>
    <row r="151" spans="32:36" x14ac:dyDescent="0.2">
      <c r="AF151" s="114">
        <f>_xll.qlCalendarAdvance(Calendar,AF150,"1d","mf",,Trigger)</f>
        <v>42830</v>
      </c>
      <c r="AG151" s="100">
        <f>_xll.qlDayCounterYearFraction(DayCounter,SettlementDate,AF151,,,Trigger)</f>
        <v>0.5805555555555556</v>
      </c>
      <c r="AH151" s="112">
        <f t="shared" si="20"/>
        <v>3.3291194287643888E-3</v>
      </c>
      <c r="AI151" s="112">
        <f t="shared" si="18"/>
        <v>3.3798063635152066E-3</v>
      </c>
      <c r="AJ151" s="112">
        <f t="shared" si="19"/>
        <v>3.3757038026439854E-3</v>
      </c>
    </row>
    <row r="152" spans="32:36" x14ac:dyDescent="0.2">
      <c r="AF152" s="114">
        <f>_xll.qlCalendarAdvance(Calendar,AF151,"1d","mf",,Trigger)</f>
        <v>42831</v>
      </c>
      <c r="AG152" s="100">
        <f>_xll.qlDayCounterYearFraction(DayCounter,SettlementDate,AF152,,,Trigger)</f>
        <v>0.58333333333333337</v>
      </c>
      <c r="AH152" s="112">
        <f t="shared" si="20"/>
        <v>3.3291194287643888E-3</v>
      </c>
      <c r="AI152" s="112">
        <f t="shared" si="18"/>
        <v>3.3817190780341053E-3</v>
      </c>
      <c r="AJ152" s="112">
        <f t="shared" si="19"/>
        <v>3.3776245414940151E-3</v>
      </c>
    </row>
    <row r="153" spans="32:36" x14ac:dyDescent="0.2">
      <c r="AF153" s="114">
        <f>_xll.qlCalendarAdvance(Calendar,AF152,"1d","mf",,Trigger)</f>
        <v>42832</v>
      </c>
      <c r="AG153" s="100">
        <f>_xll.qlDayCounterYearFraction(DayCounter,SettlementDate,AF153,,,Trigger)</f>
        <v>0.58611111111111114</v>
      </c>
      <c r="AH153" s="112">
        <f t="shared" si="20"/>
        <v>3.3291194287643888E-3</v>
      </c>
      <c r="AI153" s="112">
        <f t="shared" si="18"/>
        <v>3.3836317925530039E-3</v>
      </c>
      <c r="AJ153" s="112">
        <f t="shared" si="19"/>
        <v>3.3795460098286932E-3</v>
      </c>
    </row>
    <row r="154" spans="32:36" x14ac:dyDescent="0.2">
      <c r="AF154" s="114">
        <f>_xll.qlCalendarAdvance(Calendar,AF153,"1d","mf",,Trigger)</f>
        <v>42835</v>
      </c>
      <c r="AG154" s="100">
        <f>_xll.qlDayCounterYearFraction(DayCounter,SettlementDate,AF154,,,Trigger)</f>
        <v>0.59444444444444444</v>
      </c>
      <c r="AH154" s="112">
        <f t="shared" si="20"/>
        <v>3.3291194287643888E-3</v>
      </c>
      <c r="AI154" s="112">
        <f t="shared" si="18"/>
        <v>3.3893699361097003E-3</v>
      </c>
      <c r="AJ154" s="112">
        <f t="shared" si="19"/>
        <v>3.3853147917406157E-3</v>
      </c>
    </row>
    <row r="155" spans="32:36" x14ac:dyDescent="0.2">
      <c r="AF155" s="114">
        <f>_xll.qlCalendarAdvance(Calendar,AF154,"1d","mf",,Trigger)</f>
        <v>42836</v>
      </c>
      <c r="AG155" s="100">
        <f>_xll.qlDayCounterYearFraction(DayCounter,SettlementDate,AF155,,,Trigger)</f>
        <v>0.59722222222222221</v>
      </c>
      <c r="AH155" s="112">
        <f t="shared" si="20"/>
        <v>3.3291194287643888E-3</v>
      </c>
      <c r="AI155" s="112">
        <f t="shared" si="18"/>
        <v>3.391282650628599E-3</v>
      </c>
      <c r="AJ155" s="112">
        <f t="shared" si="19"/>
        <v>3.3872391780138864E-3</v>
      </c>
    </row>
    <row r="156" spans="32:36" x14ac:dyDescent="0.2">
      <c r="AF156" s="114">
        <f>_xll.qlCalendarAdvance(Calendar,AF155,"1d","mf",,Trigger)</f>
        <v>42837</v>
      </c>
      <c r="AG156" s="100">
        <f>_xll.qlDayCounterYearFraction(DayCounter,SettlementDate,AF156,,,Trigger)</f>
        <v>0.6</v>
      </c>
      <c r="AH156" s="112">
        <f t="shared" si="20"/>
        <v>3.3291194287643888E-3</v>
      </c>
      <c r="AI156" s="112">
        <f t="shared" si="18"/>
        <v>3.3931953651474981E-3</v>
      </c>
      <c r="AJ156" s="112">
        <f t="shared" si="19"/>
        <v>3.3891642937718051E-3</v>
      </c>
    </row>
    <row r="157" spans="32:36" x14ac:dyDescent="0.2">
      <c r="AF157" s="114">
        <f>_xll.qlCalendarAdvance(Calendar,AF156,"1d","mf",,Trigger)</f>
        <v>42838</v>
      </c>
      <c r="AG157" s="100">
        <f>_xll.qlDayCounterYearFraction(DayCounter,SettlementDate,AF157,,,Trigger)</f>
        <v>0.60277777777777775</v>
      </c>
      <c r="AH157" s="112">
        <f t="shared" si="20"/>
        <v>3.3291194287643888E-3</v>
      </c>
      <c r="AI157" s="112">
        <f t="shared" si="18"/>
        <v>3.3951080796663967E-3</v>
      </c>
      <c r="AJ157" s="112">
        <f t="shared" si="19"/>
        <v>3.3910901390143723E-3</v>
      </c>
    </row>
    <row r="158" spans="32:36" x14ac:dyDescent="0.2">
      <c r="AF158" s="114">
        <f>_xll.qlCalendarAdvance(Calendar,AF157,"1d","mf",,Trigger)</f>
        <v>42843</v>
      </c>
      <c r="AG158" s="100">
        <f>_xll.qlDayCounterYearFraction(DayCounter,SettlementDate,AF158,,,Trigger)</f>
        <v>0.6166666666666667</v>
      </c>
      <c r="AH158" s="112">
        <f t="shared" si="20"/>
        <v>3.3291194287643888E-3</v>
      </c>
      <c r="AI158" s="112">
        <f t="shared" si="18"/>
        <v>3.4046716522608904E-3</v>
      </c>
      <c r="AJ158" s="112">
        <f t="shared" si="19"/>
        <v>3.4007303074969314E-3</v>
      </c>
    </row>
    <row r="159" spans="32:36" x14ac:dyDescent="0.2">
      <c r="AF159" s="114">
        <f>_xll.qlCalendarAdvance(Calendar,AF158,"1d","mf",,Trigger)</f>
        <v>42844</v>
      </c>
      <c r="AG159" s="100">
        <f>_xll.qlDayCounterYearFraction(DayCounter,SettlementDate,AF159,,,Trigger)</f>
        <v>0.61944444444444446</v>
      </c>
      <c r="AH159" s="112">
        <f t="shared" si="20"/>
        <v>3.3291194287643888E-3</v>
      </c>
      <c r="AI159" s="112">
        <f t="shared" si="18"/>
        <v>3.4065843667797895E-3</v>
      </c>
      <c r="AJ159" s="112">
        <f t="shared" si="19"/>
        <v>3.4026605296473881E-3</v>
      </c>
    </row>
    <row r="160" spans="32:36" x14ac:dyDescent="0.2">
      <c r="AF160" s="114">
        <f>_xll.qlCalendarAdvance(Calendar,AF159,"1d","mf",,Trigger)</f>
        <v>42845</v>
      </c>
      <c r="AG160" s="100">
        <f>_xll.qlDayCounterYearFraction(DayCounter,SettlementDate,AF160,,,Trigger)</f>
        <v>0.62222222222222223</v>
      </c>
      <c r="AH160" s="112">
        <f t="shared" si="20"/>
        <v>3.3291194287643888E-3</v>
      </c>
      <c r="AI160" s="112">
        <f t="shared" si="18"/>
        <v>3.4084970812986882E-3</v>
      </c>
      <c r="AJ160" s="112">
        <f t="shared" si="19"/>
        <v>3.4045914812824928E-3</v>
      </c>
    </row>
    <row r="161" spans="32:36" x14ac:dyDescent="0.2">
      <c r="AF161" s="114">
        <f>_xll.qlCalendarAdvance(Calendar,AF160,"1d","mf",,Trigger)</f>
        <v>42846</v>
      </c>
      <c r="AG161" s="100">
        <f>_xll.qlDayCounterYearFraction(DayCounter,SettlementDate,AF161,,,Trigger)</f>
        <v>0.625</v>
      </c>
      <c r="AH161" s="112">
        <f t="shared" si="20"/>
        <v>3.3291194287643888E-3</v>
      </c>
      <c r="AI161" s="112">
        <f t="shared" si="18"/>
        <v>3.4104097958175868E-3</v>
      </c>
      <c r="AJ161" s="112">
        <f t="shared" si="19"/>
        <v>3.406523162402246E-3</v>
      </c>
    </row>
    <row r="162" spans="32:36" x14ac:dyDescent="0.2">
      <c r="AF162" s="114">
        <f>_xll.qlCalendarAdvance(Calendar,AF161,"1d","mf",,Trigger)</f>
        <v>42849</v>
      </c>
      <c r="AG162" s="100">
        <f>_xll.qlDayCounterYearFraction(DayCounter,SettlementDate,AF162,,,Trigger)</f>
        <v>0.6333333333333333</v>
      </c>
      <c r="AH162" s="112">
        <f t="shared" si="20"/>
        <v>3.3291194287643888E-3</v>
      </c>
      <c r="AI162" s="112">
        <f t="shared" si="18"/>
        <v>3.4161479393742832E-3</v>
      </c>
      <c r="AJ162" s="112">
        <f t="shared" si="19"/>
        <v>3.4123225826693947E-3</v>
      </c>
    </row>
    <row r="163" spans="32:36" x14ac:dyDescent="0.2">
      <c r="AF163" s="114">
        <f>_xll.qlCalendarAdvance(Calendar,AF162,"1d","mf",,Trigger)</f>
        <v>42850</v>
      </c>
      <c r="AG163" s="100">
        <f>_xll.qlDayCounterYearFraction(DayCounter,SettlementDate,AF163,,,Trigger)</f>
        <v>0.63611111111111107</v>
      </c>
      <c r="AH163" s="112">
        <f t="shared" si="20"/>
        <v>3.3291194287643888E-3</v>
      </c>
      <c r="AI163" s="112">
        <f t="shared" si="18"/>
        <v>3.4180606538931819E-3</v>
      </c>
      <c r="AJ163" s="112">
        <f t="shared" si="19"/>
        <v>3.41425718172774E-3</v>
      </c>
    </row>
    <row r="164" spans="32:36" x14ac:dyDescent="0.2">
      <c r="AF164" s="114">
        <f>_xll.qlCalendarAdvance(Calendar,AF163,"1d","mf",,Trigger)</f>
        <v>42851</v>
      </c>
      <c r="AG164" s="100">
        <f>_xll.qlDayCounterYearFraction(DayCounter,SettlementDate,AF164,,,Trigger)</f>
        <v>0.63888888888888884</v>
      </c>
      <c r="AH164" s="112">
        <f t="shared" si="20"/>
        <v>3.3291194287643888E-3</v>
      </c>
      <c r="AI164" s="112">
        <f t="shared" si="18"/>
        <v>3.4199733684120806E-3</v>
      </c>
      <c r="AJ164" s="112">
        <f t="shared" si="19"/>
        <v>3.4161925102707343E-3</v>
      </c>
    </row>
    <row r="165" spans="32:36" x14ac:dyDescent="0.2">
      <c r="AF165" s="114">
        <f>_xll.qlCalendarAdvance(Calendar,AF164,"1d","mf",,Trigger)</f>
        <v>42852</v>
      </c>
      <c r="AG165" s="100">
        <f>_xll.qlDayCounterYearFraction(DayCounter,SettlementDate,AF165,,,Trigger)</f>
        <v>0.64166666666666672</v>
      </c>
      <c r="AH165" s="112">
        <f t="shared" si="20"/>
        <v>3.3291194287643888E-3</v>
      </c>
      <c r="AI165" s="112">
        <f t="shared" si="18"/>
        <v>3.4218860829309796E-3</v>
      </c>
      <c r="AJ165" s="112">
        <f t="shared" si="19"/>
        <v>3.4181285682983766E-3</v>
      </c>
    </row>
    <row r="166" spans="32:36" x14ac:dyDescent="0.2">
      <c r="AF166" s="114">
        <f>_xll.qlCalendarAdvance(Calendar,AF165,"1d","mf",,Trigger)</f>
        <v>42853</v>
      </c>
      <c r="AG166" s="100">
        <f>_xll.qlDayCounterYearFraction(DayCounter,SettlementDate,AF166,,,Trigger)</f>
        <v>0.64444444444444449</v>
      </c>
      <c r="AH166" s="112">
        <f t="shared" si="20"/>
        <v>3.3291194287643888E-3</v>
      </c>
      <c r="AI166" s="112">
        <f t="shared" si="18"/>
        <v>3.4237987974498783E-3</v>
      </c>
      <c r="AJ166" s="112">
        <f t="shared" si="19"/>
        <v>3.4200653558106673E-3</v>
      </c>
    </row>
    <row r="167" spans="32:36" x14ac:dyDescent="0.2">
      <c r="AF167" s="114">
        <f>_xll.qlCalendarAdvance(Calendar,AF166,"1d","mf",,Trigger)</f>
        <v>42857</v>
      </c>
      <c r="AG167" s="100">
        <f>_xll.qlDayCounterYearFraction(DayCounter,SettlementDate,AF167,,,Trigger)</f>
        <v>0.65555555555555556</v>
      </c>
      <c r="AH167" s="112">
        <f t="shared" si="20"/>
        <v>3.3291194287643888E-3</v>
      </c>
      <c r="AI167" s="112">
        <f t="shared" si="18"/>
        <v>3.4314496555254734E-3</v>
      </c>
      <c r="AJ167" s="112">
        <f t="shared" si="19"/>
        <v>3.4278198007063119E-3</v>
      </c>
    </row>
    <row r="168" spans="32:36" x14ac:dyDescent="0.2">
      <c r="AF168" s="114">
        <f>_xll.qlCalendarAdvance(Calendar,AF167,"1d","mf",,Trigger)</f>
        <v>42858</v>
      </c>
      <c r="AG168" s="100">
        <f>_xll.qlDayCounterYearFraction(DayCounter,SettlementDate,AF168,,,Trigger)</f>
        <v>0.65833333333333333</v>
      </c>
      <c r="AH168" s="112">
        <f t="shared" si="20"/>
        <v>3.3291194287643888E-3</v>
      </c>
      <c r="AI168" s="112">
        <f t="shared" si="18"/>
        <v>3.433362370044372E-3</v>
      </c>
      <c r="AJ168" s="112">
        <f t="shared" si="19"/>
        <v>3.4297602356418437E-3</v>
      </c>
    </row>
    <row r="169" spans="32:36" x14ac:dyDescent="0.2">
      <c r="AF169" s="114">
        <f>_xll.qlCalendarAdvance(Calendar,AF168,"1d","mf",,Trigger)</f>
        <v>42859</v>
      </c>
      <c r="AG169" s="100">
        <f>_xll.qlDayCounterYearFraction(DayCounter,SettlementDate,AF169,,,Trigger)</f>
        <v>0.66111111111111109</v>
      </c>
      <c r="AH169" s="112">
        <f t="shared" si="20"/>
        <v>3.3291194287643888E-3</v>
      </c>
      <c r="AI169" s="112">
        <f t="shared" si="18"/>
        <v>3.4352750845632711E-3</v>
      </c>
      <c r="AJ169" s="112">
        <f t="shared" si="19"/>
        <v>3.4317014000620235E-3</v>
      </c>
    </row>
    <row r="170" spans="32:36" x14ac:dyDescent="0.2">
      <c r="AF170" s="114">
        <f>_xll.qlCalendarAdvance(Calendar,AF169,"1d","mf",,Trigger)</f>
        <v>42860</v>
      </c>
      <c r="AG170" s="100">
        <f>_xll.qlDayCounterYearFraction(DayCounter,SettlementDate,AF170,,,Trigger)</f>
        <v>0.66388888888888886</v>
      </c>
      <c r="AH170" s="112">
        <f t="shared" si="20"/>
        <v>3.3291194287643888E-3</v>
      </c>
      <c r="AI170" s="112">
        <f t="shared" si="18"/>
        <v>3.4371877990821698E-3</v>
      </c>
      <c r="AJ170" s="112">
        <f t="shared" si="19"/>
        <v>3.4336432939668518E-3</v>
      </c>
    </row>
    <row r="171" spans="32:36" x14ac:dyDescent="0.2">
      <c r="AF171" s="114">
        <f>_xll.qlCalendarAdvance(Calendar,AF170,"1d","mf",,Trigger)</f>
        <v>42863</v>
      </c>
      <c r="AG171" s="100">
        <f>_xll.qlDayCounterYearFraction(DayCounter,SettlementDate,AF171,,,Trigger)</f>
        <v>0.67222222222222228</v>
      </c>
      <c r="AH171" s="112">
        <f t="shared" si="20"/>
        <v>3.3291194287643888E-3</v>
      </c>
      <c r="AI171" s="112">
        <f t="shared" si="18"/>
        <v>3.4429259426388662E-3</v>
      </c>
      <c r="AJ171" s="112">
        <f t="shared" si="19"/>
        <v>3.4394733525892262E-3</v>
      </c>
    </row>
    <row r="172" spans="32:36" x14ac:dyDescent="0.2">
      <c r="AF172" s="114">
        <f>_xll.qlCalendarAdvance(Calendar,AF171,"1d","mf",,Trigger)</f>
        <v>42864</v>
      </c>
      <c r="AG172" s="100">
        <f>_xll.qlDayCounterYearFraction(DayCounter,SettlementDate,AF172,,,Trigger)</f>
        <v>0.67500000000000004</v>
      </c>
      <c r="AH172" s="112">
        <f t="shared" si="20"/>
        <v>3.3291194287643888E-3</v>
      </c>
      <c r="AI172" s="112">
        <f t="shared" si="18"/>
        <v>3.4448386571577648E-3</v>
      </c>
      <c r="AJ172" s="112">
        <f t="shared" si="19"/>
        <v>3.4414181644326475E-3</v>
      </c>
    </row>
    <row r="173" spans="32:36" x14ac:dyDescent="0.2">
      <c r="AF173" s="114">
        <f>_xll.qlCalendarAdvance(Calendar,AF172,"1d","mf",,Trigger)</f>
        <v>42865</v>
      </c>
      <c r="AG173" s="100">
        <f>_xll.qlDayCounterYearFraction(DayCounter,SettlementDate,AF173,,,Trigger)</f>
        <v>0.67777777777777781</v>
      </c>
      <c r="AH173" s="112">
        <f t="shared" si="20"/>
        <v>3.3291194287643888E-3</v>
      </c>
      <c r="AI173" s="112">
        <f t="shared" si="18"/>
        <v>3.4467513716766635E-3</v>
      </c>
      <c r="AJ173" s="112">
        <f t="shared" si="19"/>
        <v>3.4433637057607169E-3</v>
      </c>
    </row>
    <row r="174" spans="32:36" x14ac:dyDescent="0.2">
      <c r="AF174" s="114">
        <f>_xll.qlCalendarAdvance(Calendar,AF173,"1d","mf",,Trigger)</f>
        <v>42866</v>
      </c>
      <c r="AG174" s="100">
        <f>_xll.qlDayCounterYearFraction(DayCounter,SettlementDate,AF174,,,Trigger)</f>
        <v>0.68055555555555558</v>
      </c>
      <c r="AH174" s="112">
        <f t="shared" si="20"/>
        <v>3.3291194287643888E-3</v>
      </c>
      <c r="AI174" s="112">
        <f t="shared" si="18"/>
        <v>3.4486640861955621E-3</v>
      </c>
      <c r="AJ174" s="112">
        <f t="shared" si="19"/>
        <v>3.4453099765734338E-3</v>
      </c>
    </row>
    <row r="175" spans="32:36" x14ac:dyDescent="0.2">
      <c r="AF175" s="114">
        <f>_xll.qlCalendarAdvance(Calendar,AF174,"1d","mf",,Trigger)</f>
        <v>42867</v>
      </c>
      <c r="AG175" s="100">
        <f>_xll.qlDayCounterYearFraction(DayCounter,SettlementDate,AF175,,,Trigger)</f>
        <v>0.68333333333333335</v>
      </c>
      <c r="AH175" s="112">
        <f t="shared" si="20"/>
        <v>3.3291194287643888E-3</v>
      </c>
      <c r="AI175" s="112">
        <f t="shared" si="18"/>
        <v>3.4505768007144612E-3</v>
      </c>
      <c r="AJ175" s="112">
        <f t="shared" si="19"/>
        <v>3.4472569768708001E-3</v>
      </c>
    </row>
    <row r="176" spans="32:36" x14ac:dyDescent="0.2">
      <c r="AF176" s="114">
        <f>_xll.qlCalendarAdvance(Calendar,AF175,"1d","mf",,Trigger)</f>
        <v>42870</v>
      </c>
      <c r="AG176" s="100">
        <f>_xll.qlDayCounterYearFraction(DayCounter,SettlementDate,AF176,,,Trigger)</f>
        <v>0.69166666666666665</v>
      </c>
      <c r="AH176" s="112">
        <f t="shared" si="20"/>
        <v>3.3291194287643888E-3</v>
      </c>
      <c r="AI176" s="112">
        <f t="shared" si="18"/>
        <v>3.4563149442711572E-3</v>
      </c>
      <c r="AJ176" s="112">
        <f t="shared" si="19"/>
        <v>3.4531023546707867E-3</v>
      </c>
    </row>
    <row r="177" spans="32:36" x14ac:dyDescent="0.2">
      <c r="AF177" s="114">
        <f>_xll.qlCalendarAdvance(Calendar,AF176,"1d","mf",,Trigger)</f>
        <v>42871</v>
      </c>
      <c r="AG177" s="100">
        <f>_xll.qlDayCounterYearFraction(DayCounter,SettlementDate,AF177,,,Trigger)</f>
        <v>0.69444444444444442</v>
      </c>
      <c r="AH177" s="112">
        <f t="shared" si="20"/>
        <v>3.3291194287643888E-3</v>
      </c>
      <c r="AI177" s="112">
        <f t="shared" si="18"/>
        <v>3.4582276587900563E-3</v>
      </c>
      <c r="AJ177" s="112">
        <f t="shared" si="19"/>
        <v>3.4550522729067455E-3</v>
      </c>
    </row>
    <row r="178" spans="32:36" x14ac:dyDescent="0.2">
      <c r="AF178" s="114">
        <f>_xll.qlCalendarAdvance(Calendar,AF177,"1d","mf",,Trigger)</f>
        <v>42872</v>
      </c>
      <c r="AG178" s="100">
        <f>_xll.qlDayCounterYearFraction(DayCounter,SettlementDate,AF178,,,Trigger)</f>
        <v>0.69722222222222219</v>
      </c>
      <c r="AH178" s="112">
        <f t="shared" si="20"/>
        <v>3.3291194287643888E-3</v>
      </c>
      <c r="AI178" s="112">
        <f t="shared" si="18"/>
        <v>3.4601403733089549E-3</v>
      </c>
      <c r="AJ178" s="112">
        <f t="shared" si="19"/>
        <v>3.4570029206273524E-3</v>
      </c>
    </row>
    <row r="179" spans="32:36" x14ac:dyDescent="0.2">
      <c r="AF179" s="114">
        <f>_xll.qlCalendarAdvance(Calendar,AF178,"1d","mf",,Trigger)</f>
        <v>42873</v>
      </c>
      <c r="AG179" s="100">
        <f>_xll.qlDayCounterYearFraction(DayCounter,SettlementDate,AF179,,,Trigger)</f>
        <v>0.7</v>
      </c>
      <c r="AH179" s="112">
        <f t="shared" si="20"/>
        <v>3.3291194287643888E-3</v>
      </c>
      <c r="AI179" s="112">
        <f t="shared" si="18"/>
        <v>3.4620530878278536E-3</v>
      </c>
      <c r="AJ179" s="112">
        <f t="shared" si="19"/>
        <v>3.4589542978326073E-3</v>
      </c>
    </row>
    <row r="180" spans="32:36" x14ac:dyDescent="0.2">
      <c r="AF180" s="114">
        <f>_xll.qlCalendarAdvance(Calendar,AF179,"1d","mf",,Trigger)</f>
        <v>42874</v>
      </c>
      <c r="AG180" s="100">
        <f>_xll.qlDayCounterYearFraction(DayCounter,SettlementDate,AF180,,,Trigger)</f>
        <v>0.70277777777777772</v>
      </c>
      <c r="AH180" s="112">
        <f t="shared" si="20"/>
        <v>3.3291194287643888E-3</v>
      </c>
      <c r="AI180" s="112">
        <f t="shared" si="18"/>
        <v>3.4639658023467522E-3</v>
      </c>
      <c r="AJ180" s="112">
        <f t="shared" si="19"/>
        <v>3.4609064045225111E-3</v>
      </c>
    </row>
    <row r="181" spans="32:36" x14ac:dyDescent="0.2">
      <c r="AF181" s="114">
        <f>_xll.qlCalendarAdvance(Calendar,AF180,"1d","mf",,Trigger)</f>
        <v>42877</v>
      </c>
      <c r="AG181" s="100">
        <f>_xll.qlDayCounterYearFraction(DayCounter,SettlementDate,AF181,,,Trigger)</f>
        <v>0.71111111111111114</v>
      </c>
      <c r="AH181" s="112">
        <f t="shared" si="20"/>
        <v>3.3291194287643888E-3</v>
      </c>
      <c r="AI181" s="112">
        <f t="shared" si="18"/>
        <v>3.4697039459034486E-3</v>
      </c>
      <c r="AJ181" s="112">
        <f t="shared" si="19"/>
        <v>3.4667671015001108E-3</v>
      </c>
    </row>
    <row r="182" spans="32:36" x14ac:dyDescent="0.2">
      <c r="AF182" s="114">
        <f>_xll.qlCalendarAdvance(Calendar,AF181,"1d","mf",,Trigger)</f>
        <v>42878</v>
      </c>
      <c r="AG182" s="100">
        <f>_xll.qlDayCounterYearFraction(DayCounter,SettlementDate,AF182,,,Trigger)</f>
        <v>0.71388888888888891</v>
      </c>
      <c r="AH182" s="112">
        <f t="shared" si="20"/>
        <v>3.3291194287643888E-3</v>
      </c>
      <c r="AI182" s="112">
        <f t="shared" si="18"/>
        <v>3.4716166604223473E-3</v>
      </c>
      <c r="AJ182" s="112">
        <f t="shared" si="19"/>
        <v>3.4687221261286072E-3</v>
      </c>
    </row>
    <row r="183" spans="32:36" x14ac:dyDescent="0.2">
      <c r="AF183" s="114">
        <f>_xll.qlCalendarAdvance(Calendar,AF182,"1d","mf",,Trigger)</f>
        <v>42879</v>
      </c>
      <c r="AG183" s="100">
        <f>_xll.qlDayCounterYearFraction(DayCounter,SettlementDate,AF183,,,Trigger)</f>
        <v>0.71666666666666667</v>
      </c>
      <c r="AH183" s="112">
        <f t="shared" si="20"/>
        <v>3.3291194287643888E-3</v>
      </c>
      <c r="AI183" s="112">
        <f t="shared" si="18"/>
        <v>3.4735293749412464E-3</v>
      </c>
      <c r="AJ183" s="112">
        <f t="shared" si="19"/>
        <v>3.4706778802417516E-3</v>
      </c>
    </row>
    <row r="184" spans="32:36" x14ac:dyDescent="0.2">
      <c r="AF184" s="114">
        <f>_xll.qlCalendarAdvance(Calendar,AF183,"1d","mf",,Trigger)</f>
        <v>42880</v>
      </c>
      <c r="AG184" s="100">
        <f>_xll.qlDayCounterYearFraction(DayCounter,SettlementDate,AF184,,,Trigger)</f>
        <v>0.71944444444444444</v>
      </c>
      <c r="AH184" s="112">
        <f t="shared" si="20"/>
        <v>3.3291194287643888E-3</v>
      </c>
      <c r="AI184" s="112">
        <f t="shared" si="18"/>
        <v>3.475442089460145E-3</v>
      </c>
      <c r="AJ184" s="112">
        <f t="shared" si="19"/>
        <v>3.4726343638395445E-3</v>
      </c>
    </row>
    <row r="185" spans="32:36" x14ac:dyDescent="0.2">
      <c r="AF185" s="114">
        <f>_xll.qlCalendarAdvance(Calendar,AF184,"1d","mf",,Trigger)</f>
        <v>42881</v>
      </c>
      <c r="AG185" s="100">
        <f>_xll.qlDayCounterYearFraction(DayCounter,SettlementDate,AF185,,,Trigger)</f>
        <v>0.72222222222222221</v>
      </c>
      <c r="AH185" s="112">
        <f t="shared" si="20"/>
        <v>3.3291194287643888E-3</v>
      </c>
      <c r="AI185" s="112">
        <f t="shared" si="18"/>
        <v>3.4773548039790437E-3</v>
      </c>
      <c r="AJ185" s="112">
        <f t="shared" si="19"/>
        <v>3.4745915769219854E-3</v>
      </c>
    </row>
    <row r="186" spans="32:36" x14ac:dyDescent="0.2">
      <c r="AF186" s="114">
        <f>_xll.qlCalendarAdvance(Calendar,AF185,"1d","mf",,Trigger)</f>
        <v>42884</v>
      </c>
      <c r="AG186" s="100">
        <f>_xll.qlDayCounterYearFraction(DayCounter,SettlementDate,AF186,,,Trigger)</f>
        <v>0.73055555555555551</v>
      </c>
      <c r="AH186" s="112">
        <f t="shared" si="20"/>
        <v>3.3291194287643888E-3</v>
      </c>
      <c r="AI186" s="112">
        <f t="shared" si="18"/>
        <v>3.4830929475357401E-3</v>
      </c>
      <c r="AJ186" s="112">
        <f t="shared" si="19"/>
        <v>3.4804675930771981E-3</v>
      </c>
    </row>
    <row r="187" spans="32:36" x14ac:dyDescent="0.2">
      <c r="AF187" s="114">
        <f>_xll.qlCalendarAdvance(Calendar,AF186,"1d","mf",,Trigger)</f>
        <v>42885</v>
      </c>
      <c r="AG187" s="100">
        <f>_xll.qlDayCounterYearFraction(DayCounter,SettlementDate,AF187,,,Trigger)</f>
        <v>0.73333333333333328</v>
      </c>
      <c r="AH187" s="112">
        <f t="shared" si="20"/>
        <v>3.3291194287643888E-3</v>
      </c>
      <c r="AI187" s="112">
        <f t="shared" si="18"/>
        <v>3.4850056620546388E-3</v>
      </c>
      <c r="AJ187" s="112">
        <f t="shared" si="19"/>
        <v>3.4824277240982321E-3</v>
      </c>
    </row>
    <row r="188" spans="32:36" x14ac:dyDescent="0.2">
      <c r="AF188" s="114">
        <f>_xll.qlCalendarAdvance(Calendar,AF187,"1d","mf",,Trigger)</f>
        <v>42886</v>
      </c>
      <c r="AG188" s="100">
        <f>_xll.qlDayCounterYearFraction(DayCounter,SettlementDate,AF188,,,Trigger)</f>
        <v>0.73611111111111116</v>
      </c>
      <c r="AH188" s="112">
        <f t="shared" si="20"/>
        <v>3.3291194287643888E-3</v>
      </c>
      <c r="AI188" s="112">
        <f t="shared" si="18"/>
        <v>3.4869183765735379E-3</v>
      </c>
      <c r="AJ188" s="112">
        <f t="shared" si="19"/>
        <v>3.484388584603914E-3</v>
      </c>
    </row>
    <row r="189" spans="32:36" x14ac:dyDescent="0.2">
      <c r="AF189" s="114">
        <f>_xll.qlCalendarAdvance(Calendar,AF188,"1d","mf",,Trigger)</f>
        <v>42887</v>
      </c>
      <c r="AG189" s="100">
        <f>_xll.qlDayCounterYearFraction(DayCounter,SettlementDate,AF189,,,Trigger)</f>
        <v>0.73888888888888893</v>
      </c>
      <c r="AH189" s="112">
        <f t="shared" si="20"/>
        <v>3.3291194287643888E-3</v>
      </c>
      <c r="AI189" s="112">
        <f t="shared" ref="AI189:AI252" si="21">$W$10+$W$9*AG189</f>
        <v>3.4888310910924365E-3</v>
      </c>
      <c r="AJ189" s="112">
        <f t="shared" ref="AJ189:AJ252" si="22">($W$5+$W$4*AG189+$W$3*AG189^2)</f>
        <v>3.4863501745942445E-3</v>
      </c>
    </row>
    <row r="190" spans="32:36" x14ac:dyDescent="0.2">
      <c r="AF190" s="114">
        <f>_xll.qlCalendarAdvance(Calendar,AF189,"1d","mf",,Trigger)</f>
        <v>42888</v>
      </c>
      <c r="AG190" s="100">
        <f>_xll.qlDayCounterYearFraction(DayCounter,SettlementDate,AF190,,,Trigger)</f>
        <v>0.7416666666666667</v>
      </c>
      <c r="AH190" s="112">
        <f t="shared" si="20"/>
        <v>3.3291194287643888E-3</v>
      </c>
      <c r="AI190" s="112">
        <f t="shared" si="21"/>
        <v>3.4907438056113352E-3</v>
      </c>
      <c r="AJ190" s="112">
        <f t="shared" si="22"/>
        <v>3.488312494069223E-3</v>
      </c>
    </row>
    <row r="191" spans="32:36" x14ac:dyDescent="0.2">
      <c r="AF191" s="114">
        <f>_xll.qlCalendarAdvance(Calendar,AF190,"1d","mf",,Trigger)</f>
        <v>42891</v>
      </c>
      <c r="AG191" s="100">
        <f>_xll.qlDayCounterYearFraction(DayCounter,SettlementDate,AF191,,,Trigger)</f>
        <v>0.75</v>
      </c>
      <c r="AH191" s="112">
        <f t="shared" si="20"/>
        <v>3.3291194287643888E-3</v>
      </c>
      <c r="AI191" s="112">
        <f t="shared" si="21"/>
        <v>3.4964819491680316E-3</v>
      </c>
      <c r="AJ191" s="112">
        <f t="shared" si="22"/>
        <v>3.4942038294020483E-3</v>
      </c>
    </row>
    <row r="192" spans="32:36" x14ac:dyDescent="0.2">
      <c r="AF192" s="114">
        <f>_xll.qlCalendarAdvance(Calendar,AF191,"1d","mf",,Trigger)</f>
        <v>42892</v>
      </c>
      <c r="AG192" s="100">
        <f>_xll.qlDayCounterYearFraction(DayCounter,SettlementDate,AF192,,,Trigger)</f>
        <v>0.75277777777777777</v>
      </c>
      <c r="AH192" s="112">
        <f t="shared" si="20"/>
        <v>3.3291194287643888E-3</v>
      </c>
      <c r="AI192" s="112">
        <f t="shared" si="21"/>
        <v>3.4983946636869302E-3</v>
      </c>
      <c r="AJ192" s="112">
        <f t="shared" si="22"/>
        <v>3.4961690668156198E-3</v>
      </c>
    </row>
    <row r="193" spans="32:36" x14ac:dyDescent="0.2">
      <c r="AF193" s="114">
        <f>_xll.qlCalendarAdvance(Calendar,AF192,"1d","mf",,Trigger)</f>
        <v>42893</v>
      </c>
      <c r="AG193" s="100">
        <f>_xll.qlDayCounterYearFraction(DayCounter,SettlementDate,AF193,,,Trigger)</f>
        <v>0.75555555555555554</v>
      </c>
      <c r="AH193" s="112">
        <f t="shared" si="20"/>
        <v>3.3291194287643888E-3</v>
      </c>
      <c r="AI193" s="112">
        <f t="shared" si="21"/>
        <v>3.5003073782058289E-3</v>
      </c>
      <c r="AJ193" s="112">
        <f t="shared" si="22"/>
        <v>3.4981350337138398E-3</v>
      </c>
    </row>
    <row r="194" spans="32:36" x14ac:dyDescent="0.2">
      <c r="AF194" s="114">
        <f>_xll.qlCalendarAdvance(Calendar,AF193,"1d","mf",,Trigger)</f>
        <v>42894</v>
      </c>
      <c r="AG194" s="100">
        <f>_xll.qlDayCounterYearFraction(DayCounter,SettlementDate,AF194,,,Trigger)</f>
        <v>0.7583333333333333</v>
      </c>
      <c r="AH194" s="112">
        <f t="shared" si="20"/>
        <v>3.3291194287643888E-3</v>
      </c>
      <c r="AI194" s="112">
        <f t="shared" si="21"/>
        <v>3.502220092724728E-3</v>
      </c>
      <c r="AJ194" s="112">
        <f t="shared" si="22"/>
        <v>3.5001017300967077E-3</v>
      </c>
    </row>
    <row r="195" spans="32:36" x14ac:dyDescent="0.2">
      <c r="AF195" s="114">
        <f>_xll.qlCalendarAdvance(Calendar,AF194,"1d","mf",,Trigger)</f>
        <v>42895</v>
      </c>
      <c r="AG195" s="100">
        <f>_xll.qlDayCounterYearFraction(DayCounter,SettlementDate,AF195,,,Trigger)</f>
        <v>0.76111111111111107</v>
      </c>
      <c r="AH195" s="112">
        <f t="shared" ref="AH195:AH258" si="23">$W$13</f>
        <v>3.3291194287643888E-3</v>
      </c>
      <c r="AI195" s="112">
        <f t="shared" si="21"/>
        <v>3.5041328072436266E-3</v>
      </c>
      <c r="AJ195" s="112">
        <f t="shared" si="22"/>
        <v>3.5020691559642238E-3</v>
      </c>
    </row>
    <row r="196" spans="32:36" x14ac:dyDescent="0.2">
      <c r="AF196" s="114">
        <f>_xll.qlCalendarAdvance(Calendar,AF195,"1d","mf",,Trigger)</f>
        <v>42898</v>
      </c>
      <c r="AG196" s="100">
        <f>_xll.qlDayCounterYearFraction(DayCounter,SettlementDate,AF196,,,Trigger)</f>
        <v>0.76944444444444449</v>
      </c>
      <c r="AH196" s="112">
        <f t="shared" si="23"/>
        <v>3.3291194287643888E-3</v>
      </c>
      <c r="AI196" s="112">
        <f t="shared" si="21"/>
        <v>3.509870950800323E-3</v>
      </c>
      <c r="AJ196" s="112">
        <f t="shared" si="22"/>
        <v>3.5079758104746618E-3</v>
      </c>
    </row>
    <row r="197" spans="32:36" x14ac:dyDescent="0.2">
      <c r="AF197" s="114">
        <f>_xll.qlCalendarAdvance(Calendar,AF196,"1d","mf",,Trigger)</f>
        <v>42899</v>
      </c>
      <c r="AG197" s="100">
        <f>_xll.qlDayCounterYearFraction(DayCounter,SettlementDate,AF197,,,Trigger)</f>
        <v>0.77222222222222225</v>
      </c>
      <c r="AH197" s="112">
        <f t="shared" si="23"/>
        <v>3.3291194287643888E-3</v>
      </c>
      <c r="AI197" s="112">
        <f t="shared" si="21"/>
        <v>3.5117836653192217E-3</v>
      </c>
      <c r="AJ197" s="112">
        <f t="shared" si="22"/>
        <v>3.5099461542807712E-3</v>
      </c>
    </row>
    <row r="198" spans="32:36" x14ac:dyDescent="0.2">
      <c r="AF198" s="114">
        <f>_xll.qlCalendarAdvance(Calendar,AF197,"1d","mf",,Trigger)</f>
        <v>42900</v>
      </c>
      <c r="AG198" s="100">
        <f>_xll.qlDayCounterYearFraction(DayCounter,SettlementDate,AF198,,,Trigger)</f>
        <v>0.77500000000000002</v>
      </c>
      <c r="AH198" s="112">
        <f t="shared" si="23"/>
        <v>3.3291194287643888E-3</v>
      </c>
      <c r="AI198" s="112">
        <f t="shared" si="21"/>
        <v>3.5136963798381203E-3</v>
      </c>
      <c r="AJ198" s="112">
        <f t="shared" si="22"/>
        <v>3.5119172275715287E-3</v>
      </c>
    </row>
    <row r="199" spans="32:36" x14ac:dyDescent="0.2">
      <c r="AF199" s="114">
        <f>_xll.qlCalendarAdvance(Calendar,AF198,"1d","mf",,Trigger)</f>
        <v>42901</v>
      </c>
      <c r="AG199" s="100">
        <f>_xll.qlDayCounterYearFraction(DayCounter,SettlementDate,AF199,,,Trigger)</f>
        <v>0.77777777777777779</v>
      </c>
      <c r="AH199" s="112">
        <f t="shared" si="23"/>
        <v>3.3291194287643888E-3</v>
      </c>
      <c r="AI199" s="112">
        <f t="shared" si="21"/>
        <v>3.5156090943570194E-3</v>
      </c>
      <c r="AJ199" s="112">
        <f t="shared" si="22"/>
        <v>3.5138890303469342E-3</v>
      </c>
    </row>
    <row r="200" spans="32:36" x14ac:dyDescent="0.2">
      <c r="AF200" s="114">
        <f>_xll.qlCalendarAdvance(Calendar,AF199,"1d","mf",,Trigger)</f>
        <v>42902</v>
      </c>
      <c r="AG200" s="100">
        <f>_xll.qlDayCounterYearFraction(DayCounter,SettlementDate,AF200,,,Trigger)</f>
        <v>0.78055555555555556</v>
      </c>
      <c r="AH200" s="112">
        <f t="shared" si="23"/>
        <v>3.3291194287643888E-3</v>
      </c>
      <c r="AI200" s="112">
        <f t="shared" si="21"/>
        <v>3.5175218088759181E-3</v>
      </c>
      <c r="AJ200" s="112">
        <f t="shared" si="22"/>
        <v>3.5158615626069878E-3</v>
      </c>
    </row>
    <row r="201" spans="32:36" x14ac:dyDescent="0.2">
      <c r="AF201" s="114">
        <f>_xll.qlCalendarAdvance(Calendar,AF200,"1d","mf",,Trigger)</f>
        <v>42905</v>
      </c>
      <c r="AG201" s="100">
        <f>_xll.qlDayCounterYearFraction(DayCounter,SettlementDate,AF201,,,Trigger)</f>
        <v>0.78888888888888886</v>
      </c>
      <c r="AH201" s="112">
        <f t="shared" si="23"/>
        <v>3.3291194287643888E-3</v>
      </c>
      <c r="AI201" s="112">
        <f t="shared" si="21"/>
        <v>3.5232599524326145E-3</v>
      </c>
      <c r="AJ201" s="112">
        <f t="shared" si="22"/>
        <v>3.5217835362950389E-3</v>
      </c>
    </row>
    <row r="202" spans="32:36" x14ac:dyDescent="0.2">
      <c r="AF202" s="114">
        <f>_xll.qlCalendarAdvance(Calendar,AF201,"1d","mf",,Trigger)</f>
        <v>42906</v>
      </c>
      <c r="AG202" s="100">
        <f>_xll.qlDayCounterYearFraction(DayCounter,SettlementDate,AF202,,,Trigger)</f>
        <v>0.79166666666666663</v>
      </c>
      <c r="AH202" s="112">
        <f t="shared" si="23"/>
        <v>3.3291194287643888E-3</v>
      </c>
      <c r="AI202" s="112">
        <f t="shared" si="21"/>
        <v>3.5251726669515131E-3</v>
      </c>
      <c r="AJ202" s="112">
        <f t="shared" si="22"/>
        <v>3.5237589864936854E-3</v>
      </c>
    </row>
    <row r="203" spans="32:36" x14ac:dyDescent="0.2">
      <c r="AF203" s="114">
        <f>_xll.qlCalendarAdvance(Calendar,AF202,"1d","mf",,Trigger)</f>
        <v>42907</v>
      </c>
      <c r="AG203" s="100">
        <f>_xll.qlDayCounterYearFraction(DayCounter,SettlementDate,AF203,,,Trigger)</f>
        <v>0.7944444444444444</v>
      </c>
      <c r="AH203" s="112">
        <f t="shared" si="23"/>
        <v>3.3291194287643888E-3</v>
      </c>
      <c r="AI203" s="112">
        <f t="shared" si="21"/>
        <v>3.5270853814704118E-3</v>
      </c>
      <c r="AJ203" s="112">
        <f t="shared" si="22"/>
        <v>3.5257351661769805E-3</v>
      </c>
    </row>
    <row r="204" spans="32:36" x14ac:dyDescent="0.2">
      <c r="AF204" s="114">
        <f>_xll.qlCalendarAdvance(Calendar,AF203,"1d","mf",,Trigger)</f>
        <v>42908</v>
      </c>
      <c r="AG204" s="100">
        <f>_xll.qlDayCounterYearFraction(DayCounter,SettlementDate,AF204,,,Trigger)</f>
        <v>0.79722222222222228</v>
      </c>
      <c r="AH204" s="112">
        <f t="shared" si="23"/>
        <v>3.3291194287643888E-3</v>
      </c>
      <c r="AI204" s="112">
        <f t="shared" si="21"/>
        <v>3.5289980959893105E-3</v>
      </c>
      <c r="AJ204" s="112">
        <f t="shared" si="22"/>
        <v>3.527712075344924E-3</v>
      </c>
    </row>
    <row r="205" spans="32:36" x14ac:dyDescent="0.2">
      <c r="AF205" s="114">
        <f>_xll.qlCalendarAdvance(Calendar,AF204,"1d","mf",,Trigger)</f>
        <v>42909</v>
      </c>
      <c r="AG205" s="100">
        <f>_xll.qlDayCounterYearFraction(DayCounter,SettlementDate,AF205,,,Trigger)</f>
        <v>0.8</v>
      </c>
      <c r="AH205" s="112">
        <f t="shared" si="23"/>
        <v>3.3291194287643888E-3</v>
      </c>
      <c r="AI205" s="112">
        <f t="shared" si="21"/>
        <v>3.5309108105082095E-3</v>
      </c>
      <c r="AJ205" s="112">
        <f t="shared" si="22"/>
        <v>3.5296897139975155E-3</v>
      </c>
    </row>
    <row r="206" spans="32:36" x14ac:dyDescent="0.2">
      <c r="AF206" s="114">
        <f>_xll.qlCalendarAdvance(Calendar,AF205,"1d","mf",,Trigger)</f>
        <v>42912</v>
      </c>
      <c r="AG206" s="100">
        <f>_xll.qlDayCounterYearFraction(DayCounter,SettlementDate,AF206,,,Trigger)</f>
        <v>0.80833333333333335</v>
      </c>
      <c r="AH206" s="112">
        <f t="shared" si="23"/>
        <v>3.3291194287643888E-3</v>
      </c>
      <c r="AI206" s="112">
        <f t="shared" si="21"/>
        <v>3.5366489540649059E-3</v>
      </c>
      <c r="AJ206" s="112">
        <f t="shared" si="22"/>
        <v>3.5356270068631788E-3</v>
      </c>
    </row>
    <row r="207" spans="32:36" x14ac:dyDescent="0.2">
      <c r="AF207" s="114">
        <f>_xll.qlCalendarAdvance(Calendar,AF206,"1d","mf",,Trigger)</f>
        <v>42913</v>
      </c>
      <c r="AG207" s="100">
        <f>_xll.qlDayCounterYearFraction(DayCounter,SettlementDate,AF207,,,Trigger)</f>
        <v>0.81111111111111112</v>
      </c>
      <c r="AH207" s="112">
        <f t="shared" si="23"/>
        <v>3.3291194287643888E-3</v>
      </c>
      <c r="AI207" s="112">
        <f t="shared" si="21"/>
        <v>3.5385616685838046E-3</v>
      </c>
      <c r="AJ207" s="112">
        <f t="shared" si="22"/>
        <v>3.5376075634543634E-3</v>
      </c>
    </row>
    <row r="208" spans="32:36" x14ac:dyDescent="0.2">
      <c r="AF208" s="114">
        <f>_xll.qlCalendarAdvance(Calendar,AF207,"1d","mf",,Trigger)</f>
        <v>42914</v>
      </c>
      <c r="AG208" s="100">
        <f>_xll.qlDayCounterYearFraction(DayCounter,SettlementDate,AF208,,,Trigger)</f>
        <v>0.81388888888888888</v>
      </c>
      <c r="AH208" s="112">
        <f t="shared" si="23"/>
        <v>3.3291194287643888E-3</v>
      </c>
      <c r="AI208" s="112">
        <f t="shared" si="21"/>
        <v>3.5404743831027033E-3</v>
      </c>
      <c r="AJ208" s="112">
        <f t="shared" si="22"/>
        <v>3.539588849530196E-3</v>
      </c>
    </row>
    <row r="209" spans="32:36" x14ac:dyDescent="0.2">
      <c r="AF209" s="114">
        <f>_xll.qlCalendarAdvance(Calendar,AF208,"1d","mf",,Trigger)</f>
        <v>42915</v>
      </c>
      <c r="AG209" s="100">
        <f>_xll.qlDayCounterYearFraction(DayCounter,SettlementDate,AF209,,,Trigger)</f>
        <v>0.81666666666666665</v>
      </c>
      <c r="AH209" s="112">
        <f t="shared" si="23"/>
        <v>3.3291194287643888E-3</v>
      </c>
      <c r="AI209" s="112">
        <f t="shared" si="21"/>
        <v>3.5423870976216019E-3</v>
      </c>
      <c r="AJ209" s="112">
        <f t="shared" si="22"/>
        <v>3.541570865090677E-3</v>
      </c>
    </row>
    <row r="210" spans="32:36" x14ac:dyDescent="0.2">
      <c r="AF210" s="114">
        <f>_xll.qlCalendarAdvance(Calendar,AF209,"1d","mf",,Trigger)</f>
        <v>42916</v>
      </c>
      <c r="AG210" s="100">
        <f>_xll.qlDayCounterYearFraction(DayCounter,SettlementDate,AF210,,,Trigger)</f>
        <v>0.81944444444444442</v>
      </c>
      <c r="AH210" s="112">
        <f t="shared" si="23"/>
        <v>3.3291194287643888E-3</v>
      </c>
      <c r="AI210" s="112">
        <f t="shared" si="21"/>
        <v>3.544299812140501E-3</v>
      </c>
      <c r="AJ210" s="112">
        <f t="shared" si="22"/>
        <v>3.5435536101358061E-3</v>
      </c>
    </row>
    <row r="211" spans="32:36" x14ac:dyDescent="0.2">
      <c r="AF211" s="114">
        <f>_xll.qlCalendarAdvance(Calendar,AF210,"1d","mf",,Trigger)</f>
        <v>42919</v>
      </c>
      <c r="AG211" s="100">
        <f>_xll.qlDayCounterYearFraction(DayCounter,SettlementDate,AF211,,,Trigger)</f>
        <v>0.82777777777777772</v>
      </c>
      <c r="AH211" s="112">
        <f t="shared" si="23"/>
        <v>3.3291194287643888E-3</v>
      </c>
      <c r="AI211" s="112">
        <f t="shared" si="21"/>
        <v>3.5500379556971974E-3</v>
      </c>
      <c r="AJ211" s="112">
        <f t="shared" si="22"/>
        <v>3.5495062221790824E-3</v>
      </c>
    </row>
    <row r="212" spans="32:36" x14ac:dyDescent="0.2">
      <c r="AF212" s="114">
        <f>_xll.qlCalendarAdvance(Calendar,AF211,"1d","mf",,Trigger)</f>
        <v>42920</v>
      </c>
      <c r="AG212" s="100">
        <f>_xll.qlDayCounterYearFraction(DayCounter,SettlementDate,AF212,,,Trigger)</f>
        <v>0.8305555555555556</v>
      </c>
      <c r="AH212" s="112">
        <f t="shared" si="23"/>
        <v>3.3291194287643888E-3</v>
      </c>
      <c r="AI212" s="112">
        <f t="shared" si="21"/>
        <v>3.5519506702160961E-3</v>
      </c>
      <c r="AJ212" s="112">
        <f t="shared" si="22"/>
        <v>3.5514918851628045E-3</v>
      </c>
    </row>
    <row r="213" spans="32:36" x14ac:dyDescent="0.2">
      <c r="AF213" s="114">
        <f>_xll.qlCalendarAdvance(Calendar,AF212,"1d","mf",,Trigger)</f>
        <v>42921</v>
      </c>
      <c r="AG213" s="100">
        <f>_xll.qlDayCounterYearFraction(DayCounter,SettlementDate,AF213,,,Trigger)</f>
        <v>0.83333333333333337</v>
      </c>
      <c r="AH213" s="112">
        <f t="shared" si="23"/>
        <v>3.3291194287643888E-3</v>
      </c>
      <c r="AI213" s="112">
        <f t="shared" si="21"/>
        <v>3.5538633847349947E-3</v>
      </c>
      <c r="AJ213" s="112">
        <f t="shared" si="22"/>
        <v>3.5534782776311747E-3</v>
      </c>
    </row>
    <row r="214" spans="32:36" x14ac:dyDescent="0.2">
      <c r="AF214" s="114">
        <f>_xll.qlCalendarAdvance(Calendar,AF213,"1d","mf",,Trigger)</f>
        <v>42922</v>
      </c>
      <c r="AG214" s="100">
        <f>_xll.qlDayCounterYearFraction(DayCounter,SettlementDate,AF214,,,Trigger)</f>
        <v>0.83611111111111114</v>
      </c>
      <c r="AH214" s="112">
        <f t="shared" si="23"/>
        <v>3.3291194287643888E-3</v>
      </c>
      <c r="AI214" s="112">
        <f t="shared" si="21"/>
        <v>3.5557760992538934E-3</v>
      </c>
      <c r="AJ214" s="112">
        <f t="shared" si="22"/>
        <v>3.5554653995841933E-3</v>
      </c>
    </row>
    <row r="215" spans="32:36" x14ac:dyDescent="0.2">
      <c r="AF215" s="114">
        <f>_xll.qlCalendarAdvance(Calendar,AF214,"1d","mf",,Trigger)</f>
        <v>42923</v>
      </c>
      <c r="AG215" s="100">
        <f>_xll.qlDayCounterYearFraction(DayCounter,SettlementDate,AF215,,,Trigger)</f>
        <v>0.83888888888888891</v>
      </c>
      <c r="AH215" s="112">
        <f t="shared" si="23"/>
        <v>3.3291194287643888E-3</v>
      </c>
      <c r="AI215" s="112">
        <f t="shared" si="21"/>
        <v>3.557688813772792E-3</v>
      </c>
      <c r="AJ215" s="112">
        <f t="shared" si="22"/>
        <v>3.5574532510218599E-3</v>
      </c>
    </row>
    <row r="216" spans="32:36" x14ac:dyDescent="0.2">
      <c r="AF216" s="114">
        <f>_xll.qlCalendarAdvance(Calendar,AF215,"1d","mf",,Trigger)</f>
        <v>42926</v>
      </c>
      <c r="AG216" s="100">
        <f>_xll.qlDayCounterYearFraction(DayCounter,SettlementDate,AF216,,,Trigger)</f>
        <v>0.84722222222222221</v>
      </c>
      <c r="AH216" s="112">
        <f t="shared" si="23"/>
        <v>3.3291194287643888E-3</v>
      </c>
      <c r="AI216" s="112">
        <f t="shared" si="21"/>
        <v>3.5634269573294884E-3</v>
      </c>
      <c r="AJ216" s="112">
        <f t="shared" si="22"/>
        <v>3.5634211822427489E-3</v>
      </c>
    </row>
    <row r="217" spans="32:36" x14ac:dyDescent="0.2">
      <c r="AF217" s="114">
        <f>_xll.qlCalendarAdvance(Calendar,AF216,"1d","mf",,Trigger)</f>
        <v>42927</v>
      </c>
      <c r="AG217" s="100">
        <f>_xll.qlDayCounterYearFraction(DayCounter,SettlementDate,AF217,,,Trigger)</f>
        <v>0.85</v>
      </c>
      <c r="AH217" s="112">
        <f t="shared" si="23"/>
        <v>3.3291194287643888E-3</v>
      </c>
      <c r="AI217" s="112">
        <f t="shared" si="21"/>
        <v>3.5653396718483875E-3</v>
      </c>
      <c r="AJ217" s="112">
        <f t="shared" si="22"/>
        <v>3.5654119516190085E-3</v>
      </c>
    </row>
    <row r="218" spans="32:36" x14ac:dyDescent="0.2">
      <c r="AF218" s="114">
        <f>_xll.qlCalendarAdvance(Calendar,AF217,"1d","mf",,Trigger)</f>
        <v>42928</v>
      </c>
      <c r="AG218" s="100">
        <f>_xll.qlDayCounterYearFraction(DayCounter,SettlementDate,AF218,,,Trigger)</f>
        <v>0.85277777777777775</v>
      </c>
      <c r="AH218" s="112">
        <f t="shared" si="23"/>
        <v>3.3291194287643888E-3</v>
      </c>
      <c r="AI218" s="112">
        <f t="shared" si="21"/>
        <v>3.5672523863672862E-3</v>
      </c>
      <c r="AJ218" s="112">
        <f t="shared" si="22"/>
        <v>3.5674034504799162E-3</v>
      </c>
    </row>
    <row r="219" spans="32:36" x14ac:dyDescent="0.2">
      <c r="AF219" s="114">
        <f>_xll.qlCalendarAdvance(Calendar,AF218,"1d","mf",,Trigger)</f>
        <v>42929</v>
      </c>
      <c r="AG219" s="100">
        <f>_xll.qlDayCounterYearFraction(DayCounter,SettlementDate,AF219,,,Trigger)</f>
        <v>0.85555555555555551</v>
      </c>
      <c r="AH219" s="112">
        <f t="shared" si="23"/>
        <v>3.3291194287643888E-3</v>
      </c>
      <c r="AI219" s="112">
        <f t="shared" si="21"/>
        <v>3.5691651008861848E-3</v>
      </c>
      <c r="AJ219" s="112">
        <f t="shared" si="22"/>
        <v>3.5693956788254723E-3</v>
      </c>
    </row>
    <row r="220" spans="32:36" x14ac:dyDescent="0.2">
      <c r="AF220" s="114">
        <f>_xll.qlCalendarAdvance(Calendar,AF219,"1d","mf",,Trigger)</f>
        <v>42930</v>
      </c>
      <c r="AG220" s="100">
        <f>_xll.qlDayCounterYearFraction(DayCounter,SettlementDate,AF220,,,Trigger)</f>
        <v>0.85833333333333328</v>
      </c>
      <c r="AH220" s="112">
        <f t="shared" si="23"/>
        <v>3.3291194287643888E-3</v>
      </c>
      <c r="AI220" s="112">
        <f t="shared" si="21"/>
        <v>3.5710778154050835E-3</v>
      </c>
      <c r="AJ220" s="112">
        <f t="shared" si="22"/>
        <v>3.571388636655677E-3</v>
      </c>
    </row>
    <row r="221" spans="32:36" x14ac:dyDescent="0.2">
      <c r="AF221" s="114">
        <f>_xll.qlCalendarAdvance(Calendar,AF220,"1d","mf",,Trigger)</f>
        <v>42933</v>
      </c>
      <c r="AG221" s="100">
        <f>_xll.qlDayCounterYearFraction(DayCounter,SettlementDate,AF221,,,Trigger)</f>
        <v>0.8666666666666667</v>
      </c>
      <c r="AH221" s="112">
        <f t="shared" si="23"/>
        <v>3.3291194287643888E-3</v>
      </c>
      <c r="AI221" s="112">
        <f t="shared" si="21"/>
        <v>3.5768159589617799E-3</v>
      </c>
      <c r="AJ221" s="112">
        <f t="shared" si="22"/>
        <v>3.5773718870541786E-3</v>
      </c>
    </row>
    <row r="222" spans="32:36" x14ac:dyDescent="0.2">
      <c r="AF222" s="114">
        <f>_xll.qlCalendarAdvance(Calendar,AF221,"1d","mf",,Trigger)</f>
        <v>42934</v>
      </c>
      <c r="AG222" s="100">
        <f>_xll.qlDayCounterYearFraction(DayCounter,SettlementDate,AF222,,,Trigger)</f>
        <v>0.86944444444444446</v>
      </c>
      <c r="AH222" s="112">
        <f t="shared" si="23"/>
        <v>3.3291194287643888E-3</v>
      </c>
      <c r="AI222" s="112">
        <f t="shared" si="21"/>
        <v>3.578728673480679E-3</v>
      </c>
      <c r="AJ222" s="112">
        <f t="shared" si="22"/>
        <v>3.5793677628229758E-3</v>
      </c>
    </row>
    <row r="223" spans="32:36" x14ac:dyDescent="0.2">
      <c r="AF223" s="114">
        <f>_xll.qlCalendarAdvance(Calendar,AF222,"1d","mf",,Trigger)</f>
        <v>42935</v>
      </c>
      <c r="AG223" s="100">
        <f>_xll.qlDayCounterYearFraction(DayCounter,SettlementDate,AF223,,,Trigger)</f>
        <v>0.87222222222222223</v>
      </c>
      <c r="AH223" s="112">
        <f t="shared" si="23"/>
        <v>3.3291194287643888E-3</v>
      </c>
      <c r="AI223" s="112">
        <f t="shared" si="21"/>
        <v>3.5806413879995776E-3</v>
      </c>
      <c r="AJ223" s="112">
        <f t="shared" si="22"/>
        <v>3.5813643680764214E-3</v>
      </c>
    </row>
    <row r="224" spans="32:36" x14ac:dyDescent="0.2">
      <c r="AF224" s="114">
        <f>_xll.qlCalendarAdvance(Calendar,AF223,"1d","mf",,Trigger)</f>
        <v>42936</v>
      </c>
      <c r="AG224" s="100">
        <f>_xll.qlDayCounterYearFraction(DayCounter,SettlementDate,AF224,,,Trigger)</f>
        <v>0.875</v>
      </c>
      <c r="AH224" s="112">
        <f t="shared" si="23"/>
        <v>3.3291194287643888E-3</v>
      </c>
      <c r="AI224" s="112">
        <f t="shared" si="21"/>
        <v>3.5825541025184763E-3</v>
      </c>
      <c r="AJ224" s="112">
        <f t="shared" si="22"/>
        <v>3.5833617028145151E-3</v>
      </c>
    </row>
    <row r="225" spans="32:36" x14ac:dyDescent="0.2">
      <c r="AF225" s="114">
        <f>_xll.qlCalendarAdvance(Calendar,AF224,"1d","mf",,Trigger)</f>
        <v>42937</v>
      </c>
      <c r="AG225" s="100">
        <f>_xll.qlDayCounterYearFraction(DayCounter,SettlementDate,AF225,,,Trigger)</f>
        <v>0.87777777777777777</v>
      </c>
      <c r="AH225" s="112">
        <f t="shared" si="23"/>
        <v>3.3291194287643888E-3</v>
      </c>
      <c r="AI225" s="112">
        <f t="shared" si="21"/>
        <v>3.5844668170373749E-3</v>
      </c>
      <c r="AJ225" s="112">
        <f t="shared" si="22"/>
        <v>3.5853597670372568E-3</v>
      </c>
    </row>
    <row r="226" spans="32:36" x14ac:dyDescent="0.2">
      <c r="AF226" s="114">
        <f>_xll.qlCalendarAdvance(Calendar,AF225,"1d","mf",,Trigger)</f>
        <v>42940</v>
      </c>
      <c r="AG226" s="100">
        <f>_xll.qlDayCounterYearFraction(DayCounter,SettlementDate,AF226,,,Trigger)</f>
        <v>0.88611111111111107</v>
      </c>
      <c r="AH226" s="112">
        <f t="shared" si="23"/>
        <v>3.3291194287643888E-3</v>
      </c>
      <c r="AI226" s="112">
        <f t="shared" si="21"/>
        <v>3.5902049605940714E-3</v>
      </c>
      <c r="AJ226" s="112">
        <f t="shared" si="22"/>
        <v>3.5913583366133724E-3</v>
      </c>
    </row>
    <row r="227" spans="32:36" x14ac:dyDescent="0.2">
      <c r="AF227" s="114">
        <f>_xll.qlCalendarAdvance(Calendar,AF226,"1d","mf",,Trigger)</f>
        <v>42941</v>
      </c>
      <c r="AG227" s="100">
        <f>_xll.qlDayCounterYearFraction(DayCounter,SettlementDate,AF227,,,Trigger)</f>
        <v>0.88888888888888884</v>
      </c>
      <c r="AH227" s="112">
        <f t="shared" si="23"/>
        <v>3.3291194287643888E-3</v>
      </c>
      <c r="AI227" s="112">
        <f t="shared" si="21"/>
        <v>3.59211767511297E-3</v>
      </c>
      <c r="AJ227" s="112">
        <f t="shared" si="22"/>
        <v>3.5933593187747067E-3</v>
      </c>
    </row>
    <row r="228" spans="32:36" x14ac:dyDescent="0.2">
      <c r="AF228" s="114">
        <f>_xll.qlCalendarAdvance(Calendar,AF227,"1d","mf",,Trigger)</f>
        <v>42942</v>
      </c>
      <c r="AG228" s="100">
        <f>_xll.qlDayCounterYearFraction(DayCounter,SettlementDate,AF228,,,Trigger)</f>
        <v>0.89166666666666672</v>
      </c>
      <c r="AH228" s="112">
        <f t="shared" si="23"/>
        <v>3.3291194287643888E-3</v>
      </c>
      <c r="AI228" s="112">
        <f t="shared" si="21"/>
        <v>3.5940303896318691E-3</v>
      </c>
      <c r="AJ228" s="112">
        <f t="shared" si="22"/>
        <v>3.5953610304206899E-3</v>
      </c>
    </row>
    <row r="229" spans="32:36" x14ac:dyDescent="0.2">
      <c r="AF229" s="114">
        <f>_xll.qlCalendarAdvance(Calendar,AF228,"1d","mf",,Trigger)</f>
        <v>42943</v>
      </c>
      <c r="AG229" s="100">
        <f>_xll.qlDayCounterYearFraction(DayCounter,SettlementDate,AF229,,,Trigger)</f>
        <v>0.89444444444444449</v>
      </c>
      <c r="AH229" s="112">
        <f t="shared" si="23"/>
        <v>3.3291194287643888E-3</v>
      </c>
      <c r="AI229" s="112">
        <f t="shared" si="21"/>
        <v>3.5959431041507678E-3</v>
      </c>
      <c r="AJ229" s="112">
        <f t="shared" si="22"/>
        <v>3.5973634715513211E-3</v>
      </c>
    </row>
    <row r="230" spans="32:36" x14ac:dyDescent="0.2">
      <c r="AF230" s="114">
        <f>_xll.qlCalendarAdvance(Calendar,AF229,"1d","mf",,Trigger)</f>
        <v>42944</v>
      </c>
      <c r="AG230" s="100">
        <f>_xll.qlDayCounterYearFraction(DayCounter,SettlementDate,AF230,,,Trigger)</f>
        <v>0.89722222222222225</v>
      </c>
      <c r="AH230" s="112">
        <f t="shared" si="23"/>
        <v>3.3291194287643888E-3</v>
      </c>
      <c r="AI230" s="112">
        <f t="shared" si="21"/>
        <v>3.5978558186696664E-3</v>
      </c>
      <c r="AJ230" s="112">
        <f t="shared" si="22"/>
        <v>3.5993666421666004E-3</v>
      </c>
    </row>
    <row r="231" spans="32:36" x14ac:dyDescent="0.2">
      <c r="AF231" s="114">
        <f>_xll.qlCalendarAdvance(Calendar,AF230,"1d","mf",,Trigger)</f>
        <v>42947</v>
      </c>
      <c r="AG231" s="100">
        <f>_xll.qlDayCounterYearFraction(DayCounter,SettlementDate,AF231,,,Trigger)</f>
        <v>0.90555555555555556</v>
      </c>
      <c r="AH231" s="112">
        <f t="shared" si="23"/>
        <v>3.3291194287643888E-3</v>
      </c>
      <c r="AI231" s="112">
        <f t="shared" si="21"/>
        <v>3.6035939622263628E-3</v>
      </c>
      <c r="AJ231" s="112">
        <f t="shared" si="22"/>
        <v>3.6053805309203281E-3</v>
      </c>
    </row>
    <row r="232" spans="32:36" x14ac:dyDescent="0.2">
      <c r="AF232" s="114">
        <f>_xll.qlCalendarAdvance(Calendar,AF231,"1d","mf",,Trigger)</f>
        <v>42948</v>
      </c>
      <c r="AG232" s="100">
        <f>_xll.qlDayCounterYearFraction(DayCounter,SettlementDate,AF232,,,Trigger)</f>
        <v>0.90833333333333333</v>
      </c>
      <c r="AH232" s="112">
        <f t="shared" si="23"/>
        <v>3.3291194287643888E-3</v>
      </c>
      <c r="AI232" s="112">
        <f t="shared" si="21"/>
        <v>3.6055066767452615E-3</v>
      </c>
      <c r="AJ232" s="112">
        <f t="shared" si="22"/>
        <v>3.6073866194742004E-3</v>
      </c>
    </row>
    <row r="233" spans="32:36" x14ac:dyDescent="0.2">
      <c r="AF233" s="114">
        <f>_xll.qlCalendarAdvance(Calendar,AF232,"1d","mf",,Trigger)</f>
        <v>42949</v>
      </c>
      <c r="AG233" s="100">
        <f>_xll.qlDayCounterYearFraction(DayCounter,SettlementDate,AF233,,,Trigger)</f>
        <v>0.91111111111111109</v>
      </c>
      <c r="AH233" s="112">
        <f t="shared" si="23"/>
        <v>3.3291194287643888E-3</v>
      </c>
      <c r="AI233" s="112">
        <f t="shared" si="21"/>
        <v>3.6074193912641606E-3</v>
      </c>
      <c r="AJ233" s="112">
        <f t="shared" si="22"/>
        <v>3.6093934375127212E-3</v>
      </c>
    </row>
    <row r="234" spans="32:36" x14ac:dyDescent="0.2">
      <c r="AF234" s="114">
        <f>_xll.qlCalendarAdvance(Calendar,AF233,"1d","mf",,Trigger)</f>
        <v>42950</v>
      </c>
      <c r="AG234" s="100">
        <f>_xll.qlDayCounterYearFraction(DayCounter,SettlementDate,AF234,,,Trigger)</f>
        <v>0.91388888888888886</v>
      </c>
      <c r="AH234" s="112">
        <f t="shared" si="23"/>
        <v>3.3291194287643888E-3</v>
      </c>
      <c r="AI234" s="112">
        <f t="shared" si="21"/>
        <v>3.6093321057830592E-3</v>
      </c>
      <c r="AJ234" s="112">
        <f t="shared" si="22"/>
        <v>3.6114009850358899E-3</v>
      </c>
    </row>
    <row r="235" spans="32:36" x14ac:dyDescent="0.2">
      <c r="AF235" s="114">
        <f>_xll.qlCalendarAdvance(Calendar,AF234,"1d","mf",,Trigger)</f>
        <v>42951</v>
      </c>
      <c r="AG235" s="100">
        <f>_xll.qlDayCounterYearFraction(DayCounter,SettlementDate,AF235,,,Trigger)</f>
        <v>0.91666666666666663</v>
      </c>
      <c r="AH235" s="112">
        <f t="shared" si="23"/>
        <v>3.3291194287643888E-3</v>
      </c>
      <c r="AI235" s="112">
        <f t="shared" si="21"/>
        <v>3.6112448203019579E-3</v>
      </c>
      <c r="AJ235" s="112">
        <f t="shared" si="22"/>
        <v>3.6134092620437072E-3</v>
      </c>
    </row>
    <row r="236" spans="32:36" x14ac:dyDescent="0.2">
      <c r="AF236" s="114">
        <f>_xll.qlCalendarAdvance(Calendar,AF235,"1d","mf",,Trigger)</f>
        <v>42954</v>
      </c>
      <c r="AG236" s="100">
        <f>_xll.qlDayCounterYearFraction(DayCounter,SettlementDate,AF236,,,Trigger)</f>
        <v>0.92500000000000004</v>
      </c>
      <c r="AH236" s="112">
        <f t="shared" si="23"/>
        <v>3.3291194287643888E-3</v>
      </c>
      <c r="AI236" s="112">
        <f t="shared" si="21"/>
        <v>3.6169829638586543E-3</v>
      </c>
      <c r="AJ236" s="112">
        <f t="shared" si="22"/>
        <v>3.619438469975048E-3</v>
      </c>
    </row>
    <row r="237" spans="32:36" x14ac:dyDescent="0.2">
      <c r="AF237" s="114">
        <f>_xll.qlCalendarAdvance(Calendar,AF236,"1d","mf",,Trigger)</f>
        <v>42955</v>
      </c>
      <c r="AG237" s="100">
        <f>_xll.qlDayCounterYearFraction(DayCounter,SettlementDate,AF237,,,Trigger)</f>
        <v>0.92777777777777781</v>
      </c>
      <c r="AH237" s="112">
        <f t="shared" si="23"/>
        <v>3.3291194287643888E-3</v>
      </c>
      <c r="AI237" s="112">
        <f t="shared" si="21"/>
        <v>3.6188956783775529E-3</v>
      </c>
      <c r="AJ237" s="112">
        <f t="shared" si="22"/>
        <v>3.6214496649214583E-3</v>
      </c>
    </row>
    <row r="238" spans="32:36" x14ac:dyDescent="0.2">
      <c r="AF238" s="114">
        <f>_xll.qlCalendarAdvance(Calendar,AF237,"1d","mf",,Trigger)</f>
        <v>42956</v>
      </c>
      <c r="AG238" s="100">
        <f>_xll.qlDayCounterYearFraction(DayCounter,SettlementDate,AF238,,,Trigger)</f>
        <v>0.93055555555555558</v>
      </c>
      <c r="AH238" s="112">
        <f t="shared" si="23"/>
        <v>3.3291194287643888E-3</v>
      </c>
      <c r="AI238" s="112">
        <f t="shared" si="21"/>
        <v>3.6208083928964516E-3</v>
      </c>
      <c r="AJ238" s="112">
        <f t="shared" si="22"/>
        <v>3.6234615893525161E-3</v>
      </c>
    </row>
    <row r="239" spans="32:36" x14ac:dyDescent="0.2">
      <c r="AF239" s="114">
        <f>_xll.qlCalendarAdvance(Calendar,AF238,"1d","mf",,Trigger)</f>
        <v>42957</v>
      </c>
      <c r="AG239" s="100">
        <f>_xll.qlDayCounterYearFraction(DayCounter,SettlementDate,AF239,,,Trigger)</f>
        <v>0.93333333333333335</v>
      </c>
      <c r="AH239" s="112">
        <f t="shared" si="23"/>
        <v>3.3291194287643888E-3</v>
      </c>
      <c r="AI239" s="112">
        <f t="shared" si="21"/>
        <v>3.6227211074153507E-3</v>
      </c>
      <c r="AJ239" s="112">
        <f t="shared" si="22"/>
        <v>3.6254742432682225E-3</v>
      </c>
    </row>
    <row r="240" spans="32:36" x14ac:dyDescent="0.2">
      <c r="AF240" s="114">
        <f>_xll.qlCalendarAdvance(Calendar,AF239,"1d","mf",,Trigger)</f>
        <v>42958</v>
      </c>
      <c r="AG240" s="100">
        <f>_xll.qlDayCounterYearFraction(DayCounter,SettlementDate,AF240,,,Trigger)</f>
        <v>0.93611111111111112</v>
      </c>
      <c r="AH240" s="112">
        <f t="shared" si="23"/>
        <v>3.3291194287643888E-3</v>
      </c>
      <c r="AI240" s="112">
        <f t="shared" si="21"/>
        <v>3.6246338219342493E-3</v>
      </c>
      <c r="AJ240" s="112">
        <f t="shared" si="22"/>
        <v>3.6274876266685773E-3</v>
      </c>
    </row>
    <row r="241" spans="32:36" x14ac:dyDescent="0.2">
      <c r="AF241" s="114">
        <f>_xll.qlCalendarAdvance(Calendar,AF240,"1d","mf",,Trigger)</f>
        <v>42961</v>
      </c>
      <c r="AG241" s="100">
        <f>_xll.qlDayCounterYearFraction(DayCounter,SettlementDate,AF241,,,Trigger)</f>
        <v>0.94444444444444442</v>
      </c>
      <c r="AH241" s="112">
        <f t="shared" si="23"/>
        <v>3.3291194287643888E-3</v>
      </c>
      <c r="AI241" s="112">
        <f t="shared" si="21"/>
        <v>3.6303719654909457E-3</v>
      </c>
      <c r="AJ241" s="112">
        <f t="shared" si="22"/>
        <v>3.6335321537775307E-3</v>
      </c>
    </row>
    <row r="242" spans="32:36" x14ac:dyDescent="0.2">
      <c r="AF242" s="114">
        <f>_xll.qlCalendarAdvance(Calendar,AF241,"1d","mf",,Trigger)</f>
        <v>42962</v>
      </c>
      <c r="AG242" s="100">
        <f>_xll.qlDayCounterYearFraction(DayCounter,SettlementDate,AF242,,,Trigger)</f>
        <v>0.94722222222222219</v>
      </c>
      <c r="AH242" s="112">
        <f t="shared" si="23"/>
        <v>3.3291194287643888E-3</v>
      </c>
      <c r="AI242" s="112">
        <f t="shared" si="21"/>
        <v>3.6322846800098444E-3</v>
      </c>
      <c r="AJ242" s="112">
        <f t="shared" si="22"/>
        <v>3.6355484551164781E-3</v>
      </c>
    </row>
    <row r="243" spans="32:36" x14ac:dyDescent="0.2">
      <c r="AF243" s="114">
        <f>_xll.qlCalendarAdvance(Calendar,AF242,"1d","mf",,Trigger)</f>
        <v>42963</v>
      </c>
      <c r="AG243" s="100">
        <f>_xll.qlDayCounterYearFraction(DayCounter,SettlementDate,AF243,,,Trigger)</f>
        <v>0.95</v>
      </c>
      <c r="AH243" s="112">
        <f t="shared" si="23"/>
        <v>3.3291194287643888E-3</v>
      </c>
      <c r="AI243" s="112">
        <f t="shared" si="21"/>
        <v>3.634197394528743E-3</v>
      </c>
      <c r="AJ243" s="112">
        <f t="shared" si="22"/>
        <v>3.6375654859400739E-3</v>
      </c>
    </row>
    <row r="244" spans="32:36" x14ac:dyDescent="0.2">
      <c r="AF244" s="114">
        <f>_xll.qlCalendarAdvance(Calendar,AF243,"1d","mf",,Trigger)</f>
        <v>42964</v>
      </c>
      <c r="AG244" s="100">
        <f>_xll.qlDayCounterYearFraction(DayCounter,SettlementDate,AF244,,,Trigger)</f>
        <v>0.95277777777777772</v>
      </c>
      <c r="AH244" s="112">
        <f t="shared" si="23"/>
        <v>3.3291194287643888E-3</v>
      </c>
      <c r="AI244" s="112">
        <f t="shared" si="21"/>
        <v>3.6361101090476421E-3</v>
      </c>
      <c r="AJ244" s="112">
        <f t="shared" si="22"/>
        <v>3.6395832462483182E-3</v>
      </c>
    </row>
    <row r="245" spans="32:36" x14ac:dyDescent="0.2">
      <c r="AF245" s="114">
        <f>_xll.qlCalendarAdvance(Calendar,AF244,"1d","mf",,Trigger)</f>
        <v>42965</v>
      </c>
      <c r="AG245" s="100">
        <f>_xll.qlDayCounterYearFraction(DayCounter,SettlementDate,AF245,,,Trigger)</f>
        <v>0.9555555555555556</v>
      </c>
      <c r="AH245" s="112">
        <f t="shared" si="23"/>
        <v>3.3291194287643888E-3</v>
      </c>
      <c r="AI245" s="112">
        <f t="shared" si="21"/>
        <v>3.6380228235665408E-3</v>
      </c>
      <c r="AJ245" s="112">
        <f t="shared" si="22"/>
        <v>3.6416017360412106E-3</v>
      </c>
    </row>
    <row r="246" spans="32:36" x14ac:dyDescent="0.2">
      <c r="AF246" s="114">
        <f>_xll.qlCalendarAdvance(Calendar,AF245,"1d","mf",,Trigger)</f>
        <v>42968</v>
      </c>
      <c r="AG246" s="100">
        <f>_xll.qlDayCounterYearFraction(DayCounter,SettlementDate,AF246,,,Trigger)</f>
        <v>0.96388888888888891</v>
      </c>
      <c r="AH246" s="112">
        <f t="shared" si="23"/>
        <v>3.3291194287643888E-3</v>
      </c>
      <c r="AI246" s="112">
        <f t="shared" si="21"/>
        <v>3.6437609671232368E-3</v>
      </c>
      <c r="AJ246" s="112">
        <f t="shared" si="22"/>
        <v>3.6476615823277767E-3</v>
      </c>
    </row>
    <row r="247" spans="32:36" x14ac:dyDescent="0.2">
      <c r="AF247" s="114">
        <f>_xll.qlCalendarAdvance(Calendar,AF246,"1d","mf",,Trigger)</f>
        <v>42969</v>
      </c>
      <c r="AG247" s="100">
        <f>_xll.qlDayCounterYearFraction(DayCounter,SettlementDate,AF247,,,Trigger)</f>
        <v>0.96666666666666667</v>
      </c>
      <c r="AH247" s="112">
        <f t="shared" si="23"/>
        <v>3.3291194287643888E-3</v>
      </c>
      <c r="AI247" s="112">
        <f t="shared" si="21"/>
        <v>3.6456736816421358E-3</v>
      </c>
      <c r="AJ247" s="112">
        <f t="shared" si="22"/>
        <v>3.649682990059262E-3</v>
      </c>
    </row>
    <row r="248" spans="32:36" x14ac:dyDescent="0.2">
      <c r="AF248" s="114">
        <f>_xll.qlCalendarAdvance(Calendar,AF247,"1d","mf",,Trigger)</f>
        <v>42970</v>
      </c>
      <c r="AG248" s="100">
        <f>_xll.qlDayCounterYearFraction(DayCounter,SettlementDate,AF248,,,Trigger)</f>
        <v>0.96944444444444444</v>
      </c>
      <c r="AH248" s="112">
        <f t="shared" si="23"/>
        <v>3.3291194287643888E-3</v>
      </c>
      <c r="AI248" s="112">
        <f t="shared" si="21"/>
        <v>3.6475863961610345E-3</v>
      </c>
      <c r="AJ248" s="112">
        <f t="shared" si="22"/>
        <v>3.6517051272753954E-3</v>
      </c>
    </row>
    <row r="249" spans="32:36" x14ac:dyDescent="0.2">
      <c r="AF249" s="114">
        <f>_xll.qlCalendarAdvance(Calendar,AF248,"1d","mf",,Trigger)</f>
        <v>42971</v>
      </c>
      <c r="AG249" s="100">
        <f>_xll.qlDayCounterYearFraction(DayCounter,SettlementDate,AF249,,,Trigger)</f>
        <v>0.97222222222222221</v>
      </c>
      <c r="AH249" s="112">
        <f t="shared" si="23"/>
        <v>3.3291194287643888E-3</v>
      </c>
      <c r="AI249" s="112">
        <f t="shared" si="21"/>
        <v>3.6494991106799332E-3</v>
      </c>
      <c r="AJ249" s="112">
        <f t="shared" si="22"/>
        <v>3.6537279939761768E-3</v>
      </c>
    </row>
    <row r="250" spans="32:36" x14ac:dyDescent="0.2">
      <c r="AF250" s="114">
        <f>_xll.qlCalendarAdvance(Calendar,AF249,"1d","mf",,Trigger)</f>
        <v>42972</v>
      </c>
      <c r="AG250" s="100">
        <f>_xll.qlDayCounterYearFraction(DayCounter,SettlementDate,AF250,,,Trigger)</f>
        <v>0.97499999999999998</v>
      </c>
      <c r="AH250" s="112">
        <f t="shared" si="23"/>
        <v>3.3291194287643888E-3</v>
      </c>
      <c r="AI250" s="112">
        <f t="shared" si="21"/>
        <v>3.6514118251988322E-3</v>
      </c>
      <c r="AJ250" s="112">
        <f t="shared" si="22"/>
        <v>3.6557515901616067E-3</v>
      </c>
    </row>
    <row r="251" spans="32:36" x14ac:dyDescent="0.2">
      <c r="AF251" s="114">
        <f>_xll.qlCalendarAdvance(Calendar,AF250,"1d","mf",,Trigger)</f>
        <v>42975</v>
      </c>
      <c r="AG251" s="100">
        <f>_xll.qlDayCounterYearFraction(DayCounter,SettlementDate,AF251,,,Trigger)</f>
        <v>0.98333333333333328</v>
      </c>
      <c r="AH251" s="112">
        <f t="shared" si="23"/>
        <v>3.3291194287643888E-3</v>
      </c>
      <c r="AI251" s="112">
        <f t="shared" si="21"/>
        <v>3.6571499687555282E-3</v>
      </c>
      <c r="AJ251" s="112">
        <f t="shared" si="22"/>
        <v>3.6618267556257863E-3</v>
      </c>
    </row>
    <row r="252" spans="32:36" x14ac:dyDescent="0.2">
      <c r="AF252" s="114">
        <f>_xll.qlCalendarAdvance(Calendar,AF251,"1d","mf",,Trigger)</f>
        <v>42976</v>
      </c>
      <c r="AG252" s="100">
        <f>_xll.qlDayCounterYearFraction(DayCounter,SettlementDate,AF252,,,Trigger)</f>
        <v>0.98611111111111116</v>
      </c>
      <c r="AH252" s="112">
        <f t="shared" si="23"/>
        <v>3.3291194287643888E-3</v>
      </c>
      <c r="AI252" s="112">
        <f t="shared" si="21"/>
        <v>3.6590626832744273E-3</v>
      </c>
      <c r="AJ252" s="112">
        <f t="shared" si="22"/>
        <v>3.6638532697498092E-3</v>
      </c>
    </row>
    <row r="253" spans="32:36" x14ac:dyDescent="0.2">
      <c r="AF253" s="114">
        <f>_xll.qlCalendarAdvance(Calendar,AF252,"1d","mf",,Trigger)</f>
        <v>42977</v>
      </c>
      <c r="AG253" s="100">
        <f>_xll.qlDayCounterYearFraction(DayCounter,SettlementDate,AF253,,,Trigger)</f>
        <v>0.98888888888888893</v>
      </c>
      <c r="AH253" s="112">
        <f t="shared" si="23"/>
        <v>3.3291194287643888E-3</v>
      </c>
      <c r="AI253" s="112">
        <f t="shared" ref="AI253:AI259" si="24">$W$10+$W$9*AG253</f>
        <v>3.660975397793326E-3</v>
      </c>
      <c r="AJ253" s="112">
        <f t="shared" ref="AJ253:AJ259" si="25">($W$5+$W$4*AG253+$W$3*AG253^2)</f>
        <v>3.6658805133584797E-3</v>
      </c>
    </row>
    <row r="254" spans="32:36" x14ac:dyDescent="0.2">
      <c r="AF254" s="114">
        <f>_xll.qlCalendarAdvance(Calendar,AF253,"1d","mf",,Trigger)</f>
        <v>42978</v>
      </c>
      <c r="AG254" s="100">
        <f>_xll.qlDayCounterYearFraction(DayCounter,SettlementDate,AF254,,,Trigger)</f>
        <v>0.9916666666666667</v>
      </c>
      <c r="AH254" s="112">
        <f t="shared" si="23"/>
        <v>3.3291194287643888E-3</v>
      </c>
      <c r="AI254" s="112">
        <f t="shared" si="24"/>
        <v>3.6628881123122246E-3</v>
      </c>
      <c r="AJ254" s="112">
        <f t="shared" si="25"/>
        <v>3.6679084864517991E-3</v>
      </c>
    </row>
    <row r="255" spans="32:36" x14ac:dyDescent="0.2">
      <c r="AF255" s="114">
        <f>_xll.qlCalendarAdvance(Calendar,AF254,"1d","mf",,Trigger)</f>
        <v>42979</v>
      </c>
      <c r="AG255" s="100">
        <f>_xll.qlDayCounterYearFraction(DayCounter,SettlementDate,AF255,,,Trigger)</f>
        <v>0.99444444444444446</v>
      </c>
      <c r="AH255" s="112">
        <f t="shared" si="23"/>
        <v>3.3291194287643888E-3</v>
      </c>
      <c r="AI255" s="112">
        <f t="shared" si="24"/>
        <v>3.6648008268311237E-3</v>
      </c>
      <c r="AJ255" s="112">
        <f t="shared" si="25"/>
        <v>3.6699371890297665E-3</v>
      </c>
    </row>
    <row r="256" spans="32:36" x14ac:dyDescent="0.2">
      <c r="AF256" s="114">
        <f>_xll.qlCalendarAdvance(Calendar,AF255,"1d","mf",,Trigger)</f>
        <v>42982</v>
      </c>
      <c r="AG256" s="100">
        <f>_xll.qlDayCounterYearFraction(DayCounter,SettlementDate,AF256,,,Trigger)</f>
        <v>1.0027777777777778</v>
      </c>
      <c r="AH256" s="112">
        <f t="shared" si="23"/>
        <v>3.3291194287643888E-3</v>
      </c>
      <c r="AI256" s="112">
        <f t="shared" si="24"/>
        <v>3.6705389703878197E-3</v>
      </c>
      <c r="AJ256" s="112">
        <f t="shared" si="25"/>
        <v>3.6760276736715588E-3</v>
      </c>
    </row>
    <row r="257" spans="32:36" x14ac:dyDescent="0.2">
      <c r="AF257" s="114">
        <f>_xll.qlCalendarAdvance(Calendar,AF256,"1d","mf",,Trigger)</f>
        <v>42983</v>
      </c>
      <c r="AG257" s="100">
        <f>_xll.qlDayCounterYearFraction(DayCounter,SettlementDate,AF257,,,Trigger)</f>
        <v>1.0055555555555555</v>
      </c>
      <c r="AH257" s="112">
        <f t="shared" si="23"/>
        <v>3.3291194287643888E-3</v>
      </c>
      <c r="AI257" s="112">
        <f t="shared" si="24"/>
        <v>3.6724516849067183E-3</v>
      </c>
      <c r="AJ257" s="112">
        <f t="shared" si="25"/>
        <v>3.6780592941881192E-3</v>
      </c>
    </row>
    <row r="258" spans="32:36" x14ac:dyDescent="0.2">
      <c r="AF258" s="114">
        <f>_xll.qlCalendarAdvance(Calendar,AF257,"1d","mf",,Trigger)</f>
        <v>42984</v>
      </c>
      <c r="AG258" s="100">
        <f>_xll.qlDayCounterYearFraction(DayCounter,SettlementDate,AF258,,,Trigger)</f>
        <v>1.0083333333333333</v>
      </c>
      <c r="AH258" s="112">
        <f t="shared" si="23"/>
        <v>3.3291194287643888E-3</v>
      </c>
      <c r="AI258" s="112">
        <f t="shared" si="24"/>
        <v>3.6743643994256174E-3</v>
      </c>
      <c r="AJ258" s="112">
        <f t="shared" si="25"/>
        <v>3.6800916441893277E-3</v>
      </c>
    </row>
    <row r="259" spans="32:36" x14ac:dyDescent="0.2">
      <c r="AF259" s="118">
        <f>_xll.qlCalendarAdvance(Calendar,AF258,"1d","mf",,Trigger)</f>
        <v>42985</v>
      </c>
      <c r="AG259" s="105">
        <f>_xll.qlDayCounterYearFraction(DayCounter,SettlementDate,AF259,,,Trigger)</f>
        <v>1.0111111111111111</v>
      </c>
      <c r="AH259" s="121">
        <f t="shared" ref="AH259" si="26">$W$13</f>
        <v>3.3291194287643888E-3</v>
      </c>
      <c r="AI259" s="121">
        <f t="shared" si="24"/>
        <v>3.6762771139445161E-3</v>
      </c>
      <c r="AJ259" s="121">
        <f t="shared" si="25"/>
        <v>3.6821247236751846E-3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workbookViewId="0"/>
  </sheetViews>
  <sheetFormatPr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137</v>
      </c>
      <c r="D2" s="216" t="s">
        <v>138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0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EURSND_SYNTH1M_Quote#0000</v>
      </c>
      <c r="E3" s="209" t="str">
        <f>_xll.ohRangeRetrieveError(D3)</f>
        <v/>
      </c>
      <c r="F3" s="6"/>
      <c r="G3" s="190" t="s">
        <v>55</v>
      </c>
      <c r="H3" s="191">
        <f>'1MSynthDepo'!C23</f>
        <v>-3.6662959782107762E-3</v>
      </c>
      <c r="I3" s="7" t="s">
        <v>56</v>
      </c>
      <c r="J3" s="186">
        <v>-3.6909277038699173E-3</v>
      </c>
      <c r="K3" s="6"/>
      <c r="L3" s="178">
        <f t="array" ref="L3:L40">QuoteLive</f>
        <v>-3.6662959782107762E-3</v>
      </c>
      <c r="M3" s="179">
        <f>_xll.qlSimpleQuoteSetValue(D3,ROUND($L3,6),EvaluationDate)</f>
        <v>0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EURSWD_SYNTH1M_Quote#0000</v>
      </c>
      <c r="E4" s="210" t="str">
        <f>_xll.ohRangeRetrieveError(D4)</f>
        <v/>
      </c>
      <c r="F4" s="6"/>
      <c r="G4" s="190" t="s">
        <v>57</v>
      </c>
      <c r="H4" s="191">
        <f>'1MSynthDepo'!C24</f>
        <v>-3.6775040085888578E-3</v>
      </c>
      <c r="I4" s="7" t="s">
        <v>56</v>
      </c>
      <c r="J4" s="186">
        <v>-3.6727649871278901E-3</v>
      </c>
      <c r="K4" s="6"/>
      <c r="L4" s="178">
        <v>-3.6775040085888578E-3</v>
      </c>
      <c r="M4" s="179">
        <f>_xll.qlSimpleQuoteSetValue(D4,ROUND($L4,6),EvaluationDate)</f>
        <v>0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EUR2WD_SYNTH1M_Quote#0000</v>
      </c>
      <c r="E5" s="210" t="str">
        <f>_xll.ohRangeRetrieveError(D5)</f>
        <v/>
      </c>
      <c r="F5" s="6"/>
      <c r="G5" s="190" t="s">
        <v>58</v>
      </c>
      <c r="H5" s="191">
        <f>'1MSynthDepo'!C25</f>
        <v>-3.7091242807980279E-3</v>
      </c>
      <c r="I5" s="7" t="s">
        <v>56</v>
      </c>
      <c r="J5" s="186">
        <v>-3.6528863876242718E-3</v>
      </c>
      <c r="K5" s="6"/>
      <c r="L5" s="178">
        <v>-3.7091242807980279E-3</v>
      </c>
      <c r="M5" s="179">
        <f>_xll.qlSimpleQuoteSetValue(D5,ROUND($L5,6),EvaluationDate)</f>
        <v>0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EUR3WD_SYNTH1M_Quote#0000</v>
      </c>
      <c r="E6" s="210" t="str">
        <f>_xll.ohRangeRetrieveError(D6)</f>
        <v/>
      </c>
      <c r="F6" s="6"/>
      <c r="G6" s="192" t="s">
        <v>59</v>
      </c>
      <c r="H6" s="191">
        <f>'1MSynthDepo'!C26</f>
        <v>-3.7206524729275054E-3</v>
      </c>
      <c r="I6" s="7" t="s">
        <v>56</v>
      </c>
      <c r="J6" s="187">
        <v>-3.634302801782674E-3</v>
      </c>
      <c r="K6" s="6"/>
      <c r="L6" s="180">
        <v>-3.7206524729275054E-3</v>
      </c>
      <c r="M6" s="181">
        <f>_xll.qlSimpleQuoteSetValue(D6,ROUND($L6,6),EvaluationDate)</f>
        <v>0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EUR1MD_SYNTH1M_Quote#0000</v>
      </c>
      <c r="E7" s="211" t="str">
        <f>_xll.ohRangeRetrieveError(D7)</f>
        <v/>
      </c>
      <c r="F7" s="6"/>
      <c r="G7" s="193" t="s">
        <v>60</v>
      </c>
      <c r="H7" s="194">
        <f>'1MSynthDepo'!C27</f>
        <v>-3.7299999999997058E-3</v>
      </c>
      <c r="I7" s="7" t="s">
        <v>56</v>
      </c>
      <c r="J7" s="188">
        <v>-3.6400000000003812E-3</v>
      </c>
      <c r="K7" s="6"/>
      <c r="L7" s="182">
        <v>-3.7299999999997058E-3</v>
      </c>
      <c r="M7" s="183">
        <f>_xll.qlSimpleQuoteSetValue(D7,ROUND($L7,6),EvaluationDate)</f>
        <v>0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EURSND_SYNTH3M_Quote#0000</v>
      </c>
      <c r="E8" s="209"/>
      <c r="F8" s="8"/>
      <c r="G8" s="195" t="s">
        <v>55</v>
      </c>
      <c r="H8" s="196">
        <f>'3MSynthDepo'!C25</f>
        <v>-2.9772060569666081E-3</v>
      </c>
      <c r="I8" s="9"/>
      <c r="J8" s="186">
        <v>-2.7968626583918521E-3</v>
      </c>
      <c r="K8" s="8"/>
      <c r="L8" s="178">
        <v>-2.9772060569666081E-3</v>
      </c>
      <c r="M8" s="179">
        <f>_xll.qlSimpleQuoteSetValue(D8,ROUND($L8,6),EvaluationDate)</f>
        <v>0</v>
      </c>
      <c r="N8" s="168">
        <f>_xll.ohTrigger(M8:M14)</f>
        <v>0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EURSWD_SYNTH3M_Quote#0000</v>
      </c>
      <c r="E9" s="210"/>
      <c r="F9" s="8"/>
      <c r="G9" s="197" t="s">
        <v>57</v>
      </c>
      <c r="H9" s="191">
        <f>'3MSynthDepo'!C26</f>
        <v>-2.984596132872116E-3</v>
      </c>
      <c r="I9" s="9"/>
      <c r="J9" s="186">
        <v>-2.7811683315194713E-3</v>
      </c>
      <c r="K9" s="8"/>
      <c r="L9" s="178">
        <v>-2.984596132872116E-3</v>
      </c>
      <c r="M9" s="179">
        <f>_xll.qlSimpleQuoteSetValue(D9,ROUND($L9,6),EvaluationDate)</f>
        <v>0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EUR2WD_SYNTH3M_Quote#0000</v>
      </c>
      <c r="E10" s="210"/>
      <c r="F10" s="8"/>
      <c r="G10" s="197" t="s">
        <v>58</v>
      </c>
      <c r="H10" s="191">
        <f>'3MSynthDepo'!C27</f>
        <v>-3.0115475421221838E-3</v>
      </c>
      <c r="I10" s="9"/>
      <c r="J10" s="186">
        <v>-2.7634045783282118E-3</v>
      </c>
      <c r="K10" s="8"/>
      <c r="L10" s="178">
        <v>-3.0115475421221838E-3</v>
      </c>
      <c r="M10" s="179">
        <f>_xll.qlSimpleQuoteSetValue(D10,ROUND($L10,6),EvaluationDate)</f>
        <v>0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EUR3WD_SYNTH3M_Quote#0000</v>
      </c>
      <c r="E11" s="210"/>
      <c r="F11" s="8"/>
      <c r="G11" s="198" t="s">
        <v>59</v>
      </c>
      <c r="H11" s="199">
        <f>'3MSynthDepo'!C28</f>
        <v>-3.0181749750931731E-3</v>
      </c>
      <c r="I11" s="9"/>
      <c r="J11" s="187">
        <v>-2.7461122484963496E-3</v>
      </c>
      <c r="K11" s="8"/>
      <c r="L11" s="180">
        <v>-3.0181749750931731E-3</v>
      </c>
      <c r="M11" s="181">
        <f>_xll.qlSimpleQuoteSetValue(D11,ROUND($L11,6),EvaluationDate)</f>
        <v>0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EUR1MD_SYNTH3M_Quote#0000</v>
      </c>
      <c r="E12" s="210"/>
      <c r="F12" s="8"/>
      <c r="G12" s="197" t="s">
        <v>60</v>
      </c>
      <c r="H12" s="191">
        <f>'3MSynthDepo'!C29</f>
        <v>-3.0193528888361465E-3</v>
      </c>
      <c r="I12" s="9"/>
      <c r="J12" s="186">
        <v>-2.7522281102994543E-3</v>
      </c>
      <c r="K12" s="8"/>
      <c r="L12" s="178">
        <v>-3.0193528888361465E-3</v>
      </c>
      <c r="M12" s="179">
        <f>_xll.qlSimpleQuoteSetValue(D12,ROUND($L12,6),EvaluationDate)</f>
        <v>0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EUR2MD_SYNTH3M_Quote#0000</v>
      </c>
      <c r="E13" s="210"/>
      <c r="F13" s="8"/>
      <c r="G13" s="197" t="s">
        <v>61</v>
      </c>
      <c r="H13" s="191">
        <f>'3MSynthDepo'!C30</f>
        <v>-3.0341687074883173E-3</v>
      </c>
      <c r="I13" s="9"/>
      <c r="J13" s="186">
        <v>-2.7822688035199815E-3</v>
      </c>
      <c r="K13" s="8"/>
      <c r="L13" s="178">
        <v>-3.0341687074883173E-3</v>
      </c>
      <c r="M13" s="179">
        <f>_xll.qlSimpleQuoteSetValue(D13,ROUND($L13,6),EvaluationDate)</f>
        <v>0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EUR3MD_SYNTH3M_Quote#0000</v>
      </c>
      <c r="E14" s="211"/>
      <c r="F14" s="8"/>
      <c r="G14" s="198" t="s">
        <v>62</v>
      </c>
      <c r="H14" s="199">
        <f>'3MSynthDepo'!C31</f>
        <v>-3.0470347535981701E-3</v>
      </c>
      <c r="I14" s="9"/>
      <c r="J14" s="187">
        <v>-2.8084093361644704E-3</v>
      </c>
      <c r="K14" s="8"/>
      <c r="L14" s="180">
        <v>-3.0470347535981701E-3</v>
      </c>
      <c r="M14" s="181">
        <f>_xll.qlSimpleQuoteSetValue(D14,ROUND($L14,6),EvaluationDate)</f>
        <v>0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EURSND_SYNTH6M_Quote#0000</v>
      </c>
      <c r="E15" s="209" t="str">
        <f>_xll.ohRangeRetrieveError(D15)</f>
        <v/>
      </c>
      <c r="F15" s="8"/>
      <c r="G15" s="195" t="s">
        <v>55</v>
      </c>
      <c r="H15" s="196">
        <f>'6MSynthDepo'!C28</f>
        <v>-1.8771767940473083E-3</v>
      </c>
      <c r="I15" s="9"/>
      <c r="J15" s="186">
        <v>-1.4056201226964049E-3</v>
      </c>
      <c r="K15" s="8"/>
      <c r="L15" s="178">
        <v>-1.8771767940473083E-3</v>
      </c>
      <c r="M15" s="179">
        <f>_xll.qlSimpleQuoteSetValue(D15,ROUND($L15,6),EvaluationDate)</f>
        <v>0</v>
      </c>
      <c r="N15" s="170">
        <f>_xll.ohTrigger(M15:M24)</f>
        <v>0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EURSWD_SYNTH6M_Quote#0000</v>
      </c>
      <c r="E16" s="210" t="str">
        <f>_xll.ohRangeRetrieveError(D16)</f>
        <v/>
      </c>
      <c r="F16" s="8"/>
      <c r="G16" s="197" t="s">
        <v>57</v>
      </c>
      <c r="H16" s="191">
        <f>'6MSynthDepo'!C29</f>
        <v>-1.8809849810873048E-3</v>
      </c>
      <c r="I16" s="9"/>
      <c r="J16" s="186">
        <v>-1.3982728396972582E-3</v>
      </c>
      <c r="K16" s="8"/>
      <c r="L16" s="178">
        <v>-1.8809849810873048E-3</v>
      </c>
      <c r="M16" s="179">
        <f>_xll.qlSimpleQuoteSetValue(D16,ROUND($L16,6),EvaluationDate)</f>
        <v>0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EUR2WD_SYNTH6M_Quote#0000</v>
      </c>
      <c r="E17" s="210" t="str">
        <f>_xll.ohRangeRetrieveError(D17)</f>
        <v/>
      </c>
      <c r="F17" s="2"/>
      <c r="G17" s="197" t="s">
        <v>58</v>
      </c>
      <c r="H17" s="191">
        <f>'6MSynthDepo'!C30</f>
        <v>-1.9039088656921546E-3</v>
      </c>
      <c r="I17" s="9"/>
      <c r="J17" s="186">
        <v>-1.3898099057008118E-3</v>
      </c>
      <c r="K17" s="8"/>
      <c r="L17" s="178">
        <v>-1.9039088656921546E-3</v>
      </c>
      <c r="M17" s="179">
        <f>_xll.qlSimpleQuoteSetValue(D17,ROUND($L17,6),EvaluationDate)</f>
        <v>0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EUR3WD_SYNTH6M_Quote#0000</v>
      </c>
      <c r="E18" s="210" t="str">
        <f>_xll.ohRangeRetrieveError(D18)</f>
        <v/>
      </c>
      <c r="F18" s="2"/>
      <c r="G18" s="197" t="s">
        <v>59</v>
      </c>
      <c r="H18" s="191">
        <f>'6MSynthDepo'!C31</f>
        <v>-1.9066703775522903E-3</v>
      </c>
      <c r="I18" s="9"/>
      <c r="J18" s="186">
        <v>-1.381347435051821E-3</v>
      </c>
      <c r="K18" s="8"/>
      <c r="L18" s="178">
        <v>-1.9066703775522903E-3</v>
      </c>
      <c r="M18" s="179">
        <f>_xll.qlSimpleQuoteSetValue(D18,ROUND($L18,6),EvaluationDate)</f>
        <v>0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EUR1MD_SYNTH6M_Quote#0000</v>
      </c>
      <c r="E19" s="210" t="str">
        <f>_xll.ohRangeRetrieveError(D19)</f>
        <v/>
      </c>
      <c r="F19" s="2"/>
      <c r="G19" s="195" t="s">
        <v>60</v>
      </c>
      <c r="H19" s="196">
        <f>'6MSynthDepo'!C32</f>
        <v>-1.9020997029789433E-3</v>
      </c>
      <c r="I19" s="51"/>
      <c r="J19" s="189">
        <v>-1.3992640793028621E-3</v>
      </c>
      <c r="K19" s="52"/>
      <c r="L19" s="184">
        <v>-1.9020997029789433E-3</v>
      </c>
      <c r="M19" s="185">
        <f>_xll.qlSimpleQuoteSetValue(D19,ROUND($L19,6),EvaluationDate)</f>
        <v>0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EUR2MD_SYNTH6M_Quote#0000</v>
      </c>
      <c r="E20" s="210" t="str">
        <f>_xll.ohRangeRetrieveError(D20)</f>
        <v/>
      </c>
      <c r="F20" s="2"/>
      <c r="G20" s="197" t="s">
        <v>61</v>
      </c>
      <c r="H20" s="191">
        <f>'6MSynthDepo'!C33</f>
        <v>-1.9036766671071579E-3</v>
      </c>
      <c r="I20" s="9"/>
      <c r="J20" s="186">
        <v>-1.4606278486255827E-3</v>
      </c>
      <c r="K20" s="8"/>
      <c r="L20" s="178">
        <v>-1.9036766671071579E-3</v>
      </c>
      <c r="M20" s="179">
        <f>_xll.qlSimpleQuoteSetValue(D20,ROUND($L20,6),EvaluationDate)</f>
        <v>0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EUR3MD_SYNTH6M_Quote#0000</v>
      </c>
      <c r="E21" s="210" t="str">
        <f>_xll.ohRangeRetrieveError(D21)</f>
        <v/>
      </c>
      <c r="F21" s="2"/>
      <c r="G21" s="197" t="s">
        <v>62</v>
      </c>
      <c r="H21" s="191">
        <f>'6MSynthDepo'!C34</f>
        <v>-1.9057687783703109E-3</v>
      </c>
      <c r="I21" s="9"/>
      <c r="J21" s="186">
        <v>-1.5066798648545659E-3</v>
      </c>
      <c r="K21" s="8"/>
      <c r="L21" s="178">
        <v>-1.9057687783703109E-3</v>
      </c>
      <c r="M21" s="179">
        <f>_xll.qlSimpleQuoteSetValue(D21,ROUND($L21,6),EvaluationDate)</f>
        <v>0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EUR4MD_SYNTH6M_Quote#0000</v>
      </c>
      <c r="E22" s="210" t="str">
        <f>_xll.ohRangeRetrieveError(D22)</f>
        <v/>
      </c>
      <c r="F22" s="2"/>
      <c r="G22" s="197" t="s">
        <v>63</v>
      </c>
      <c r="H22" s="191">
        <f>'6MSynthDepo'!C35</f>
        <v>-1.9555068511285358E-3</v>
      </c>
      <c r="I22" s="9"/>
      <c r="J22" s="186">
        <v>-1.6084007389081708E-3</v>
      </c>
      <c r="K22" s="8"/>
      <c r="L22" s="178">
        <v>-1.9555068511285358E-3</v>
      </c>
      <c r="M22" s="179">
        <f>_xll.qlSimpleQuoteSetValue(D22,ROUND($L22,6),EvaluationDate)</f>
        <v>0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EUR5MD_SYNTH6M_Quote#0000</v>
      </c>
      <c r="E23" s="210" t="str">
        <f>_xll.ohRangeRetrieveError(D23)</f>
        <v/>
      </c>
      <c r="F23" s="2"/>
      <c r="G23" s="197" t="s">
        <v>64</v>
      </c>
      <c r="H23" s="191">
        <f>'6MSynthDepo'!C36</f>
        <v>-1.9938193978909797E-3</v>
      </c>
      <c r="I23" s="9"/>
      <c r="J23" s="186">
        <v>-1.6664673150589961E-3</v>
      </c>
      <c r="K23" s="8"/>
      <c r="L23" s="178">
        <v>-1.9938193978909797E-3</v>
      </c>
      <c r="M23" s="179">
        <f>_xll.qlSimpleQuoteSetValue(D23,ROUND($L23,6),EvaluationDate)</f>
        <v>0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EUR6MD_SYNTH6M_Quote#0000</v>
      </c>
      <c r="E24" s="211" t="str">
        <f>_xll.ohRangeRetrieveError(D24)</f>
        <v/>
      </c>
      <c r="F24" s="2"/>
      <c r="G24" s="198" t="s">
        <v>65</v>
      </c>
      <c r="H24" s="199">
        <f>'6MSynthDepo'!C37</f>
        <v>-2.0194667953276138E-3</v>
      </c>
      <c r="I24" s="9"/>
      <c r="J24" s="187">
        <v>-1.7197015979246626E-3</v>
      </c>
      <c r="K24" s="8"/>
      <c r="L24" s="180">
        <v>-2.0194667953276138E-3</v>
      </c>
      <c r="M24" s="181">
        <f>_xll.qlSimpleQuoteSetValue(D24,ROUND($L24,6),EvaluationDate)</f>
        <v>0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EURSND_SYNTH1Y_Quote#0000</v>
      </c>
      <c r="E25" s="210" t="str">
        <f>_xll.ohRangeRetrieveError(D25)</f>
        <v/>
      </c>
      <c r="F25" s="8"/>
      <c r="G25" s="200" t="s">
        <v>55</v>
      </c>
      <c r="H25" s="196">
        <f>'12MSynthDepo'!C34</f>
        <v>-4.0912273572946134E-4</v>
      </c>
      <c r="I25" s="9"/>
      <c r="J25" s="186">
        <v>1.0564268004387145E-4</v>
      </c>
      <c r="K25" s="8"/>
      <c r="L25" s="178">
        <v>-4.0912273572946134E-4</v>
      </c>
      <c r="M25" s="179">
        <f>_xll.qlSimpleQuoteSetValue(D25,ROUND($L25,6),EvaluationDate)</f>
        <v>0</v>
      </c>
      <c r="N25" s="170">
        <f>_xll.ohTrigger(M25:M40)</f>
        <v>0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EURSWD_SYNTH1Y_Quote#0000</v>
      </c>
      <c r="E26" s="210" t="str">
        <f>_xll.ohRangeRetrieveError(D26)</f>
        <v/>
      </c>
      <c r="F26" s="8"/>
      <c r="G26" s="201" t="s">
        <v>57</v>
      </c>
      <c r="H26" s="191">
        <f>'12MSynthDepo'!C35</f>
        <v>-4.1346461638447352E-4</v>
      </c>
      <c r="I26" s="9"/>
      <c r="J26" s="186">
        <v>1.1286825636399758E-4</v>
      </c>
      <c r="K26" s="8"/>
      <c r="L26" s="178">
        <v>-4.1346461638447352E-4</v>
      </c>
      <c r="M26" s="179">
        <f>_xll.qlSimpleQuoteSetValue(D26,ROUND($L26,6),EvaluationDate)</f>
        <v>0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EUR2WD_SYNTH1Y_Quote#0000</v>
      </c>
      <c r="E27" s="210" t="str">
        <f>_xll.ohRangeRetrieveError(D27)</f>
        <v/>
      </c>
      <c r="F27" s="2"/>
      <c r="G27" s="201" t="s">
        <v>58</v>
      </c>
      <c r="H27" s="191">
        <f>'12MSynthDepo'!C36</f>
        <v>-4.3701242554705644E-4</v>
      </c>
      <c r="I27" s="9"/>
      <c r="J27" s="186">
        <v>1.2118965934782011E-4</v>
      </c>
      <c r="K27" s="8"/>
      <c r="L27" s="178">
        <v>-4.3701242554705644E-4</v>
      </c>
      <c r="M27" s="179">
        <f>_xll.qlSimpleQuoteSetValue(D27,ROUND($L27,6),EvaluationDate)</f>
        <v>0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EUR3WD_SYNTH1Y_Quote#0000</v>
      </c>
      <c r="E28" s="210" t="str">
        <f>_xll.ohRangeRetrieveError(D28)</f>
        <v/>
      </c>
      <c r="F28" s="2"/>
      <c r="G28" s="201" t="s">
        <v>59</v>
      </c>
      <c r="H28" s="191">
        <f>'12MSynthDepo'!C37</f>
        <v>-4.4039743512731225E-4</v>
      </c>
      <c r="I28" s="9"/>
      <c r="J28" s="186">
        <v>1.2951109486181167E-4</v>
      </c>
      <c r="K28" s="8"/>
      <c r="L28" s="178">
        <v>-4.4039743512731225E-4</v>
      </c>
      <c r="M28" s="179">
        <f>_xll.qlSimpleQuoteSetValue(D28,ROUND($L28,6),EvaluationDate)</f>
        <v>0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EUR1MD_SYNTH1Y_Quote#0000</v>
      </c>
      <c r="E29" s="210" t="str">
        <f>_xll.ohRangeRetrieveError(D29)</f>
        <v/>
      </c>
      <c r="F29" s="2"/>
      <c r="G29" s="202" t="s">
        <v>60</v>
      </c>
      <c r="H29" s="199">
        <f>'12MSynthDepo'!C38</f>
        <v>-4.3680568156262423E-4</v>
      </c>
      <c r="I29" s="9"/>
      <c r="J29" s="187">
        <v>1.1138992809166561E-4</v>
      </c>
      <c r="K29" s="8"/>
      <c r="L29" s="180">
        <v>-4.3680568156262423E-4</v>
      </c>
      <c r="M29" s="181">
        <f>_xll.qlSimpleQuoteSetValue(D29,ROUND($L29,6),EvaluationDate)</f>
        <v>0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EUR2MD_SYNTH1Y_Quote#0000</v>
      </c>
      <c r="E30" s="210" t="str">
        <f>_xll.ohRangeRetrieveError(D30)</f>
        <v/>
      </c>
      <c r="F30" s="2"/>
      <c r="G30" s="201" t="s">
        <v>61</v>
      </c>
      <c r="H30" s="191">
        <f>'12MSynthDepo'!C39</f>
        <v>-4.4096475352375702E-4</v>
      </c>
      <c r="I30" s="9"/>
      <c r="J30" s="186">
        <v>4.9360502812742121E-5</v>
      </c>
      <c r="K30" s="8"/>
      <c r="L30" s="178">
        <v>-4.4096475352375702E-4</v>
      </c>
      <c r="M30" s="179">
        <f>_xll.qlSimpleQuoteSetValue(D30,ROUND($L30,6),EvaluationDate)</f>
        <v>0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EUR3MD_SYNTH1Y_Quote#0000</v>
      </c>
      <c r="E31" s="210" t="str">
        <f>_xll.ohRangeRetrieveError(D31)</f>
        <v/>
      </c>
      <c r="F31" s="2"/>
      <c r="G31" s="201" t="s">
        <v>62</v>
      </c>
      <c r="H31" s="191">
        <f>'12MSynthDepo'!C40</f>
        <v>-4.4572840760029715E-4</v>
      </c>
      <c r="I31" s="9"/>
      <c r="J31" s="186">
        <v>2.6946812894100982E-6</v>
      </c>
      <c r="K31" s="8"/>
      <c r="L31" s="178">
        <v>-4.4572840760029715E-4</v>
      </c>
      <c r="M31" s="179">
        <f>_xll.qlSimpleQuoteSetValue(D31,ROUND($L31,6),EvaluationDate)</f>
        <v>0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EUR4MD_SYNTH1Y_Quote#0000</v>
      </c>
      <c r="E32" s="210" t="str">
        <f>_xll.ohRangeRetrieveError(D32)</f>
        <v/>
      </c>
      <c r="F32" s="2"/>
      <c r="G32" s="201" t="s">
        <v>63</v>
      </c>
      <c r="H32" s="191">
        <f>'12MSynthDepo'!C41</f>
        <v>-4.9834016631262036E-4</v>
      </c>
      <c r="I32" s="9"/>
      <c r="J32" s="186">
        <v>-9.9721796701233214E-5</v>
      </c>
      <c r="K32" s="8"/>
      <c r="L32" s="178">
        <v>-4.9834016631262036E-4</v>
      </c>
      <c r="M32" s="179">
        <f>_xll.qlSimpleQuoteSetValue(D32,ROUND($L32,6),EvaluationDate)</f>
        <v>0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EUR5MD_SYNTH1Y_Quote#0000</v>
      </c>
      <c r="E33" s="210" t="str">
        <f>_xll.ohRangeRetrieveError(D33)</f>
        <v/>
      </c>
      <c r="F33" s="8"/>
      <c r="G33" s="201" t="s">
        <v>64</v>
      </c>
      <c r="H33" s="191">
        <f>'12MSynthDepo'!C42</f>
        <v>-5.3935308191617709E-4</v>
      </c>
      <c r="I33" s="9"/>
      <c r="J33" s="186">
        <v>-1.5848221860354888E-4</v>
      </c>
      <c r="K33" s="8"/>
      <c r="L33" s="178">
        <v>-5.3935308191617709E-4</v>
      </c>
      <c r="M33" s="179">
        <f>_xll.qlSimpleQuoteSetValue(D33,ROUND($L33,6),EvaluationDate)</f>
        <v>0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EUR6MD_SYNTH1Y_Quote#0000</v>
      </c>
      <c r="E34" s="210" t="str">
        <f>_xll.ohRangeRetrieveError(D34)</f>
        <v/>
      </c>
      <c r="F34" s="8"/>
      <c r="G34" s="201" t="s">
        <v>65</v>
      </c>
      <c r="H34" s="191">
        <f>'12MSynthDepo'!C43</f>
        <v>-5.6752156291036587E-4</v>
      </c>
      <c r="I34" s="9"/>
      <c r="J34" s="186">
        <v>-2.1240003545388287E-4</v>
      </c>
      <c r="K34" s="8"/>
      <c r="L34" s="178">
        <v>-5.6752156291036587E-4</v>
      </c>
      <c r="M34" s="179">
        <f>_xll.qlSimpleQuoteSetValue(D34,ROUND($L34,6),EvaluationDate)</f>
        <v>0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EUR7MD_SYNTH1Y_Quote#0000</v>
      </c>
      <c r="E35" s="210" t="str">
        <f>_xll.ohRangeRetrieveError(D35)</f>
        <v/>
      </c>
      <c r="F35" s="8"/>
      <c r="G35" s="201" t="s">
        <v>66</v>
      </c>
      <c r="H35" s="191">
        <f>'12MSynthDepo'!C44</f>
        <v>-5.9562452979348241E-4</v>
      </c>
      <c r="I35" s="9"/>
      <c r="J35" s="186">
        <v>-2.7889035334675627E-4</v>
      </c>
      <c r="K35" s="8"/>
      <c r="L35" s="178">
        <v>-5.9562452979348241E-4</v>
      </c>
      <c r="M35" s="179">
        <f>_xll.qlSimpleQuoteSetValue(D35,ROUND($L35,6),EvaluationDate)</f>
        <v>0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EUR8MD_SYNTH1Y_Quote#0000</v>
      </c>
      <c r="E36" s="210" t="str">
        <f>_xll.ohRangeRetrieveError(D36)</f>
        <v/>
      </c>
      <c r="F36" s="8"/>
      <c r="G36" s="201" t="s">
        <v>67</v>
      </c>
      <c r="H36" s="191">
        <f>'12MSynthDepo'!C45</f>
        <v>-6.1229588148040018E-4</v>
      </c>
      <c r="I36" s="9"/>
      <c r="J36" s="186">
        <v>-3.1597088364807295E-4</v>
      </c>
      <c r="K36" s="8"/>
      <c r="L36" s="178">
        <v>-6.1229588148040018E-4</v>
      </c>
      <c r="M36" s="179">
        <f>_xll.qlSimpleQuoteSetValue(D36,ROUND($L36,6),EvaluationDate)</f>
        <v>0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EUR9MD_SYNTH1Y_Quote#0000</v>
      </c>
      <c r="E37" s="210" t="str">
        <f>_xll.ohRangeRetrieveError(D37)</f>
        <v/>
      </c>
      <c r="F37" s="8"/>
      <c r="G37" s="201" t="s">
        <v>68</v>
      </c>
      <c r="H37" s="191">
        <f>'12MSynthDepo'!C46</f>
        <v>-6.3339847199590565E-4</v>
      </c>
      <c r="I37" s="9"/>
      <c r="J37" s="186">
        <v>-3.519161825773871E-4</v>
      </c>
      <c r="K37" s="8"/>
      <c r="L37" s="178">
        <v>-6.3339847199590565E-4</v>
      </c>
      <c r="M37" s="179">
        <f>_xll.qlSimpleQuoteSetValue(D37,ROUND($L37,6),EvaluationDate)</f>
        <v>0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EUR10MD_SYNTH1Y_Quote#0000</v>
      </c>
      <c r="E38" s="210" t="str">
        <f>_xll.ohRangeRetrieveError(D38)</f>
        <v/>
      </c>
      <c r="F38" s="8"/>
      <c r="G38" s="201" t="s">
        <v>69</v>
      </c>
      <c r="H38" s="191">
        <f>'12MSynthDepo'!C47</f>
        <v>-6.537351627953214E-4</v>
      </c>
      <c r="I38" s="9"/>
      <c r="J38" s="186">
        <v>-3.8672968882506219E-4</v>
      </c>
      <c r="K38" s="8"/>
      <c r="L38" s="178">
        <v>-6.537351627953214E-4</v>
      </c>
      <c r="M38" s="179">
        <f>_xll.qlSimpleQuoteSetValue(D38,ROUND($L38,6),EvaluationDate)</f>
        <v>0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EUR11MD_SYNTH1Y_Quote#0000</v>
      </c>
      <c r="E39" s="210" t="str">
        <f>_xll.ohRangeRetrieveError(D39)</f>
        <v/>
      </c>
      <c r="F39" s="8"/>
      <c r="G39" s="201" t="s">
        <v>70</v>
      </c>
      <c r="H39" s="191">
        <f>'12MSynthDepo'!C48</f>
        <v>-6.690329332460518E-4</v>
      </c>
      <c r="I39" s="9"/>
      <c r="J39" s="186">
        <v>-4.1923626714251191E-4</v>
      </c>
      <c r="K39" s="8"/>
      <c r="L39" s="178">
        <v>-6.690329332460518E-4</v>
      </c>
      <c r="M39" s="179">
        <f>_xll.qlSimpleQuoteSetValue(D39,ROUND($L39,6),EvaluationDate)</f>
        <v>0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EUR1YD_SYNTH1Y_Quote#0000</v>
      </c>
      <c r="E40" s="211" t="str">
        <f>_xll.ohRangeRetrieveError(D40)</f>
        <v/>
      </c>
      <c r="F40" s="8"/>
      <c r="G40" s="202" t="s">
        <v>71</v>
      </c>
      <c r="H40" s="199">
        <f>'12MSynthDepo'!C49</f>
        <v>-6.8204824596118803E-4</v>
      </c>
      <c r="I40" s="9"/>
      <c r="J40" s="187">
        <v>-4.3525232802020704E-4</v>
      </c>
      <c r="K40" s="8"/>
      <c r="L40" s="180">
        <v>-6.8204824596118803E-4</v>
      </c>
      <c r="M40" s="181">
        <f>_xll.qlSimpleQuoteSetValue(D40,ROUND($L40,6),EvaluationDate)</f>
        <v>0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0.5" style="213" bestFit="1" customWidth="1" collapsed="1"/>
    <col min="25" max="25" width="9.33203125" style="213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obj_00448#0000</v>
      </c>
      <c r="M1" s="213" t="str">
        <f>_xll.ohRangeRetrieveError(L1)</f>
        <v/>
      </c>
    </row>
    <row r="2" spans="1:21" ht="24" customHeight="1" x14ac:dyDescent="0.2">
      <c r="A2" s="221"/>
      <c r="B2" s="214" t="s">
        <v>136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obj_00475#0000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-3.7299999999999998E-3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42621</v>
      </c>
      <c r="U3" s="254">
        <f>_xll.qlRateHelperPillarDate(L3,Trigger)</f>
        <v>42653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326" t="s">
        <v>139</v>
      </c>
      <c r="F4" s="41" t="s">
        <v>140</v>
      </c>
      <c r="G4" s="329" t="s">
        <v>116</v>
      </c>
      <c r="H4" s="42" t="s">
        <v>113</v>
      </c>
      <c r="I4" s="42" t="s">
        <v>11</v>
      </c>
      <c r="J4" s="43">
        <v>0</v>
      </c>
      <c r="K4" s="44" t="str">
        <f t="shared" ref="K4:K9" si="0">Currency&amp;$E4&amp;$F4&amp;D4&amp;"_Quote"</f>
        <v>EURAM1E2M_Quote</v>
      </c>
      <c r="L4" s="45" t="str">
        <f>_xll.qlSwapRateHelper2(,$K4,$B4,D4,Calendar,$G4,$H4,$I4,$L$1,$J4,C4,Discounting,,,Permanent,Trigger,ObjectOverwrite)</f>
        <v>obj_0044d#0000</v>
      </c>
      <c r="M4" s="46" t="str">
        <f>_xll.ohRangeRetrieveError(L4)</f>
        <v/>
      </c>
      <c r="N4" s="223"/>
      <c r="O4" s="223"/>
      <c r="P4" s="262" t="str">
        <f>_xll.qlRateHelperQuoteName(L4,Trigger)</f>
        <v>EURAM1E2M_Quote</v>
      </c>
      <c r="Q4" s="252">
        <f>_xll.qlQuoteValue(K4,AllTriggers)</f>
        <v>-3.7699999999999999E-3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42621</v>
      </c>
      <c r="U4" s="254">
        <f>_xll.qlRateHelperPillarDate(L4,Trigger)</f>
        <v>42682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327" t="s">
        <v>139</v>
      </c>
      <c r="F5" s="17" t="s">
        <v>140</v>
      </c>
      <c r="G5" s="330" t="s">
        <v>116</v>
      </c>
      <c r="H5" s="18" t="s">
        <v>113</v>
      </c>
      <c r="I5" s="18" t="s">
        <v>11</v>
      </c>
      <c r="J5" s="19">
        <v>0</v>
      </c>
      <c r="K5" s="20" t="str">
        <f t="shared" si="0"/>
        <v>EURAM1E3M_Quote</v>
      </c>
      <c r="L5" s="21" t="str">
        <f>_xll.qlSwapRateHelper2(,$K5,$B5,D5,Calendar,$G5,$H5,$I5,$L$1,$J5,C5,Discounting,,,Permanent,Trigger,ObjectOverwrite)</f>
        <v>obj_0044b#0000</v>
      </c>
      <c r="M5" s="22" t="str">
        <f>_xll.ohRangeRetrieveError(L5)</f>
        <v/>
      </c>
      <c r="N5" s="223"/>
      <c r="O5" s="223"/>
      <c r="P5" s="262" t="str">
        <f>_xll.qlRateHelperQuoteName(L5,Trigger)</f>
        <v>EURAM1E3M_Quote</v>
      </c>
      <c r="Q5" s="252">
        <f>_xll.qlQuoteValue(K5,AllTriggers)</f>
        <v>-3.8E-3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42621</v>
      </c>
      <c r="U5" s="254">
        <f>_xll.qlRateHelperPillarDate(L5,Trigger)</f>
        <v>42712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327" t="s">
        <v>139</v>
      </c>
      <c r="F6" s="17" t="s">
        <v>140</v>
      </c>
      <c r="G6" s="330" t="s">
        <v>116</v>
      </c>
      <c r="H6" s="18" t="s">
        <v>113</v>
      </c>
      <c r="I6" s="18" t="s">
        <v>11</v>
      </c>
      <c r="J6" s="19">
        <v>0</v>
      </c>
      <c r="K6" s="20" t="str">
        <f t="shared" si="0"/>
        <v>EURAM1E4M_Quote</v>
      </c>
      <c r="L6" s="21" t="str">
        <f>_xll.qlSwapRateHelper2(,$K6,$B6,D6,Calendar,$G6,$H6,$I6,$L$1,$J6,C6,Discounting,,,Permanent,Trigger,ObjectOverwrite)</f>
        <v>obj_0044e#0000</v>
      </c>
      <c r="M6" s="22" t="str">
        <f>_xll.ohRangeRetrieveError(L6)</f>
        <v/>
      </c>
      <c r="N6" s="223"/>
      <c r="O6" s="223"/>
      <c r="P6" s="262" t="str">
        <f>_xll.qlRateHelperQuoteName(L6,Trigger)</f>
        <v>EURAM1E4M_Quote</v>
      </c>
      <c r="Q6" s="252">
        <f>_xll.qlQuoteValue(K6,AllTriggers)</f>
        <v>-3.8500000000000001E-3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42621</v>
      </c>
      <c r="U6" s="254">
        <f>_xll.qlRateHelperPillarDate(L6,Trigger)</f>
        <v>42744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327" t="s">
        <v>139</v>
      </c>
      <c r="F7" s="17" t="s">
        <v>140</v>
      </c>
      <c r="G7" s="330" t="s">
        <v>116</v>
      </c>
      <c r="H7" s="18" t="s">
        <v>113</v>
      </c>
      <c r="I7" s="18" t="s">
        <v>11</v>
      </c>
      <c r="J7" s="19">
        <v>0</v>
      </c>
      <c r="K7" s="20" t="str">
        <f t="shared" si="0"/>
        <v>EURAM1E5M_Quote</v>
      </c>
      <c r="L7" s="21" t="str">
        <f>_xll.qlSwapRateHelper2(,$K7,$B7,D7,Calendar,$G7,$H7,$I7,$L$1,$J7,C7,Discounting,,,Permanent,Trigger,ObjectOverwrite)</f>
        <v>obj_00449#0000</v>
      </c>
      <c r="M7" s="22" t="str">
        <f>_xll.ohRangeRetrieveError(L7)</f>
        <v/>
      </c>
      <c r="N7" s="223"/>
      <c r="O7" s="223"/>
      <c r="P7" s="262" t="str">
        <f>_xll.qlRateHelperQuoteName(L7,Trigger)</f>
        <v>EURAM1E5M_Quote</v>
      </c>
      <c r="Q7" s="252">
        <f>_xll.qlQuoteValue(K7,AllTriggers)</f>
        <v>-3.9000000000000003E-3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42621</v>
      </c>
      <c r="U7" s="254">
        <f>_xll.qlRateHelperPillarDate(L7,Trigger)</f>
        <v>42774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327" t="s">
        <v>139</v>
      </c>
      <c r="F8" s="17" t="s">
        <v>140</v>
      </c>
      <c r="G8" s="330" t="s">
        <v>116</v>
      </c>
      <c r="H8" s="18" t="s">
        <v>113</v>
      </c>
      <c r="I8" s="18" t="s">
        <v>11</v>
      </c>
      <c r="J8" s="19">
        <v>0</v>
      </c>
      <c r="K8" s="20" t="str">
        <f t="shared" si="0"/>
        <v>EURAM1E6M_Quote</v>
      </c>
      <c r="L8" s="21" t="str">
        <f>_xll.qlSwapRateHelper2(,$K8,$B8,D8,Calendar,$G8,$H8,$I8,$L$1,$J8,C8,Discounting,,,Permanent,Trigger,ObjectOverwrite)</f>
        <v>obj_0044a#0000</v>
      </c>
      <c r="M8" s="22" t="str">
        <f>_xll.ohRangeRetrieveError(L8)</f>
        <v/>
      </c>
      <c r="N8" s="223"/>
      <c r="O8" s="223"/>
      <c r="P8" s="262" t="str">
        <f>_xll.qlRateHelperQuoteName(L8,Trigger)</f>
        <v>EURAM1E6M_Quote</v>
      </c>
      <c r="Q8" s="252">
        <f>_xll.qlQuoteValue(K8,AllTriggers)</f>
        <v>-3.9399999999999999E-3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42621</v>
      </c>
      <c r="U8" s="254">
        <f>_xll.qlRateHelperPillarDate(L8,Trigger)</f>
        <v>42802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328" t="s">
        <v>139</v>
      </c>
      <c r="F9" s="25" t="s">
        <v>140</v>
      </c>
      <c r="G9" s="331" t="s">
        <v>116</v>
      </c>
      <c r="H9" s="26" t="s">
        <v>113</v>
      </c>
      <c r="I9" s="26" t="s">
        <v>11</v>
      </c>
      <c r="J9" s="27">
        <v>0</v>
      </c>
      <c r="K9" s="32" t="str">
        <f t="shared" si="0"/>
        <v>EURAM1E7M_Quote</v>
      </c>
      <c r="L9" s="33" t="str">
        <f>_xll.qlSwapRateHelper2(,$K9,$B9,D9,Calendar,$G9,$H9,$I9,$L$1,$J9,C9,Discounting,,,Permanent,Trigger,ObjectOverwrite)</f>
        <v>obj_0044c#0000</v>
      </c>
      <c r="M9" s="28" t="str">
        <f>_xll.ohRangeRetrieveError(L9)</f>
        <v/>
      </c>
      <c r="P9" s="264" t="str">
        <f>_xll.qlRateHelperQuoteName(L9,Trigger)</f>
        <v>EURAM1E7M_Quote</v>
      </c>
      <c r="Q9" s="257">
        <f>_xll.qlQuoteValue(K9,AllTriggers)</f>
        <v>-3.9900000000000005E-3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42621</v>
      </c>
      <c r="U9" s="259">
        <f>_xll.qlRateHelperPillarDate(L9,Trigger)</f>
        <v>42835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133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obj_00475#0000</v>
      </c>
      <c r="P13" s="251" t="str">
        <f t="array" ref="P13:P21">_xll.ohFilter(P3:P8,S3:S8)</f>
        <v>Euribor1MLastFixing_Quote</v>
      </c>
      <c r="Q13" s="252">
        <f t="array" ref="Q13:Q21">_xll.ohFilter(Q3:Q8,S3:S8)</f>
        <v>-3.7299999999999998E-3</v>
      </c>
      <c r="R13" s="253" t="str">
        <f t="array" ref="R13:R21">_xll.ohFilter(R3:R8,S3:S8)</f>
        <v>--</v>
      </c>
      <c r="S13" s="254">
        <f t="array" ref="S13:S21">_xll.ohFilter(T3:T8,S3:S8)</f>
        <v>42621</v>
      </c>
      <c r="T13" s="254">
        <f t="array" ref="T13:T21">_xll.ohFilter(U3:U8,S3:S8)</f>
        <v>42653</v>
      </c>
      <c r="U13" s="255">
        <v>1.0003316655211016</v>
      </c>
    </row>
    <row r="14" spans="1:21" x14ac:dyDescent="0.2">
      <c r="M14" s="30" t="str">
        <v>obj_0044d#0000</v>
      </c>
      <c r="P14" s="251" t="str">
        <v>EURAM1E2M_Quote</v>
      </c>
      <c r="Q14" s="252">
        <v>-3.7699999999999999E-3</v>
      </c>
      <c r="R14" s="253">
        <v>0</v>
      </c>
      <c r="S14" s="254">
        <v>42621</v>
      </c>
      <c r="T14" s="254">
        <v>42682</v>
      </c>
      <c r="U14" s="255">
        <v>1.0006392058331823</v>
      </c>
    </row>
    <row r="15" spans="1:21" x14ac:dyDescent="0.2">
      <c r="J15" s="226"/>
      <c r="K15" s="226"/>
      <c r="M15" s="30" t="str">
        <v>obj_0044b#0000</v>
      </c>
      <c r="P15" s="251" t="str">
        <v>EURAM1E3M_Quote</v>
      </c>
      <c r="Q15" s="252">
        <v>-3.8E-3</v>
      </c>
      <c r="R15" s="253">
        <v>0</v>
      </c>
      <c r="S15" s="254">
        <v>42621</v>
      </c>
      <c r="T15" s="254">
        <v>42712</v>
      </c>
      <c r="U15" s="255">
        <v>1.0009614559598852</v>
      </c>
    </row>
    <row r="16" spans="1:21" x14ac:dyDescent="0.2">
      <c r="M16" s="30" t="str">
        <v>obj_0044e#0000</v>
      </c>
      <c r="P16" s="251" t="str">
        <v>EURAM1E4M_Quote</v>
      </c>
      <c r="Q16" s="252">
        <v>-3.8500000000000001E-3</v>
      </c>
      <c r="R16" s="253">
        <v>0</v>
      </c>
      <c r="S16" s="254">
        <v>42621</v>
      </c>
      <c r="T16" s="254">
        <v>42744</v>
      </c>
      <c r="U16" s="255">
        <v>1.0013171120891879</v>
      </c>
    </row>
    <row r="17" spans="10:25" x14ac:dyDescent="0.2">
      <c r="J17" s="226"/>
      <c r="K17" s="226"/>
      <c r="M17" s="30" t="str">
        <v>obj_00449#0000</v>
      </c>
      <c r="P17" s="251" t="str">
        <v>EURAM1E5M_Quote</v>
      </c>
      <c r="Q17" s="252">
        <v>-3.9000000000000003E-3</v>
      </c>
      <c r="R17" s="253">
        <v>0</v>
      </c>
      <c r="S17" s="254">
        <v>42621</v>
      </c>
      <c r="T17" s="254">
        <v>42774</v>
      </c>
      <c r="U17" s="255">
        <v>1.0016601971683217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119</v>
      </c>
      <c r="T25" s="87" t="str">
        <f>"F "&amp;K1</f>
        <v>F 1M</v>
      </c>
      <c r="U25" s="87" t="s">
        <v>122</v>
      </c>
      <c r="V25" s="87" t="s">
        <v>120</v>
      </c>
      <c r="W25" s="87" t="s">
        <v>121</v>
      </c>
      <c r="X25" s="87" t="s">
        <v>123</v>
      </c>
      <c r="Y25" s="87" t="s">
        <v>132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42621</v>
      </c>
      <c r="R26" s="267">
        <f>_xll.qlInterestRateIndexMaturity(iborindex1M,Q26,Trigger)</f>
        <v>42653</v>
      </c>
      <c r="S26" s="100">
        <f>_xll.qlDayCounterYearFraction(DayCounter,Q26,R26,,,Trigger)</f>
        <v>8.8888888888888892E-2</v>
      </c>
      <c r="T26" s="112">
        <f>_xll.qlIndexFixing(iborindex1M,_xll.qlInterestRateIndexFixingDate(iborindex1M,Q26,Trigger),TRUE,AllTriggers)</f>
        <v>-3.7299999999997058E-3</v>
      </c>
      <c r="U26" s="112">
        <f>(V26/W26-1)/S26</f>
        <v>-3.4469384536836567E-3</v>
      </c>
      <c r="V26" s="115">
        <f>_xll.qlYieldTSDiscount(Discounting,Q26,,AllTriggers)</f>
        <v>1.0000205558724582</v>
      </c>
      <c r="W26" s="115">
        <f>_xll.qlYieldTSDiscount(Discounting,R26,,AllTriggers)</f>
        <v>1.0003270506081916</v>
      </c>
      <c r="X26" s="268">
        <f>LN((1+T26*S26)/(1+U26*S26))</f>
        <v>-2.5169054640812683E-5</v>
      </c>
      <c r="Y26" s="112">
        <f>T26-U26</f>
        <v>-2.8306154631604907E-4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42653</v>
      </c>
      <c r="R27" s="267">
        <f>_xll.qlInterestRateIndexMaturity(iborindex1M,Q27,Trigger)</f>
        <v>42684</v>
      </c>
      <c r="S27" s="100">
        <f>_xll.qlDayCounterYearFraction(DayCounter,Q27,R27,,,Trigger)</f>
        <v>8.611111111111111E-2</v>
      </c>
      <c r="T27" s="112">
        <f>_xll.qlIndexFixing(iborindex1M,_xll.qlInterestRateIndexFixingDate(iborindex1M,Q27,Trigger),TRUE,AllTriggers)</f>
        <v>-3.8183596282413287E-3</v>
      </c>
      <c r="U27" s="112">
        <f>(V27/W27-1)/S27</f>
        <v>-3.5183141586203255E-3</v>
      </c>
      <c r="V27" s="115">
        <f>_xll.qlYieldTSDiscount(Discounting,Q27,,AllTriggers)</f>
        <v>1.0003270506081916</v>
      </c>
      <c r="W27" s="115">
        <f>_xll.qlYieldTSDiscount(Discounting,R27,,AllTriggers)</f>
        <v>1.0006302074810312</v>
      </c>
      <c r="X27" s="268">
        <f>LN((1+T27*S27)/(1+U27*S27))</f>
        <v>-2.5845412941455021E-5</v>
      </c>
      <c r="Y27" s="112">
        <f t="shared" ref="Y27:Y29" si="3">T27-U27</f>
        <v>-3.000454696210032E-4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42684</v>
      </c>
      <c r="R28" s="267">
        <f>_xll.qlInterestRateIndexMaturity(iborindex1M,Q28,Trigger)</f>
        <v>42716</v>
      </c>
      <c r="S28" s="100">
        <f>_xll.qlDayCounterYearFraction(DayCounter,Q28,R28,,,Trigger)</f>
        <v>8.8888888888888892E-2</v>
      </c>
      <c r="T28" s="112">
        <f>_xll.qlIndexFixing(iborindex1M,_xll.qlInterestRateIndexFixingDate(iborindex1M,Q28,Trigger),TRUE,AllTriggers)</f>
        <v>-3.8794817887068123E-3</v>
      </c>
      <c r="U28" s="112">
        <f>(V28/W28-1)/S28</f>
        <v>-3.580302675665753E-3</v>
      </c>
      <c r="V28" s="115">
        <f>_xll.qlYieldTSDiscount(Discounting,Q28,,AllTriggers)</f>
        <v>1.0006302074810312</v>
      </c>
      <c r="W28" s="115">
        <f>_xll.qlYieldTSDiscount(Discounting,R28,,AllTriggers)</f>
        <v>1.0009487585493368</v>
      </c>
      <c r="X28" s="268">
        <f>LN((1+T28*S28)/(1+U28*S28))</f>
        <v>-2.6602518896659551E-5</v>
      </c>
      <c r="Y28" s="112">
        <f t="shared" si="3"/>
        <v>-2.9917911304105926E-4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42716</v>
      </c>
      <c r="R29" s="270">
        <f>_xll.qlInterestRateIndexMaturity(iborindex1M,Q29,Trigger)</f>
        <v>42747</v>
      </c>
      <c r="S29" s="105">
        <f>_xll.qlDayCounterYearFraction(DayCounter,Q29,R29,,,Trigger)</f>
        <v>8.611111111111111E-2</v>
      </c>
      <c r="T29" s="121">
        <f>_xll.qlIndexFixing(iborindex1M,_xll.qlInterestRateIndexFixingDate(iborindex1M,Q29,Trigger),TRUE,AllTriggers)</f>
        <v>-4.0073031799553998E-3</v>
      </c>
      <c r="U29" s="121">
        <f>(V29/W29-1)/S29</f>
        <v>-3.8702372421724422E-3</v>
      </c>
      <c r="V29" s="119">
        <f>_xll.qlYieldTSDiscount(Discounting,Q29,,AllTriggers)</f>
        <v>1.0009487585493368</v>
      </c>
      <c r="W29" s="119">
        <f>_xll.qlYieldTSDiscount(Discounting,R29,,AllTriggers)</f>
        <v>1.0012824563833131</v>
      </c>
      <c r="X29" s="271">
        <f>LN((1+T29*S29)/(1+U29*S29))</f>
        <v>-1.1806904768188901E-5</v>
      </c>
      <c r="Y29" s="121">
        <f t="shared" si="3"/>
        <v>-1.3706593778295764E-4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H2" sqref="H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_xll.qlInterpolation(,interpolator3M,_xll.ohFilter(E3:E24,M3:M24),_xll.ohFilter(L3:L24,M3:M24))</f>
        <v>obj_00568#0024</v>
      </c>
    </row>
    <row r="2" spans="1:25" ht="26.2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3M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42621</v>
      </c>
      <c r="F3" s="245">
        <f>_xll.qlCalendarAdvance(Calendar,E3,F1,"mf",,Trigger)</f>
        <v>42712</v>
      </c>
      <c r="G3" s="95">
        <f>_xll.qlDayCounterYearFraction(DayCounter,E3,F3,,,Trigger)</f>
        <v>0.25277777777777777</v>
      </c>
      <c r="H3" s="246">
        <f>_xll.qlQuoteValue(D3,LastFixingsTrigger)</f>
        <v>-3.0100000000000001E-3</v>
      </c>
      <c r="I3" s="247">
        <f>_xll.qlYieldTSDiscount(Discounting,E3,,AllTriggers)</f>
        <v>1.0000205558724582</v>
      </c>
      <c r="J3" s="247">
        <f>_xll.qlYieldTSDiscount(Discounting,F3,,AllTriggers)</f>
        <v>1.0009089341205535</v>
      </c>
      <c r="K3" s="246">
        <f t="shared" ref="K3:K17" si="0">(I3/J3-1)/G3</f>
        <v>-3.5112718842361976E-3</v>
      </c>
      <c r="L3" s="246">
        <f>H3-K3</f>
        <v>5.0127188423619747E-4</v>
      </c>
      <c r="M3" s="233" t="b">
        <v>0</v>
      </c>
      <c r="N3" s="239">
        <f>_xll.qlInterpolationInterpolate(B3Minterpolation,E3,TRUE,Trigger)</f>
        <v>4.6423713063802871E-4</v>
      </c>
      <c r="O3" s="240">
        <f>(L3-N3)*10000</f>
        <v>0.37034753598168757</v>
      </c>
      <c r="P3" s="241">
        <f>LN((1+H3*G3)/(1+K3*G3))</f>
        <v>1.2681491605135502E-4</v>
      </c>
      <c r="R3" s="109">
        <f>E3</f>
        <v>42621</v>
      </c>
      <c r="S3" s="125">
        <f>_xll.qlInterpolationInterpolate(B3Minterpolation,R3,TRUE)</f>
        <v>4.6423713063802871E-4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42653</v>
      </c>
      <c r="F4" s="114">
        <f>_xll.qlCalendarAdvance(Calendar,E4,$F$1,"mf",,Trigger)</f>
        <v>42745</v>
      </c>
      <c r="G4" s="100">
        <f>_xll.qlDayCounterYearFraction(DayCounter,E4,F4,,,Trigger)</f>
        <v>0.25555555555555554</v>
      </c>
      <c r="H4" s="112">
        <f>_xll.qlQuoteValue(D4,AllTriggers)</f>
        <v>-3.14E-3</v>
      </c>
      <c r="I4" s="115">
        <f>_xll.qlYieldTSDiscount(Discounting,E4,,AllTriggers)</f>
        <v>1.0003270506081916</v>
      </c>
      <c r="J4" s="115">
        <f>_xll.qlYieldTSDiscount(Discounting,F4,,AllTriggers)</f>
        <v>1.0012608128790907</v>
      </c>
      <c r="K4" s="112">
        <f t="shared" si="0"/>
        <v>-3.6492513412975948E-3</v>
      </c>
      <c r="L4" s="112">
        <f t="shared" ref="L4:L24" si="2">H4-K4</f>
        <v>5.0925134129759485E-4</v>
      </c>
      <c r="M4" s="50" t="b">
        <v>1</v>
      </c>
      <c r="N4" s="112">
        <f>_xll.qlInterpolationInterpolate(B3Minterpolation,E4,TRUE,Trigger)</f>
        <v>5.0925134129759485E-4</v>
      </c>
      <c r="O4" s="242">
        <f t="shared" ref="O4:O24" si="3">(L4-N4)*10000</f>
        <v>0</v>
      </c>
      <c r="P4" s="236">
        <f t="shared" ref="P4:P24" si="4">LN((1+H4*G4)/(1+K4*G4))</f>
        <v>1.3025500785833585E-4</v>
      </c>
      <c r="R4" s="114">
        <f>_xll.qlCalendarAdvance(Calendar,R3,"1D","f")</f>
        <v>42622</v>
      </c>
      <c r="S4" s="112">
        <f>_xll.qlInterpolationInterpolate(B3Minterpolation,R4,TRUE)</f>
        <v>4.6572231835664135E-4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42682</v>
      </c>
      <c r="F5" s="114">
        <f>_xll.qlCalendarAdvance(Calendar,E5,$F$1,"mf",,Trigger)</f>
        <v>42774</v>
      </c>
      <c r="G5" s="100">
        <f>_xll.qlDayCounterYearFraction(DayCounter,E5,F5,,,Trigger)</f>
        <v>0.25555555555555554</v>
      </c>
      <c r="H5" s="112">
        <f>_xll.qlQuoteValue(D5,AllTriggers)</f>
        <v>-3.2200000000000002E-3</v>
      </c>
      <c r="I5" s="115">
        <f>_xll.qlYieldTSDiscount(Discounting,E5,,AllTriggers)</f>
        <v>1.0006103014056831</v>
      </c>
      <c r="J5" s="115">
        <f>_xll.qlYieldTSDiscount(Discounting,F5,,AllTriggers)</f>
        <v>1.0015797614757715</v>
      </c>
      <c r="K5" s="112">
        <f t="shared" ref="K5:K15" si="6">(I5/J5-1)/G5</f>
        <v>-3.7875559696856757E-3</v>
      </c>
      <c r="L5" s="112">
        <f t="shared" ref="L5:L15" si="7">H5-K5</f>
        <v>5.6755596968567548E-4</v>
      </c>
      <c r="M5" s="50" t="b">
        <v>1</v>
      </c>
      <c r="N5" s="112">
        <f>_xll.qlInterpolationInterpolate(B3Minterpolation,E5,TRUE,Trigger)</f>
        <v>5.6755596968567548E-4</v>
      </c>
      <c r="O5" s="242">
        <f t="shared" ref="O5:O15" si="8">(L5-N5)*10000</f>
        <v>0</v>
      </c>
      <c r="P5" s="236">
        <f t="shared" ref="P5:P15" si="9">LN((1+H5*G5)/(1+K5*G5))</f>
        <v>1.4517206990955631E-4</v>
      </c>
      <c r="R5" s="114">
        <f>_xll.qlCalendarAdvance(Calendar,R4,"1D","f")</f>
        <v>42625</v>
      </c>
      <c r="S5" s="112">
        <f>_xll.qlInterpolationInterpolate(B3Minterpolation,R5,TRUE)</f>
        <v>4.7000570192492829E-4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42712</v>
      </c>
      <c r="F6" s="114">
        <f>_xll.qlCalendarAdvance(Calendar,E6,$F$1,"mf",,Trigger)</f>
        <v>42802</v>
      </c>
      <c r="G6" s="100">
        <f>_xll.qlDayCounterYearFraction(DayCounter,E6,F6,,,Trigger)</f>
        <v>0.25</v>
      </c>
      <c r="H6" s="112">
        <f>_xll.qlQuoteValue(D6,AllTriggers)</f>
        <v>-3.3199999999999996E-3</v>
      </c>
      <c r="I6" s="115">
        <f>_xll.qlYieldTSDiscount(Discounting,E6,,AllTriggers)</f>
        <v>1.0009089341205535</v>
      </c>
      <c r="J6" s="115">
        <f>_xll.qlYieldTSDiscount(Discounting,F6,,AllTriggers)</f>
        <v>1.0018930567773303</v>
      </c>
      <c r="K6" s="112">
        <f t="shared" si="6"/>
        <v>-3.9290527072513015E-3</v>
      </c>
      <c r="L6" s="112">
        <f t="shared" si="7"/>
        <v>6.0905270725130191E-4</v>
      </c>
      <c r="M6" s="50" t="b">
        <v>1</v>
      </c>
      <c r="N6" s="112">
        <f>_xll.qlInterpolationInterpolate(B3Minterpolation,E6,TRUE,Trigger)</f>
        <v>6.0905270725130191E-4</v>
      </c>
      <c r="O6" s="242">
        <f t="shared" si="8"/>
        <v>0</v>
      </c>
      <c r="P6" s="236">
        <f t="shared" si="9"/>
        <v>1.5240127271486025E-4</v>
      </c>
      <c r="R6" s="114">
        <f>_xll.qlCalendarAdvance(Calendar,R5,"1D","f")</f>
        <v>42626</v>
      </c>
      <c r="S6" s="112">
        <f>_xll.qlInterpolationInterpolate(B3Minterpolation,R6,TRUE)</f>
        <v>4.7138454342770061E-4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42744</v>
      </c>
      <c r="F7" s="114">
        <f>_xll.qlCalendarAdvance(Calendar,E7,$F$1,"mf",,Trigger)</f>
        <v>42835</v>
      </c>
      <c r="G7" s="100">
        <f>_xll.qlDayCounterYearFraction(DayCounter,E7,F7,,,Trigger)</f>
        <v>0.25277777777777777</v>
      </c>
      <c r="H7" s="112">
        <f>_xll.qlQuoteValue(D7,AllTriggers)</f>
        <v>-3.3899999999999998E-3</v>
      </c>
      <c r="I7" s="115">
        <f>_xll.qlYieldTSDiscount(Discounting,E7,,AllTriggers)</f>
        <v>1.0012499913024204</v>
      </c>
      <c r="J7" s="115">
        <f>_xll.qlYieldTSDiscount(Discounting,F7,,AllTriggers)</f>
        <v>1.0022703903508139</v>
      </c>
      <c r="K7" s="112">
        <f t="shared" si="6"/>
        <v>-4.0275992656402127E-3</v>
      </c>
      <c r="L7" s="112">
        <f t="shared" si="7"/>
        <v>6.3759926564021293E-4</v>
      </c>
      <c r="M7" s="50" t="b">
        <v>1</v>
      </c>
      <c r="N7" s="112">
        <f>_xll.qlInterpolationInterpolate(B3Minterpolation,E7,TRUE,Trigger)</f>
        <v>6.3759926564021293E-4</v>
      </c>
      <c r="O7" s="242">
        <f t="shared" si="8"/>
        <v>0</v>
      </c>
      <c r="P7" s="236">
        <f t="shared" si="9"/>
        <v>1.6132216570466238E-4</v>
      </c>
      <c r="R7" s="114">
        <f>_xll.qlCalendarAdvance(Calendar,R6,"1D","f")</f>
        <v>42627</v>
      </c>
      <c r="S7" s="112">
        <f>_xll.qlInterpolationInterpolate(B3Minterpolation,R7,TRUE)</f>
        <v>4.7274312850840804E-4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42774</v>
      </c>
      <c r="F8" s="114">
        <f>_xll.qlCalendarAdvance(Calendar,E8,$F$1,"mf",,Trigger)</f>
        <v>42863</v>
      </c>
      <c r="G8" s="100">
        <f>_xll.qlDayCounterYearFraction(DayCounter,E8,F8,,,Trigger)</f>
        <v>0.24722222222222223</v>
      </c>
      <c r="H8" s="112">
        <f>_xll.qlQuoteValue(D8,AllTriggers)</f>
        <v>-3.4299999999999999E-3</v>
      </c>
      <c r="I8" s="115">
        <f>_xll.qlYieldTSDiscount(Discounting,E8,,AllTriggers)</f>
        <v>1.0015797614757715</v>
      </c>
      <c r="J8" s="115">
        <f>_xll.qlYieldTSDiscount(Discounting,F8,,AllTriggers)</f>
        <v>1.0025944322733555</v>
      </c>
      <c r="K8" s="112">
        <f t="shared" si="6"/>
        <v>-4.093665634012672E-3</v>
      </c>
      <c r="L8" s="112">
        <f t="shared" si="7"/>
        <v>6.6366563401267214E-4</v>
      </c>
      <c r="M8" s="50" t="b">
        <v>1</v>
      </c>
      <c r="N8" s="112">
        <f>_xll.qlInterpolationInterpolate(B3Minterpolation,E8,TRUE,Trigger)</f>
        <v>6.6366563401267214E-4</v>
      </c>
      <c r="O8" s="242">
        <f t="shared" si="8"/>
        <v>0</v>
      </c>
      <c r="P8" s="236">
        <f t="shared" si="9"/>
        <v>1.6422562447623241E-4</v>
      </c>
      <c r="R8" s="114">
        <f>_xll.qlCalendarAdvance(Calendar,R7,"1D","f")</f>
        <v>42628</v>
      </c>
      <c r="S8" s="112">
        <f>_xll.qlInterpolationInterpolate(B3Minterpolation,R8,TRUE)</f>
        <v>4.740839892198088E-4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42802</v>
      </c>
      <c r="F9" s="114">
        <f>_xll.qlCalendarAdvance(Calendar,E9,$F$1,"mf",,Trigger)</f>
        <v>42894</v>
      </c>
      <c r="G9" s="100">
        <f>_xll.qlDayCounterYearFraction(DayCounter,E9,F9,,,Trigger)</f>
        <v>0.25555555555555554</v>
      </c>
      <c r="H9" s="112">
        <f>_xll.qlQuoteValue(D9,AllTriggers)</f>
        <v>-3.4599999999999995E-3</v>
      </c>
      <c r="I9" s="115">
        <f>_xll.qlYieldTSDiscount(Discounting,E9,,AllTriggers)</f>
        <v>1.0018930567773303</v>
      </c>
      <c r="J9" s="115">
        <f>_xll.qlYieldTSDiscount(Discounting,F9,,AllTriggers)</f>
        <v>1.002963240347891</v>
      </c>
      <c r="K9" s="112">
        <f t="shared" si="6"/>
        <v>-4.1753024167385903E-3</v>
      </c>
      <c r="L9" s="112">
        <f t="shared" si="7"/>
        <v>7.1530241673859081E-4</v>
      </c>
      <c r="M9" s="50" t="b">
        <v>1</v>
      </c>
      <c r="N9" s="112">
        <f>_xll.qlInterpolationInterpolate(B3Minterpolation,E9,TRUE,Trigger)</f>
        <v>7.1530241673859081E-4</v>
      </c>
      <c r="O9" s="242">
        <f t="shared" si="8"/>
        <v>0</v>
      </c>
      <c r="P9" s="236">
        <f t="shared" si="9"/>
        <v>1.8297802439154383E-4</v>
      </c>
      <c r="R9" s="114">
        <f>_xll.qlCalendarAdvance(Calendar,R8,"1D","f")</f>
        <v>42629</v>
      </c>
      <c r="S9" s="112">
        <f>_xll.qlInterpolationInterpolate(B3Minterpolation,R9,TRUE)</f>
        <v>4.754096576146609E-4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42835</v>
      </c>
      <c r="F10" s="114">
        <f>_xll.qlCalendarAdvance(Calendar,E10,$F$1,"mf",,Trigger)</f>
        <v>42926</v>
      </c>
      <c r="G10" s="100">
        <f>_xll.qlDayCounterYearFraction(DayCounter,E10,F10,,,Trigger)</f>
        <v>0.25277777777777777</v>
      </c>
      <c r="H10" s="112">
        <f>_xll.qlQuoteValue(D10,AllTriggers)</f>
        <v>-3.4999999999999996E-3</v>
      </c>
      <c r="I10" s="115">
        <f>_xll.qlYieldTSDiscount(Discounting,E10,,AllTriggers)</f>
        <v>1.0022703903508139</v>
      </c>
      <c r="J10" s="115">
        <f>_xll.qlYieldTSDiscount(Discounting,F10,,AllTriggers)</f>
        <v>1.0033520628273351</v>
      </c>
      <c r="K10" s="112">
        <f t="shared" si="6"/>
        <v>-4.2648478253015168E-3</v>
      </c>
      <c r="L10" s="112">
        <f t="shared" si="7"/>
        <v>7.6484782530151715E-4</v>
      </c>
      <c r="M10" s="50" t="b">
        <v>1</v>
      </c>
      <c r="N10" s="112">
        <f>_xll.qlInterpolationInterpolate(B3Minterpolation,E10,TRUE,Trigger)</f>
        <v>7.6484782530151715E-4</v>
      </c>
      <c r="O10" s="242">
        <f t="shared" si="8"/>
        <v>0</v>
      </c>
      <c r="P10" s="236">
        <f t="shared" si="9"/>
        <v>1.9352645924772428E-4</v>
      </c>
      <c r="R10" s="114">
        <f>_xll.qlCalendarAdvance(Calendar,R9,"1D","f")</f>
        <v>42632</v>
      </c>
      <c r="S10" s="112">
        <f>_xll.qlInterpolationInterpolate(B3Minterpolation,R10,TRUE)</f>
        <v>4.7932082942750648E-4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42863</v>
      </c>
      <c r="F11" s="114">
        <f>_xll.qlCalendarAdvance(Calendar,E11,$F$1,"mf",,Trigger)</f>
        <v>42955</v>
      </c>
      <c r="G11" s="100">
        <f>_xll.qlDayCounterYearFraction(DayCounter,E11,F11,,,Trigger)</f>
        <v>0.25555555555555554</v>
      </c>
      <c r="H11" s="112">
        <f>_xll.qlQuoteValue(D11,AllTriggers)</f>
        <v>-3.5299999999999997E-3</v>
      </c>
      <c r="I11" s="115">
        <f>_xll.qlYieldTSDiscount(Discounting,E11,,AllTriggers)</f>
        <v>1.0025944322733555</v>
      </c>
      <c r="J11" s="115">
        <f>_xll.qlYieldTSDiscount(Discounting,F11,,AllTriggers)</f>
        <v>1.0037095026373979</v>
      </c>
      <c r="K11" s="112">
        <f t="shared" si="6"/>
        <v>-4.3471928923187403E-3</v>
      </c>
      <c r="L11" s="112">
        <f t="shared" si="7"/>
        <v>8.171928923187406E-4</v>
      </c>
      <c r="M11" s="50" t="b">
        <v>1</v>
      </c>
      <c r="N11" s="112">
        <f>_xll.qlInterpolationInterpolate(B3Minterpolation,E11,TRUE,Trigger)</f>
        <v>8.171928923187406E-4</v>
      </c>
      <c r="O11" s="242">
        <f t="shared" si="8"/>
        <v>0</v>
      </c>
      <c r="P11" s="236">
        <f t="shared" si="9"/>
        <v>2.0904859808087433E-4</v>
      </c>
      <c r="R11" s="114">
        <f>_xll.qlCalendarAdvance(Calendar,R10,"1D","f")</f>
        <v>42633</v>
      </c>
      <c r="S11" s="112">
        <f>_xll.qlInterpolationInterpolate(B3Minterpolation,R11,TRUE)</f>
        <v>4.8061104908374514E-4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42894</v>
      </c>
      <c r="F12" s="114">
        <f>_xll.qlCalendarAdvance(Calendar,E12,$F$1,"mf",,Trigger)</f>
        <v>42986</v>
      </c>
      <c r="G12" s="100">
        <f>_xll.qlDayCounterYearFraction(DayCounter,E12,F12,,,Trigger)</f>
        <v>0.25555555555555554</v>
      </c>
      <c r="H12" s="112">
        <f>_xll.qlQuoteValue(D12,AllTriggers)</f>
        <v>-3.5699999999999998E-3</v>
      </c>
      <c r="I12" s="115">
        <f>_xll.qlYieldTSDiscount(Discounting,E12,,AllTriggers)</f>
        <v>1.002963240347891</v>
      </c>
      <c r="J12" s="115">
        <f>_xll.qlYieldTSDiscount(Discounting,F12,,AllTriggers)</f>
        <v>1.0040960391404046</v>
      </c>
      <c r="K12" s="112">
        <f t="shared" si="6"/>
        <v>-4.4146085179480841E-3</v>
      </c>
      <c r="L12" s="112">
        <f t="shared" si="7"/>
        <v>8.4460851794808433E-4</v>
      </c>
      <c r="M12" s="50" t="b">
        <v>1</v>
      </c>
      <c r="N12" s="112">
        <f>_xll.qlInterpolationInterpolate(B3Minterpolation,E12,TRUE,Trigger)</f>
        <v>8.4460851794808433E-4</v>
      </c>
      <c r="O12" s="242">
        <f t="shared" si="8"/>
        <v>0</v>
      </c>
      <c r="P12" s="236">
        <f t="shared" si="9"/>
        <v>2.160648412205651E-4</v>
      </c>
      <c r="R12" s="114">
        <f>_xll.qlCalendarAdvance(Calendar,R11,"1D","f")</f>
        <v>42634</v>
      </c>
      <c r="S12" s="112">
        <f>_xll.qlInterpolationInterpolate(B3Minterpolation,R12,TRUE)</f>
        <v>4.8189873668722568E-4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42926</v>
      </c>
      <c r="F13" s="114">
        <f>_xll.qlCalendarAdvance(Calendar,E13,$F$1,"mf",,Trigger)</f>
        <v>43018</v>
      </c>
      <c r="G13" s="100">
        <f>_xll.qlDayCounterYearFraction(DayCounter,E13,F13,,,Trigger)</f>
        <v>0.25555555555555554</v>
      </c>
      <c r="H13" s="112">
        <f>_xll.qlQuoteValue(D13,AllTriggers)</f>
        <v>-3.5899999999999999E-3</v>
      </c>
      <c r="I13" s="115">
        <f>_xll.qlYieldTSDiscount(Discounting,E13,,AllTriggers)</f>
        <v>1.0033520628273351</v>
      </c>
      <c r="J13" s="115">
        <f>_xll.qlYieldTSDiscount(Discounting,F13,,AllTriggers)</f>
        <v>1.0045047940924046</v>
      </c>
      <c r="K13" s="112">
        <f t="shared" si="6"/>
        <v>-4.4904589659453837E-3</v>
      </c>
      <c r="L13" s="112">
        <f t="shared" si="7"/>
        <v>9.0045896594538382E-4</v>
      </c>
      <c r="M13" s="50" t="b">
        <v>1</v>
      </c>
      <c r="N13" s="112">
        <f>_xll.qlInterpolationInterpolate(B3Minterpolation,E13,TRUE,Trigger)</f>
        <v>9.0045896594538382E-4</v>
      </c>
      <c r="O13" s="242">
        <f t="shared" si="8"/>
        <v>0</v>
      </c>
      <c r="P13" s="236">
        <f t="shared" si="9"/>
        <v>2.3035513470314668E-4</v>
      </c>
      <c r="R13" s="114">
        <f>_xll.qlCalendarAdvance(Calendar,R12,"1D","f")</f>
        <v>42635</v>
      </c>
      <c r="S13" s="112">
        <f>_xll.qlInterpolationInterpolate(B3Minterpolation,R13,TRUE)</f>
        <v>4.8318642429070623E-4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42955</v>
      </c>
      <c r="F14" s="114">
        <f>_xll.qlCalendarAdvance(Calendar,E14,$F$1,"mf",,Trigger)</f>
        <v>43047</v>
      </c>
      <c r="G14" s="100">
        <f>_xll.qlDayCounterYearFraction(DayCounter,E14,F14,,,Trigger)</f>
        <v>0.25555555555555554</v>
      </c>
      <c r="H14" s="112">
        <f>_xll.qlQuoteValue(D14,AllTriggers)</f>
        <v>-3.62E-3</v>
      </c>
      <c r="I14" s="115">
        <f>_xll.qlYieldTSDiscount(Discounting,E14,,AllTriggers)</f>
        <v>1.0037095026373979</v>
      </c>
      <c r="J14" s="115">
        <f>_xll.qlYieldTSDiscount(Discounting,F14,,AllTriggers)</f>
        <v>1.0048769826010313</v>
      </c>
      <c r="K14" s="112">
        <f t="shared" si="6"/>
        <v>-4.5462279829228854E-3</v>
      </c>
      <c r="L14" s="112">
        <f t="shared" si="7"/>
        <v>9.262279829228854E-4</v>
      </c>
      <c r="M14" s="50" t="b">
        <v>1</v>
      </c>
      <c r="N14" s="112">
        <f>_xll.qlInterpolationInterpolate(B3Minterpolation,E14,TRUE,Trigger)</f>
        <v>9.262279829228854E-4</v>
      </c>
      <c r="O14" s="242">
        <f t="shared" si="8"/>
        <v>0</v>
      </c>
      <c r="P14" s="236">
        <f t="shared" si="9"/>
        <v>2.3694995623972916E-4</v>
      </c>
      <c r="R14" s="114">
        <f>_xll.qlCalendarAdvance(Calendar,R13,"1D","f")</f>
        <v>42636</v>
      </c>
      <c r="S14" s="112">
        <f>_xll.qlInterpolationInterpolate(B3Minterpolation,R14,TRUE)</f>
        <v>4.8447664394694488E-4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42986</v>
      </c>
      <c r="F15" s="114">
        <f>_xll.qlCalendarAdvance(Calendar,E15,$F$1,"mf",,Trigger)</f>
        <v>43077</v>
      </c>
      <c r="G15" s="100">
        <f>_xll.qlDayCounterYearFraction(DayCounter,E15,F15,,,Trigger)</f>
        <v>0.25277777777777777</v>
      </c>
      <c r="H15" s="112">
        <f>_xll.qlQuoteValue(D15,AllTriggers)</f>
        <v>-3.64E-3</v>
      </c>
      <c r="I15" s="115">
        <f>_xll.qlYieldTSDiscount(Discounting,E15,,AllTriggers)</f>
        <v>1.0040960391404046</v>
      </c>
      <c r="J15" s="115">
        <f>_xll.qlYieldTSDiscount(Discounting,F15,,AllTriggers)</f>
        <v>1.0052621503147461</v>
      </c>
      <c r="K15" s="112">
        <f t="shared" si="6"/>
        <v>-4.5890388510943765E-3</v>
      </c>
      <c r="L15" s="112">
        <f t="shared" si="7"/>
        <v>9.4903885109437654E-4</v>
      </c>
      <c r="M15" s="50" t="b">
        <v>1</v>
      </c>
      <c r="N15" s="112">
        <f>_xll.qlInterpolationInterpolate(B3Minterpolation,E15,TRUE,Trigger)</f>
        <v>9.4903885109437654E-4</v>
      </c>
      <c r="O15" s="242">
        <f t="shared" si="8"/>
        <v>0</v>
      </c>
      <c r="P15" s="236">
        <f t="shared" si="9"/>
        <v>2.4014569867107218E-4</v>
      </c>
      <c r="R15" s="114">
        <f>_xll.qlCalendarAdvance(Calendar,R14,"1D","f")</f>
        <v>42639</v>
      </c>
      <c r="S15" s="112">
        <f>_xll.qlInterpolationInterpolate(B3Minterpolation,R15,TRUE)</f>
        <v>4.8838781575979051E-4</v>
      </c>
      <c r="X15" s="86"/>
      <c r="Y15" s="86"/>
    </row>
    <row r="16" spans="1:25" ht="11.25" customHeight="1" x14ac:dyDescent="0.2">
      <c r="C16" s="60" t="str">
        <f>_xll.qlIMMNextCode(SettlementDate,FALSE)</f>
        <v>U6</v>
      </c>
      <c r="D16" s="296" t="str">
        <f t="shared" ref="D16:D24" si="10">Currency&amp;"FUT"&amp;"3M"&amp;C16&amp;QuoteSuffix</f>
        <v>EURFUT3MU6_Quote</v>
      </c>
      <c r="E16" s="109">
        <f>_xll.qlIMMdate(C16,$E$3,Trigger)</f>
        <v>42634</v>
      </c>
      <c r="F16" s="109">
        <f>_xll.qlCalendarAdvance(Calendar,E16,$F$1,"mf",,Trigger)</f>
        <v>42725</v>
      </c>
      <c r="G16" s="110">
        <f>_xll.qlDayCounterYearFraction(DayCounter,E16,F16,,,Trigger)</f>
        <v>0.25277777777777777</v>
      </c>
      <c r="H16" s="125">
        <f>1-_xll.qlQuoteValue(D16,AllTriggers)/100-_xll.qlQuoteValue(Currency&amp;"FUT"&amp;"3M"&amp;C16&amp;"ConvAdj_Quote")</f>
        <v>-3.0749999999999389E-3</v>
      </c>
      <c r="I16" s="111">
        <f>_xll.qlYieldTSDiscount(Discounting,E16,,AllTriggers)</f>
        <v>1.0001443595796022</v>
      </c>
      <c r="J16" s="111">
        <f>_xll.qlYieldTSDiscount(Discounting,F16,,AllTriggers)</f>
        <v>1.0010444035664678</v>
      </c>
      <c r="K16" s="125">
        <f t="shared" si="0"/>
        <v>-3.5568987366871646E-3</v>
      </c>
      <c r="L16" s="125">
        <f t="shared" si="2"/>
        <v>4.8189873668722568E-4</v>
      </c>
      <c r="M16" s="297" t="b">
        <f>IF(E4-E16&gt;7,TRUE,FALSE)</f>
        <v>1</v>
      </c>
      <c r="N16" s="125">
        <f>_xll.qlInterpolationInterpolate(B3Minterpolation,E16,TRUE,Trigger)</f>
        <v>4.8189873668722568E-4</v>
      </c>
      <c r="O16" s="298">
        <f t="shared" si="3"/>
        <v>0</v>
      </c>
      <c r="P16" s="235">
        <f t="shared" si="4"/>
        <v>1.2191548127531385E-4</v>
      </c>
      <c r="R16" s="114">
        <f>_xll.qlCalendarAdvance(Calendar,R15,"1D","f")</f>
        <v>42640</v>
      </c>
      <c r="S16" s="112">
        <f>_xll.qlInterpolationInterpolate(B3Minterpolation,R16,TRUE)</f>
        <v>4.8971348415464261E-4</v>
      </c>
      <c r="X16" s="86"/>
      <c r="Y16" s="86"/>
    </row>
    <row r="17" spans="3:25" ht="11.25" customHeight="1" x14ac:dyDescent="0.2">
      <c r="C17" s="60" t="str">
        <f>_xll.qlIMMNextCode($E$16,TRUE)</f>
        <v>Z6</v>
      </c>
      <c r="D17" s="248" t="str">
        <f t="shared" si="10"/>
        <v>EURFUT3MZ6_Quote</v>
      </c>
      <c r="E17" s="114">
        <f>_xll.qlIMMdate(C17,$E$3,Trigger)</f>
        <v>42725</v>
      </c>
      <c r="F17" s="114">
        <f>_xll.qlCalendarAdvance(Calendar,E17,$F$1,"mf",,Trigger)</f>
        <v>42815</v>
      </c>
      <c r="G17" s="100">
        <f>_xll.qlDayCounterYearFraction(DayCounter,E17,F17,,,Trigger)</f>
        <v>0.25</v>
      </c>
      <c r="H17" s="112">
        <f>1-_xll.qlQuoteValue(D17,AllTriggers)/100-_xll.qlQuoteValue(Currency&amp;"FUT"&amp;"3M"&amp;C17&amp;"ConvAdj_Quote")</f>
        <v>-3.3750000000001279E-3</v>
      </c>
      <c r="I17" s="115">
        <f>_xll.qlYieldTSDiscount(Discounting,E17,,AllTriggers)</f>
        <v>1.0010444035664678</v>
      </c>
      <c r="J17" s="115">
        <f>_xll.qlYieldTSDiscount(Discounting,F17,,AllTriggers)</f>
        <v>1.002040386712401</v>
      </c>
      <c r="K17" s="112">
        <f t="shared" si="0"/>
        <v>-3.9758203726734109E-3</v>
      </c>
      <c r="L17" s="112">
        <f t="shared" si="2"/>
        <v>6.0082037267328303E-4</v>
      </c>
      <c r="M17" s="50" t="b">
        <v>0</v>
      </c>
      <c r="N17" s="112">
        <f>_xll.qlInterpolationInterpolate(B3Minterpolation,E17,TRUE,Trigger)</f>
        <v>6.2213891041695217E-4</v>
      </c>
      <c r="O17" s="242">
        <f t="shared" si="3"/>
        <v>-0.21318537743669133</v>
      </c>
      <c r="P17" s="236">
        <f t="shared" si="4"/>
        <v>1.5034323671714108E-4</v>
      </c>
      <c r="R17" s="114">
        <f>_xll.qlCalendarAdvance(Calendar,R16,"1D","f")</f>
        <v>42641</v>
      </c>
      <c r="S17" s="112">
        <f>_xll.qlInterpolationInterpolate(B3Minterpolation,R17,TRUE)</f>
        <v>4.9105434486604327E-4</v>
      </c>
      <c r="X17" s="86"/>
      <c r="Y17" s="86"/>
    </row>
    <row r="18" spans="3:25" ht="11.25" customHeight="1" x14ac:dyDescent="0.2">
      <c r="C18" s="60" t="str">
        <f>_xll.qlIMMNextCode($E17,TRUE)</f>
        <v>H7</v>
      </c>
      <c r="D18" s="248" t="str">
        <f t="shared" si="10"/>
        <v>EURFUT3MH7_Quote</v>
      </c>
      <c r="E18" s="114">
        <f>_xll.qlIMMdate(C18,$E$3,Trigger)</f>
        <v>42809</v>
      </c>
      <c r="F18" s="114">
        <f>_xll.qlCalendarAdvance(Calendar,E18,$F$1,"mf",,Trigger)</f>
        <v>42901</v>
      </c>
      <c r="G18" s="100">
        <f>_xll.qlDayCounterYearFraction(DayCounter,E18,F18,,,Trigger)</f>
        <v>0.25555555555555554</v>
      </c>
      <c r="H18" s="112">
        <f>1-_xll.qlQuoteValue(D18,AllTriggers)/100-_xll.qlQuoteValue(Currency&amp;"FUT"&amp;"3M"&amp;C18&amp;"ConvAdj_Quote")</f>
        <v>-3.4749999999998948E-3</v>
      </c>
      <c r="I18" s="115">
        <f>_xll.qlYieldTSDiscount(Discounting,E18,,AllTriggers)</f>
        <v>1.001971395913887</v>
      </c>
      <c r="J18" s="115">
        <f>_xll.qlYieldTSDiscount(Discounting,F18,,AllTriggers)</f>
        <v>1.0030468450059926</v>
      </c>
      <c r="K18" s="112">
        <f t="shared" ref="K18:K24" si="11">(I18/J18-1)/G18</f>
        <v>-4.1954960299393235E-3</v>
      </c>
      <c r="L18" s="112">
        <f t="shared" si="2"/>
        <v>7.204960299394287E-4</v>
      </c>
      <c r="M18" s="50" t="b">
        <v>0</v>
      </c>
      <c r="N18" s="112">
        <f>_xll.qlInterpolationInterpolate(B3Minterpolation,E18,TRUE,Trigger)</f>
        <v>7.2644944234633003E-4</v>
      </c>
      <c r="O18" s="242">
        <f t="shared" si="3"/>
        <v>-5.9534124069013289E-2</v>
      </c>
      <c r="P18" s="236">
        <f t="shared" si="4"/>
        <v>1.8430740690780951E-4</v>
      </c>
      <c r="R18" s="114">
        <f>_xll.qlCalendarAdvance(Calendar,R17,"1D","f")</f>
        <v>42642</v>
      </c>
      <c r="S18" s="112">
        <f>_xll.qlInterpolationInterpolate(B3Minterpolation,R18,TRUE)</f>
        <v>4.924129299467508E-4</v>
      </c>
      <c r="X18" s="86"/>
      <c r="Y18" s="86"/>
    </row>
    <row r="19" spans="3:25" ht="11.25" customHeight="1" x14ac:dyDescent="0.2">
      <c r="C19" s="60" t="str">
        <f>_xll.qlIMMNextCode($E18,TRUE)</f>
        <v>M7</v>
      </c>
      <c r="D19" s="248" t="str">
        <f t="shared" si="10"/>
        <v>EURFUT3MM7_Quote</v>
      </c>
      <c r="E19" s="114">
        <f>_xll.qlIMMdate(C19,$E$3,Trigger)</f>
        <v>42907</v>
      </c>
      <c r="F19" s="114">
        <f>_xll.qlCalendarAdvance(Calendar,E19,$F$1,"mf",,Trigger)</f>
        <v>42999</v>
      </c>
      <c r="G19" s="100">
        <f>_xll.qlDayCounterYearFraction(DayCounter,E19,F19,,,Trigger)</f>
        <v>0.25555555555555554</v>
      </c>
      <c r="H19" s="112">
        <f>1-_xll.qlQuoteValue(D19,AllTriggers)/100-_xll.qlQuoteValue(Currency&amp;"FUT"&amp;"3M"&amp;C19&amp;"ConvAdj_Quote")</f>
        <v>-3.5750000000001059E-3</v>
      </c>
      <c r="I19" s="115">
        <f>_xll.qlYieldTSDiscount(Discounting,E19,,AllTriggers)</f>
        <v>1.0031200888144318</v>
      </c>
      <c r="J19" s="115">
        <f>_xll.qlYieldTSDiscount(Discounting,F19,,AllTriggers)</f>
        <v>1.0042610211969563</v>
      </c>
      <c r="K19" s="112">
        <f>(I19/J19-1)/G19</f>
        <v>-4.4455753278691851E-3</v>
      </c>
      <c r="L19" s="112">
        <f t="shared" si="2"/>
        <v>8.7057532786907928E-4</v>
      </c>
      <c r="M19" s="50" t="b">
        <v>0</v>
      </c>
      <c r="N19" s="112">
        <f>_xll.qlInterpolationInterpolate(B3Minterpolation,E19,TRUE,Trigger)</f>
        <v>8.6594192384362851E-4</v>
      </c>
      <c r="O19" s="242">
        <f t="shared" si="3"/>
        <v>4.6334040254507713E-2</v>
      </c>
      <c r="P19" s="236">
        <f t="shared" si="4"/>
        <v>2.2270860568835094E-4</v>
      </c>
      <c r="R19" s="114">
        <f>_xll.qlCalendarAdvance(Calendar,R18,"1D","f")</f>
        <v>42643</v>
      </c>
      <c r="S19" s="112">
        <f>_xll.qlInterpolationInterpolate(B3Minterpolation,R19,TRUE)</f>
        <v>4.9379177144952301E-4</v>
      </c>
      <c r="X19" s="86"/>
      <c r="Y19" s="86"/>
    </row>
    <row r="20" spans="3:25" ht="11.25" customHeight="1" x14ac:dyDescent="0.2">
      <c r="C20" s="60" t="str">
        <f>_xll.qlIMMNextCode($E19,TRUE)</f>
        <v>U7</v>
      </c>
      <c r="D20" s="248" t="str">
        <f t="shared" si="10"/>
        <v>EURFUT3MU7_Quote</v>
      </c>
      <c r="E20" s="114">
        <f>_xll.qlIMMdate(C20,$E$3,Trigger)</f>
        <v>42998</v>
      </c>
      <c r="F20" s="114">
        <f>_xll.qlCalendarAdvance(Calendar,E20,$F$1,"mf",,Trigger)</f>
        <v>43089</v>
      </c>
      <c r="G20" s="100">
        <f>_xll.qlDayCounterYearFraction(DayCounter,E20,F20,,,Trigger)</f>
        <v>0.25277777777777777</v>
      </c>
      <c r="H20" s="112">
        <f>1-_xll.qlQuoteValue(D20,AllTriggers)/100-_xll.qlQuoteValue(Currency&amp;"FUT"&amp;"3M"&amp;C20&amp;"ConvAdj_Quote")</f>
        <v>-3.6750000000000949E-3</v>
      </c>
      <c r="I20" s="115">
        <f>_xll.qlYieldTSDiscount(Discounting,E20,,AllTriggers)</f>
        <v>1.0042481926834357</v>
      </c>
      <c r="J20" s="115">
        <f>_xll.qlYieldTSDiscount(Discounting,F20,,AllTriggers)</f>
        <v>1.0054207840312277</v>
      </c>
      <c r="K20" s="112">
        <f>(I20/J20-1)/G20</f>
        <v>-4.6138124335791441E-3</v>
      </c>
      <c r="L20" s="112">
        <f t="shared" si="2"/>
        <v>9.3881243357904921E-4</v>
      </c>
      <c r="M20" s="50" t="b">
        <v>0</v>
      </c>
      <c r="N20" s="112">
        <f>_xll.qlInterpolationInterpolate(B3Minterpolation,E20,TRUE,Trigger)</f>
        <v>9.5796874885372351E-4</v>
      </c>
      <c r="O20" s="242">
        <f t="shared" si="3"/>
        <v>-0.19156315274674304</v>
      </c>
      <c r="P20" s="236">
        <f t="shared" si="4"/>
        <v>2.3755979274187129E-4</v>
      </c>
      <c r="R20" s="114">
        <f>_xll.qlCalendarAdvance(Calendar,R19,"1D","f")</f>
        <v>42646</v>
      </c>
      <c r="S20" s="112">
        <f>_xll.qlInterpolationInterpolate(B3Minterpolation,R20,TRUE)</f>
        <v>4.9807515501780995E-4</v>
      </c>
      <c r="X20" s="86"/>
      <c r="Y20" s="86"/>
    </row>
    <row r="21" spans="3:25" ht="11.25" customHeight="1" x14ac:dyDescent="0.2">
      <c r="C21" s="60" t="str">
        <f>_xll.qlIMMNextCode($E20,TRUE)</f>
        <v>Z7</v>
      </c>
      <c r="D21" s="248" t="str">
        <f t="shared" si="10"/>
        <v>EURFUT3MZ7_Quote</v>
      </c>
      <c r="E21" s="114">
        <f>_xll.qlIMMdate(C21,$E$3,Trigger)</f>
        <v>43089</v>
      </c>
      <c r="F21" s="114">
        <f>_xll.qlCalendarAdvance(Calendar,E21,$F$1,"mf",,Trigger)</f>
        <v>43179</v>
      </c>
      <c r="G21" s="100">
        <f>_xll.qlDayCounterYearFraction(DayCounter,E21,F21,,,Trigger)</f>
        <v>0.25</v>
      </c>
      <c r="H21" s="112">
        <f>1-_xll.qlQuoteValue(D21,AllTriggers)/100-_xll.qlQuoteValue(Currency&amp;"FUT"&amp;"3M"&amp;C21&amp;"ConvAdj_Quote")</f>
        <v>-3.7249999999999783E-3</v>
      </c>
      <c r="I21" s="115">
        <f>_xll.qlYieldTSDiscount(Discounting,E21,,AllTriggers)</f>
        <v>1.0054207840312277</v>
      </c>
      <c r="J21" s="115">
        <f>_xll.qlYieldTSDiscount(Discounting,F21,,AllTriggers)</f>
        <v>1.006615425091967</v>
      </c>
      <c r="K21" s="112">
        <f>(I21/J21-1)/G21</f>
        <v>-4.7471597631445484E-3</v>
      </c>
      <c r="L21" s="112">
        <f t="shared" si="2"/>
        <v>1.02215976314457E-3</v>
      </c>
      <c r="M21" s="50" t="b">
        <v>1</v>
      </c>
      <c r="N21" s="112">
        <f>_xll.qlInterpolationInterpolate(B3Minterpolation,E21,TRUE,Trigger)</f>
        <v>1.02215976314457E-3</v>
      </c>
      <c r="O21" s="242">
        <f t="shared" si="3"/>
        <v>0</v>
      </c>
      <c r="P21" s="236">
        <f t="shared" si="4"/>
        <v>2.558108509793505E-4</v>
      </c>
      <c r="R21" s="114">
        <f>_xll.qlCalendarAdvance(Calendar,R20,"1D","f")</f>
        <v>42647</v>
      </c>
      <c r="S21" s="112">
        <f>_xll.qlInterpolationInterpolate(B3Minterpolation,R21,TRUE)</f>
        <v>4.9956034273642271E-4</v>
      </c>
      <c r="X21" s="86"/>
      <c r="Y21" s="86"/>
    </row>
    <row r="22" spans="3:25" ht="11.25" customHeight="1" x14ac:dyDescent="0.2">
      <c r="C22" s="60" t="str">
        <f>_xll.qlIMMNextCode($E21,TRUE)</f>
        <v>H8</v>
      </c>
      <c r="D22" s="248" t="str">
        <f t="shared" si="10"/>
        <v>EURFUT3MH8_Quote</v>
      </c>
      <c r="E22" s="114">
        <f>_xll.qlIMMdate(C22,$E$3,Trigger)</f>
        <v>43180</v>
      </c>
      <c r="F22" s="114">
        <f>_xll.qlCalendarAdvance(Calendar,E22,$F$1,"mf",,Trigger)</f>
        <v>43272</v>
      </c>
      <c r="G22" s="100">
        <f>_xll.qlDayCounterYearFraction(DayCounter,E22,F22,,,Trigger)</f>
        <v>0.25555555555555554</v>
      </c>
      <c r="H22" s="112">
        <f>1-_xll.qlQuoteValue(D22,AllTriggers)/100-_xll.qlQuoteValue(Currency&amp;"FUT"&amp;"3M"&amp;C22&amp;"ConvAdj_Quote")</f>
        <v>-3.7750000000000838E-3</v>
      </c>
      <c r="I22" s="115">
        <f>_xll.qlYieldTSDiscount(Discounting,E22,,AllTriggers)</f>
        <v>1.006629002244672</v>
      </c>
      <c r="J22" s="115">
        <f>_xll.qlYieldTSDiscount(Discounting,F22,,AllTriggers)</f>
        <v>1.0078737919851792</v>
      </c>
      <c r="K22" s="112">
        <f>(I22/J22-1)/G22</f>
        <v>-4.8328634146779913E-3</v>
      </c>
      <c r="L22" s="112">
        <f t="shared" si="2"/>
        <v>1.0578634146779075E-3</v>
      </c>
      <c r="M22" s="50" t="b">
        <v>1</v>
      </c>
      <c r="N22" s="112">
        <f>_xll.qlInterpolationInterpolate(B3Minterpolation,E22,TRUE,Trigger)</f>
        <v>1.0578634146779075E-3</v>
      </c>
      <c r="O22" s="242">
        <f t="shared" si="3"/>
        <v>0</v>
      </c>
      <c r="P22" s="236">
        <f t="shared" si="4"/>
        <v>2.7064055011499858E-4</v>
      </c>
      <c r="R22" s="114">
        <f>_xll.qlCalendarAdvance(Calendar,R21,"1D","f")</f>
        <v>42648</v>
      </c>
      <c r="S22" s="112">
        <f>_xll.qlInterpolationInterpolate(B3Minterpolation,R22,TRUE)</f>
        <v>5.0107844714089068E-4</v>
      </c>
      <c r="X22" s="86"/>
      <c r="Y22" s="86"/>
    </row>
    <row r="23" spans="3:25" ht="11.25" customHeight="1" x14ac:dyDescent="0.2">
      <c r="C23" s="60" t="str">
        <f>_xll.qlIMMNextCode($E22,TRUE)</f>
        <v>M8</v>
      </c>
      <c r="D23" s="248" t="str">
        <f t="shared" si="10"/>
        <v>EURFUT3MM8_Quote</v>
      </c>
      <c r="E23" s="114">
        <f>_xll.qlIMMdate(C23,$E$3,Trigger)</f>
        <v>43271</v>
      </c>
      <c r="F23" s="114">
        <f>_xll.qlCalendarAdvance(Calendar,E23,$F$1,"mf",,Trigger)</f>
        <v>43363</v>
      </c>
      <c r="G23" s="100">
        <f>_xll.qlDayCounterYearFraction(DayCounter,E23,F23,,,Trigger)</f>
        <v>0.25555555555555554</v>
      </c>
      <c r="H23" s="112">
        <f>1-_xll.qlQuoteValue(D23,AllTriggers)/100-_xll.qlQuoteValue(Currency&amp;"FUT"&amp;"3M"&amp;C23&amp;"ConvAdj_Quote")</f>
        <v>-3.7249999999999783E-3</v>
      </c>
      <c r="I23" s="115">
        <f>_xll.qlYieldTSDiscount(Discounting,E23,,AllTriggers)</f>
        <v>1.0078605897329425</v>
      </c>
      <c r="J23" s="115">
        <f>_xll.qlYieldTSDiscount(Discounting,F23,,AllTriggers)</f>
        <v>1.0090746590215229</v>
      </c>
      <c r="K23" s="112">
        <f>(I23/J23-1)/G23</f>
        <v>-4.7079825752868133E-3</v>
      </c>
      <c r="L23" s="112">
        <f t="shared" si="2"/>
        <v>9.8298257528683496E-4</v>
      </c>
      <c r="M23" s="50" t="b">
        <v>1</v>
      </c>
      <c r="N23" s="112">
        <f>_xll.qlInterpolationInterpolate(B3Minterpolation,E23,TRUE,Trigger)</f>
        <v>9.8298257528683496E-4</v>
      </c>
      <c r="O23" s="242">
        <f t="shared" si="3"/>
        <v>0</v>
      </c>
      <c r="P23" s="236">
        <f t="shared" si="4"/>
        <v>2.5147763862238306E-4</v>
      </c>
      <c r="R23" s="114">
        <f>_xll.qlCalendarAdvance(Calendar,R22,"1D","f")</f>
        <v>42649</v>
      </c>
      <c r="S23" s="112">
        <f>_xll.qlInterpolationInterpolate(B3Minterpolation,R23,TRUE)</f>
        <v>5.0263200028397221E-4</v>
      </c>
      <c r="X23" s="86"/>
      <c r="Y23" s="86"/>
    </row>
    <row r="24" spans="3:25" ht="11.25" customHeight="1" x14ac:dyDescent="0.2">
      <c r="C24" s="60" t="str">
        <f>_xll.qlIMMNextCode($E23,TRUE)</f>
        <v>U8</v>
      </c>
      <c r="D24" s="249" t="str">
        <f t="shared" si="10"/>
        <v>EURFUT3MU8_Quote</v>
      </c>
      <c r="E24" s="118">
        <f>_xll.qlIMMdate(C24,$E$3,Trigger)</f>
        <v>43362</v>
      </c>
      <c r="F24" s="118">
        <f>_xll.qlCalendarAdvance(Calendar,E24,$F$1,"mf",,Trigger)</f>
        <v>43453</v>
      </c>
      <c r="G24" s="105">
        <f>_xll.qlDayCounterYearFraction(DayCounter,E24,F24,,,Trigger)</f>
        <v>0.25277777777777777</v>
      </c>
      <c r="H24" s="121">
        <f>1-_xll.qlQuoteValue(D24,AllTriggers)/100-_xll.qlQuoteValue(Currency&amp;"FUT"&amp;"3M"&amp;C24&amp;"ConvAdj_Quote")</f>
        <v>-3.6750000000000949E-3</v>
      </c>
      <c r="I24" s="119">
        <f>_xll.qlYieldTSDiscount(Discounting,E24,,AllTriggers)</f>
        <v>1.0090615672501537</v>
      </c>
      <c r="J24" s="119">
        <f>_xll.qlYieldTSDiscount(Discounting,F24,,AllTriggers)</f>
        <v>1.010253614270092</v>
      </c>
      <c r="K24" s="121">
        <f t="shared" si="11"/>
        <v>-4.667927282748785E-3</v>
      </c>
      <c r="L24" s="121">
        <f t="shared" si="2"/>
        <v>9.9292728274869013E-4</v>
      </c>
      <c r="M24" s="55" t="b">
        <v>1</v>
      </c>
      <c r="N24" s="121">
        <f>_xll.qlInterpolationInterpolate(B3Minterpolation,E24,TRUE,Trigger)</f>
        <v>9.9292728274869013E-4</v>
      </c>
      <c r="O24" s="243">
        <f t="shared" si="3"/>
        <v>0</v>
      </c>
      <c r="P24" s="238">
        <f t="shared" si="4"/>
        <v>2.5125488989870791E-4</v>
      </c>
      <c r="R24" s="114">
        <f>_xll.qlCalendarAdvance(Calendar,R23,"1D","f")</f>
        <v>42650</v>
      </c>
      <c r="S24" s="112">
        <f>_xll.qlInterpolationInterpolate(B3Minterpolation,R24,TRUE)</f>
        <v>5.0422353421842529E-4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42653</v>
      </c>
      <c r="S25" s="112">
        <f>_xll.qlInterpolationInterpolate(B3Minterpolation,R25,TRUE)</f>
        <v>5.0925134129759485E-4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42654</v>
      </c>
      <c r="S26" s="112">
        <f>_xll.qlInterpolationInterpolate(B3Minterpolation,R26,TRUE)</f>
        <v>5.1101918398264176E-4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42655</v>
      </c>
      <c r="S27" s="112">
        <f>_xll.qlInterpolationInterpolate(B3Minterpolation,R27,TRUE)</f>
        <v>5.1283205806801043E-4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42656</v>
      </c>
      <c r="S28" s="112">
        <f>_xll.qlInterpolationInterpolate(B3Minterpolation,R28,TRUE)</f>
        <v>5.1468688595161826E-4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42657</v>
      </c>
      <c r="S29" s="112">
        <f>_xll.qlInterpolationInterpolate(B3Minterpolation,R29,TRUE)</f>
        <v>5.1658059003138312E-4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42660</v>
      </c>
      <c r="S30" s="112">
        <f>_xll.qlInterpolationInterpolate(B3Minterpolation,R30,TRUE)</f>
        <v>5.2246418342679615E-4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42661</v>
      </c>
      <c r="S31" s="112">
        <f>_xll.qlInterpolationInterpolate(B3Minterpolation,R31,TRUE)</f>
        <v>5.2448261627036552E-4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42662</v>
      </c>
      <c r="S32" s="112">
        <f>_xll.qlInterpolationInterpolate(B3Minterpolation,R32,TRUE)</f>
        <v>5.2652453729968012E-4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42663</v>
      </c>
      <c r="S33" s="112">
        <f>_xll.qlInterpolationInterpolate(B3Minterpolation,R33,TRUE)</f>
        <v>5.2858686891265759E-4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42664</v>
      </c>
      <c r="S34" s="112">
        <f>_xll.qlInterpolationInterpolate(B3Minterpolation,R34,TRUE)</f>
        <v>5.3066653350721568E-4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42667</v>
      </c>
      <c r="S35" s="112">
        <f>_xll.qlInterpolationInterpolate(B3Minterpolation,R35,TRUE)</f>
        <v>5.3697874915955017E-4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42668</v>
      </c>
      <c r="S36" s="112">
        <f>_xll.qlInterpolationInterpolate(B3Minterpolation,R36,TRUE)</f>
        <v>5.3909696965960725E-4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42669</v>
      </c>
      <c r="S37" s="112">
        <f>_xll.qlInterpolationInterpolate(B3Minterpolation,R37,TRUE)</f>
        <v>5.4121713513083326E-4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42670</v>
      </c>
      <c r="S38" s="112">
        <f>_xll.qlInterpolationInterpolate(B3Minterpolation,R38,TRUE)</f>
        <v>5.4333616797114573E-4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42671</v>
      </c>
      <c r="S39" s="112">
        <f>_xll.qlInterpolationInterpolate(B3Minterpolation,R39,TRUE)</f>
        <v>5.4545099057846241E-4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42674</v>
      </c>
      <c r="S40" s="112">
        <f>_xll.qlInterpolationInterpolate(B3Minterpolation,R40,TRUE)</f>
        <v>5.5173942098161457E-4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42675</v>
      </c>
      <c r="S41" s="112">
        <f>_xll.qlInterpolationInterpolate(B3Minterpolation,R41,TRUE)</f>
        <v>5.5380662663612472E-4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42676</v>
      </c>
      <c r="S42" s="112">
        <f>_xll.qlInterpolationInterpolate(B3Minterpolation,R42,TRUE)</f>
        <v>5.5585423404722739E-4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42677</v>
      </c>
      <c r="S43" s="112">
        <f>_xll.qlInterpolationInterpolate(B3Minterpolation,R43,TRUE)</f>
        <v>5.5787916561284034E-4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42678</v>
      </c>
      <c r="S44" s="112">
        <f>_xll.qlInterpolationInterpolate(B3Minterpolation,R44,TRUE)</f>
        <v>5.5987834373088098E-4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42681</v>
      </c>
      <c r="S45" s="112">
        <f>_xll.qlInterpolationInterpolate(B3Minterpolation,R45,TRUE)</f>
        <v>5.6569058137874678E-4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42682</v>
      </c>
      <c r="S46" s="112">
        <f>_xll.qlInterpolationInterpolate(B3Minterpolation,R46,TRUE)</f>
        <v>5.6755596968567548E-4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42683</v>
      </c>
      <c r="S47" s="112">
        <f>_xll.qlInterpolationInterpolate(B3Minterpolation,R47,TRUE)</f>
        <v>5.6938090170823811E-4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42684</v>
      </c>
      <c r="S48" s="112">
        <f>_xll.qlInterpolationInterpolate(B3Minterpolation,R48,TRUE)</f>
        <v>5.711657257124412E-4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42685</v>
      </c>
      <c r="S49" s="112">
        <f>_xll.qlInterpolationInterpolate(B3Minterpolation,R49,TRUE)</f>
        <v>5.7291147513790933E-4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42688</v>
      </c>
      <c r="S50" s="112">
        <f>_xll.qlInterpolationInterpolate(B3Minterpolation,R50,TRUE)</f>
        <v>5.7792461033814759E-4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42689</v>
      </c>
      <c r="S51" s="112">
        <f>_xll.qlInterpolationInterpolate(B3Minterpolation,R51,TRUE)</f>
        <v>5.7952439584491966E-4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42690</v>
      </c>
      <c r="S52" s="112">
        <f>_xll.qlInterpolationInterpolate(B3Minterpolation,R52,TRUE)</f>
        <v>5.8109027397107882E-4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42691</v>
      </c>
      <c r="S53" s="112">
        <f>_xll.qlInterpolationInterpolate(B3Minterpolation,R53,TRUE)</f>
        <v>5.8262327815624933E-4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42692</v>
      </c>
      <c r="S54" s="112">
        <f>_xll.qlInterpolationInterpolate(B3Minterpolation,R54,TRUE)</f>
        <v>5.8412444184005564E-4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42695</v>
      </c>
      <c r="S55" s="112">
        <f>_xll.qlInterpolationInterpolate(B3Minterpolation,R55,TRUE)</f>
        <v>5.8844722427953394E-4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42696</v>
      </c>
      <c r="S56" s="112">
        <f>_xll.qlInterpolationInterpolate(B3Minterpolation,R56,TRUE)</f>
        <v>5.8983136035412769E-4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42697</v>
      </c>
      <c r="S57" s="112">
        <f>_xll.qlInterpolationInterpolate(B3Minterpolation,R57,TRUE)</f>
        <v>5.9118882312547943E-4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42698</v>
      </c>
      <c r="S58" s="112">
        <f>_xll.qlInterpolationInterpolate(B3Minterpolation,R58,TRUE)</f>
        <v>5.925206460332135E-4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42699</v>
      </c>
      <c r="S59" s="112">
        <f>_xll.qlInterpolationInterpolate(B3Minterpolation,R59,TRUE)</f>
        <v>5.9382786251695424E-4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42702</v>
      </c>
      <c r="S60" s="112">
        <f>_xll.qlInterpolationInterpolate(B3Minterpolation,R60,TRUE)</f>
        <v>5.9761220782046079E-4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42703</v>
      </c>
      <c r="S61" s="112">
        <f>_xll.qlInterpolationInterpolate(B3Minterpolation,R61,TRUE)</f>
        <v>5.9883133300447249E-4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42704</v>
      </c>
      <c r="S62" s="112">
        <f>_xll.qlInterpolationInterpolate(B3Minterpolation,R62,TRUE)</f>
        <v>6.0003101896261306E-4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42705</v>
      </c>
      <c r="S63" s="112">
        <f>_xll.qlInterpolationInterpolate(B3Minterpolation,R63,TRUE)</f>
        <v>6.0121229913450672E-4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42706</v>
      </c>
      <c r="S64" s="112">
        <f>_xll.qlInterpolationInterpolate(B3Minterpolation,R64,TRUE)</f>
        <v>6.0237620695977794E-4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42709</v>
      </c>
      <c r="S65" s="112">
        <f>_xll.qlInterpolationInterpolate(B3Minterpolation,R65,TRUE)</f>
        <v>6.0577403075210139E-4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42710</v>
      </c>
      <c r="S66" s="112">
        <f>_xll.qlInterpolationInterpolate(B3Minterpolation,R66,TRUE)</f>
        <v>6.0687878358712708E-4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42711</v>
      </c>
      <c r="S67" s="112">
        <f>_xll.qlInterpolationInterpolate(B3Minterpolation,R67,TRUE)</f>
        <v>6.0797133127365251E-4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42712</v>
      </c>
      <c r="S68" s="112">
        <f>_xll.qlInterpolationInterpolate(B3Minterpolation,R68,TRUE)</f>
        <v>6.0905270725130191E-4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42713</v>
      </c>
      <c r="S69" s="112">
        <f>_xll.qlInterpolationInterpolate(B3Minterpolation,R69,TRUE)</f>
        <v>6.1012375138934697E-4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42716</v>
      </c>
      <c r="S70" s="112">
        <f>_xll.qlInterpolationInterpolate(B3Minterpolation,R70,TRUE)</f>
        <v>6.1327477436304669E-4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42717</v>
      </c>
      <c r="S71" s="112">
        <f>_xll.qlInterpolationInterpolate(B3Minterpolation,R71,TRUE)</f>
        <v>6.1430398559915943E-4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42718</v>
      </c>
      <c r="S72" s="112">
        <f>_xll.qlInterpolationInterpolate(B3Minterpolation,R72,TRUE)</f>
        <v>6.1532241865355742E-4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42719</v>
      </c>
      <c r="S73" s="112">
        <f>_xll.qlInterpolationInterpolate(B3Minterpolation,R73,TRUE)</f>
        <v>6.163299455437481E-4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42720</v>
      </c>
      <c r="S74" s="112">
        <f>_xll.qlInterpolationInterpolate(B3Minterpolation,R74,TRUE)</f>
        <v>6.1732643828723893E-4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42723</v>
      </c>
      <c r="S75" s="112">
        <f>_xll.qlInterpolationInterpolate(B3Minterpolation,R75,TRUE)</f>
        <v>6.2024843181258547E-4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42724</v>
      </c>
      <c r="S76" s="112">
        <f>_xll.qlInterpolationInterpolate(B3Minterpolation,R76,TRUE)</f>
        <v>6.211995081443504E-4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42725</v>
      </c>
      <c r="S77" s="112">
        <f>_xll.qlInterpolationInterpolate(B3Minterpolation,R77,TRUE)</f>
        <v>6.2213891041695217E-4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42726</v>
      </c>
      <c r="S78" s="112">
        <f>_xll.qlInterpolationInterpolate(B3Minterpolation,R78,TRUE)</f>
        <v>6.2306651064789834E-4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42727</v>
      </c>
      <c r="S79" s="112">
        <f>_xll.qlInterpolationInterpolate(B3Minterpolation,R79,TRUE)</f>
        <v>6.2398218085469616E-4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42731</v>
      </c>
      <c r="S80" s="112">
        <f>_xll.qlInterpolationInterpolate(B3Minterpolation,R80,TRUE)</f>
        <v>6.2752300179055181E-4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42732</v>
      </c>
      <c r="S81" s="112">
        <f>_xll.qlInterpolationInterpolate(B3Minterpolation,R81,TRUE)</f>
        <v>6.2837710213921869E-4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42733</v>
      </c>
      <c r="S82" s="112">
        <f>_xll.qlInterpolationInterpolate(B3Minterpolation,R82,TRUE)</f>
        <v>6.2921850456878147E-4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42734</v>
      </c>
      <c r="S83" s="112">
        <f>_xll.qlInterpolationInterpolate(B3Minterpolation,R83,TRUE)</f>
        <v>6.300470810967476E-4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42737</v>
      </c>
      <c r="S84" s="112">
        <f>_xll.qlInterpolationInterpolate(B3Minterpolation,R84,TRUE)</f>
        <v>6.3245457544613959E-4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42738</v>
      </c>
      <c r="S85" s="112">
        <f>_xll.qlInterpolationInterpolate(B3Minterpolation,R85,TRUE)</f>
        <v>6.3323056854279274E-4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42739</v>
      </c>
      <c r="S86" s="112">
        <f>_xll.qlInterpolationInterpolate(B3Minterpolation,R86,TRUE)</f>
        <v>6.3399309582538594E-4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42740</v>
      </c>
      <c r="S87" s="112">
        <f>_xll.qlInterpolationInterpolate(B3Minterpolation,R87,TRUE)</f>
        <v>6.3474202931142676E-4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42741</v>
      </c>
      <c r="S88" s="112">
        <f>_xll.qlInterpolationInterpolate(B3Minterpolation,R88,TRUE)</f>
        <v>6.3547724101842252E-4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42744</v>
      </c>
      <c r="S89" s="112">
        <f>_xll.qlInterpolationInterpolate(B3Minterpolation,R89,TRUE)</f>
        <v>6.3759926564021293E-4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42745</v>
      </c>
      <c r="S90" s="112">
        <f>_xll.qlInterpolationInterpolate(B3Minterpolation,R90,TRUE)</f>
        <v>6.3827877196055108E-4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42746</v>
      </c>
      <c r="S91" s="112">
        <f>_xll.qlInterpolationInterpolate(B3Minterpolation,R91,TRUE)</f>
        <v>6.3894668591607463E-4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42747</v>
      </c>
      <c r="S92" s="112">
        <f>_xll.qlInterpolationInterpolate(B3Minterpolation,R92,TRUE)</f>
        <v>6.39605648850985E-4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42748</v>
      </c>
      <c r="S93" s="112">
        <f>_xll.qlInterpolationInterpolate(B3Minterpolation,R93,TRUE)</f>
        <v>6.4025830210948315E-4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42751</v>
      </c>
      <c r="S94" s="112">
        <f>_xll.qlInterpolationInterpolate(B3Minterpolation,R94,TRUE)</f>
        <v>6.4220481726851584E-4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42752</v>
      </c>
      <c r="S95" s="112">
        <f>_xll.qlInterpolationInterpolate(B3Minterpolation,R95,TRUE)</f>
        <v>6.4285864526337653E-4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42753</v>
      </c>
      <c r="S96" s="112">
        <f>_xll.qlInterpolationInterpolate(B3Minterpolation,R96,TRUE)</f>
        <v>6.4351937030283077E-4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42754</v>
      </c>
      <c r="S97" s="112">
        <f>_xll.qlInterpolationInterpolate(B3Minterpolation,R97,TRUE)</f>
        <v>6.4418963373107964E-4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42755</v>
      </c>
      <c r="S98" s="112">
        <f>_xll.qlInterpolationInterpolate(B3Minterpolation,R98,TRUE)</f>
        <v>6.4487207689232422E-4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42758</v>
      </c>
      <c r="S99" s="112">
        <f>_xll.qlInterpolationInterpolate(B3Minterpolation,R99,TRUE)</f>
        <v>6.4701889821604382E-4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42759</v>
      </c>
      <c r="S100" s="112">
        <f>_xll.qlInterpolationInterpolate(B3Minterpolation,R100,TRUE)</f>
        <v>6.4777647375128275E-4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42760</v>
      </c>
      <c r="S101" s="112">
        <f>_xll.qlInterpolationInterpolate(B3Minterpolation,R101,TRUE)</f>
        <v>6.4855943574052314E-4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42761</v>
      </c>
      <c r="S102" s="112">
        <f>_xll.qlInterpolationInterpolate(B3Minterpolation,R102,TRUE)</f>
        <v>6.4937042552796597E-4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42762</v>
      </c>
      <c r="S103" s="112">
        <f>_xll.qlInterpolationInterpolate(B3Minterpolation,R103,TRUE)</f>
        <v>6.5021208445781254E-4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42765</v>
      </c>
      <c r="S104" s="112">
        <f>_xll.qlInterpolationInterpolate(B3Minterpolation,R104,TRUE)</f>
        <v>6.5294748954378579E-4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42766</v>
      </c>
      <c r="S105" s="112">
        <f>_xll.qlInterpolationInterpolate(B3Minterpolation,R105,TRUE)</f>
        <v>6.5393823848525852E-4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42767</v>
      </c>
      <c r="S106" s="112">
        <f>_xll.qlInterpolationInterpolate(B3Minterpolation,R106,TRUE)</f>
        <v>6.5497286329014063E-4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42768</v>
      </c>
      <c r="S107" s="112">
        <f>_xll.qlInterpolationInterpolate(B3Minterpolation,R107,TRUE)</f>
        <v>6.5605400530263311E-4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42769</v>
      </c>
      <c r="S108" s="112">
        <f>_xll.qlInterpolationInterpolate(B3Minterpolation,R108,TRUE)</f>
        <v>6.5718430586693725E-4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42772</v>
      </c>
      <c r="S109" s="112">
        <f>_xll.qlInterpolationInterpolate(B3Minterpolation,R109,TRUE)</f>
        <v>6.6089657231273085E-4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42773</v>
      </c>
      <c r="S110" s="112">
        <f>_xll.qlInterpolationInterpolate(B3Minterpolation,R110,TRUE)</f>
        <v>6.6224992052629284E-4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42774</v>
      </c>
      <c r="S111" s="112">
        <f>_xll.qlInterpolationInterpolate(B3Minterpolation,R111,TRUE)</f>
        <v>6.6366563401267214E-4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42775</v>
      </c>
      <c r="S112" s="112">
        <f>_xll.qlInterpolationInterpolate(B3Minterpolation,R112,TRUE)</f>
        <v>6.651452586644885E-4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42776</v>
      </c>
      <c r="S113" s="112">
        <f>_xll.qlInterpolationInterpolate(B3Minterpolation,R113,TRUE)</f>
        <v>6.6668595856803656E-4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42779</v>
      </c>
      <c r="S114" s="112">
        <f>_xll.qlInterpolationInterpolate(B3Minterpolation,R114,TRUE)</f>
        <v>6.7163519613620273E-4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42780</v>
      </c>
      <c r="S115" s="112">
        <f>_xll.qlInterpolationInterpolate(B3Minterpolation,R115,TRUE)</f>
        <v>6.733808833938095E-4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42781</v>
      </c>
      <c r="S116" s="112">
        <f>_xll.qlInterpolationInterpolate(B3Minterpolation,R116,TRUE)</f>
        <v>6.7516798907671404E-4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42782</v>
      </c>
      <c r="S117" s="112">
        <f>_xll.qlInterpolationInterpolate(B3Minterpolation,R117,TRUE)</f>
        <v>6.7699258181962954E-4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42783</v>
      </c>
      <c r="S118" s="112">
        <f>_xll.qlInterpolationInterpolate(B3Minterpolation,R118,TRUE)</f>
        <v>6.788507302572692E-4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42786</v>
      </c>
      <c r="S119" s="112">
        <f>_xll.qlInterpolationInterpolate(B3Minterpolation,R119,TRUE)</f>
        <v>6.8458719608566513E-4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42787</v>
      </c>
      <c r="S120" s="112">
        <f>_xll.qlInterpolationInterpolate(B3Minterpolation,R120,TRUE)</f>
        <v>6.8654025364933355E-4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42788</v>
      </c>
      <c r="S121" s="112">
        <f>_xll.qlInterpolationInterpolate(B3Minterpolation,R121,TRUE)</f>
        <v>6.885072100812923E-4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42789</v>
      </c>
      <c r="S122" s="112">
        <f>_xll.qlInterpolationInterpolate(B3Minterpolation,R122,TRUE)</f>
        <v>6.9048413401625436E-4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42790</v>
      </c>
      <c r="S123" s="112">
        <f>_xll.qlInterpolationInterpolate(B3Minterpolation,R123,TRUE)</f>
        <v>6.9246709408893325E-4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42793</v>
      </c>
      <c r="S124" s="112">
        <f>_xll.qlInterpolationInterpolate(B3Minterpolation,R124,TRUE)</f>
        <v>6.9841287748040196E-4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42794</v>
      </c>
      <c r="S125" s="112">
        <f>_xll.qlInterpolationInterpolate(B3Minterpolation,R125,TRUE)</f>
        <v>7.0038066845107966E-4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42795</v>
      </c>
      <c r="S126" s="112">
        <f>_xll.qlInterpolationInterpolate(B3Minterpolation,R126,TRUE)</f>
        <v>7.0233483873304004E-4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42796</v>
      </c>
      <c r="S127" s="112">
        <f>_xll.qlInterpolationInterpolate(B3Minterpolation,R127,TRUE)</f>
        <v>7.0427145696099651E-4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42797</v>
      </c>
      <c r="S128" s="112">
        <f>_xll.qlInterpolationInterpolate(B3Minterpolation,R128,TRUE)</f>
        <v>7.0618659176966217E-4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42800</v>
      </c>
      <c r="S129" s="112">
        <f>_xll.qlInterpolationInterpolate(B3Minterpolation,R129,TRUE)</f>
        <v>7.1176378202704633E-4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42801</v>
      </c>
      <c r="S130" s="112">
        <f>_xll.qlInterpolationInterpolate(B3Minterpolation,R130,TRUE)</f>
        <v>7.1355366950568095E-4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42802</v>
      </c>
      <c r="S131" s="112">
        <f>_xll.qlInterpolationInterpolate(B3Minterpolation,R131,TRUE)</f>
        <v>7.1530241673859081E-4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42803</v>
      </c>
      <c r="S132" s="112">
        <f>_xll.qlInterpolationInterpolate(B3Minterpolation,R132,TRUE)</f>
        <v>7.1700722342912403E-4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42804</v>
      </c>
      <c r="S133" s="112">
        <f>_xll.qlInterpolationInterpolate(B3Minterpolation,R133,TRUE)</f>
        <v>7.1866981355516802E-4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42807</v>
      </c>
      <c r="S134" s="112">
        <f>_xll.qlInterpolationInterpolate(B3Minterpolation,R134,TRUE)</f>
        <v>7.2343283501158763E-4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42808</v>
      </c>
      <c r="S135" s="112">
        <f>_xll.qlInterpolationInterpolate(B3Minterpolation,R135,TRUE)</f>
        <v>7.2495510934489772E-4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42809</v>
      </c>
      <c r="S136" s="112">
        <f>_xll.qlInterpolationInterpolate(B3Minterpolation,R136,TRUE)</f>
        <v>7.2644944234633003E-4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42810</v>
      </c>
      <c r="S137" s="112">
        <f>_xll.qlInterpolationInterpolate(B3Minterpolation,R137,TRUE)</f>
        <v>7.2791868906240688E-4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42811</v>
      </c>
      <c r="S138" s="112">
        <f>_xll.qlInterpolationInterpolate(B3Minterpolation,R138,TRUE)</f>
        <v>7.2936570453965063E-4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42814</v>
      </c>
      <c r="S139" s="112">
        <f>_xll.qlInterpolationInterpolate(B3Minterpolation,R139,TRUE)</f>
        <v>7.3360191400360583E-4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42815</v>
      </c>
      <c r="S140" s="112">
        <f>_xll.qlInterpolationInterpolate(B3Minterpolation,R140,TRUE)</f>
        <v>7.3498855499073978E-4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42816</v>
      </c>
      <c r="S141" s="112">
        <f>_xll.qlInterpolationInterpolate(B3Minterpolation,R141,TRUE)</f>
        <v>7.3636723997165217E-4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42817</v>
      </c>
      <c r="S142" s="112">
        <f>_xll.qlInterpolationInterpolate(B3Minterpolation,R142,TRUE)</f>
        <v>7.3774082399286512E-4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42818</v>
      </c>
      <c r="S143" s="112">
        <f>_xll.qlInterpolationInterpolate(B3Minterpolation,R143,TRUE)</f>
        <v>7.3911216210090095E-4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42821</v>
      </c>
      <c r="S144" s="112">
        <f>_xll.qlInterpolationInterpolate(B3Minterpolation,R144,TRUE)</f>
        <v>7.4324125141116896E-4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42822</v>
      </c>
      <c r="S145" s="112">
        <f>_xll.qlInterpolationInterpolate(B3Minterpolation,R145,TRUE)</f>
        <v>7.4463215633171933E-4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42823</v>
      </c>
      <c r="S146" s="112">
        <f>_xll.qlInterpolationInterpolate(B3Minterpolation,R146,TRUE)</f>
        <v>7.4603509057170414E-4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42824</v>
      </c>
      <c r="S147" s="112">
        <f>_xll.qlInterpolationInterpolate(B3Minterpolation,R147,TRUE)</f>
        <v>7.4745290917764551E-4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42825</v>
      </c>
      <c r="S148" s="112">
        <f>_xll.qlInterpolationInterpolate(B3Minterpolation,R148,TRUE)</f>
        <v>7.4888846719606598E-4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42828</v>
      </c>
      <c r="S149" s="112">
        <f>_xll.qlInterpolationInterpolate(B3Minterpolation,R149,TRUE)</f>
        <v>7.5333012819142381E-4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42829</v>
      </c>
      <c r="S150" s="112">
        <f>_xll.qlInterpolationInterpolate(B3Minterpolation,R150,TRUE)</f>
        <v>7.5486519432498293E-4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42830</v>
      </c>
      <c r="S151" s="112">
        <f>_xll.qlInterpolationInterpolate(B3Minterpolation,R151,TRUE)</f>
        <v>7.564322751036325E-4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42831</v>
      </c>
      <c r="S152" s="112">
        <f>_xll.qlInterpolationInterpolate(B3Minterpolation,R152,TRUE)</f>
        <v>7.5803422557389484E-4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42832</v>
      </c>
      <c r="S153" s="112">
        <f>_xll.qlInterpolationInterpolate(B3Minterpolation,R153,TRUE)</f>
        <v>7.5967390078229217E-4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42835</v>
      </c>
      <c r="S154" s="112">
        <f>_xll.qlInterpolationInterpolate(B3Minterpolation,R154,TRUE)</f>
        <v>7.6484782530151715E-4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42836</v>
      </c>
      <c r="S155" s="112">
        <f>_xll.qlInterpolationInterpolate(B3Minterpolation,R155,TRUE)</f>
        <v>7.6666569265982645E-4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42837</v>
      </c>
      <c r="S156" s="112">
        <f>_xll.qlInterpolationInterpolate(B3Minterpolation,R156,TRUE)</f>
        <v>7.6852801638177645E-4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42838</v>
      </c>
      <c r="S157" s="112">
        <f>_xll.qlInterpolationInterpolate(B3Minterpolation,R157,TRUE)</f>
        <v>7.7043010790678367E-4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42843</v>
      </c>
      <c r="S158" s="112">
        <f>_xll.qlInterpolationInterpolate(B3Minterpolation,R158,TRUE)</f>
        <v>7.8037298295725356E-4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42844</v>
      </c>
      <c r="S159" s="112">
        <f>_xll.qlInterpolationInterpolate(B3Minterpolation,R159,TRUE)</f>
        <v>7.8241522152834966E-4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42845</v>
      </c>
      <c r="S160" s="112">
        <f>_xll.qlInterpolationInterpolate(B3Minterpolation,R160,TRUE)</f>
        <v>7.8446440797841832E-4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42846</v>
      </c>
      <c r="S161" s="112">
        <f>_xll.qlInterpolationInterpolate(B3Minterpolation,R161,TRUE)</f>
        <v>7.8651585374687593E-4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42849</v>
      </c>
      <c r="S162" s="112">
        <f>_xll.qlInterpolationInterpolate(B3Minterpolation,R162,TRUE)</f>
        <v>7.9263686135674764E-4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42850</v>
      </c>
      <c r="S163" s="112">
        <f>_xll.qlInterpolationInterpolate(B3Minterpolation,R163,TRUE)</f>
        <v>7.94650458792926E-4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42851</v>
      </c>
      <c r="S164" s="112">
        <f>_xll.qlInterpolationInterpolate(B3Minterpolation,R164,TRUE)</f>
        <v>7.9664287274457579E-4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42852</v>
      </c>
      <c r="S165" s="112">
        <f>_xll.qlInterpolationInterpolate(B3Minterpolation,R165,TRUE)</f>
        <v>7.986094146511135E-4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42853</v>
      </c>
      <c r="S166" s="112">
        <f>_xll.qlInterpolationInterpolate(B3Minterpolation,R166,TRUE)</f>
        <v>8.0054539595195541E-4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42857</v>
      </c>
      <c r="S167" s="112">
        <f>_xll.qlInterpolationInterpolate(B3Minterpolation,R167,TRUE)</f>
        <v>8.0788994388669667E-4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42858</v>
      </c>
      <c r="S168" s="112">
        <f>_xll.qlInterpolationInterpolate(B3Minterpolation,R168,TRUE)</f>
        <v>8.0960279375030765E-4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42859</v>
      </c>
      <c r="S169" s="112">
        <f>_xll.qlInterpolationInterpolate(B3Minterpolation,R169,TRUE)</f>
        <v>8.1125695164472179E-4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42860</v>
      </c>
      <c r="S170" s="112">
        <f>_xll.qlInterpolationInterpolate(B3Minterpolation,R170,TRUE)</f>
        <v>8.1284772900935571E-4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42863</v>
      </c>
      <c r="S171" s="112">
        <f>_xll.qlInterpolationInterpolate(B3Minterpolation,R171,TRUE)</f>
        <v>8.171928923187406E-4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42864</v>
      </c>
      <c r="S172" s="112">
        <f>_xll.qlInterpolationInterpolate(B3Minterpolation,R172,TRUE)</f>
        <v>8.1848490212143145E-4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42865</v>
      </c>
      <c r="S173" s="112">
        <f>_xll.qlInterpolationInterpolate(B3Minterpolation,R173,TRUE)</f>
        <v>8.1969992956950363E-4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42866</v>
      </c>
      <c r="S174" s="112">
        <f>_xll.qlInterpolationInterpolate(B3Minterpolation,R174,TRUE)</f>
        <v>8.2084312708045307E-4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42867</v>
      </c>
      <c r="S175" s="112">
        <f>_xll.qlInterpolationInterpolate(B3Minterpolation,R175,TRUE)</f>
        <v>8.2191964707177545E-4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42870</v>
      </c>
      <c r="S176" s="112">
        <f>_xll.qlInterpolationInterpolate(B3Minterpolation,R176,TRUE)</f>
        <v>8.2480066610293864E-4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42871</v>
      </c>
      <c r="S177" s="112">
        <f>_xll.qlInterpolationInterpolate(B3Minterpolation,R177,TRUE)</f>
        <v>8.2566200019071085E-4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42872</v>
      </c>
      <c r="S178" s="112">
        <f>_xll.qlInterpolationInterpolate(B3Minterpolation,R178,TRUE)</f>
        <v>8.2648241884633513E-4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42873</v>
      </c>
      <c r="S179" s="112">
        <f>_xll.qlInterpolationInterpolate(B3Minterpolation,R179,TRUE)</f>
        <v>8.2726707448730708E-4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42874</v>
      </c>
      <c r="S180" s="112">
        <f>_xll.qlInterpolationInterpolate(B3Minterpolation,R180,TRUE)</f>
        <v>8.280211195311226E-4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42877</v>
      </c>
      <c r="S181" s="112">
        <f>_xll.qlInterpolationInterpolate(B3Minterpolation,R181,TRUE)</f>
        <v>8.3015111525458799E-4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42878</v>
      </c>
      <c r="S182" s="112">
        <f>_xll.qlInterpolationInterpolate(B3Minterpolation,R182,TRUE)</f>
        <v>8.3083424208473542E-4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42879</v>
      </c>
      <c r="S183" s="112">
        <f>_xll.qlInterpolationInterpolate(B3Minterpolation,R183,TRUE)</f>
        <v>8.3151252040520533E-4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42880</v>
      </c>
      <c r="S184" s="112">
        <f>_xll.qlInterpolationInterpolate(B3Minterpolation,R184,TRUE)</f>
        <v>8.3219110263349342E-4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42881</v>
      </c>
      <c r="S185" s="112">
        <f>_xll.qlInterpolationInterpolate(B3Minterpolation,R185,TRUE)</f>
        <v>8.3287514118709561E-4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42884</v>
      </c>
      <c r="S186" s="112">
        <f>_xll.qlInterpolationInterpolate(B3Minterpolation,R186,TRUE)</f>
        <v>8.3501151897474413E-4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42885</v>
      </c>
      <c r="S187" s="112">
        <f>_xll.qlInterpolationInterpolate(B3Minterpolation,R187,TRUE)</f>
        <v>8.357689070045603E-4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42886</v>
      </c>
      <c r="S188" s="112">
        <f>_xll.qlInterpolationInterpolate(B3Minterpolation,R188,TRUE)</f>
        <v>8.3655751344716947E-4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42887</v>
      </c>
      <c r="S189" s="112">
        <f>_xll.qlInterpolationInterpolate(B3Minterpolation,R189,TRUE)</f>
        <v>8.3738249072006735E-4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42888</v>
      </c>
      <c r="S190" s="112">
        <f>_xll.qlInterpolationInterpolate(B3Minterpolation,R190,TRUE)</f>
        <v>8.3824899124074984E-4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42891</v>
      </c>
      <c r="S191" s="112">
        <f>_xll.qlInterpolationInterpolate(B3Minterpolation,R191,TRUE)</f>
        <v>8.4114915646446239E-4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42892</v>
      </c>
      <c r="S192" s="112">
        <f>_xll.qlInterpolationInterpolate(B3Minterpolation,R192,TRUE)</f>
        <v>8.4223327415124095E-4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42893</v>
      </c>
      <c r="S193" s="112">
        <f>_xll.qlInterpolationInterpolate(B3Minterpolation,R193,TRUE)</f>
        <v>8.4338467717328303E-4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42894</v>
      </c>
      <c r="S194" s="112">
        <f>_xll.qlInterpolationInterpolate(B3Minterpolation,R194,TRUE)</f>
        <v>8.4460851794808433E-4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42895</v>
      </c>
      <c r="S195" s="112">
        <f>_xll.qlInterpolationInterpolate(B3Minterpolation,R195,TRUE)</f>
        <v>8.4590835002666892E-4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42898</v>
      </c>
      <c r="S196" s="112">
        <f>_xll.qlInterpolationInterpolate(B3Minterpolation,R196,TRUE)</f>
        <v>8.5022897947060279E-4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42899</v>
      </c>
      <c r="S197" s="112">
        <f>_xll.qlInterpolationInterpolate(B3Minterpolation,R197,TRUE)</f>
        <v>8.517947644168573E-4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42900</v>
      </c>
      <c r="S198" s="112">
        <f>_xll.qlInterpolationInterpolate(B3Minterpolation,R198,TRUE)</f>
        <v>8.5341593562669185E-4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42901</v>
      </c>
      <c r="S199" s="112">
        <f>_xll.qlInterpolationInterpolate(B3Minterpolation,R199,TRUE)</f>
        <v>8.5508805231877122E-4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42902</v>
      </c>
      <c r="S200" s="112">
        <f>_xll.qlInterpolationInterpolate(B3Minterpolation,R200,TRUE)</f>
        <v>8.5680667371176042E-4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42905</v>
      </c>
      <c r="S201" s="112">
        <f>_xll.qlInterpolationInterpolate(B3Minterpolation,R201,TRUE)</f>
        <v>8.6219715828283702E-4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42906</v>
      </c>
      <c r="S202" s="112">
        <f>_xll.qlInterpolationInterpolate(B3Minterpolation,R202,TRUE)</f>
        <v>8.6405739066611545E-4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42907</v>
      </c>
      <c r="S203" s="112">
        <f>_xll.qlInterpolationInterpolate(B3Minterpolation,R203,TRUE)</f>
        <v>8.6594192384362851E-4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42908</v>
      </c>
      <c r="S204" s="112">
        <f>_xll.qlInterpolationInterpolate(B3Minterpolation,R204,TRUE)</f>
        <v>8.678463170340413E-4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42909</v>
      </c>
      <c r="S205" s="112">
        <f>_xll.qlInterpolationInterpolate(B3Minterpolation,R205,TRUE)</f>
        <v>8.6976612945601872E-4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42912</v>
      </c>
      <c r="S206" s="112">
        <f>_xll.qlInterpolationInterpolate(B3Minterpolation,R206,TRUE)</f>
        <v>8.7557367429798869E-4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42913</v>
      </c>
      <c r="S207" s="112">
        <f>_xll.qlInterpolationInterpolate(B3Minterpolation,R207,TRUE)</f>
        <v>8.7751075583287444E-4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42914</v>
      </c>
      <c r="S208" s="112">
        <f>_xll.qlInterpolationInterpolate(B3Minterpolation,R208,TRUE)</f>
        <v>8.7944105269264973E-4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42915</v>
      </c>
      <c r="S209" s="112">
        <f>_xll.qlInterpolationInterpolate(B3Minterpolation,R209,TRUE)</f>
        <v>8.8136012409597946E-4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42916</v>
      </c>
      <c r="S210" s="112">
        <f>_xll.qlInterpolationInterpolate(B3Minterpolation,R210,TRUE)</f>
        <v>8.8326352926152872E-4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42919</v>
      </c>
      <c r="S211" s="112">
        <f>_xll.qlInterpolationInterpolate(B3Minterpolation,R211,TRUE)</f>
        <v>8.888353395181427E-4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42920</v>
      </c>
      <c r="S212" s="112">
        <f>_xll.qlInterpolationInterpolate(B3Minterpolation,R212,TRUE)</f>
        <v>8.9063167191921939E-4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42921</v>
      </c>
      <c r="S213" s="112">
        <f>_xll.qlInterpolationInterpolate(B3Minterpolation,R213,TRUE)</f>
        <v>8.9239013417584032E-4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42922</v>
      </c>
      <c r="S214" s="112">
        <f>_xll.qlInterpolationInterpolate(B3Minterpolation,R214,TRUE)</f>
        <v>8.9410628550667059E-4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42923</v>
      </c>
      <c r="S215" s="112">
        <f>_xll.qlInterpolationInterpolate(B3Minterpolation,R215,TRUE)</f>
        <v>8.9577568513037509E-4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42926</v>
      </c>
      <c r="S216" s="112">
        <f>_xll.qlInterpolationInterpolate(B3Minterpolation,R216,TRUE)</f>
        <v>9.0045896594538382E-4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42927</v>
      </c>
      <c r="S217" s="112">
        <f>_xll.qlInterpolationInterpolate(B3Minterpolation,R217,TRUE)</f>
        <v>9.0189811087830745E-4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42928</v>
      </c>
      <c r="S218" s="112">
        <f>_xll.qlInterpolationInterpolate(B3Minterpolation,R218,TRUE)</f>
        <v>9.0327525990386464E-4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42929</v>
      </c>
      <c r="S219" s="112">
        <f>_xll.qlInterpolationInterpolate(B3Minterpolation,R219,TRUE)</f>
        <v>9.0459293194715493E-4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42930</v>
      </c>
      <c r="S220" s="112">
        <f>_xll.qlInterpolationInterpolate(B3Minterpolation,R220,TRUE)</f>
        <v>9.0585364593327765E-4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42933</v>
      </c>
      <c r="S221" s="112">
        <f>_xll.qlInterpolationInterpolate(B3Minterpolation,R221,TRUE)</f>
        <v>9.0931922879963615E-4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42934</v>
      </c>
      <c r="S222" s="112">
        <f>_xll.qlInterpolationInterpolate(B3Minterpolation,R222,TRUE)</f>
        <v>9.1037729980808382E-4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42935</v>
      </c>
      <c r="S223" s="112">
        <f>_xll.qlInterpolationInterpolate(B3Minterpolation,R223,TRUE)</f>
        <v>9.113910073848615E-4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42936</v>
      </c>
      <c r="S224" s="112">
        <f>_xll.qlInterpolationInterpolate(B3Minterpolation,R224,TRUE)</f>
        <v>9.1236287045506849E-4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42937</v>
      </c>
      <c r="S225" s="112">
        <f>_xll.qlInterpolationInterpolate(B3Minterpolation,R225,TRUE)</f>
        <v>9.1329540794380445E-4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42940</v>
      </c>
      <c r="S226" s="112">
        <f>_xll.qlInterpolationInterpolate(B3Minterpolation,R226,TRUE)</f>
        <v>9.1588225617217996E-4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42941</v>
      </c>
      <c r="S227" s="112">
        <f>_xll.qlInterpolationInterpolate(B3Minterpolation,R227,TRUE)</f>
        <v>9.1668268058602606E-4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42942</v>
      </c>
      <c r="S228" s="112">
        <f>_xll.qlInterpolationInterpolate(B3Minterpolation,R228,TRUE)</f>
        <v>9.1745637404389826E-4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42943</v>
      </c>
      <c r="S229" s="112">
        <f>_xll.qlInterpolationInterpolate(B3Minterpolation,R229,TRUE)</f>
        <v>9.1820585547089633E-4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42944</v>
      </c>
      <c r="S230" s="112">
        <f>_xll.qlInterpolationInterpolate(B3Minterpolation,R230,TRUE)</f>
        <v>9.1893364379211947E-4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42947</v>
      </c>
      <c r="S231" s="112">
        <f>_xll.qlInterpolationInterpolate(B3Minterpolation,R231,TRUE)</f>
        <v>9.2101203937213481E-4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42948</v>
      </c>
      <c r="S232" s="112">
        <f>_xll.qlInterpolationInterpolate(B3Minterpolation,R232,TRUE)</f>
        <v>9.2167824452125339E-4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42949</v>
      </c>
      <c r="S233" s="112">
        <f>_xll.qlInterpolationInterpolate(B3Minterpolation,R233,TRUE)</f>
        <v>9.2233535119009451E-4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42950</v>
      </c>
      <c r="S234" s="112">
        <f>_xll.qlInterpolationInterpolate(B3Minterpolation,R234,TRUE)</f>
        <v>9.2298587830375771E-4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42951</v>
      </c>
      <c r="S235" s="112">
        <f>_xll.qlInterpolationInterpolate(B3Minterpolation,R235,TRUE)</f>
        <v>9.2363234478734231E-4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42954</v>
      </c>
      <c r="S236" s="112">
        <f>_xll.qlInterpolationInterpolate(B3Minterpolation,R236,TRUE)</f>
        <v>9.2557256970862006E-4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42955</v>
      </c>
      <c r="S237" s="112">
        <f>_xll.qlInterpolationInterpolate(B3Minterpolation,R237,TRUE)</f>
        <v>9.262279829228854E-4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42956</v>
      </c>
      <c r="S238" s="112">
        <f>_xll.qlInterpolationInterpolate(B3Minterpolation,R238,TRUE)</f>
        <v>9.2689145234828275E-4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42957</v>
      </c>
      <c r="S239" s="112">
        <f>_xll.qlInterpolationInterpolate(B3Minterpolation,R239,TRUE)</f>
        <v>9.2756310798847673E-4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42958</v>
      </c>
      <c r="S240" s="112">
        <f>_xll.qlInterpolationInterpolate(B3Minterpolation,R240,TRUE)</f>
        <v>9.2824260206284545E-4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42961</v>
      </c>
      <c r="S241" s="112">
        <f>_xll.qlInterpolationInterpolate(B3Minterpolation,R241,TRUE)</f>
        <v>9.3032463708477876E-4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42962</v>
      </c>
      <c r="S242" s="112">
        <f>_xll.qlInterpolationInterpolate(B3Minterpolation,R242,TRUE)</f>
        <v>9.3103200708962515E-4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42963</v>
      </c>
      <c r="S243" s="112">
        <f>_xll.qlInterpolationInterpolate(B3Minterpolation,R243,TRUE)</f>
        <v>9.317454766255358E-4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42964</v>
      </c>
      <c r="S244" s="112">
        <f>_xll.qlInterpolationInterpolate(B3Minterpolation,R244,TRUE)</f>
        <v>9.3246469791188858E-4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42965</v>
      </c>
      <c r="S245" s="112">
        <f>_xll.qlInterpolationInterpolate(B3Minterpolation,R245,TRUE)</f>
        <v>9.3318932316806128E-4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42968</v>
      </c>
      <c r="S246" s="112">
        <f>_xll.qlInterpolationInterpolate(B3Minterpolation,R246,TRUE)</f>
        <v>9.3539214494927844E-4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42969</v>
      </c>
      <c r="S247" s="112">
        <f>_xll.qlInterpolationInterpolate(B3Minterpolation,R247,TRUE)</f>
        <v>9.3613490827851027E-4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42970</v>
      </c>
      <c r="S248" s="112">
        <f>_xll.qlInterpolationInterpolate(B3Minterpolation,R248,TRUE)</f>
        <v>9.3688133667445153E-4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42971</v>
      </c>
      <c r="S249" s="112">
        <f>_xll.qlInterpolationInterpolate(B3Minterpolation,R249,TRUE)</f>
        <v>9.3763108235648022E-4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42972</v>
      </c>
      <c r="S250" s="112">
        <f>_xll.qlInterpolationInterpolate(B3Minterpolation,R250,TRUE)</f>
        <v>9.3838379754397432E-4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42975</v>
      </c>
      <c r="S251" s="112">
        <f>_xll.qlInterpolationInterpolate(B3Minterpolation,R251,TRUE)</f>
        <v>9.406562823330274E-4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42976</v>
      </c>
      <c r="S252" s="112">
        <f>_xll.qlInterpolationInterpolate(B3Minterpolation,R252,TRUE)</f>
        <v>9.4141739773616177E-4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42977</v>
      </c>
      <c r="S253" s="112">
        <f>_xll.qlInterpolationInterpolate(B3Minterpolation,R253,TRUE)</f>
        <v>9.4217974374165097E-4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42978</v>
      </c>
      <c r="S254" s="112">
        <f>_xll.qlInterpolationInterpolate(B3Minterpolation,R254,TRUE)</f>
        <v>9.4294297256887298E-4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42979</v>
      </c>
      <c r="S255" s="112">
        <f>_xll.qlInterpolationInterpolate(B3Minterpolation,R255,TRUE)</f>
        <v>9.437067364372057E-4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42982</v>
      </c>
      <c r="S256" s="112">
        <f>_xll.qlInterpolationInterpolate(B3Minterpolation,R256,TRUE)</f>
        <v>9.4599776048264654E-4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42983</v>
      </c>
      <c r="S257" s="112">
        <f>_xll.qlInterpolationInterpolate(B3Minterpolation,R257,TRUE)</f>
        <v>9.4676018670920088E-4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42984</v>
      </c>
      <c r="S258" s="112">
        <f>_xll.qlInterpolationInterpolate(B3Minterpolation,R258,TRUE)</f>
        <v>9.4752140907375534E-4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42985</v>
      </c>
      <c r="S259" s="112">
        <f>_xll.qlInterpolationInterpolate(B3Minterpolation,R259,TRUE)</f>
        <v>9.48281079795688E-4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42986</v>
      </c>
      <c r="S260" s="112">
        <f>_xll.qlInterpolationInterpolate(B3Minterpolation,R260,TRUE)</f>
        <v>9.4903885109437654E-4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42989</v>
      </c>
      <c r="S261" s="121">
        <f>_xll.qlInterpolationInterpolate(B3Minterpolation,R261,TRUE)</f>
        <v>9.5129903110310974E-4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15 M17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_xll.qlInterpolation(,interpolator6M,_xll.ohFilter(E3:E21,M3:M21),_xll.ohFilter(L3:L21,M3:M21))</f>
        <v>obj_00567#0024</v>
      </c>
    </row>
    <row r="2" spans="1:19" ht="26.2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6M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42621</v>
      </c>
      <c r="F3" s="245">
        <f>_xll.qlCalendarAdvance(Calendar,E3,$F$1,"mf",,Trigger)</f>
        <v>42802</v>
      </c>
      <c r="G3" s="95">
        <f>_xll.qlDayCounterYearFraction(DayCounter,E3,F3,,,Trigger)</f>
        <v>0.50277777777777777</v>
      </c>
      <c r="H3" s="246">
        <f>_xll.qlQuoteValue(D3,LastFixingsTrigger)</f>
        <v>-1.9500000000000001E-3</v>
      </c>
      <c r="I3" s="247">
        <f>_xll.qlYieldTSDiscount(Discounting,E3,,AllTriggers)</f>
        <v>1.0000205558724582</v>
      </c>
      <c r="J3" s="247">
        <f>_xll.qlYieldTSDiscount(Discounting,F3,,AllTriggers)</f>
        <v>1.0018930567773303</v>
      </c>
      <c r="K3" s="246">
        <f>(I3/J3-1)/G3</f>
        <v>-3.7172741809293783E-3</v>
      </c>
      <c r="L3" s="246">
        <f>H3-K3</f>
        <v>1.7672741809293781E-3</v>
      </c>
      <c r="M3" s="233" t="b">
        <v>0</v>
      </c>
      <c r="N3" s="239">
        <f>_xll.qlInterpolationInterpolate($N$1,E3,TRUE)</f>
        <v>1.6978073856019262E-3</v>
      </c>
      <c r="O3" s="240">
        <f>(L3-N3)*10000</f>
        <v>0.69466795327451913</v>
      </c>
      <c r="P3" s="274">
        <f t="shared" ref="P3:P5" si="0">LN((1+H3*G3)/(1+K3*G3))</f>
        <v>8.8981395286499821E-4</v>
      </c>
      <c r="R3" s="109">
        <f>E3</f>
        <v>42621</v>
      </c>
      <c r="S3" s="235">
        <f>_xll.qlInterpolationInterpolate(B6Minterpolation,R3,TRUE)</f>
        <v>1.6978073856019262E-3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42653</v>
      </c>
      <c r="F4" s="114">
        <f>_xll.qlCalendarAdvance(Calendar,E4,$F$1,"mf",,Trigger)</f>
        <v>42835</v>
      </c>
      <c r="G4" s="100">
        <f>_xll.qlDayCounterYearFraction(DayCounter,E4,F4,,,Trigger)</f>
        <v>0.50555555555555554</v>
      </c>
      <c r="H4" s="112">
        <f>_xll.qlQuoteValue(D4,AllTriggers)</f>
        <v>-2.0700000000000002E-3</v>
      </c>
      <c r="I4" s="111">
        <f>_xll.qlYieldTSDiscount(Discounting,E4,,AllTriggers)</f>
        <v>1.0003270506081916</v>
      </c>
      <c r="J4" s="111">
        <f>_xll.qlYieldTSDiscount(Discounting,F4,,AllTriggers)</f>
        <v>1.0022703903508139</v>
      </c>
      <c r="K4" s="112">
        <f t="shared" ref="K4:K21" si="2">(I4/J4-1)/G4</f>
        <v>-3.8352611816906278E-3</v>
      </c>
      <c r="L4" s="125">
        <f t="shared" ref="L4:L21" si="3">H4-K4</f>
        <v>1.7652611816906276E-3</v>
      </c>
      <c r="M4" s="50" t="b">
        <v>1</v>
      </c>
      <c r="N4" s="112">
        <f>_xll.qlInterpolationInterpolate($N$1,E4,TRUE)</f>
        <v>1.7652611816906276E-3</v>
      </c>
      <c r="O4" s="242">
        <f t="shared" ref="O4:O21" si="4">(L4-N4)*10000</f>
        <v>0</v>
      </c>
      <c r="P4" s="237">
        <f t="shared" si="0"/>
        <v>8.9377180679669729E-4</v>
      </c>
      <c r="R4" s="114">
        <f>_xll.qlCalendarAdvance(Calendar,R3,"1D","f")</f>
        <v>42622</v>
      </c>
      <c r="S4" s="236">
        <f>_xll.qlInterpolationInterpolate(B6Minterpolation,R4,TRUE)</f>
        <v>1.700013043419086E-3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42682</v>
      </c>
      <c r="F5" s="114">
        <f>_xll.qlCalendarAdvance(Calendar,E5,$F$1,"mf",,Trigger)</f>
        <v>42863</v>
      </c>
      <c r="G5" s="100">
        <f>_xll.qlDayCounterYearFraction(DayCounter,E5,F5,,,Trigger)</f>
        <v>0.50277777777777777</v>
      </c>
      <c r="H5" s="112">
        <f>_xll.qlQuoteValue(D5,AllTriggers)</f>
        <v>-2.1100000000000003E-3</v>
      </c>
      <c r="I5" s="115">
        <f>_xll.qlYieldTSDiscount(Discounting,E5,,AllTriggers)</f>
        <v>1.0006103014056831</v>
      </c>
      <c r="J5" s="115">
        <f>_xll.qlYieldTSDiscount(Discounting,F5,,AllTriggers)</f>
        <v>1.0025944322733555</v>
      </c>
      <c r="K5" s="112">
        <f t="shared" si="2"/>
        <v>-3.9361256260034986E-3</v>
      </c>
      <c r="L5" s="112">
        <f t="shared" si="3"/>
        <v>1.8261256260034982E-3</v>
      </c>
      <c r="M5" s="50" t="b">
        <v>1</v>
      </c>
      <c r="N5" s="112">
        <f>_xll.qlInterpolationInterpolate($N$1,E5,TRUE)</f>
        <v>1.8261256260034982E-3</v>
      </c>
      <c r="O5" s="242">
        <f t="shared" si="4"/>
        <v>0</v>
      </c>
      <c r="P5" s="237">
        <f t="shared" si="0"/>
        <v>9.1953307368267438E-4</v>
      </c>
      <c r="R5" s="114">
        <f>_xll.qlCalendarAdvance(Calendar,R4,"1D","f")</f>
        <v>42625</v>
      </c>
      <c r="S5" s="236">
        <f>_xll.qlInterpolationInterpolate(B6Minterpolation,R5,TRUE)</f>
        <v>1.7065753739904776E-3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42712</v>
      </c>
      <c r="F6" s="114">
        <f>_xll.qlCalendarAdvance(Calendar,E6,$F$1,"mf",,Trigger)</f>
        <v>42894</v>
      </c>
      <c r="G6" s="100">
        <f>_xll.qlDayCounterYearFraction(DayCounter,E6,F6,,,Trigger)</f>
        <v>0.50555555555555554</v>
      </c>
      <c r="H6" s="112">
        <f>_xll.qlQuoteValue(D6,AllTriggers)</f>
        <v>-2.16E-3</v>
      </c>
      <c r="I6" s="115">
        <f>_xll.qlYieldTSDiscount(Discounting,E6,,AllTriggers)</f>
        <v>1.0009089341205535</v>
      </c>
      <c r="J6" s="115">
        <f>_xll.qlYieldTSDiscount(Discounting,F6,,AllTriggers)</f>
        <v>1.002963240347891</v>
      </c>
      <c r="K6" s="112">
        <f t="shared" si="2"/>
        <v>-4.0514574251510737E-3</v>
      </c>
      <c r="L6" s="112">
        <f t="shared" si="3"/>
        <v>1.8914574251510737E-3</v>
      </c>
      <c r="M6" s="50" t="b">
        <v>1</v>
      </c>
      <c r="N6" s="112">
        <f>_xll.qlInterpolationInterpolate($N$1,E6,TRUE)</f>
        <v>1.8914574251510737E-3</v>
      </c>
      <c r="O6" s="242">
        <f t="shared" si="4"/>
        <v>0</v>
      </c>
      <c r="P6" s="237">
        <f t="shared" ref="P6:P21" si="6">LN((1+H6*G6)/(1+K6*G6))</f>
        <v>9.5774064869517646E-4</v>
      </c>
      <c r="R6" s="114">
        <f>_xll.qlCalendarAdvance(Calendar,R5,"1D","f")</f>
        <v>42626</v>
      </c>
      <c r="S6" s="236">
        <f>_xll.qlInterpolationInterpolate(B6Minterpolation,R6,TRUE)</f>
        <v>1.7087456040062619E-3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42744</v>
      </c>
      <c r="F7" s="114">
        <f>_xll.qlCalendarAdvance(Calendar,E7,$F$1,"mf",,Trigger)</f>
        <v>42926</v>
      </c>
      <c r="G7" s="100">
        <f>_xll.qlDayCounterYearFraction(DayCounter,E7,F7,,,Trigger)</f>
        <v>0.50555555555555554</v>
      </c>
      <c r="H7" s="112">
        <f>_xll.qlQuoteValue(D7,AllTriggers)</f>
        <v>-2.2100000000000002E-3</v>
      </c>
      <c r="I7" s="115">
        <f>_xll.qlYieldTSDiscount(Discounting,E7,,AllTriggers)</f>
        <v>1.0012499913024204</v>
      </c>
      <c r="J7" s="115">
        <f>_xll.qlYieldTSDiscount(Discounting,F7,,AllTriggers)</f>
        <v>1.0033520628273351</v>
      </c>
      <c r="K7" s="112">
        <f t="shared" si="2"/>
        <v>-4.1440525511443555E-3</v>
      </c>
      <c r="L7" s="112">
        <f t="shared" si="3"/>
        <v>1.9340525511443553E-3</v>
      </c>
      <c r="M7" s="50" t="b">
        <v>0</v>
      </c>
      <c r="N7" s="112">
        <f>_xll.qlInterpolationInterpolate($N$1,E7,TRUE)</f>
        <v>1.9486469142398234E-3</v>
      </c>
      <c r="O7" s="242">
        <f t="shared" si="4"/>
        <v>-0.14594363095468124</v>
      </c>
      <c r="P7" s="237">
        <f t="shared" si="6"/>
        <v>9.7934407661490262E-4</v>
      </c>
      <c r="R7" s="114">
        <f>_xll.qlCalendarAdvance(Calendar,R6,"1D","f")</f>
        <v>42627</v>
      </c>
      <c r="S7" s="236">
        <f>_xll.qlInterpolationInterpolate(B6Minterpolation,R7,TRUE)</f>
        <v>1.7109077276607142E-3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42774</v>
      </c>
      <c r="F8" s="114">
        <f>_xll.qlCalendarAdvance(Calendar,E8,$F$1,"mf",,Trigger)</f>
        <v>42955</v>
      </c>
      <c r="G8" s="100">
        <f>_xll.qlDayCounterYearFraction(DayCounter,E8,F8,,,Trigger)</f>
        <v>0.50277777777777777</v>
      </c>
      <c r="H8" s="112">
        <f>_xll.qlQuoteValue(D8,AllTriggers)</f>
        <v>-2.2400000000000002E-3</v>
      </c>
      <c r="I8" s="115">
        <f>_xll.qlYieldTSDiscount(Discounting,E8,,AllTriggers)</f>
        <v>1.0015797614757715</v>
      </c>
      <c r="J8" s="115">
        <f>_xll.qlYieldTSDiscount(Discounting,F8,,AllTriggers)</f>
        <v>1.0037095026373979</v>
      </c>
      <c r="K8" s="112">
        <f t="shared" si="2"/>
        <v>-4.2202940797235779E-3</v>
      </c>
      <c r="L8" s="112">
        <f t="shared" si="3"/>
        <v>1.9802940797235776E-3</v>
      </c>
      <c r="M8" s="50" t="b">
        <v>0</v>
      </c>
      <c r="N8" s="112">
        <f>_xll.qlInterpolationInterpolate($N$1,E8,TRUE)</f>
        <v>1.9929134693168695E-3</v>
      </c>
      <c r="O8" s="242">
        <f t="shared" si="4"/>
        <v>-0.12619389593291827</v>
      </c>
      <c r="P8" s="237">
        <f t="shared" si="6"/>
        <v>9.9726754778984282E-4</v>
      </c>
      <c r="R8" s="114">
        <f>_xll.qlCalendarAdvance(Calendar,R7,"1D","f")</f>
        <v>42628</v>
      </c>
      <c r="S8" s="236">
        <f>_xll.qlInterpolationInterpolate(B6Minterpolation,R8,TRUE)</f>
        <v>1.7130620451894399E-3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42802</v>
      </c>
      <c r="F9" s="114">
        <f>_xll.qlCalendarAdvance(Calendar,E9,$F$1,"mf",,Trigger)</f>
        <v>42986</v>
      </c>
      <c r="G9" s="100">
        <f>_xll.qlDayCounterYearFraction(DayCounter,E9,F9,,,Trigger)</f>
        <v>0.51111111111111107</v>
      </c>
      <c r="H9" s="112">
        <f>_xll.qlQuoteValue(D9,AllTriggers)</f>
        <v>-2.2599999999999999E-3</v>
      </c>
      <c r="I9" s="115">
        <f>_xll.qlYieldTSDiscount(Discounting,E9,,AllTriggers)</f>
        <v>1.0018930567773303</v>
      </c>
      <c r="J9" s="115">
        <f>_xll.qlYieldTSDiscount(Discounting,F9,,AllTriggers)</f>
        <v>1.0040960391404046</v>
      </c>
      <c r="K9" s="112">
        <f t="shared" si="2"/>
        <v>-4.2926002257370277E-3</v>
      </c>
      <c r="L9" s="112">
        <f t="shared" si="3"/>
        <v>2.0326002257370279E-3</v>
      </c>
      <c r="M9" s="50" t="b">
        <v>1</v>
      </c>
      <c r="N9" s="112">
        <f>_xll.qlInterpolationInterpolate($N$1,E9,TRUE)</f>
        <v>2.0326002257370279E-3</v>
      </c>
      <c r="O9" s="242">
        <f t="shared" si="4"/>
        <v>0</v>
      </c>
      <c r="P9" s="237">
        <f t="shared" si="6"/>
        <v>1.0406272394448267E-3</v>
      </c>
      <c r="R9" s="114">
        <f>_xll.qlCalendarAdvance(Calendar,R8,"1D","f")</f>
        <v>42629</v>
      </c>
      <c r="S9" s="236">
        <f>_xll.qlInterpolationInterpolate(B6Minterpolation,R9,TRUE)</f>
        <v>1.7152088568280436E-3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42835</v>
      </c>
      <c r="F10" s="114">
        <f>_xll.qlCalendarAdvance(Calendar,E10,$F$1,"mf",,Trigger)</f>
        <v>43018</v>
      </c>
      <c r="G10" s="100">
        <f>_xll.qlDayCounterYearFraction(DayCounter,E10,F10,,,Trigger)</f>
        <v>0.5083333333333333</v>
      </c>
      <c r="H10" s="112">
        <f>_xll.qlQuoteValue(D10,AllTriggers)</f>
        <v>-2.2799999999999999E-3</v>
      </c>
      <c r="I10" s="115">
        <f>_xll.qlYieldTSDiscount(Discounting,E10,,AllTriggers)</f>
        <v>1.0022703903508139</v>
      </c>
      <c r="J10" s="115">
        <f>_xll.qlYieldTSDiscount(Discounting,F10,,AllTriggers)</f>
        <v>1.0045047940924046</v>
      </c>
      <c r="K10" s="112">
        <f t="shared" si="2"/>
        <v>-4.3758361034845856E-3</v>
      </c>
      <c r="L10" s="112">
        <f t="shared" si="3"/>
        <v>2.0958361034845857E-3</v>
      </c>
      <c r="M10" s="50" t="b">
        <v>0</v>
      </c>
      <c r="N10" s="112">
        <f>_xll.qlInterpolationInterpolate($N$1,E10,TRUE)</f>
        <v>2.0833663313384681E-3</v>
      </c>
      <c r="O10" s="242">
        <f t="shared" si="4"/>
        <v>0.12469772146117639</v>
      </c>
      <c r="P10" s="237">
        <f t="shared" si="6"/>
        <v>1.0671888081414946E-3</v>
      </c>
      <c r="R10" s="114">
        <f>_xll.qlCalendarAdvance(Calendar,R9,"1D","f")</f>
        <v>42632</v>
      </c>
      <c r="S10" s="236">
        <f>_xll.qlInterpolationInterpolate(B6Minterpolation,R10,TRUE)</f>
        <v>1.7216072587591716E-3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42863</v>
      </c>
      <c r="F11" s="114">
        <f>_xll.qlCalendarAdvance(Calendar,E11,$F$1,"mf",,Trigger)</f>
        <v>43047</v>
      </c>
      <c r="G11" s="100">
        <f>_xll.qlDayCounterYearFraction(DayCounter,E11,F11,,,Trigger)</f>
        <v>0.51111111111111107</v>
      </c>
      <c r="H11" s="112">
        <f>_xll.qlQuoteValue(D11,AllTriggers)</f>
        <v>-2.3E-3</v>
      </c>
      <c r="I11" s="115">
        <f>_xll.qlYieldTSDiscount(Discounting,E11,,AllTriggers)</f>
        <v>1.0025944322733555</v>
      </c>
      <c r="J11" s="115">
        <f>_xll.qlYieldTSDiscount(Discounting,F11,,AllTriggers)</f>
        <v>1.0048769826010313</v>
      </c>
      <c r="K11" s="112">
        <f t="shared" si="2"/>
        <v>-4.4441851232351658E-3</v>
      </c>
      <c r="L11" s="112">
        <f t="shared" si="3"/>
        <v>2.1441851232351658E-3</v>
      </c>
      <c r="M11" s="50" t="b">
        <v>0</v>
      </c>
      <c r="N11" s="112">
        <f>_xll.qlInterpolationInterpolate($N$1,E11,TRUE)</f>
        <v>2.1287428090569762E-3</v>
      </c>
      <c r="O11" s="242">
        <f t="shared" si="4"/>
        <v>0.15442314178189601</v>
      </c>
      <c r="P11" s="237">
        <f t="shared" si="6"/>
        <v>1.0978090400532543E-3</v>
      </c>
      <c r="R11" s="114">
        <f>_xll.qlCalendarAdvance(Calendar,R10,"1D","f")</f>
        <v>42633</v>
      </c>
      <c r="S11" s="236">
        <f>_xll.qlInterpolationInterpolate(B6Minterpolation,R11,TRUE)</f>
        <v>1.7237270491933362E-3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42894</v>
      </c>
      <c r="F12" s="114">
        <f>_xll.qlCalendarAdvance(Calendar,E12,$F$1,"mf",,Trigger)</f>
        <v>43077</v>
      </c>
      <c r="G12" s="100">
        <f>_xll.qlDayCounterYearFraction(DayCounter,E12,F12,,,Trigger)</f>
        <v>0.5083333333333333</v>
      </c>
      <c r="H12" s="112">
        <f>_xll.qlQuoteValue(D12,AllTriggers)</f>
        <v>-2.32E-3</v>
      </c>
      <c r="I12" s="115">
        <f>_xll.qlYieldTSDiscount(Discounting,E12,,AllTriggers)</f>
        <v>1.002963240347891</v>
      </c>
      <c r="J12" s="115">
        <f>_xll.qlYieldTSDiscount(Discounting,F12,,AllTriggers)</f>
        <v>1.0052621503147461</v>
      </c>
      <c r="K12" s="112">
        <f t="shared" si="2"/>
        <v>-4.4987726186849425E-3</v>
      </c>
      <c r="L12" s="112">
        <f t="shared" si="3"/>
        <v>2.1787726186849425E-3</v>
      </c>
      <c r="M12" s="50" t="b">
        <v>1</v>
      </c>
      <c r="N12" s="112">
        <f>_xll.qlInterpolationInterpolate($N$1,E12,TRUE)</f>
        <v>2.1787726186849425E-3</v>
      </c>
      <c r="O12" s="242">
        <f t="shared" si="4"/>
        <v>0</v>
      </c>
      <c r="P12" s="237">
        <f t="shared" si="6"/>
        <v>1.1094656816344865E-3</v>
      </c>
      <c r="R12" s="114">
        <f>_xll.qlCalendarAdvance(Calendar,R11,"1D","f")</f>
        <v>42634</v>
      </c>
      <c r="S12" s="236">
        <f>_xll.qlInterpolationInterpolate(B6Minterpolation,R12,TRUE)</f>
        <v>1.7258408349154033E-3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42926</v>
      </c>
      <c r="F13" s="114">
        <f>_xll.qlCalendarAdvance(Calendar,E13,$F$1,"mf",,Trigger)</f>
        <v>43110</v>
      </c>
      <c r="G13" s="100">
        <f>_xll.qlDayCounterYearFraction(DayCounter,E13,F13,,,Trigger)</f>
        <v>0.51111111111111107</v>
      </c>
      <c r="H13" s="112">
        <f>_xll.qlQuoteValue(D13,AllTriggers)</f>
        <v>-2.32E-3</v>
      </c>
      <c r="I13" s="115">
        <f>_xll.qlYieldTSDiscount(Discounting,E13,,AllTriggers)</f>
        <v>1.0033520628273351</v>
      </c>
      <c r="J13" s="115">
        <f>_xll.qlYieldTSDiscount(Discounting,F13,,AllTriggers)</f>
        <v>1.0056984532729321</v>
      </c>
      <c r="K13" s="112">
        <f t="shared" si="2"/>
        <v>-4.564751889950946E-3</v>
      </c>
      <c r="L13" s="112">
        <f t="shared" si="3"/>
        <v>2.244751889950946E-3</v>
      </c>
      <c r="M13" s="50" t="b">
        <v>0</v>
      </c>
      <c r="N13" s="112">
        <f>_xll.qlInterpolationInterpolate($N$1,E13,TRUE)</f>
        <v>2.2276104177959498E-3</v>
      </c>
      <c r="O13" s="242">
        <f t="shared" si="4"/>
        <v>0.17141472154996121</v>
      </c>
      <c r="P13" s="237">
        <f t="shared" si="6"/>
        <v>1.1493399497071754E-3</v>
      </c>
      <c r="R13" s="114">
        <f>_xll.qlCalendarAdvance(Calendar,R12,"1D","f")</f>
        <v>42635</v>
      </c>
      <c r="S13" s="236">
        <f>_xll.qlInterpolationInterpolate(B6Minterpolation,R13,TRUE)</f>
        <v>1.7279489161609778E-3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42955</v>
      </c>
      <c r="F14" s="114">
        <f>_xll.qlCalendarAdvance(Calendar,E14,$F$1,"mf",,Trigger)</f>
        <v>43139</v>
      </c>
      <c r="G14" s="100">
        <f>_xll.qlDayCounterYearFraction(DayCounter,E14,F14,,,Trigger)</f>
        <v>0.51111111111111107</v>
      </c>
      <c r="H14" s="112">
        <f>_xll.qlQuoteValue(D14,AllTriggers)</f>
        <v>-2.3400000000000001E-3</v>
      </c>
      <c r="I14" s="115">
        <f>_xll.qlYieldTSDiscount(Discounting,E14,,AllTriggers)</f>
        <v>1.0037095026373979</v>
      </c>
      <c r="J14" s="115">
        <f>_xll.qlYieldTSDiscount(Discounting,F14,,AllTriggers)</f>
        <v>1.0060820273464535</v>
      </c>
      <c r="K14" s="112">
        <f t="shared" si="2"/>
        <v>-4.613834701067519E-3</v>
      </c>
      <c r="L14" s="112">
        <f t="shared" si="3"/>
        <v>2.2738347010675189E-3</v>
      </c>
      <c r="M14" s="50" t="b">
        <v>0</v>
      </c>
      <c r="N14" s="112">
        <f>_xll.qlInterpolationInterpolate($N$1,E14,TRUE)</f>
        <v>2.2682258285507285E-3</v>
      </c>
      <c r="O14" s="242">
        <f t="shared" si="4"/>
        <v>5.6088725167904169E-2</v>
      </c>
      <c r="P14" s="237">
        <f t="shared" si="6"/>
        <v>1.1642512924205403E-3</v>
      </c>
      <c r="R14" s="114">
        <f>_xll.qlCalendarAdvance(Calendar,R13,"1D","f")</f>
        <v>42636</v>
      </c>
      <c r="S14" s="236">
        <f>_xll.qlInterpolationInterpolate(B6Minterpolation,R14,TRUE)</f>
        <v>1.7300515931656642E-3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42986</v>
      </c>
      <c r="F15" s="114">
        <f>_xll.qlCalendarAdvance(Calendar,E15,$F$1,"mf",,Trigger)</f>
        <v>43167</v>
      </c>
      <c r="G15" s="100">
        <f>_xll.qlDayCounterYearFraction(DayCounter,E15,F15,,,Trigger)</f>
        <v>0.50277777777777777</v>
      </c>
      <c r="H15" s="112">
        <f>_xll.qlQuoteValue(D15,AllTriggers)</f>
        <v>-2.3499999999999997E-3</v>
      </c>
      <c r="I15" s="115">
        <f>_xll.qlYieldTSDiscount(Discounting,E15,,AllTriggers)</f>
        <v>1.0040960391404046</v>
      </c>
      <c r="J15" s="115">
        <f>_xll.qlYieldTSDiscount(Discounting,F15,,AllTriggers)</f>
        <v>1.0064525135425613</v>
      </c>
      <c r="K15" s="112">
        <f t="shared" si="2"/>
        <v>-4.6568619483417966E-3</v>
      </c>
      <c r="L15" s="112">
        <f t="shared" si="3"/>
        <v>2.3068619483417969E-3</v>
      </c>
      <c r="M15" s="50" t="b">
        <v>1</v>
      </c>
      <c r="N15" s="112">
        <f>_xll.qlInterpolationInterpolate($N$1,E15,TRUE)</f>
        <v>2.3068619483417969E-3</v>
      </c>
      <c r="O15" s="242">
        <f t="shared" si="4"/>
        <v>0</v>
      </c>
      <c r="P15" s="237">
        <f t="shared" si="6"/>
        <v>1.1618856547868002E-3</v>
      </c>
      <c r="R15" s="114">
        <f>_xll.qlCalendarAdvance(Calendar,R14,"1D","f")</f>
        <v>42639</v>
      </c>
      <c r="S15" s="236">
        <f>_xll.qlInterpolationInterpolate(B6Minterpolation,R15,TRUE)</f>
        <v>1.7363302010904458E-3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43017</v>
      </c>
      <c r="F16" s="114">
        <f>_xll.qlCalendarAdvance(Calendar,E16,$F$1,"mf",,Trigger)</f>
        <v>43199</v>
      </c>
      <c r="G16" s="100">
        <f>_xll.qlDayCounterYearFraction(DayCounter,E16,F16,,,Trigger)</f>
        <v>0.50555555555555554</v>
      </c>
      <c r="H16" s="112">
        <f>_xll.qlQuoteValue(D16,AllTriggers)</f>
        <v>-2.3599999999999997E-3</v>
      </c>
      <c r="I16" s="115">
        <f>_xll.qlYieldTSDiscount(Discounting,E16,,AllTriggers)</f>
        <v>1.0044919624649089</v>
      </c>
      <c r="J16" s="115">
        <f>_xll.qlYieldTSDiscount(Discounting,F16,,AllTriggers)</f>
        <v>1.0068870029431287</v>
      </c>
      <c r="K16" s="112">
        <f t="shared" si="2"/>
        <v>-4.7050390861371975E-3</v>
      </c>
      <c r="L16" s="112">
        <f t="shared" si="3"/>
        <v>2.3450390861371978E-3</v>
      </c>
      <c r="M16" s="50" t="b">
        <v>0</v>
      </c>
      <c r="N16" s="112">
        <f>_xll.qlInterpolationInterpolate($N$1,E16,TRUE)</f>
        <v>2.3399222500528572E-3</v>
      </c>
      <c r="O16" s="242">
        <f t="shared" si="4"/>
        <v>5.1168360843405376E-2</v>
      </c>
      <c r="P16" s="237">
        <f t="shared" si="6"/>
        <v>1.1876687169525653E-3</v>
      </c>
      <c r="R16" s="114">
        <f>_xll.qlCalendarAdvance(Calendar,R15,"1D","f")</f>
        <v>42640</v>
      </c>
      <c r="S16" s="236">
        <f>_xll.qlInterpolationInterpolate(B6Minterpolation,R16,TRUE)</f>
        <v>1.7384142634876299E-3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43047</v>
      </c>
      <c r="F17" s="114">
        <f>_xll.qlCalendarAdvance(Calendar,E17,$F$1,"mf",,Trigger)</f>
        <v>43228</v>
      </c>
      <c r="G17" s="100">
        <f>_xll.qlDayCounterYearFraction(DayCounter,E17,F17,,,Trigger)</f>
        <v>0.50277777777777777</v>
      </c>
      <c r="H17" s="112">
        <f>_xll.qlQuoteValue(D17,AllTriggers)</f>
        <v>-2.3599999999999997E-3</v>
      </c>
      <c r="I17" s="115">
        <f>_xll.qlYieldTSDiscount(Discounting,E17,,AllTriggers)</f>
        <v>1.0048769826010313</v>
      </c>
      <c r="J17" s="115">
        <f>_xll.qlYieldTSDiscount(Discounting,F17,,AllTriggers)</f>
        <v>1.0072809209780946</v>
      </c>
      <c r="K17" s="112">
        <f t="shared" si="2"/>
        <v>-4.7467531644385785E-3</v>
      </c>
      <c r="L17" s="112">
        <f t="shared" si="3"/>
        <v>2.3867531644385788E-3</v>
      </c>
      <c r="M17" s="50" t="b">
        <v>0</v>
      </c>
      <c r="N17" s="112">
        <f>_xll.qlInterpolationInterpolate($N$1,E17,TRUE)</f>
        <v>2.3672425854335938E-3</v>
      </c>
      <c r="O17" s="242">
        <f t="shared" si="4"/>
        <v>0.19510579004984943</v>
      </c>
      <c r="P17" s="237">
        <f t="shared" si="6"/>
        <v>1.2021543159889522E-3</v>
      </c>
      <c r="R17" s="114">
        <f>_xll.qlCalendarAdvance(Calendar,R16,"1D","f")</f>
        <v>42641</v>
      </c>
      <c r="S17" s="236">
        <f>_xll.qlInterpolationInterpolate(B6Minterpolation,R17,TRUE)</f>
        <v>1.7404944228219506E-3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43077</v>
      </c>
      <c r="F18" s="114">
        <f>_xll.qlCalendarAdvance(Calendar,E18,$F$1,"mf",,Trigger)</f>
        <v>43259</v>
      </c>
      <c r="G18" s="100">
        <f>_xll.qlDayCounterYearFraction(DayCounter,E18,F18,,,Trigger)</f>
        <v>0.50555555555555554</v>
      </c>
      <c r="H18" s="112">
        <f>_xll.qlQuoteValue(D18,AllTriggers)</f>
        <v>-2.3599999999999997E-3</v>
      </c>
      <c r="I18" s="115">
        <f>_xll.qlYieldTSDiscount(Discounting,E18,,AllTriggers)</f>
        <v>1.0052621503147461</v>
      </c>
      <c r="J18" s="115">
        <f>_xll.qlYieldTSDiscount(Discounting,F18,,AllTriggers)</f>
        <v>1.0077021761945997</v>
      </c>
      <c r="K18" s="112">
        <f t="shared" si="2"/>
        <v>-4.7895349750248783E-3</v>
      </c>
      <c r="L18" s="112">
        <f t="shared" si="3"/>
        <v>2.4295349750248787E-3</v>
      </c>
      <c r="M18" s="50" t="b">
        <v>0</v>
      </c>
      <c r="N18" s="112">
        <f>_xll.qlInterpolationInterpolate($N$1,E18,TRUE)</f>
        <v>2.3908935628240069E-3</v>
      </c>
      <c r="O18" s="242">
        <f t="shared" si="4"/>
        <v>0.38641412200871811</v>
      </c>
      <c r="P18" s="237">
        <f t="shared" si="6"/>
        <v>1.2304888520744621E-3</v>
      </c>
      <c r="R18" s="114">
        <f>_xll.qlCalendarAdvance(Calendar,R17,"1D","f")</f>
        <v>42642</v>
      </c>
      <c r="S18" s="236">
        <f>_xll.qlInterpolationInterpolate(B6Minterpolation,R18,TRUE)</f>
        <v>1.7425709793290126E-3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43108</v>
      </c>
      <c r="F19" s="114">
        <f>_xll.qlCalendarAdvance(Calendar,E19,$F$1,"mf",,Trigger)</f>
        <v>43290</v>
      </c>
      <c r="G19" s="100">
        <f>_xll.qlDayCounterYearFraction(DayCounter,E19,F19,,,Trigger)</f>
        <v>0.50555555555555554</v>
      </c>
      <c r="H19" s="112">
        <f>_xll.qlQuoteValue(D19,AllTriggers)</f>
        <v>-2.3599999999999997E-3</v>
      </c>
      <c r="I19" s="115">
        <f>_xll.qlYieldTSDiscount(Discounting,E19,,AllTriggers)</f>
        <v>1.005672005279711</v>
      </c>
      <c r="J19" s="115">
        <f>_xll.qlYieldTSDiscount(Discounting,F19,,AllTriggers)</f>
        <v>1.008111462100387</v>
      </c>
      <c r="K19" s="112">
        <f t="shared" si="2"/>
        <v>-4.7864739040655319E-3</v>
      </c>
      <c r="L19" s="112">
        <f t="shared" si="3"/>
        <v>2.4264739040655322E-3</v>
      </c>
      <c r="M19" s="50" t="b">
        <v>0</v>
      </c>
      <c r="N19" s="112">
        <f>_xll.qlInterpolationInterpolate($N$1,E19,TRUE)</f>
        <v>2.4124524657676187E-3</v>
      </c>
      <c r="O19" s="242">
        <f t="shared" si="4"/>
        <v>0.14021438297913499</v>
      </c>
      <c r="P19" s="237">
        <f t="shared" si="6"/>
        <v>1.2289375555730867E-3</v>
      </c>
      <c r="R19" s="114">
        <f>_xll.qlCalendarAdvance(Calendar,R18,"1D","f")</f>
        <v>42643</v>
      </c>
      <c r="S19" s="236">
        <f>_xll.qlInterpolationInterpolate(B6Minterpolation,R19,TRUE)</f>
        <v>1.7446442332444212E-3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43139</v>
      </c>
      <c r="F20" s="114">
        <f>_xll.qlCalendarAdvance(Calendar,E20,$F$1,"mf",,Trigger)</f>
        <v>43320</v>
      </c>
      <c r="G20" s="100">
        <f>_xll.qlDayCounterYearFraction(DayCounter,E20,F20,,,Trigger)</f>
        <v>0.50277777777777777</v>
      </c>
      <c r="H20" s="112">
        <f>_xll.qlQuoteValue(D20,AllTriggers)</f>
        <v>-2.3499999999999997E-3</v>
      </c>
      <c r="I20" s="115">
        <f>_xll.qlYieldTSDiscount(Discounting,E20,,AllTriggers)</f>
        <v>1.0060820273464535</v>
      </c>
      <c r="J20" s="115">
        <f>_xll.qlYieldTSDiscount(Discounting,F20,,AllTriggers)</f>
        <v>1.0085077035117951</v>
      </c>
      <c r="K20" s="112">
        <f t="shared" si="2"/>
        <v>-4.7838497042041279E-3</v>
      </c>
      <c r="L20" s="112">
        <f t="shared" si="3"/>
        <v>2.4338497042041283E-3</v>
      </c>
      <c r="M20" s="50" t="b">
        <v>0</v>
      </c>
      <c r="N20" s="112">
        <f>_xll.qlInterpolationInterpolate($N$1,E20,TRUE)</f>
        <v>2.4320849897418477E-3</v>
      </c>
      <c r="O20" s="242">
        <f t="shared" si="4"/>
        <v>1.7647144622805894E-2</v>
      </c>
      <c r="P20" s="237">
        <f t="shared" si="6"/>
        <v>1.2258841635275925E-3</v>
      </c>
      <c r="R20" s="114">
        <f>_xll.qlCalendarAdvance(Calendar,R19,"1D","f")</f>
        <v>42646</v>
      </c>
      <c r="S20" s="236">
        <f>_xll.qlInterpolationInterpolate(B6Minterpolation,R20,TRUE)</f>
        <v>1.7508471817967734E-3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43167</v>
      </c>
      <c r="F21" s="118">
        <f>_xll.qlCalendarAdvance(Calendar,E21,$F$1,"mf",,Trigger)</f>
        <v>43353</v>
      </c>
      <c r="G21" s="105">
        <f>_xll.qlDayCounterYearFraction(DayCounter,E21,F21,,,Trigger)</f>
        <v>0.51666666666666672</v>
      </c>
      <c r="H21" s="121">
        <f>_xll.qlQuoteValue(D21,AllTriggers)</f>
        <v>-2.33E-3</v>
      </c>
      <c r="I21" s="119">
        <f>_xll.qlYieldTSDiscount(Discounting,E21,,AllTriggers)</f>
        <v>1.0064525135425613</v>
      </c>
      <c r="J21" s="119">
        <f>_xll.qlYieldTSDiscount(Discounting,F21,,AllTriggers)</f>
        <v>1.008943748950957</v>
      </c>
      <c r="K21" s="121">
        <f t="shared" si="2"/>
        <v>-4.7790037420291122E-3</v>
      </c>
      <c r="L21" s="121">
        <f t="shared" si="3"/>
        <v>2.4490037420291121E-3</v>
      </c>
      <c r="M21" s="55" t="b">
        <v>1</v>
      </c>
      <c r="N21" s="121">
        <f>_xll.qlInterpolationInterpolate($N$1,E21,TRUE)</f>
        <v>2.4490037420291121E-3</v>
      </c>
      <c r="O21" s="243">
        <f t="shared" si="4"/>
        <v>0</v>
      </c>
      <c r="P21" s="275">
        <f t="shared" si="6"/>
        <v>1.2676467934860055E-3</v>
      </c>
      <c r="R21" s="114">
        <f>_xll.qlCalendarAdvance(Calendar,R20,"1D","f")</f>
        <v>42647</v>
      </c>
      <c r="S21" s="236">
        <f>_xll.qlInterpolationInterpolate(B6Minterpolation,R21,TRUE)</f>
        <v>1.7529102277016159E-3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42648</v>
      </c>
      <c r="S22" s="236">
        <f>_xll.qlInterpolationInterpolate(B6Minterpolation,R22,TRUE)</f>
        <v>1.7549714721928292E-3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42649</v>
      </c>
      <c r="S23" s="236">
        <f>_xll.qlInterpolationInterpolate(B6Minterpolation,R23,TRUE)</f>
        <v>1.7570312155060182E-3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42650</v>
      </c>
      <c r="S24" s="236">
        <f>_xll.qlInterpolationInterpolate(B6Minterpolation,R24,TRUE)</f>
        <v>1.7590897578767875E-3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42653</v>
      </c>
      <c r="S25" s="236">
        <f>_xll.qlInterpolationInterpolate(B6Minterpolation,R25,TRUE)</f>
        <v>1.7652611816906276E-3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42654</v>
      </c>
      <c r="S26" s="236">
        <f>_xll.qlInterpolationInterpolate(B6Minterpolation,R26,TRUE)</f>
        <v>1.7673179226477677E-3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42655</v>
      </c>
      <c r="S27" s="236">
        <f>_xll.qlInterpolationInterpolate(B6Minterpolation,R27,TRUE)</f>
        <v>1.7693749638405128E-3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42656</v>
      </c>
      <c r="S28" s="236">
        <f>_xll.qlInterpolationInterpolate(B6Minterpolation,R28,TRUE)</f>
        <v>1.7714326055044676E-3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42657</v>
      </c>
      <c r="S29" s="236">
        <f>_xll.qlInterpolationInterpolate(B6Minterpolation,R29,TRUE)</f>
        <v>1.7734911478752369E-3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42660</v>
      </c>
      <c r="S30" s="236">
        <f>_xll.qlInterpolationInterpolate(B6Minterpolation,R30,TRUE)</f>
        <v>1.7796751815844817E-3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42661</v>
      </c>
      <c r="S31" s="236">
        <f>_xll.qlInterpolationInterpolate(B6Minterpolation,R31,TRUE)</f>
        <v>1.7817403291385586E-3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42662</v>
      </c>
      <c r="S32" s="236">
        <f>_xll.qlInterpolationInterpolate(B6Minterpolation,R32,TRUE)</f>
        <v>1.7838078785774743E-3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42663</v>
      </c>
      <c r="S33" s="236">
        <f>_xll.qlInterpolationInterpolate(B6Minterpolation,R33,TRUE)</f>
        <v>1.7858781301368339E-3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42664</v>
      </c>
      <c r="S34" s="236">
        <f>_xll.qlInterpolationInterpolate(B6Minterpolation,R34,TRUE)</f>
        <v>1.7879513840522426E-3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42667</v>
      </c>
      <c r="S35" s="236">
        <f>_xll.qlInterpolationInterpolate(B6Minterpolation,R35,TRUE)</f>
        <v>1.7941921622908093E-3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42668</v>
      </c>
      <c r="S36" s="236">
        <f>_xll.qlInterpolationInterpolate(B6Minterpolation,R36,TRUE)</f>
        <v>1.7962804279864617E-3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42669</v>
      </c>
      <c r="S37" s="236">
        <f>_xll.qlInterpolationInterpolate(B6Minterpolation,R37,TRUE)</f>
        <v>1.7983731972161872E-3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42670</v>
      </c>
      <c r="S38" s="236">
        <f>_xll.qlInterpolationInterpolate(B6Minterpolation,R38,TRUE)</f>
        <v>1.8004707702155909E-3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42671</v>
      </c>
      <c r="S39" s="236">
        <f>_xll.qlInterpolationInterpolate(B6Minterpolation,R39,TRUE)</f>
        <v>1.8025734472202773E-3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42674</v>
      </c>
      <c r="S40" s="236">
        <f>_xll.qlInterpolationInterpolate(B6Minterpolation,R40,TRUE)</f>
        <v>1.8089151046220835E-3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42675</v>
      </c>
      <c r="S41" s="236">
        <f>_xll.qlInterpolationInterpolate(B6Minterpolation,R41,TRUE)</f>
        <v>1.8110412000039505E-3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42676</v>
      </c>
      <c r="S42" s="236">
        <f>_xll.qlInterpolationInterpolate(B6Minterpolation,R42,TRUE)</f>
        <v>1.8131739005691249E-3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42677</v>
      </c>
      <c r="S43" s="236">
        <f>_xll.qlInterpolationInterpolate(B6Minterpolation,R43,TRUE)</f>
        <v>1.8153135065532115E-3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42678</v>
      </c>
      <c r="S44" s="236">
        <f>_xll.qlInterpolationInterpolate(B6Minterpolation,R44,TRUE)</f>
        <v>1.8174603181918153E-3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42681</v>
      </c>
      <c r="S45" s="236">
        <f>_xll.qlInterpolationInterpolate(B6Minterpolation,R45,TRUE)</f>
        <v>1.8239469893907775E-3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42682</v>
      </c>
      <c r="S46" s="236">
        <f>_xll.qlInterpolationInterpolate(B6Minterpolation,R46,TRUE)</f>
        <v>1.8261256260034982E-3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42683</v>
      </c>
      <c r="S47" s="236">
        <f>_xll.qlInterpolationInterpolate(B6Minterpolation,R47,TRUE)</f>
        <v>1.8283127685030046E-3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42684</v>
      </c>
      <c r="S48" s="236">
        <f>_xll.qlInterpolationInterpolate(B6Minterpolation,R48,TRUE)</f>
        <v>1.8305077123961218E-3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42685</v>
      </c>
      <c r="S49" s="236">
        <f>_xll.qlInterpolationInterpolate(B6Minterpolation,R49,TRUE)</f>
        <v>1.8327095522439191E-3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42688</v>
      </c>
      <c r="S50" s="236">
        <f>_xll.qlInterpolationInterpolate(B6Minterpolation,R50,TRUE)</f>
        <v>1.8393473931260864E-3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42689</v>
      </c>
      <c r="S51" s="236">
        <f>_xll.qlInterpolationInterpolate(B6Minterpolation,R51,TRUE)</f>
        <v>1.8415677624032986E-3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42690</v>
      </c>
      <c r="S52" s="236">
        <f>_xll.qlInterpolationInterpolate(B6Minterpolation,R52,TRUE)</f>
        <v>1.8437905004405378E-3</v>
      </c>
    </row>
    <row r="53" spans="5:19" x14ac:dyDescent="0.2">
      <c r="R53" s="114">
        <f>_xll.qlCalendarAdvance(Calendar,R52,"1D","f")</f>
        <v>42691</v>
      </c>
      <c r="S53" s="236">
        <f>_xll.qlInterpolationInterpolate(B6Minterpolation,R53,TRUE)</f>
        <v>1.8460147017988733E-3</v>
      </c>
    </row>
    <row r="54" spans="5:19" x14ac:dyDescent="0.2">
      <c r="R54" s="114">
        <f>_xll.qlCalendarAdvance(Calendar,R53,"1D","f")</f>
        <v>42692</v>
      </c>
      <c r="S54" s="236">
        <f>_xll.qlInterpolationInterpolate(B6Minterpolation,R54,TRUE)</f>
        <v>1.8482394610393749E-3</v>
      </c>
    </row>
    <row r="55" spans="5:19" x14ac:dyDescent="0.2">
      <c r="R55" s="114">
        <f>_xll.qlCalendarAdvance(Calendar,R54,"1D","f")</f>
        <v>42695</v>
      </c>
      <c r="S55" s="236">
        <f>_xll.qlInterpolationInterpolate(B6Minterpolation,R55,TRUE)</f>
        <v>1.8549080316645685E-3</v>
      </c>
    </row>
    <row r="56" spans="5:19" x14ac:dyDescent="0.2">
      <c r="R56" s="114">
        <f>_xll.qlCalendarAdvance(Calendar,R55,"1D","f")</f>
        <v>42696</v>
      </c>
      <c r="S56" s="236">
        <f>_xll.qlInterpolationInterpolate(B6Minterpolation,R56,TRUE)</f>
        <v>1.857125968044427E-3</v>
      </c>
    </row>
    <row r="57" spans="5:19" x14ac:dyDescent="0.2">
      <c r="R57" s="114">
        <f>_xll.qlCalendarAdvance(Calendar,R56,"1D","f")</f>
        <v>42697</v>
      </c>
      <c r="S57" s="236">
        <f>_xll.qlInterpolationInterpolate(B6Minterpolation,R57,TRUE)</f>
        <v>1.8593399351117985E-3</v>
      </c>
    </row>
    <row r="58" spans="5:19" x14ac:dyDescent="0.2">
      <c r="R58" s="114">
        <f>_xll.qlCalendarAdvance(Calendar,R57,"1D","f")</f>
        <v>42698</v>
      </c>
      <c r="S58" s="236">
        <f>_xll.qlInterpolationInterpolate(B6Minterpolation,R58,TRUE)</f>
        <v>1.861549027427752E-3</v>
      </c>
    </row>
    <row r="59" spans="5:19" x14ac:dyDescent="0.2">
      <c r="R59" s="114">
        <f>_xll.qlCalendarAdvance(Calendar,R58,"1D","f")</f>
        <v>42699</v>
      </c>
      <c r="S59" s="236">
        <f>_xll.qlInterpolationInterpolate(B6Minterpolation,R59,TRUE)</f>
        <v>1.863752339553357E-3</v>
      </c>
    </row>
    <row r="60" spans="5:19" x14ac:dyDescent="0.2">
      <c r="R60" s="114">
        <f>_xll.qlCalendarAdvance(Calendar,R59,"1D","f")</f>
        <v>42702</v>
      </c>
      <c r="S60" s="236">
        <f>_xll.qlInterpolationInterpolate(B6Minterpolation,R60,TRUE)</f>
        <v>1.8703185403987749E-3</v>
      </c>
    </row>
    <row r="61" spans="5:19" x14ac:dyDescent="0.2">
      <c r="R61" s="114">
        <f>_xll.qlCalendarAdvance(Calendar,R60,"1D","f")</f>
        <v>42703</v>
      </c>
      <c r="S61" s="236">
        <f>_xll.qlInterpolationInterpolate(B6Minterpolation,R61,TRUE)</f>
        <v>1.8724896773736795E-3</v>
      </c>
    </row>
    <row r="62" spans="5:19" x14ac:dyDescent="0.2">
      <c r="R62" s="114">
        <f>_xll.qlCalendarAdvance(Calendar,R61,"1D","f")</f>
        <v>42704</v>
      </c>
      <c r="S62" s="236">
        <f>_xll.qlInterpolationInterpolate(B6Minterpolation,R62,TRUE)</f>
        <v>1.8746505069635827E-3</v>
      </c>
    </row>
    <row r="63" spans="5:19" x14ac:dyDescent="0.2">
      <c r="R63" s="114">
        <f>_xll.qlCalendarAdvance(Calendar,R62,"1D","f")</f>
        <v>42705</v>
      </c>
      <c r="S63" s="236">
        <f>_xll.qlInterpolationInterpolate(B6Minterpolation,R63,TRUE)</f>
        <v>1.8768001237295536E-3</v>
      </c>
    </row>
    <row r="64" spans="5:19" x14ac:dyDescent="0.2">
      <c r="R64" s="114">
        <f>_xll.qlCalendarAdvance(Calendar,R63,"1D","f")</f>
        <v>42706</v>
      </c>
      <c r="S64" s="236">
        <f>_xll.qlInterpolationInterpolate(B6Minterpolation,R64,TRUE)</f>
        <v>1.8789376222326615E-3</v>
      </c>
    </row>
    <row r="65" spans="18:19" x14ac:dyDescent="0.2">
      <c r="R65" s="114">
        <f>_xll.qlCalendarAdvance(Calendar,R64,"1D","f")</f>
        <v>42709</v>
      </c>
      <c r="S65" s="236">
        <f>_xll.qlInterpolationInterpolate(B6Minterpolation,R65,TRUE)</f>
        <v>1.8852683537755018E-3</v>
      </c>
    </row>
    <row r="66" spans="18:19" x14ac:dyDescent="0.2">
      <c r="R66" s="114">
        <f>_xll.qlCalendarAdvance(Calendar,R65,"1D","f")</f>
        <v>42710</v>
      </c>
      <c r="S66" s="236">
        <f>_xll.qlInterpolationInterpolate(B6Minterpolation,R66,TRUE)</f>
        <v>1.887348324837852E-3</v>
      </c>
    </row>
    <row r="67" spans="18:19" x14ac:dyDescent="0.2">
      <c r="R67" s="114">
        <f>_xll.qlCalendarAdvance(Calendar,R66,"1D","f")</f>
        <v>42711</v>
      </c>
      <c r="S67" s="236">
        <f>_xll.qlInterpolationInterpolate(B6Minterpolation,R67,TRUE)</f>
        <v>1.8894116504426862E-3</v>
      </c>
    </row>
    <row r="68" spans="18:19" x14ac:dyDescent="0.2">
      <c r="R68" s="114">
        <f>_xll.qlCalendarAdvance(Calendar,R67,"1D","f")</f>
        <v>42712</v>
      </c>
      <c r="S68" s="236">
        <f>_xll.qlInterpolationInterpolate(B6Minterpolation,R68,TRUE)</f>
        <v>1.8914574251510737E-3</v>
      </c>
    </row>
    <row r="69" spans="18:19" x14ac:dyDescent="0.2">
      <c r="R69" s="114">
        <f>_xll.qlCalendarAdvance(Calendar,R68,"1D","f")</f>
        <v>42713</v>
      </c>
      <c r="S69" s="236">
        <f>_xll.qlInterpolationInterpolate(B6Minterpolation,R69,TRUE)</f>
        <v>1.8934849391331631E-3</v>
      </c>
    </row>
    <row r="70" spans="18:19" x14ac:dyDescent="0.2">
      <c r="R70" s="114">
        <f>_xll.qlCalendarAdvance(Calendar,R69,"1D","f")</f>
        <v>42716</v>
      </c>
      <c r="S70" s="236">
        <f>_xll.qlInterpolationInterpolate(B6Minterpolation,R70,TRUE)</f>
        <v>1.8994594252226096E-3</v>
      </c>
    </row>
    <row r="71" spans="18:19" x14ac:dyDescent="0.2">
      <c r="R71" s="114">
        <f>_xll.qlCalendarAdvance(Calendar,R70,"1D","f")</f>
        <v>42717</v>
      </c>
      <c r="S71" s="236">
        <f>_xll.qlInterpolationInterpolate(B6Minterpolation,R71,TRUE)</f>
        <v>1.9014157960186317E-3</v>
      </c>
    </row>
    <row r="72" spans="18:19" x14ac:dyDescent="0.2">
      <c r="R72" s="114">
        <f>_xll.qlCalendarAdvance(Calendar,R71,"1D","f")</f>
        <v>42718</v>
      </c>
      <c r="S72" s="236">
        <f>_xll.qlInterpolationInterpolate(B6Minterpolation,R72,TRUE)</f>
        <v>1.9033550515569974E-3</v>
      </c>
    </row>
    <row r="73" spans="18:19" x14ac:dyDescent="0.2">
      <c r="R73" s="114">
        <f>_xll.qlCalendarAdvance(Calendar,R72,"1D","f")</f>
        <v>42719</v>
      </c>
      <c r="S73" s="236">
        <f>_xll.qlInterpolationInterpolate(B6Minterpolation,R73,TRUE)</f>
        <v>1.9052774600532511E-3</v>
      </c>
    </row>
    <row r="74" spans="18:19" x14ac:dyDescent="0.2">
      <c r="R74" s="114">
        <f>_xll.qlCalendarAdvance(Calendar,R73,"1D","f")</f>
        <v>42720</v>
      </c>
      <c r="S74" s="236">
        <f>_xll.qlInterpolationInterpolate(B6Minterpolation,R74,TRUE)</f>
        <v>1.9071832897229364E-3</v>
      </c>
    </row>
    <row r="75" spans="18:19" x14ac:dyDescent="0.2">
      <c r="R75" s="114">
        <f>_xll.qlCalendarAdvance(Calendar,R74,"1D","f")</f>
        <v>42723</v>
      </c>
      <c r="S75" s="236">
        <f>_xll.qlInterpolationInterpolate(B6Minterpolation,R75,TRUE)</f>
        <v>1.9128039879280265E-3</v>
      </c>
    </row>
    <row r="76" spans="18:19" x14ac:dyDescent="0.2">
      <c r="R76" s="114">
        <f>_xll.qlCalendarAdvance(Calendar,R75,"1D","f")</f>
        <v>42724</v>
      </c>
      <c r="S76" s="236">
        <f>_xll.qlInterpolationInterpolate(B6Minterpolation,R76,TRUE)</f>
        <v>1.9146461844468815E-3</v>
      </c>
    </row>
    <row r="77" spans="18:19" x14ac:dyDescent="0.2">
      <c r="R77" s="114">
        <f>_xll.qlCalendarAdvance(Calendar,R76,"1D","f")</f>
        <v>42725</v>
      </c>
      <c r="S77" s="236">
        <f>_xll.qlInterpolationInterpolate(B6Minterpolation,R77,TRUE)</f>
        <v>1.9164731432168892E-3</v>
      </c>
    </row>
    <row r="78" spans="18:19" x14ac:dyDescent="0.2">
      <c r="R78" s="114">
        <f>_xll.qlCalendarAdvance(Calendar,R77,"1D","f")</f>
        <v>42726</v>
      </c>
      <c r="S78" s="236">
        <f>_xll.qlInterpolationInterpolate(B6Minterpolation,R78,TRUE)</f>
        <v>1.9182851324535941E-3</v>
      </c>
    </row>
    <row r="79" spans="18:19" x14ac:dyDescent="0.2">
      <c r="R79" s="114">
        <f>_xll.qlCalendarAdvance(Calendar,R78,"1D","f")</f>
        <v>42727</v>
      </c>
      <c r="S79" s="236">
        <f>_xll.qlInterpolationInterpolate(B6Minterpolation,R79,TRUE)</f>
        <v>1.9200824203725402E-3</v>
      </c>
    </row>
    <row r="80" spans="18:19" x14ac:dyDescent="0.2">
      <c r="R80" s="114">
        <f>_xll.qlCalendarAdvance(Calendar,R79,"1D","f")</f>
        <v>42731</v>
      </c>
      <c r="S80" s="236">
        <f>_xll.qlInterpolationInterpolate(B6Minterpolation,R80,TRUE)</f>
        <v>1.9271299231816193E-3</v>
      </c>
    </row>
    <row r="81" spans="18:19" x14ac:dyDescent="0.2">
      <c r="R81" s="114">
        <f>_xll.qlCalendarAdvance(Calendar,R80,"1D","f")</f>
        <v>42732</v>
      </c>
      <c r="S81" s="236">
        <f>_xll.qlInterpolationInterpolate(B6Minterpolation,R81,TRUE)</f>
        <v>1.9288577277449337E-3</v>
      </c>
    </row>
    <row r="82" spans="18:19" x14ac:dyDescent="0.2">
      <c r="R82" s="114">
        <f>_xll.qlCalendarAdvance(Calendar,R81,"1D","f")</f>
        <v>42733</v>
      </c>
      <c r="S82" s="236">
        <f>_xll.qlInterpolationInterpolate(B6Minterpolation,R82,TRUE)</f>
        <v>1.9305724402837543E-3</v>
      </c>
    </row>
    <row r="83" spans="18:19" x14ac:dyDescent="0.2">
      <c r="R83" s="114">
        <f>_xll.qlCalendarAdvance(Calendar,R82,"1D","f")</f>
        <v>42734</v>
      </c>
      <c r="S83" s="236">
        <f>_xll.qlInterpolationInterpolate(B6Minterpolation,R83,TRUE)</f>
        <v>1.9322743290136253E-3</v>
      </c>
    </row>
    <row r="84" spans="18:19" x14ac:dyDescent="0.2">
      <c r="R84" s="114">
        <f>_xll.qlCalendarAdvance(Calendar,R83,"1D","f")</f>
        <v>42737</v>
      </c>
      <c r="S84" s="236">
        <f>_xll.qlInterpolationInterpolate(B6Minterpolation,R84,TRUE)</f>
        <v>1.9373057345049821E-3</v>
      </c>
    </row>
    <row r="85" spans="18:19" x14ac:dyDescent="0.2">
      <c r="R85" s="114">
        <f>_xll.qlCalendarAdvance(Calendar,R84,"1D","f")</f>
        <v>42738</v>
      </c>
      <c r="S85" s="236">
        <f>_xll.qlInterpolationInterpolate(B6Minterpolation,R85,TRUE)</f>
        <v>1.9389590101544962E-3</v>
      </c>
    </row>
    <row r="86" spans="18:19" x14ac:dyDescent="0.2">
      <c r="R86" s="114">
        <f>_xll.qlCalendarAdvance(Calendar,R85,"1D","f")</f>
        <v>42739</v>
      </c>
      <c r="S86" s="236">
        <f>_xll.qlInterpolationInterpolate(B6Minterpolation,R86,TRUE)</f>
        <v>1.9406008030727817E-3</v>
      </c>
    </row>
    <row r="87" spans="18:19" x14ac:dyDescent="0.2">
      <c r="R87" s="114">
        <f>_xll.qlCalendarAdvance(Calendar,R86,"1D","f")</f>
        <v>42740</v>
      </c>
      <c r="S87" s="236">
        <f>_xll.qlInterpolationInterpolate(B6Minterpolation,R87,TRUE)</f>
        <v>1.9422313814753825E-3</v>
      </c>
    </row>
    <row r="88" spans="18:19" x14ac:dyDescent="0.2">
      <c r="R88" s="114">
        <f>_xll.qlCalendarAdvance(Calendar,R87,"1D","f")</f>
        <v>42741</v>
      </c>
      <c r="S88" s="236">
        <f>_xll.qlInterpolationInterpolate(B6Minterpolation,R88,TRUE)</f>
        <v>1.943851013577843E-3</v>
      </c>
    </row>
    <row r="89" spans="18:19" x14ac:dyDescent="0.2">
      <c r="R89" s="114">
        <f>_xll.qlCalendarAdvance(Calendar,R88,"1D","f")</f>
        <v>42744</v>
      </c>
      <c r="S89" s="236">
        <f>_xll.qlInterpolationInterpolate(B6Minterpolation,R89,TRUE)</f>
        <v>1.9486469142398234E-3</v>
      </c>
    </row>
    <row r="90" spans="18:19" x14ac:dyDescent="0.2">
      <c r="R90" s="114">
        <f>_xll.qlCalendarAdvance(Calendar,R89,"1D","f")</f>
        <v>42745</v>
      </c>
      <c r="S90" s="236">
        <f>_xll.qlInterpolationInterpolate(B6Minterpolation,R90,TRUE)</f>
        <v>1.9502254432971638E-3</v>
      </c>
    </row>
    <row r="91" spans="18:19" x14ac:dyDescent="0.2">
      <c r="R91" s="114">
        <f>_xll.qlCalendarAdvance(Calendar,R90,"1D","f")</f>
        <v>42746</v>
      </c>
      <c r="S91" s="236">
        <f>_xll.qlInterpolationInterpolate(B6Minterpolation,R91,TRUE)</f>
        <v>1.9517943671320847E-3</v>
      </c>
    </row>
    <row r="92" spans="18:19" x14ac:dyDescent="0.2">
      <c r="R92" s="114">
        <f>_xll.qlCalendarAdvance(Calendar,R91,"1D","f")</f>
        <v>42747</v>
      </c>
      <c r="S92" s="236">
        <f>_xll.qlInterpolationInterpolate(B6Minterpolation,R92,TRUE)</f>
        <v>1.9533539539601302E-3</v>
      </c>
    </row>
    <row r="93" spans="18:19" x14ac:dyDescent="0.2">
      <c r="R93" s="114">
        <f>_xll.qlCalendarAdvance(Calendar,R92,"1D","f")</f>
        <v>42748</v>
      </c>
      <c r="S93" s="236">
        <f>_xll.qlInterpolationInterpolate(B6Minterpolation,R93,TRUE)</f>
        <v>1.9549044719968448E-3</v>
      </c>
    </row>
    <row r="94" spans="18:19" x14ac:dyDescent="0.2">
      <c r="R94" s="114">
        <f>_xll.qlCalendarAdvance(Calendar,R93,"1D","f")</f>
        <v>42751</v>
      </c>
      <c r="S94" s="236">
        <f>_xll.qlInterpolationInterpolate(B6Minterpolation,R94,TRUE)</f>
        <v>1.9595042955144418E-3</v>
      </c>
    </row>
    <row r="95" spans="18:19" x14ac:dyDescent="0.2">
      <c r="R95" s="114">
        <f>_xll.qlCalendarAdvance(Calendar,R94,"1D","f")</f>
        <v>42752</v>
      </c>
      <c r="S95" s="236">
        <f>_xll.qlInterpolationInterpolate(B6Minterpolation,R95,TRUE)</f>
        <v>1.961021220541273E-3</v>
      </c>
    </row>
    <row r="96" spans="18:19" x14ac:dyDescent="0.2">
      <c r="R96" s="114">
        <f>_xll.qlCalendarAdvance(Calendar,R95,"1D","f")</f>
        <v>42753</v>
      </c>
      <c r="S96" s="236">
        <f>_xll.qlInterpolationInterpolate(B6Minterpolation,R96,TRUE)</f>
        <v>1.9625304178544937E-3</v>
      </c>
    </row>
    <row r="97" spans="18:19" x14ac:dyDescent="0.2">
      <c r="R97" s="114">
        <f>_xll.qlCalendarAdvance(Calendar,R96,"1D","f")</f>
        <v>42754</v>
      </c>
      <c r="S97" s="236">
        <f>_xll.qlInterpolationInterpolate(B6Minterpolation,R97,TRUE)</f>
        <v>1.9640321556696487E-3</v>
      </c>
    </row>
    <row r="98" spans="18:19" x14ac:dyDescent="0.2">
      <c r="R98" s="114">
        <f>_xll.qlCalendarAdvance(Calendar,R97,"1D","f")</f>
        <v>42755</v>
      </c>
      <c r="S98" s="236">
        <f>_xll.qlInterpolationInterpolate(B6Minterpolation,R98,TRUE)</f>
        <v>1.9655267022022811E-3</v>
      </c>
    </row>
    <row r="99" spans="18:19" x14ac:dyDescent="0.2">
      <c r="R99" s="114">
        <f>_xll.qlCalendarAdvance(Calendar,R98,"1D","f")</f>
        <v>42758</v>
      </c>
      <c r="S99" s="236">
        <f>_xll.qlInterpolationInterpolate(B6Minterpolation,R99,TRUE)</f>
        <v>1.9699698762604889E-3</v>
      </c>
    </row>
    <row r="100" spans="18:19" x14ac:dyDescent="0.2">
      <c r="R100" s="114">
        <f>_xll.qlCalendarAdvance(Calendar,R99,"1D","f")</f>
        <v>42759</v>
      </c>
      <c r="S100" s="236">
        <f>_xll.qlInterpolationInterpolate(B6Minterpolation,R100,TRUE)</f>
        <v>1.9714383398184753E-3</v>
      </c>
    </row>
    <row r="101" spans="18:19" x14ac:dyDescent="0.2">
      <c r="R101" s="114">
        <f>_xll.qlCalendarAdvance(Calendar,R100,"1D","f")</f>
        <v>42760</v>
      </c>
      <c r="S101" s="236">
        <f>_xll.qlInterpolationInterpolate(B6Minterpolation,R101,TRUE)</f>
        <v>1.9729009531716602E-3</v>
      </c>
    </row>
    <row r="102" spans="18:19" x14ac:dyDescent="0.2">
      <c r="R102" s="114">
        <f>_xll.qlCalendarAdvance(Calendar,R101,"1D","f")</f>
        <v>42761</v>
      </c>
      <c r="S102" s="236">
        <f>_xll.qlInterpolationInterpolate(B6Minterpolation,R102,TRUE)</f>
        <v>1.9743579845355884E-3</v>
      </c>
    </row>
    <row r="103" spans="18:19" x14ac:dyDescent="0.2">
      <c r="R103" s="114">
        <f>_xll.qlCalendarAdvance(Calendar,R102,"1D","f")</f>
        <v>42762</v>
      </c>
      <c r="S103" s="236">
        <f>_xll.qlInterpolationInterpolate(B6Minterpolation,R103,TRUE)</f>
        <v>1.9758097021258039E-3</v>
      </c>
    </row>
    <row r="104" spans="18:19" x14ac:dyDescent="0.2">
      <c r="R104" s="114">
        <f>_xll.qlCalendarAdvance(Calendar,R103,"1D","f")</f>
        <v>42765</v>
      </c>
      <c r="S104" s="236">
        <f>_xll.qlInterpolationInterpolate(B6Minterpolation,R104,TRUE)</f>
        <v>1.9801356544096151E-3</v>
      </c>
    </row>
    <row r="105" spans="18:19" x14ac:dyDescent="0.2">
      <c r="R105" s="114">
        <f>_xll.qlCalendarAdvance(Calendar,R104,"1D","f")</f>
        <v>42766</v>
      </c>
      <c r="S105" s="236">
        <f>_xll.qlInterpolationInterpolate(B6Minterpolation,R105,TRUE)</f>
        <v>1.9815687990604211E-3</v>
      </c>
    </row>
    <row r="106" spans="18:19" x14ac:dyDescent="0.2">
      <c r="R106" s="114">
        <f>_xll.qlCalendarAdvance(Calendar,R105,"1D","f")</f>
        <v>42767</v>
      </c>
      <c r="S106" s="236">
        <f>_xll.qlInterpolationInterpolate(B6Minterpolation,R106,TRUE)</f>
        <v>1.982997971015235E-3</v>
      </c>
    </row>
    <row r="107" spans="18:19" x14ac:dyDescent="0.2">
      <c r="R107" s="114">
        <f>_xll.qlCalendarAdvance(Calendar,R106,"1D","f")</f>
        <v>42768</v>
      </c>
      <c r="S107" s="236">
        <f>_xll.qlInterpolationInterpolate(B6Minterpolation,R107,TRUE)</f>
        <v>1.9844234384896013E-3</v>
      </c>
    </row>
    <row r="108" spans="18:19" x14ac:dyDescent="0.2">
      <c r="R108" s="114">
        <f>_xll.qlCalendarAdvance(Calendar,R107,"1D","f")</f>
        <v>42769</v>
      </c>
      <c r="S108" s="236">
        <f>_xll.qlInterpolationInterpolate(B6Minterpolation,R108,TRUE)</f>
        <v>1.9858454696990639E-3</v>
      </c>
    </row>
    <row r="109" spans="18:19" x14ac:dyDescent="0.2">
      <c r="R109" s="114">
        <f>_xll.qlCalendarAdvance(Calendar,R108,"1D","f")</f>
        <v>42772</v>
      </c>
      <c r="S109" s="236">
        <f>_xll.qlInterpolationInterpolate(B6Minterpolation,R109,TRUE)</f>
        <v>1.9900936278934721E-3</v>
      </c>
    </row>
    <row r="110" spans="18:19" x14ac:dyDescent="0.2">
      <c r="R110" s="114">
        <f>_xll.qlCalendarAdvance(Calendar,R109,"1D","f")</f>
        <v>42773</v>
      </c>
      <c r="S110" s="236">
        <f>_xll.qlInterpolationInterpolate(B6Minterpolation,R110,TRUE)</f>
        <v>1.9915045961987621E-3</v>
      </c>
    </row>
    <row r="111" spans="18:19" x14ac:dyDescent="0.2">
      <c r="R111" s="114">
        <f>_xll.qlCalendarAdvance(Calendar,R110,"1D","f")</f>
        <v>42774</v>
      </c>
      <c r="S111" s="236">
        <f>_xll.qlInterpolationInterpolate(B6Minterpolation,R111,TRUE)</f>
        <v>1.9929134693168695E-3</v>
      </c>
    </row>
    <row r="112" spans="18:19" x14ac:dyDescent="0.2">
      <c r="R112" s="114">
        <f>_xll.qlCalendarAdvance(Calendar,R111,"1D","f")</f>
        <v>42775</v>
      </c>
      <c r="S112" s="236">
        <f>_xll.qlInterpolationInterpolate(B6Minterpolation,R112,TRUE)</f>
        <v>1.9943205154633382E-3</v>
      </c>
    </row>
    <row r="113" spans="18:19" x14ac:dyDescent="0.2">
      <c r="R113" s="114">
        <f>_xll.qlCalendarAdvance(Calendar,R112,"1D","f")</f>
        <v>42776</v>
      </c>
      <c r="S113" s="236">
        <f>_xll.qlInterpolationInterpolate(B6Minterpolation,R113,TRUE)</f>
        <v>1.9957260028537127E-3</v>
      </c>
    </row>
    <row r="114" spans="18:19" x14ac:dyDescent="0.2">
      <c r="R114" s="114">
        <f>_xll.qlCalendarAdvance(Calendar,R113,"1D","f")</f>
        <v>42779</v>
      </c>
      <c r="S114" s="236">
        <f>_xll.qlInterpolationInterpolate(B6Minterpolation,R114,TRUE)</f>
        <v>1.9999357946437115E-3</v>
      </c>
    </row>
    <row r="115" spans="18:19" x14ac:dyDescent="0.2">
      <c r="R115" s="114">
        <f>_xll.qlCalendarAdvance(Calendar,R114,"1D","f")</f>
        <v>42780</v>
      </c>
      <c r="S115" s="236">
        <f>_xll.qlInterpolationInterpolate(B6Minterpolation,R115,TRUE)</f>
        <v>2.0013377291651499E-3</v>
      </c>
    </row>
    <row r="116" spans="18:19" x14ac:dyDescent="0.2">
      <c r="R116" s="114">
        <f>_xll.qlCalendarAdvance(Calendar,R115,"1D","f")</f>
        <v>42781</v>
      </c>
      <c r="S116" s="236">
        <f>_xll.qlInterpolationInterpolate(B6Minterpolation,R116,TRUE)</f>
        <v>2.0027394460082151E-3</v>
      </c>
    </row>
    <row r="117" spans="18:19" x14ac:dyDescent="0.2">
      <c r="R117" s="114">
        <f>_xll.qlCalendarAdvance(Calendar,R116,"1D","f")</f>
        <v>42782</v>
      </c>
      <c r="S117" s="236">
        <f>_xll.qlInterpolationInterpolate(B6Minterpolation,R117,TRUE)</f>
        <v>2.0041412133884507E-3</v>
      </c>
    </row>
    <row r="118" spans="18:19" x14ac:dyDescent="0.2">
      <c r="R118" s="114">
        <f>_xll.qlCalendarAdvance(Calendar,R117,"1D","f")</f>
        <v>42783</v>
      </c>
      <c r="S118" s="236">
        <f>_xll.qlInterpolationInterpolate(B6Minterpolation,R118,TRUE)</f>
        <v>2.005543299521401E-3</v>
      </c>
    </row>
    <row r="119" spans="18:19" x14ac:dyDescent="0.2">
      <c r="R119" s="114">
        <f>_xll.qlCalendarAdvance(Calendar,R118,"1D","f")</f>
        <v>42786</v>
      </c>
      <c r="S119" s="236">
        <f>_xll.qlInterpolationInterpolate(B6Minterpolation,R119,TRUE)</f>
        <v>2.0097541525919836E-3</v>
      </c>
    </row>
    <row r="120" spans="18:19" x14ac:dyDescent="0.2">
      <c r="R120" s="114">
        <f>_xll.qlCalendarAdvance(Calendar,R119,"1D","f")</f>
        <v>42787</v>
      </c>
      <c r="S120" s="236">
        <f>_xll.qlInterpolationInterpolate(B6Minterpolation,R120,TRUE)</f>
        <v>2.0111601958912352E-3</v>
      </c>
    </row>
    <row r="121" spans="18:19" x14ac:dyDescent="0.2">
      <c r="R121" s="114">
        <f>_xll.qlCalendarAdvance(Calendar,R120,"1D","f")</f>
        <v>42788</v>
      </c>
      <c r="S121" s="236">
        <f>_xll.qlInterpolationInterpolate(B6Minterpolation,R121,TRUE)</f>
        <v>2.0125678990209222E-3</v>
      </c>
    </row>
    <row r="122" spans="18:19" x14ac:dyDescent="0.2">
      <c r="R122" s="114">
        <f>_xll.qlCalendarAdvance(Calendar,R121,"1D","f")</f>
        <v>42789</v>
      </c>
      <c r="S122" s="236">
        <f>_xll.qlInterpolationInterpolate(B6Minterpolation,R122,TRUE)</f>
        <v>2.0139775301965895E-3</v>
      </c>
    </row>
    <row r="123" spans="18:19" x14ac:dyDescent="0.2">
      <c r="R123" s="114">
        <f>_xll.qlCalendarAdvance(Calendar,R122,"1D","f")</f>
        <v>42790</v>
      </c>
      <c r="S123" s="236">
        <f>_xll.qlInterpolationInterpolate(B6Minterpolation,R123,TRUE)</f>
        <v>2.0153893576337805E-3</v>
      </c>
    </row>
    <row r="124" spans="18:19" x14ac:dyDescent="0.2">
      <c r="R124" s="114">
        <f>_xll.qlCalendarAdvance(Calendar,R123,"1D","f")</f>
        <v>42793</v>
      </c>
      <c r="S124" s="236">
        <f>_xll.qlInterpolationInterpolate(B6Minterpolation,R124,TRUE)</f>
        <v>2.0196406996699401E-3</v>
      </c>
    </row>
    <row r="125" spans="18:19" x14ac:dyDescent="0.2">
      <c r="R125" s="114">
        <f>_xll.qlCalendarAdvance(Calendar,R124,"1D","f")</f>
        <v>42794</v>
      </c>
      <c r="S125" s="236">
        <f>_xll.qlInterpolationInterpolate(B6Minterpolation,R125,TRUE)</f>
        <v>2.0210639943086688E-3</v>
      </c>
    </row>
    <row r="126" spans="18:19" x14ac:dyDescent="0.2">
      <c r="R126" s="114">
        <f>_xll.qlCalendarAdvance(Calendar,R125,"1D","f")</f>
        <v>42795</v>
      </c>
      <c r="S126" s="236">
        <f>_xll.qlInterpolationInterpolate(B6Minterpolation,R126,TRUE)</f>
        <v>2.0224908262866429E-3</v>
      </c>
    </row>
    <row r="127" spans="18:19" x14ac:dyDescent="0.2">
      <c r="R127" s="114">
        <f>_xll.qlCalendarAdvance(Calendar,R126,"1D","f")</f>
        <v>42796</v>
      </c>
      <c r="S127" s="236">
        <f>_xll.qlInterpolationInterpolate(B6Minterpolation,R127,TRUE)</f>
        <v>2.0239214638194058E-3</v>
      </c>
    </row>
    <row r="128" spans="18:19" x14ac:dyDescent="0.2">
      <c r="R128" s="114">
        <f>_xll.qlCalendarAdvance(Calendar,R127,"1D","f")</f>
        <v>42797</v>
      </c>
      <c r="S128" s="236">
        <f>_xll.qlInterpolationInterpolate(B6Minterpolation,R128,TRUE)</f>
        <v>2.0253561751225023E-3</v>
      </c>
    </row>
    <row r="129" spans="18:19" x14ac:dyDescent="0.2">
      <c r="R129" s="114">
        <f>_xll.qlCalendarAdvance(Calendar,R128,"1D","f")</f>
        <v>42800</v>
      </c>
      <c r="S129" s="236">
        <f>_xll.qlInterpolationInterpolate(B6Minterpolation,R129,TRUE)</f>
        <v>2.0296874338092321E-3</v>
      </c>
    </row>
    <row r="130" spans="18:19" x14ac:dyDescent="0.2">
      <c r="R130" s="114">
        <f>_xll.qlCalendarAdvance(Calendar,R129,"1D","f")</f>
        <v>42801</v>
      </c>
      <c r="S130" s="236">
        <f>_xll.qlInterpolationInterpolate(B6Minterpolation,R130,TRUE)</f>
        <v>2.0311411223491028E-3</v>
      </c>
    </row>
    <row r="131" spans="18:19" x14ac:dyDescent="0.2">
      <c r="R131" s="114">
        <f>_xll.qlCalendarAdvance(Calendar,R130,"1D","f")</f>
        <v>42802</v>
      </c>
      <c r="S131" s="236">
        <f>_xll.qlInterpolationInterpolate(B6Minterpolation,R131,TRUE)</f>
        <v>2.0326002257370279E-3</v>
      </c>
    </row>
    <row r="132" spans="18:19" x14ac:dyDescent="0.2">
      <c r="R132" s="114">
        <f>_xll.qlCalendarAdvance(Calendar,R131,"1D","f")</f>
        <v>42803</v>
      </c>
      <c r="S132" s="236">
        <f>_xll.qlInterpolationInterpolate(B6Minterpolation,R132,TRUE)</f>
        <v>2.0340649515962175E-3</v>
      </c>
    </row>
    <row r="133" spans="18:19" x14ac:dyDescent="0.2">
      <c r="R133" s="114">
        <f>_xll.qlCalendarAdvance(Calendar,R132,"1D","f")</f>
        <v>42804</v>
      </c>
      <c r="S133" s="236">
        <f>_xll.qlInterpolationInterpolate(B6Minterpolation,R133,TRUE)</f>
        <v>2.0355352651805474E-3</v>
      </c>
    </row>
    <row r="134" spans="18:19" x14ac:dyDescent="0.2">
      <c r="R134" s="114">
        <f>_xll.qlCalendarAdvance(Calendar,R133,"1D","f")</f>
        <v>42807</v>
      </c>
      <c r="S134" s="236">
        <f>_xll.qlInterpolationInterpolate(B6Minterpolation,R134,TRUE)</f>
        <v>2.0399787788998019E-3</v>
      </c>
    </row>
    <row r="135" spans="18:19" x14ac:dyDescent="0.2">
      <c r="R135" s="114">
        <f>_xll.qlCalendarAdvance(Calendar,R134,"1D","f")</f>
        <v>42808</v>
      </c>
      <c r="S135" s="236">
        <f>_xll.qlInterpolationInterpolate(B6Minterpolation,R135,TRUE)</f>
        <v>2.0414704900001157E-3</v>
      </c>
    </row>
    <row r="136" spans="18:19" x14ac:dyDescent="0.2">
      <c r="R136" s="114">
        <f>_xll.qlCalendarAdvance(Calendar,R135,"1D","f")</f>
        <v>42809</v>
      </c>
      <c r="S136" s="236">
        <f>_xll.qlInterpolationInterpolate(B6Minterpolation,R136,TRUE)</f>
        <v>2.0429673121332803E-3</v>
      </c>
    </row>
    <row r="137" spans="18:19" x14ac:dyDescent="0.2">
      <c r="R137" s="114">
        <f>_xll.qlCalendarAdvance(Calendar,R136,"1D","f")</f>
        <v>42810</v>
      </c>
      <c r="S137" s="236">
        <f>_xll.qlInterpolationInterpolate(B6Minterpolation,R137,TRUE)</f>
        <v>2.0444691499608382E-3</v>
      </c>
    </row>
    <row r="138" spans="18:19" x14ac:dyDescent="0.2">
      <c r="R138" s="114">
        <f>_xll.qlCalendarAdvance(Calendar,R137,"1D","f")</f>
        <v>42811</v>
      </c>
      <c r="S138" s="236">
        <f>_xll.qlInterpolationInterpolate(B6Minterpolation,R138,TRUE)</f>
        <v>2.0459759081443317E-3</v>
      </c>
    </row>
    <row r="139" spans="18:19" x14ac:dyDescent="0.2">
      <c r="R139" s="114">
        <f>_xll.qlCalendarAdvance(Calendar,R138,"1D","f")</f>
        <v>42814</v>
      </c>
      <c r="S139" s="236">
        <f>_xll.qlInterpolationInterpolate(B6Minterpolation,R139,TRUE)</f>
        <v>2.050524751445848E-3</v>
      </c>
    </row>
    <row r="140" spans="18:19" x14ac:dyDescent="0.2">
      <c r="R140" s="114">
        <f>_xll.qlCalendarAdvance(Calendar,R139,"1D","f")</f>
        <v>42815</v>
      </c>
      <c r="S140" s="236">
        <f>_xll.qlInterpolationInterpolate(B6Minterpolation,R140,TRUE)</f>
        <v>2.0520502376685052E-3</v>
      </c>
    </row>
    <row r="141" spans="18:19" x14ac:dyDescent="0.2">
      <c r="R141" s="114">
        <f>_xll.qlCalendarAdvance(Calendar,R140,"1D","f")</f>
        <v>42816</v>
      </c>
      <c r="S141" s="236">
        <f>_xll.qlInterpolationInterpolate(B6Minterpolation,R141,TRUE)</f>
        <v>2.0535801675548092E-3</v>
      </c>
    </row>
    <row r="142" spans="18:19" x14ac:dyDescent="0.2">
      <c r="R142" s="114">
        <f>_xll.qlCalendarAdvance(Calendar,R141,"1D","f")</f>
        <v>42817</v>
      </c>
      <c r="S142" s="236">
        <f>_xll.qlInterpolationInterpolate(B6Minterpolation,R142,TRUE)</f>
        <v>2.0551144457663017E-3</v>
      </c>
    </row>
    <row r="143" spans="18:19" x14ac:dyDescent="0.2">
      <c r="R143" s="114">
        <f>_xll.qlCalendarAdvance(Calendar,R142,"1D","f")</f>
        <v>42818</v>
      </c>
      <c r="S143" s="236">
        <f>_xll.qlInterpolationInterpolate(B6Minterpolation,R143,TRUE)</f>
        <v>2.0566529769645249E-3</v>
      </c>
    </row>
    <row r="144" spans="18:19" x14ac:dyDescent="0.2">
      <c r="R144" s="114">
        <f>_xll.qlCalendarAdvance(Calendar,R143,"1D","f")</f>
        <v>42821</v>
      </c>
      <c r="S144" s="236">
        <f>_xll.qlInterpolationInterpolate(B6Minterpolation,R144,TRUE)</f>
        <v>2.0612931350949999E-3</v>
      </c>
    </row>
    <row r="145" spans="18:19" x14ac:dyDescent="0.2">
      <c r="R145" s="114">
        <f>_xll.qlCalendarAdvance(Calendar,R144,"1D","f")</f>
        <v>42822</v>
      </c>
      <c r="S145" s="236">
        <f>_xll.qlInterpolationInterpolate(B6Minterpolation,R145,TRUE)</f>
        <v>2.0628477248555675E-3</v>
      </c>
    </row>
    <row r="146" spans="18:19" x14ac:dyDescent="0.2">
      <c r="R146" s="114">
        <f>_xll.qlCalendarAdvance(Calendar,R145,"1D","f")</f>
        <v>42823</v>
      </c>
      <c r="S146" s="236">
        <f>_xll.qlInterpolationInterpolate(B6Minterpolation,R146,TRUE)</f>
        <v>2.0644060909105763E-3</v>
      </c>
    </row>
    <row r="147" spans="18:19" x14ac:dyDescent="0.2">
      <c r="R147" s="114">
        <f>_xll.qlCalendarAdvance(Calendar,R146,"1D","f")</f>
        <v>42824</v>
      </c>
      <c r="S147" s="236">
        <f>_xll.qlInterpolationInterpolate(B6Minterpolation,R147,TRUE)</f>
        <v>2.0659681379215692E-3</v>
      </c>
    </row>
    <row r="148" spans="18:19" x14ac:dyDescent="0.2">
      <c r="R148" s="114">
        <f>_xll.qlCalendarAdvance(Calendar,R147,"1D","f")</f>
        <v>42825</v>
      </c>
      <c r="S148" s="236">
        <f>_xll.qlInterpolationInterpolate(B6Minterpolation,R148,TRUE)</f>
        <v>2.0675337705500876E-3</v>
      </c>
    </row>
    <row r="149" spans="18:19" x14ac:dyDescent="0.2">
      <c r="R149" s="114">
        <f>_xll.qlCalendarAdvance(Calendar,R148,"1D","f")</f>
        <v>42828</v>
      </c>
      <c r="S149" s="236">
        <f>_xll.qlInterpolationInterpolate(B6Minterpolation,R149,TRUE)</f>
        <v>2.0722512287562195E-3</v>
      </c>
    </row>
    <row r="150" spans="18:19" x14ac:dyDescent="0.2">
      <c r="R150" s="114">
        <f>_xll.qlCalendarAdvance(Calendar,R149,"1D","f")</f>
        <v>42829</v>
      </c>
      <c r="S150" s="236">
        <f>_xll.qlInterpolationInterpolate(B6Minterpolation,R150,TRUE)</f>
        <v>2.0738302504702631E-3</v>
      </c>
    </row>
    <row r="151" spans="18:19" x14ac:dyDescent="0.2">
      <c r="R151" s="114">
        <f>_xll.qlCalendarAdvance(Calendar,R150,"1D","f")</f>
        <v>42830</v>
      </c>
      <c r="S151" s="236">
        <f>_xll.qlInterpolationInterpolate(B6Minterpolation,R151,TRUE)</f>
        <v>2.0754123811095432E-3</v>
      </c>
    </row>
    <row r="152" spans="18:19" x14ac:dyDescent="0.2">
      <c r="R152" s="114">
        <f>_xll.qlCalendarAdvance(Calendar,R151,"1D","f")</f>
        <v>42831</v>
      </c>
      <c r="S152" s="236">
        <f>_xll.qlInterpolationInterpolate(B6Minterpolation,R152,TRUE)</f>
        <v>2.076997525335602E-3</v>
      </c>
    </row>
    <row r="153" spans="18:19" x14ac:dyDescent="0.2">
      <c r="R153" s="114">
        <f>_xll.qlCalendarAdvance(Calendar,R152,"1D","f")</f>
        <v>42832</v>
      </c>
      <c r="S153" s="236">
        <f>_xll.qlInterpolationInterpolate(B6Minterpolation,R153,TRUE)</f>
        <v>2.0785855878099817E-3</v>
      </c>
    </row>
    <row r="154" spans="18:19" x14ac:dyDescent="0.2">
      <c r="R154" s="114">
        <f>_xll.qlCalendarAdvance(Calendar,R153,"1D","f")</f>
        <v>42835</v>
      </c>
      <c r="S154" s="236">
        <f>_xll.qlInterpolationInterpolate(B6Minterpolation,R154,TRUE)</f>
        <v>2.0833663313384681E-3</v>
      </c>
    </row>
    <row r="155" spans="18:19" x14ac:dyDescent="0.2">
      <c r="R155" s="114">
        <f>_xll.qlCalendarAdvance(Calendar,R154,"1D","f")</f>
        <v>42836</v>
      </c>
      <c r="S155" s="236">
        <f>_xll.qlInterpolationInterpolate(B6Minterpolation,R155,TRUE)</f>
        <v>2.0849651134215532E-3</v>
      </c>
    </row>
    <row r="156" spans="18:19" x14ac:dyDescent="0.2">
      <c r="R156" s="114">
        <f>_xll.qlCalendarAdvance(Calendar,R155,"1D","f")</f>
        <v>42837</v>
      </c>
      <c r="S156" s="236">
        <f>_xll.qlInterpolationInterpolate(B6Minterpolation,R156,TRUE)</f>
        <v>2.0865663370606704E-3</v>
      </c>
    </row>
    <row r="157" spans="18:19" x14ac:dyDescent="0.2">
      <c r="R157" s="114">
        <f>_xll.qlCalendarAdvance(Calendar,R156,"1D","f")</f>
        <v>42838</v>
      </c>
      <c r="S157" s="236">
        <f>_xll.qlInterpolationInterpolate(B6Minterpolation,R157,TRUE)</f>
        <v>2.0881699069173611E-3</v>
      </c>
    </row>
    <row r="158" spans="18:19" x14ac:dyDescent="0.2">
      <c r="R158" s="114">
        <f>_xll.qlCalendarAdvance(Calendar,R157,"1D","f")</f>
        <v>42843</v>
      </c>
      <c r="S158" s="236">
        <f>_xll.qlInterpolationInterpolate(B6Minterpolation,R158,TRUE)</f>
        <v>2.0962196126183999E-3</v>
      </c>
    </row>
    <row r="159" spans="18:19" x14ac:dyDescent="0.2">
      <c r="R159" s="114">
        <f>_xll.qlCalendarAdvance(Calendar,R158,"1D","f")</f>
        <v>42844</v>
      </c>
      <c r="S159" s="236">
        <f>_xll.qlInterpolationInterpolate(B6Minterpolation,R159,TRUE)</f>
        <v>2.0978352576729196E-3</v>
      </c>
    </row>
    <row r="160" spans="18:19" x14ac:dyDescent="0.2">
      <c r="R160" s="114">
        <f>_xll.qlCalendarAdvance(Calendar,R159,"1D","f")</f>
        <v>42845</v>
      </c>
      <c r="S160" s="236">
        <f>_xll.qlInterpolationInterpolate(B6Minterpolation,R160,TRUE)</f>
        <v>2.0994525815758083E-3</v>
      </c>
    </row>
    <row r="161" spans="18:19" x14ac:dyDescent="0.2">
      <c r="R161" s="114">
        <f>_xll.qlCalendarAdvance(Calendar,R160,"1D","f")</f>
        <v>42846</v>
      </c>
      <c r="S161" s="236">
        <f>_xll.qlInterpolationInterpolate(B6Minterpolation,R161,TRUE)</f>
        <v>2.1010714889886082E-3</v>
      </c>
    </row>
    <row r="162" spans="18:19" x14ac:dyDescent="0.2">
      <c r="R162" s="114">
        <f>_xll.qlCalendarAdvance(Calendar,R161,"1D","f")</f>
        <v>42849</v>
      </c>
      <c r="S162" s="236">
        <f>_xll.qlInterpolationInterpolate(B6Minterpolation,R162,TRUE)</f>
        <v>2.1059367589018971E-3</v>
      </c>
    </row>
    <row r="163" spans="18:19" x14ac:dyDescent="0.2">
      <c r="R163" s="114">
        <f>_xll.qlCalendarAdvance(Calendar,R162,"1D","f")</f>
        <v>42850</v>
      </c>
      <c r="S163" s="236">
        <f>_xll.qlInterpolationInterpolate(B6Minterpolation,R163,TRUE)</f>
        <v>2.1075610469697631E-3</v>
      </c>
    </row>
    <row r="164" spans="18:19" x14ac:dyDescent="0.2">
      <c r="R164" s="114">
        <f>_xll.qlCalendarAdvance(Calendar,R163,"1D","f")</f>
        <v>42851</v>
      </c>
      <c r="S164" s="236">
        <f>_xll.qlInterpolationInterpolate(B6Minterpolation,R164,TRUE)</f>
        <v>2.1091864418552519E-3</v>
      </c>
    </row>
    <row r="165" spans="18:19" x14ac:dyDescent="0.2">
      <c r="R165" s="114">
        <f>_xll.qlCalendarAdvance(Calendar,R164,"1D","f")</f>
        <v>42852</v>
      </c>
      <c r="S165" s="236">
        <f>_xll.qlInterpolationInterpolate(B6Minterpolation,R165,TRUE)</f>
        <v>2.1108128482199041E-3</v>
      </c>
    </row>
    <row r="166" spans="18:19" x14ac:dyDescent="0.2">
      <c r="R166" s="114">
        <f>_xll.qlCalendarAdvance(Calendar,R165,"1D","f")</f>
        <v>42853</v>
      </c>
      <c r="S166" s="236">
        <f>_xll.qlInterpolationInterpolate(B6Minterpolation,R166,TRUE)</f>
        <v>2.1124401707252631E-3</v>
      </c>
    </row>
    <row r="167" spans="18:19" x14ac:dyDescent="0.2">
      <c r="R167" s="114">
        <f>_xll.qlCalendarAdvance(Calendar,R166,"1D","f")</f>
        <v>42857</v>
      </c>
      <c r="S167" s="236">
        <f>_xll.qlInterpolationInterpolate(B6Minterpolation,R167,TRUE)</f>
        <v>2.1189567153846057E-3</v>
      </c>
    </row>
    <row r="168" spans="18:19" x14ac:dyDescent="0.2">
      <c r="R168" s="114">
        <f>_xll.qlCalendarAdvance(Calendar,R167,"1D","f")</f>
        <v>42858</v>
      </c>
      <c r="S168" s="236">
        <f>_xll.qlInterpolationInterpolate(B6Minterpolation,R168,TRUE)</f>
        <v>2.1205871885166287E-3</v>
      </c>
    </row>
    <row r="169" spans="18:19" x14ac:dyDescent="0.2">
      <c r="R169" s="114">
        <f>_xll.qlCalendarAdvance(Calendar,R168,"1D","f")</f>
        <v>42859</v>
      </c>
      <c r="S169" s="236">
        <f>_xll.qlInterpolationInterpolate(B6Minterpolation,R169,TRUE)</f>
        <v>2.122218005758611E-3</v>
      </c>
    </row>
    <row r="170" spans="18:19" x14ac:dyDescent="0.2">
      <c r="R170" s="114">
        <f>_xll.qlCalendarAdvance(Calendar,R169,"1D","f")</f>
        <v>42860</v>
      </c>
      <c r="S170" s="236">
        <f>_xll.qlInterpolationInterpolate(B6Minterpolation,R170,TRUE)</f>
        <v>2.1238490717720945E-3</v>
      </c>
    </row>
    <row r="171" spans="18:19" x14ac:dyDescent="0.2">
      <c r="R171" s="114">
        <f>_xll.qlCalendarAdvance(Calendar,R170,"1D","f")</f>
        <v>42863</v>
      </c>
      <c r="S171" s="236">
        <f>_xll.qlInterpolationInterpolate(B6Minterpolation,R171,TRUE)</f>
        <v>2.1287428090569762E-3</v>
      </c>
    </row>
    <row r="172" spans="18:19" x14ac:dyDescent="0.2">
      <c r="R172" s="114">
        <f>_xll.qlCalendarAdvance(Calendar,R171,"1D","f")</f>
        <v>42864</v>
      </c>
      <c r="S172" s="236">
        <f>_xll.qlInterpolationInterpolate(B6Minterpolation,R172,TRUE)</f>
        <v>2.1303739167718876E-3</v>
      </c>
    </row>
    <row r="173" spans="18:19" x14ac:dyDescent="0.2">
      <c r="R173" s="114">
        <f>_xll.qlCalendarAdvance(Calendar,R172,"1D","f")</f>
        <v>42865</v>
      </c>
      <c r="S173" s="236">
        <f>_xll.qlInterpolationInterpolate(B6Minterpolation,R173,TRUE)</f>
        <v>2.1320047965660109E-3</v>
      </c>
    </row>
    <row r="174" spans="18:19" x14ac:dyDescent="0.2">
      <c r="R174" s="114">
        <f>_xll.qlCalendarAdvance(Calendar,R173,"1D","f")</f>
        <v>42866</v>
      </c>
      <c r="S174" s="236">
        <f>_xll.qlInterpolationInterpolate(B6Minterpolation,R174,TRUE)</f>
        <v>2.1336353531008889E-3</v>
      </c>
    </row>
    <row r="175" spans="18:19" x14ac:dyDescent="0.2">
      <c r="R175" s="114">
        <f>_xll.qlCalendarAdvance(Calendar,R174,"1D","f")</f>
        <v>42867</v>
      </c>
      <c r="S175" s="236">
        <f>_xll.qlInterpolationInterpolate(B6Minterpolation,R175,TRUE)</f>
        <v>2.1352654910380634E-3</v>
      </c>
    </row>
    <row r="176" spans="18:19" x14ac:dyDescent="0.2">
      <c r="R176" s="114">
        <f>_xll.qlCalendarAdvance(Calendar,R175,"1D","f")</f>
        <v>42870</v>
      </c>
      <c r="S176" s="236">
        <f>_xll.qlInterpolationInterpolate(B6Minterpolation,R176,TRUE)</f>
        <v>2.1401524398787881E-3</v>
      </c>
    </row>
    <row r="177" spans="18:19" x14ac:dyDescent="0.2">
      <c r="R177" s="114">
        <f>_xll.qlCalendarAdvance(Calendar,R176,"1D","f")</f>
        <v>42871</v>
      </c>
      <c r="S177" s="236">
        <f>_xll.qlInterpolationInterpolate(B6Minterpolation,R177,TRUE)</f>
        <v>2.1417799500405704E-3</v>
      </c>
    </row>
    <row r="178" spans="18:19" x14ac:dyDescent="0.2">
      <c r="R178" s="114">
        <f>_xll.qlCalendarAdvance(Calendar,R177,"1D","f")</f>
        <v>42872</v>
      </c>
      <c r="S178" s="236">
        <f>_xll.qlInterpolationInterpolate(B6Minterpolation,R178,TRUE)</f>
        <v>2.1434065649123604E-3</v>
      </c>
    </row>
    <row r="179" spans="18:19" x14ac:dyDescent="0.2">
      <c r="R179" s="114">
        <f>_xll.qlCalendarAdvance(Calendar,R178,"1D","f")</f>
        <v>42873</v>
      </c>
      <c r="S179" s="236">
        <f>_xll.qlInterpolationInterpolate(B6Minterpolation,R179,TRUE)</f>
        <v>2.1450321891556996E-3</v>
      </c>
    </row>
    <row r="180" spans="18:19" x14ac:dyDescent="0.2">
      <c r="R180" s="114">
        <f>_xll.qlCalendarAdvance(Calendar,R179,"1D","f")</f>
        <v>42874</v>
      </c>
      <c r="S180" s="236">
        <f>_xll.qlInterpolationInterpolate(B6Minterpolation,R180,TRUE)</f>
        <v>2.1466567274321308E-3</v>
      </c>
    </row>
    <row r="181" spans="18:19" x14ac:dyDescent="0.2">
      <c r="R181" s="114">
        <f>_xll.qlCalendarAdvance(Calendar,R180,"1D","f")</f>
        <v>42877</v>
      </c>
      <c r="S181" s="236">
        <f>_xll.qlInterpolationInterpolate(B6Minterpolation,R181,TRUE)</f>
        <v>2.1515228730753962E-3</v>
      </c>
    </row>
    <row r="182" spans="18:19" x14ac:dyDescent="0.2">
      <c r="R182" s="114">
        <f>_xll.qlCalendarAdvance(Calendar,R181,"1D","f")</f>
        <v>42878</v>
      </c>
      <c r="S182" s="236">
        <f>_xll.qlInterpolationInterpolate(B6Minterpolation,R182,TRUE)</f>
        <v>2.1531421140996159E-3</v>
      </c>
    </row>
    <row r="183" spans="18:19" x14ac:dyDescent="0.2">
      <c r="R183" s="114">
        <f>_xll.qlCalendarAdvance(Calendar,R182,"1D","f")</f>
        <v>42879</v>
      </c>
      <c r="S183" s="236">
        <f>_xll.qlInterpolationInterpolate(B6Minterpolation,R183,TRUE)</f>
        <v>2.1547597924646382E-3</v>
      </c>
    </row>
    <row r="184" spans="18:19" x14ac:dyDescent="0.2">
      <c r="R184" s="114">
        <f>_xll.qlCalendarAdvance(Calendar,R183,"1D","f")</f>
        <v>42880</v>
      </c>
      <c r="S184" s="236">
        <f>_xll.qlInterpolationInterpolate(B6Minterpolation,R184,TRUE)</f>
        <v>2.1563758128320051E-3</v>
      </c>
    </row>
    <row r="185" spans="18:19" x14ac:dyDescent="0.2">
      <c r="R185" s="114">
        <f>_xll.qlCalendarAdvance(Calendar,R184,"1D","f")</f>
        <v>42881</v>
      </c>
      <c r="S185" s="236">
        <f>_xll.qlInterpolationInterpolate(B6Minterpolation,R185,TRUE)</f>
        <v>2.1579900798632586E-3</v>
      </c>
    </row>
    <row r="186" spans="18:19" x14ac:dyDescent="0.2">
      <c r="R186" s="114">
        <f>_xll.qlCalendarAdvance(Calendar,R185,"1D","f")</f>
        <v>42884</v>
      </c>
      <c r="S186" s="236">
        <f>_xll.qlInterpolationInterpolate(B6Minterpolation,R186,TRUE)</f>
        <v>2.1628214075557622E-3</v>
      </c>
    </row>
    <row r="187" spans="18:19" x14ac:dyDescent="0.2">
      <c r="R187" s="114">
        <f>_xll.qlCalendarAdvance(Calendar,R186,"1D","f")</f>
        <v>42885</v>
      </c>
      <c r="S187" s="236">
        <f>_xll.qlInterpolationInterpolate(B6Minterpolation,R187,TRUE)</f>
        <v>2.1644277078579849E-3</v>
      </c>
    </row>
    <row r="188" spans="18:19" x14ac:dyDescent="0.2">
      <c r="R188" s="114">
        <f>_xll.qlCalendarAdvance(Calendar,R187,"1D","f")</f>
        <v>42886</v>
      </c>
      <c r="S188" s="236">
        <f>_xll.qlInterpolationInterpolate(B6Minterpolation,R188,TRUE)</f>
        <v>2.1660317781318052E-3</v>
      </c>
    </row>
    <row r="189" spans="18:19" x14ac:dyDescent="0.2">
      <c r="R189" s="114">
        <f>_xll.qlCalendarAdvance(Calendar,R188,"1D","f")</f>
        <v>42887</v>
      </c>
      <c r="S189" s="236">
        <f>_xll.qlInterpolationInterpolate(B6Minterpolation,R189,TRUE)</f>
        <v>2.1676335230387655E-3</v>
      </c>
    </row>
    <row r="190" spans="18:19" x14ac:dyDescent="0.2">
      <c r="R190" s="114">
        <f>_xll.qlCalendarAdvance(Calendar,R189,"1D","f")</f>
        <v>42888</v>
      </c>
      <c r="S190" s="236">
        <f>_xll.qlInterpolationInterpolate(B6Minterpolation,R190,TRUE)</f>
        <v>2.1692328472404073E-3</v>
      </c>
    </row>
    <row r="191" spans="18:19" x14ac:dyDescent="0.2">
      <c r="R191" s="114">
        <f>_xll.qlCalendarAdvance(Calendar,R190,"1D","f")</f>
        <v>42891</v>
      </c>
      <c r="S191" s="236">
        <f>_xll.qlInterpolationInterpolate(B6Minterpolation,R191,TRUE)</f>
        <v>2.1740153422288473E-3</v>
      </c>
    </row>
    <row r="192" spans="18:19" x14ac:dyDescent="0.2">
      <c r="R192" s="114">
        <f>_xll.qlCalendarAdvance(Calendar,R191,"1D","f")</f>
        <v>42892</v>
      </c>
      <c r="S192" s="236">
        <f>_xll.qlInterpolationInterpolate(B6Minterpolation,R192,TRUE)</f>
        <v>2.1756040302246386E-3</v>
      </c>
    </row>
    <row r="193" spans="18:19" x14ac:dyDescent="0.2">
      <c r="R193" s="114">
        <f>_xll.qlCalendarAdvance(Calendar,R192,"1D","f")</f>
        <v>42893</v>
      </c>
      <c r="S193" s="236">
        <f>_xll.qlInterpolationInterpolate(B6Minterpolation,R193,TRUE)</f>
        <v>2.1771898208228233E-3</v>
      </c>
    </row>
    <row r="194" spans="18:19" x14ac:dyDescent="0.2">
      <c r="R194" s="114">
        <f>_xll.qlCalendarAdvance(Calendar,R193,"1D","f")</f>
        <v>42894</v>
      </c>
      <c r="S194" s="236">
        <f>_xll.qlInterpolationInterpolate(B6Minterpolation,R194,TRUE)</f>
        <v>2.1787726186849425E-3</v>
      </c>
    </row>
    <row r="195" spans="18:19" x14ac:dyDescent="0.2">
      <c r="R195" s="114">
        <f>_xll.qlCalendarAdvance(Calendar,R194,"1D","f")</f>
        <v>42895</v>
      </c>
      <c r="S195" s="236">
        <f>_xll.qlInterpolationInterpolate(B6Minterpolation,R195,TRUE)</f>
        <v>2.1803523388160906E-3</v>
      </c>
    </row>
    <row r="196" spans="18:19" x14ac:dyDescent="0.2">
      <c r="R196" s="114">
        <f>_xll.qlCalendarAdvance(Calendar,R195,"1D","f")</f>
        <v>42898</v>
      </c>
      <c r="S196" s="236">
        <f>_xll.qlInterpolationInterpolate(B6Minterpolation,R196,TRUE)</f>
        <v>2.1850726379909115E-3</v>
      </c>
    </row>
    <row r="197" spans="18:19" x14ac:dyDescent="0.2">
      <c r="R197" s="114">
        <f>_xll.qlCalendarAdvance(Calendar,R196,"1D","f")</f>
        <v>42899</v>
      </c>
      <c r="S197" s="236">
        <f>_xll.qlInterpolationInterpolate(B6Minterpolation,R197,TRUE)</f>
        <v>2.1866396730524829E-3</v>
      </c>
    </row>
    <row r="198" spans="18:19" x14ac:dyDescent="0.2">
      <c r="R198" s="114">
        <f>_xll.qlCalendarAdvance(Calendar,R197,"1D","f")</f>
        <v>42900</v>
      </c>
      <c r="S198" s="236">
        <f>_xll.qlInterpolationInterpolate(B6Minterpolation,R198,TRUE)</f>
        <v>2.1882034536537883E-3</v>
      </c>
    </row>
    <row r="199" spans="18:19" x14ac:dyDescent="0.2">
      <c r="R199" s="114">
        <f>_xll.qlCalendarAdvance(Calendar,R198,"1D","f")</f>
        <v>42901</v>
      </c>
      <c r="S199" s="236">
        <f>_xll.qlInterpolationInterpolate(B6Minterpolation,R199,TRUE)</f>
        <v>2.1897639465176797E-3</v>
      </c>
    </row>
    <row r="200" spans="18:19" x14ac:dyDescent="0.2">
      <c r="R200" s="114">
        <f>_xll.qlCalendarAdvance(Calendar,R199,"1D","f")</f>
        <v>42902</v>
      </c>
      <c r="S200" s="236">
        <f>_xll.qlInterpolationInterpolate(B6Minterpolation,R200,TRUE)</f>
        <v>2.1913211183670089E-3</v>
      </c>
    </row>
    <row r="201" spans="18:19" x14ac:dyDescent="0.2">
      <c r="R201" s="114">
        <f>_xll.qlCalendarAdvance(Calendar,R200,"1D","f")</f>
        <v>42905</v>
      </c>
      <c r="S201" s="236">
        <f>_xll.qlInterpolationInterpolate(B6Minterpolation,R201,TRUE)</f>
        <v>2.1959723750561346E-3</v>
      </c>
    </row>
    <row r="202" spans="18:19" x14ac:dyDescent="0.2">
      <c r="R202" s="114">
        <f>_xll.qlCalendarAdvance(Calendar,R201,"1D","f")</f>
        <v>42906</v>
      </c>
      <c r="S202" s="236">
        <f>_xll.qlInterpolationInterpolate(B6Minterpolation,R202,TRUE)</f>
        <v>2.1975159300757275E-3</v>
      </c>
    </row>
    <row r="203" spans="18:19" x14ac:dyDescent="0.2">
      <c r="R203" s="114">
        <f>_xll.qlCalendarAdvance(Calendar,R202,"1D","f")</f>
        <v>42907</v>
      </c>
      <c r="S203" s="236">
        <f>_xll.qlInterpolationInterpolate(B6Minterpolation,R203,TRUE)</f>
        <v>2.1990559976950157E-3</v>
      </c>
    </row>
    <row r="204" spans="18:19" x14ac:dyDescent="0.2">
      <c r="R204" s="114">
        <f>_xll.qlCalendarAdvance(Calendar,R203,"1D","f")</f>
        <v>42908</v>
      </c>
      <c r="S204" s="236">
        <f>_xll.qlInterpolationInterpolate(B6Minterpolation,R204,TRUE)</f>
        <v>2.2005925446368499E-3</v>
      </c>
    </row>
    <row r="205" spans="18:19" x14ac:dyDescent="0.2">
      <c r="R205" s="114">
        <f>_xll.qlCalendarAdvance(Calendar,R204,"1D","f")</f>
        <v>42909</v>
      </c>
      <c r="S205" s="236">
        <f>_xll.qlInterpolationInterpolate(B6Minterpolation,R205,TRUE)</f>
        <v>2.2021255376240816E-3</v>
      </c>
    </row>
    <row r="206" spans="18:19" x14ac:dyDescent="0.2">
      <c r="R206" s="114">
        <f>_xll.qlCalendarAdvance(Calendar,R205,"1D","f")</f>
        <v>42912</v>
      </c>
      <c r="S206" s="236">
        <f>_xll.qlInterpolationInterpolate(B6Minterpolation,R206,TRUE)</f>
        <v>2.2067028600866786E-3</v>
      </c>
    </row>
    <row r="207" spans="18:19" x14ac:dyDescent="0.2">
      <c r="R207" s="114">
        <f>_xll.qlCalendarAdvance(Calendar,R206,"1D","f")</f>
        <v>42913</v>
      </c>
      <c r="S207" s="236">
        <f>_xll.qlInterpolationInterpolate(B6Minterpolation,R207,TRUE)</f>
        <v>2.2082213044840159E-3</v>
      </c>
    </row>
    <row r="208" spans="18:19" x14ac:dyDescent="0.2">
      <c r="R208" s="114">
        <f>_xll.qlCalendarAdvance(Calendar,R207,"1D","f")</f>
        <v>42914</v>
      </c>
      <c r="S208" s="236">
        <f>_xll.qlInterpolationInterpolate(B6Minterpolation,R208,TRUE)</f>
        <v>2.2097360285410084E-3</v>
      </c>
    </row>
    <row r="209" spans="18:19" x14ac:dyDescent="0.2">
      <c r="R209" s="114">
        <f>_xll.qlCalendarAdvance(Calendar,R208,"1D","f")</f>
        <v>42915</v>
      </c>
      <c r="S209" s="236">
        <f>_xll.qlInterpolationInterpolate(B6Minterpolation,R209,TRUE)</f>
        <v>2.2112469989805077E-3</v>
      </c>
    </row>
    <row r="210" spans="18:19" x14ac:dyDescent="0.2">
      <c r="R210" s="114">
        <f>_xll.qlCalendarAdvance(Calendar,R209,"1D","f")</f>
        <v>42916</v>
      </c>
      <c r="S210" s="236">
        <f>_xll.qlInterpolationInterpolate(B6Minterpolation,R210,TRUE)</f>
        <v>2.2127541825253646E-3</v>
      </c>
    </row>
    <row r="211" spans="18:19" x14ac:dyDescent="0.2">
      <c r="R211" s="114">
        <f>_xll.qlCalendarAdvance(Calendar,R210,"1D","f")</f>
        <v>42919</v>
      </c>
      <c r="S211" s="236">
        <f>_xll.qlInterpolationInterpolate(B6Minterpolation,R211,TRUE)</f>
        <v>2.2172526790205987E-3</v>
      </c>
    </row>
    <row r="212" spans="18:19" x14ac:dyDescent="0.2">
      <c r="R212" s="114">
        <f>_xll.qlCalendarAdvance(Calendar,R211,"1D","f")</f>
        <v>42920</v>
      </c>
      <c r="S212" s="236">
        <f>_xll.qlInterpolationInterpolate(B6Minterpolation,R212,TRUE)</f>
        <v>2.2187443822154025E-3</v>
      </c>
    </row>
    <row r="213" spans="18:19" x14ac:dyDescent="0.2">
      <c r="R213" s="114">
        <f>_xll.qlCalendarAdvance(Calendar,R212,"1D","f")</f>
        <v>42921</v>
      </c>
      <c r="S213" s="236">
        <f>_xll.qlInterpolationInterpolate(B6Minterpolation,R213,TRUE)</f>
        <v>2.2202321321298218E-3</v>
      </c>
    </row>
    <row r="214" spans="18:19" x14ac:dyDescent="0.2">
      <c r="R214" s="114">
        <f>_xll.qlCalendarAdvance(Calendar,R213,"1D","f")</f>
        <v>42922</v>
      </c>
      <c r="S214" s="236">
        <f>_xll.qlInterpolationInterpolate(B6Minterpolation,R214,TRUE)</f>
        <v>2.2217158954867078E-3</v>
      </c>
    </row>
    <row r="215" spans="18:19" x14ac:dyDescent="0.2">
      <c r="R215" s="114">
        <f>_xll.qlCalendarAdvance(Calendar,R214,"1D","f")</f>
        <v>42923</v>
      </c>
      <c r="S215" s="236">
        <f>_xll.qlInterpolationInterpolate(B6Minterpolation,R215,TRUE)</f>
        <v>2.223195639008912E-3</v>
      </c>
    </row>
    <row r="216" spans="18:19" x14ac:dyDescent="0.2">
      <c r="R216" s="114">
        <f>_xll.qlCalendarAdvance(Calendar,R215,"1D","f")</f>
        <v>42926</v>
      </c>
      <c r="S216" s="236">
        <f>_xll.qlInterpolationInterpolate(B6Minterpolation,R216,TRUE)</f>
        <v>2.2276104177959498E-3</v>
      </c>
    </row>
    <row r="217" spans="18:19" x14ac:dyDescent="0.2">
      <c r="R217" s="114">
        <f>_xll.qlCalendarAdvance(Calendar,R216,"1D","f")</f>
        <v>42927</v>
      </c>
      <c r="S217" s="236">
        <f>_xll.qlInterpolationInterpolate(B6Minterpolation,R217,TRUE)</f>
        <v>2.229073749207942E-3</v>
      </c>
    </row>
    <row r="218" spans="18:19" x14ac:dyDescent="0.2">
      <c r="R218" s="114">
        <f>_xll.qlCalendarAdvance(Calendar,R217,"1D","f")</f>
        <v>42928</v>
      </c>
      <c r="S218" s="236">
        <f>_xll.qlInterpolationInterpolate(B6Minterpolation,R218,TRUE)</f>
        <v>2.2305328943995101E-3</v>
      </c>
    </row>
    <row r="219" spans="18:19" x14ac:dyDescent="0.2">
      <c r="R219" s="114">
        <f>_xll.qlCalendarAdvance(Calendar,R218,"1D","f")</f>
        <v>42929</v>
      </c>
      <c r="S219" s="236">
        <f>_xll.qlInterpolationInterpolate(B6Minterpolation,R219,TRUE)</f>
        <v>2.2319878200935052E-3</v>
      </c>
    </row>
    <row r="220" spans="18:19" x14ac:dyDescent="0.2">
      <c r="R220" s="114">
        <f>_xll.qlCalendarAdvance(Calendar,R219,"1D","f")</f>
        <v>42930</v>
      </c>
      <c r="S220" s="236">
        <f>_xll.qlInterpolationInterpolate(B6Minterpolation,R220,TRUE)</f>
        <v>2.233438493012779E-3</v>
      </c>
    </row>
    <row r="221" spans="18:19" x14ac:dyDescent="0.2">
      <c r="R221" s="114">
        <f>_xll.qlCalendarAdvance(Calendar,R220,"1D","f")</f>
        <v>42933</v>
      </c>
      <c r="S221" s="236">
        <f>_xll.qlInterpolationInterpolate(B6Minterpolation,R221,TRUE)</f>
        <v>2.2377646623507868E-3</v>
      </c>
    </row>
    <row r="222" spans="18:19" x14ac:dyDescent="0.2">
      <c r="R222" s="114">
        <f>_xll.qlCalendarAdvance(Calendar,R221,"1D","f")</f>
        <v>42934</v>
      </c>
      <c r="S222" s="236">
        <f>_xll.qlInterpolationInterpolate(B6Minterpolation,R222,TRUE)</f>
        <v>2.2391979913996898E-3</v>
      </c>
    </row>
    <row r="223" spans="18:19" x14ac:dyDescent="0.2">
      <c r="R223" s="114">
        <f>_xll.qlCalendarAdvance(Calendar,R222,"1D","f")</f>
        <v>42935</v>
      </c>
      <c r="S223" s="236">
        <f>_xll.qlInterpolationInterpolate(B6Minterpolation,R223,TRUE)</f>
        <v>2.2406269012881287E-3</v>
      </c>
    </row>
    <row r="224" spans="18:19" x14ac:dyDescent="0.2">
      <c r="R224" s="114">
        <f>_xll.qlCalendarAdvance(Calendar,R223,"1D","f")</f>
        <v>42936</v>
      </c>
      <c r="S224" s="236">
        <f>_xll.qlInterpolationInterpolate(B6Minterpolation,R224,TRUE)</f>
        <v>2.2420513587389549E-3</v>
      </c>
    </row>
    <row r="225" spans="18:19" x14ac:dyDescent="0.2">
      <c r="R225" s="114">
        <f>_xll.qlCalendarAdvance(Calendar,R224,"1D","f")</f>
        <v>42937</v>
      </c>
      <c r="S225" s="236">
        <f>_xll.qlInterpolationInterpolate(B6Minterpolation,R225,TRUE)</f>
        <v>2.2434713304750201E-3</v>
      </c>
    </row>
    <row r="226" spans="18:19" x14ac:dyDescent="0.2">
      <c r="R226" s="114">
        <f>_xll.qlCalendarAdvance(Calendar,R225,"1D","f")</f>
        <v>42940</v>
      </c>
      <c r="S226" s="236">
        <f>_xll.qlInterpolationInterpolate(B6Minterpolation,R226,TRUE)</f>
        <v>2.2477039986231644E-3</v>
      </c>
    </row>
    <row r="227" spans="18:19" x14ac:dyDescent="0.2">
      <c r="R227" s="114">
        <f>_xll.qlCalendarAdvance(Calendar,R226,"1D","f")</f>
        <v>42941</v>
      </c>
      <c r="S227" s="236">
        <f>_xll.qlInterpolationInterpolate(B6Minterpolation,R227,TRUE)</f>
        <v>2.2491056947286999E-3</v>
      </c>
    </row>
    <row r="228" spans="18:19" x14ac:dyDescent="0.2">
      <c r="R228" s="114">
        <f>_xll.qlCalendarAdvance(Calendar,R227,"1D","f")</f>
        <v>42942</v>
      </c>
      <c r="S228" s="236">
        <f>_xll.qlInterpolationInterpolate(B6Minterpolation,R228,TRUE)</f>
        <v>2.2505027387337319E-3</v>
      </c>
    </row>
    <row r="229" spans="18:19" x14ac:dyDescent="0.2">
      <c r="R229" s="114">
        <f>_xll.qlCalendarAdvance(Calendar,R228,"1D","f")</f>
        <v>42943</v>
      </c>
      <c r="S229" s="236">
        <f>_xll.qlInterpolationInterpolate(B6Minterpolation,R229,TRUE)</f>
        <v>2.2518950973611116E-3</v>
      </c>
    </row>
    <row r="230" spans="18:19" x14ac:dyDescent="0.2">
      <c r="R230" s="114">
        <f>_xll.qlCalendarAdvance(Calendar,R229,"1D","f")</f>
        <v>42944</v>
      </c>
      <c r="S230" s="236">
        <f>_xll.qlInterpolationInterpolate(B6Minterpolation,R230,TRUE)</f>
        <v>2.2532827373336907E-3</v>
      </c>
    </row>
    <row r="231" spans="18:19" x14ac:dyDescent="0.2">
      <c r="R231" s="114">
        <f>_xll.qlCalendarAdvance(Calendar,R230,"1D","f")</f>
        <v>42947</v>
      </c>
      <c r="S231" s="236">
        <f>_xll.qlInterpolationInterpolate(B6Minterpolation,R231,TRUE)</f>
        <v>2.2574170125511375E-3</v>
      </c>
    </row>
    <row r="232" spans="18:19" x14ac:dyDescent="0.2">
      <c r="R232" s="114">
        <f>_xll.qlCalendarAdvance(Calendar,R231,"1D","f")</f>
        <v>42948</v>
      </c>
      <c r="S232" s="236">
        <f>_xll.qlInterpolationInterpolate(B6Minterpolation,R232,TRUE)</f>
        <v>2.2587854451330278E-3</v>
      </c>
    </row>
    <row r="233" spans="18:19" x14ac:dyDescent="0.2">
      <c r="R233" s="114">
        <f>_xll.qlCalendarAdvance(Calendar,R232,"1D","f")</f>
        <v>42949</v>
      </c>
      <c r="S233" s="236">
        <f>_xll.qlInterpolationInterpolate(B6Minterpolation,R233,TRUE)</f>
        <v>2.260148992674375E-3</v>
      </c>
    </row>
    <row r="234" spans="18:19" x14ac:dyDescent="0.2">
      <c r="R234" s="114">
        <f>_xll.qlCalendarAdvance(Calendar,R233,"1D","f")</f>
        <v>42950</v>
      </c>
      <c r="S234" s="236">
        <f>_xll.qlInterpolationInterpolate(B6Minterpolation,R234,TRUE)</f>
        <v>2.2615076218980303E-3</v>
      </c>
    </row>
    <row r="235" spans="18:19" x14ac:dyDescent="0.2">
      <c r="R235" s="114">
        <f>_xll.qlCalendarAdvance(Calendar,R234,"1D","f")</f>
        <v>42951</v>
      </c>
      <c r="S235" s="236">
        <f>_xll.qlInterpolationInterpolate(B6Minterpolation,R235,TRUE)</f>
        <v>2.2628612995268449E-3</v>
      </c>
    </row>
    <row r="236" spans="18:19" x14ac:dyDescent="0.2">
      <c r="R236" s="114">
        <f>_xll.qlCalendarAdvance(Calendar,R235,"1D","f")</f>
        <v>42954</v>
      </c>
      <c r="S236" s="236">
        <f>_xll.qlInterpolationInterpolate(B6Minterpolation,R236,TRUE)</f>
        <v>2.2668922900727609E-3</v>
      </c>
    </row>
    <row r="237" spans="18:19" x14ac:dyDescent="0.2">
      <c r="R237" s="114">
        <f>_xll.qlCalendarAdvance(Calendar,R236,"1D","f")</f>
        <v>42955</v>
      </c>
      <c r="S237" s="236">
        <f>_xll.qlInterpolationInterpolate(B6Minterpolation,R237,TRUE)</f>
        <v>2.2682258285507285E-3</v>
      </c>
    </row>
    <row r="238" spans="18:19" x14ac:dyDescent="0.2">
      <c r="R238" s="114">
        <f>_xll.qlCalendarAdvance(Calendar,R237,"1D","f")</f>
        <v>42956</v>
      </c>
      <c r="S238" s="236">
        <f>_xll.qlInterpolationInterpolate(B6Minterpolation,R238,TRUE)</f>
        <v>2.2695542490481129E-3</v>
      </c>
    </row>
    <row r="239" spans="18:19" x14ac:dyDescent="0.2">
      <c r="R239" s="114">
        <f>_xll.qlCalendarAdvance(Calendar,R238,"1D","f")</f>
        <v>42957</v>
      </c>
      <c r="S239" s="236">
        <f>_xll.qlInterpolationInterpolate(B6Minterpolation,R239,TRUE)</f>
        <v>2.2708775182877657E-3</v>
      </c>
    </row>
    <row r="240" spans="18:19" x14ac:dyDescent="0.2">
      <c r="R240" s="114">
        <f>_xll.qlCalendarAdvance(Calendar,R239,"1D","f")</f>
        <v>42958</v>
      </c>
      <c r="S240" s="236">
        <f>_xll.qlInterpolationInterpolate(B6Minterpolation,R240,TRUE)</f>
        <v>2.2721956029925381E-3</v>
      </c>
    </row>
    <row r="241" spans="18:19" x14ac:dyDescent="0.2">
      <c r="R241" s="114">
        <f>_xll.qlCalendarAdvance(Calendar,R240,"1D","f")</f>
        <v>42961</v>
      </c>
      <c r="S241" s="236">
        <f>_xll.qlInterpolationInterpolate(B6Minterpolation,R241,TRUE)</f>
        <v>2.2761184171260899E-3</v>
      </c>
    </row>
    <row r="242" spans="18:19" x14ac:dyDescent="0.2">
      <c r="R242" s="114">
        <f>_xll.qlCalendarAdvance(Calendar,R241,"1D","f")</f>
        <v>42962</v>
      </c>
      <c r="S242" s="236">
        <f>_xll.qlInterpolationInterpolate(B6Minterpolation,R242,TRUE)</f>
        <v>2.2774154309198563E-3</v>
      </c>
    </row>
    <row r="243" spans="18:19" x14ac:dyDescent="0.2">
      <c r="R243" s="114">
        <f>_xll.qlCalendarAdvance(Calendar,R242,"1D","f")</f>
        <v>42963</v>
      </c>
      <c r="S243" s="236">
        <f>_xll.qlInterpolationInterpolate(B6Minterpolation,R243,TRUE)</f>
        <v>2.2787070937930003E-3</v>
      </c>
    </row>
    <row r="244" spans="18:19" x14ac:dyDescent="0.2">
      <c r="R244" s="114">
        <f>_xll.qlCalendarAdvance(Calendar,R243,"1D","f")</f>
        <v>42964</v>
      </c>
      <c r="S244" s="236">
        <f>_xll.qlInterpolationInterpolate(B6Minterpolation,R244,TRUE)</f>
        <v>2.2799933724683727E-3</v>
      </c>
    </row>
    <row r="245" spans="18:19" x14ac:dyDescent="0.2">
      <c r="R245" s="114">
        <f>_xll.qlCalendarAdvance(Calendar,R244,"1D","f")</f>
        <v>42965</v>
      </c>
      <c r="S245" s="236">
        <f>_xll.qlInterpolationInterpolate(B6Minterpolation,R245,TRUE)</f>
        <v>2.2812742336688254E-3</v>
      </c>
    </row>
    <row r="246" spans="18:19" x14ac:dyDescent="0.2">
      <c r="R246" s="114">
        <f>_xll.qlCalendarAdvance(Calendar,R245,"1D","f")</f>
        <v>42968</v>
      </c>
      <c r="S246" s="236">
        <f>_xll.qlInterpolationInterpolate(B6Minterpolation,R246,TRUE)</f>
        <v>2.2850839796491784E-3</v>
      </c>
    </row>
    <row r="247" spans="18:19" x14ac:dyDescent="0.2">
      <c r="R247" s="114">
        <f>_xll.qlCalendarAdvance(Calendar,R246,"1D","f")</f>
        <v>42969</v>
      </c>
      <c r="S247" s="236">
        <f>_xll.qlInterpolationInterpolate(B6Minterpolation,R247,TRUE)</f>
        <v>2.2863428381784665E-3</v>
      </c>
    </row>
    <row r="248" spans="18:19" x14ac:dyDescent="0.2">
      <c r="R248" s="114">
        <f>_xll.qlCalendarAdvance(Calendar,R247,"1D","f")</f>
        <v>42970</v>
      </c>
      <c r="S248" s="236">
        <f>_xll.qlInterpolationInterpolate(B6Minterpolation,R248,TRUE)</f>
        <v>2.2875961128470917E-3</v>
      </c>
    </row>
    <row r="249" spans="18:19" x14ac:dyDescent="0.2">
      <c r="R249" s="114">
        <f>_xll.qlCalendarAdvance(Calendar,R248,"1D","f")</f>
        <v>42971</v>
      </c>
      <c r="S249" s="236">
        <f>_xll.qlInterpolationInterpolate(B6Minterpolation,R249,TRUE)</f>
        <v>2.288843770377906E-3</v>
      </c>
    </row>
    <row r="250" spans="18:19" x14ac:dyDescent="0.2">
      <c r="R250" s="114">
        <f>_xll.qlCalendarAdvance(Calendar,R249,"1D","f")</f>
        <v>42972</v>
      </c>
      <c r="S250" s="236">
        <f>_xll.qlInterpolationInterpolate(B6Minterpolation,R250,TRUE)</f>
        <v>2.2900857774937606E-3</v>
      </c>
    </row>
    <row r="251" spans="18:19" x14ac:dyDescent="0.2">
      <c r="R251" s="114">
        <f>_xll.qlCalendarAdvance(Calendar,R250,"1D","f")</f>
        <v>42975</v>
      </c>
      <c r="S251" s="236">
        <f>_xll.qlInterpolationInterpolate(B6Minterpolation,R251,TRUE)</f>
        <v>2.2937775635800822E-3</v>
      </c>
    </row>
    <row r="252" spans="18:19" x14ac:dyDescent="0.2">
      <c r="R252" s="114">
        <f>_xll.qlCalendarAdvance(Calendar,R251,"1D","f")</f>
        <v>42976</v>
      </c>
      <c r="S252" s="236">
        <f>_xll.qlInterpolationInterpolate(B6Minterpolation,R252,TRUE)</f>
        <v>2.2949966362646136E-3</v>
      </c>
    </row>
    <row r="253" spans="18:19" x14ac:dyDescent="0.2">
      <c r="R253" s="114">
        <f>_xll.qlCalendarAdvance(Calendar,R252,"1D","f")</f>
        <v>42977</v>
      </c>
      <c r="S253" s="236">
        <f>_xll.qlInterpolationInterpolate(B6Minterpolation,R253,TRUE)</f>
        <v>2.2962098921484424E-3</v>
      </c>
    </row>
    <row r="254" spans="18:19" x14ac:dyDescent="0.2">
      <c r="R254" s="114">
        <f>_xll.qlCalendarAdvance(Calendar,R253,"1D","f")</f>
        <v>42978</v>
      </c>
      <c r="S254" s="236">
        <f>_xll.qlInterpolationInterpolate(B6Minterpolation,R254,TRUE)</f>
        <v>2.2974172979544206E-3</v>
      </c>
    </row>
    <row r="255" spans="18:19" x14ac:dyDescent="0.2">
      <c r="R255" s="114">
        <f>_xll.qlCalendarAdvance(Calendar,R254,"1D","f")</f>
        <v>42979</v>
      </c>
      <c r="S255" s="236">
        <f>_xll.qlInterpolationInterpolate(B6Minterpolation,R255,TRUE)</f>
        <v>2.2986188204053995E-3</v>
      </c>
    </row>
    <row r="256" spans="18:19" x14ac:dyDescent="0.2">
      <c r="R256" s="114">
        <f>_xll.qlCalendarAdvance(Calendar,R255,"1D","f")</f>
        <v>42982</v>
      </c>
      <c r="S256" s="236">
        <f>_xll.qlInterpolationInterpolate(B6Minterpolation,R256,TRUE)</f>
        <v>2.3021877548568557E-3</v>
      </c>
    </row>
    <row r="257" spans="18:19" x14ac:dyDescent="0.2">
      <c r="R257" s="114">
        <f>_xll.qlCalendarAdvance(Calendar,R256,"1D","f")</f>
        <v>42983</v>
      </c>
      <c r="S257" s="236">
        <f>_xll.qlInterpolationInterpolate(B6Minterpolation,R257,TRUE)</f>
        <v>2.3033654111163527E-3</v>
      </c>
    </row>
    <row r="258" spans="18:19" x14ac:dyDescent="0.2">
      <c r="R258" s="114">
        <f>_xll.qlCalendarAdvance(Calendar,R257,"1D","f")</f>
        <v>42984</v>
      </c>
      <c r="S258" s="236">
        <f>_xll.qlInterpolationInterpolate(B6Minterpolation,R258,TRUE)</f>
        <v>2.3045370176351071E-3</v>
      </c>
    </row>
    <row r="259" spans="18:19" x14ac:dyDescent="0.2">
      <c r="R259" s="114">
        <f>_xll.qlCalendarAdvance(Calendar,R258,"1D","f")</f>
        <v>42985</v>
      </c>
      <c r="S259" s="236">
        <f>_xll.qlInterpolationInterpolate(B6Minterpolation,R259,TRUE)</f>
        <v>2.3057025411359717E-3</v>
      </c>
    </row>
    <row r="260" spans="18:19" x14ac:dyDescent="0.2">
      <c r="R260" s="114">
        <f>_xll.qlCalendarAdvance(Calendar,R259,"1D","f")</f>
        <v>42986</v>
      </c>
      <c r="S260" s="236">
        <f>_xll.qlInterpolationInterpolate(B6Minterpolation,R260,TRUE)</f>
        <v>2.3068619483417969E-3</v>
      </c>
    </row>
    <row r="261" spans="18:19" x14ac:dyDescent="0.2">
      <c r="R261" s="114">
        <f>_xll.qlCalendarAdvance(Calendar,R260,"1D","f")</f>
        <v>42989</v>
      </c>
      <c r="S261" s="236">
        <f>_xll.qlInterpolationInterpolate(B6Minterpolation,R261,TRUE)</f>
        <v>2.3103034420546387E-3</v>
      </c>
    </row>
    <row r="262" spans="18:19" x14ac:dyDescent="0.2">
      <c r="R262" s="118">
        <f>_xll.qlCalendarAdvance(Calendar,R261,"1D","f")</f>
        <v>42990</v>
      </c>
      <c r="S262" s="238">
        <f>_xll.qlInterpolationInterpolate(B6Minterpolation,R262,TRUE)</f>
        <v>2.3114384660337167E-3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_xll.qlInterpolation(,interpolator12M,_xll.ohFilter(E3:E15,M3:M15),_xll.ohFilter(L3:L15,M3:M15))</f>
        <v>obj_00566#0024</v>
      </c>
    </row>
    <row r="2" spans="1:19" ht="26.2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12M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42621</v>
      </c>
      <c r="F3" s="245">
        <f>_xll.qlCalendarAdvance(Calendar,E3,$F$1,"mf",,Trigger)</f>
        <v>42986</v>
      </c>
      <c r="G3" s="95">
        <f>_xll.qlDayCounterYearFraction(DayCounter,E3,F3,,,Trigger)</f>
        <v>1.0138888888888888</v>
      </c>
      <c r="H3" s="246">
        <f>_xll.qlQuoteValue(D3,LastFixingsTrigger)</f>
        <v>-5.2000000000000006E-4</v>
      </c>
      <c r="I3" s="247">
        <f>_xll.qlYieldTSDiscount(Discounting,E3,,AllTriggers)</f>
        <v>1.0000205558724582</v>
      </c>
      <c r="J3" s="247">
        <f>_xll.qlYieldTSDiscount(Discounting,F3,,AllTriggers)</f>
        <v>1.0040960391404046</v>
      </c>
      <c r="K3" s="246">
        <f>(I3/J3-1)/G3</f>
        <v>-4.0032572317191184E-3</v>
      </c>
      <c r="L3" s="246">
        <f>H3-K3</f>
        <v>3.4832572317191183E-3</v>
      </c>
      <c r="M3" s="233" t="b">
        <v>0</v>
      </c>
      <c r="N3" s="239">
        <f>_xll.qlInterpolationInterpolate($N$1,E3,TRUE)</f>
        <v>3.3212089857578022E-3</v>
      </c>
      <c r="O3" s="240">
        <f>(L3-N3)*10000</f>
        <v>1.6204824596131613</v>
      </c>
      <c r="P3" s="274">
        <f t="shared" ref="P3:P15" si="0">LN((1+H3*G3)/(1+K3*G3))</f>
        <v>3.5397562951760158E-3</v>
      </c>
      <c r="R3" s="109">
        <f>E3</f>
        <v>42621</v>
      </c>
      <c r="S3" s="235">
        <f>_xll.qlInterpolationInterpolate(B12Minterpolation,R3,TRUE)</f>
        <v>3.3212089857578022E-3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42653</v>
      </c>
      <c r="F4" s="114">
        <f>_xll.qlCalendarAdvance(Calendar,E4,$F$1,"mf",,Trigger)</f>
        <v>43018</v>
      </c>
      <c r="G4" s="100">
        <f>_xll.qlDayCounterYearFraction(DayCounter,E4,F4,,,Trigger)</f>
        <v>1.0138888888888888</v>
      </c>
      <c r="H4" s="112">
        <f>_xll.qlQuoteValue(D4,AllTriggers)</f>
        <v>-7.2000000000000005E-4</v>
      </c>
      <c r="I4" s="111">
        <f>_xll.qlYieldTSDiscount(Discounting,E4,,AllTriggers)</f>
        <v>1.0003270506081916</v>
      </c>
      <c r="J4" s="111">
        <f>_xll.qlYieldTSDiscount(Discounting,F4,,AllTriggers)</f>
        <v>1.0045047940924046</v>
      </c>
      <c r="K4" s="112">
        <f t="shared" ref="K4:K15" si="2">(I4/J4-1)/G4</f>
        <v>-4.1020352970426053E-3</v>
      </c>
      <c r="L4" s="125">
        <f t="shared" ref="L4:L15" si="3">H4-K4</f>
        <v>3.3820352970426052E-3</v>
      </c>
      <c r="M4" s="50" t="b">
        <v>1</v>
      </c>
      <c r="N4" s="112">
        <f>_xll.qlInterpolationInterpolate($N$1,E4,TRUE)</f>
        <v>3.3820352970426052E-3</v>
      </c>
      <c r="O4" s="242">
        <f t="shared" ref="O4:O15" si="4">(L4-N4)*10000</f>
        <v>0</v>
      </c>
      <c r="P4" s="237">
        <f t="shared" si="0"/>
        <v>3.4374141585548335E-3</v>
      </c>
      <c r="R4" s="114">
        <f>_xll.qlCalendarAdvance(Calendar,R3,"1D","f")</f>
        <v>42622</v>
      </c>
      <c r="S4" s="236">
        <f>_xll.qlInterpolationInterpolate(B12Minterpolation,R4,TRUE)</f>
        <v>3.3228704242160433E-3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42682</v>
      </c>
      <c r="F5" s="114">
        <f>_xll.qlCalendarAdvance(Calendar,E5,$F$1,"mf",,Trigger)</f>
        <v>43047</v>
      </c>
      <c r="G5" s="100">
        <f>_xll.qlDayCounterYearFraction(DayCounter,E5,F5,,,Trigger)</f>
        <v>1.0138888888888888</v>
      </c>
      <c r="H5" s="112">
        <f>_xll.qlQuoteValue(D5,AllTriggers)</f>
        <v>-7.5000000000000012E-4</v>
      </c>
      <c r="I5" s="115">
        <f>_xll.qlYieldTSDiscount(Discounting,E5,,AllTriggers)</f>
        <v>1.0006103014056831</v>
      </c>
      <c r="J5" s="115">
        <f>_xll.qlYieldTSDiscount(Discounting,F5,,AllTriggers)</f>
        <v>1.0048769826010313</v>
      </c>
      <c r="K5" s="112">
        <f t="shared" si="2"/>
        <v>-4.1878096330240045E-3</v>
      </c>
      <c r="L5" s="112">
        <f t="shared" si="3"/>
        <v>3.4378096330240043E-3</v>
      </c>
      <c r="M5" s="50" t="b">
        <v>1</v>
      </c>
      <c r="N5" s="112">
        <f>_xll.qlInterpolationInterpolate($N$1,E5,TRUE)</f>
        <v>3.4378096330240043E-3</v>
      </c>
      <c r="O5" s="242">
        <f t="shared" si="4"/>
        <v>0</v>
      </c>
      <c r="P5" s="237">
        <f t="shared" si="0"/>
        <v>3.4943074691939709E-3</v>
      </c>
      <c r="R5" s="114">
        <f>_xll.qlCalendarAdvance(Calendar,R4,"1D","f")</f>
        <v>42625</v>
      </c>
      <c r="S5" s="236">
        <f>_xll.qlInterpolationInterpolate(B12Minterpolation,R5,TRUE)</f>
        <v>3.3279885885801131E-3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42712</v>
      </c>
      <c r="F6" s="114">
        <f>_xll.qlCalendarAdvance(Calendar,E6,$F$1,"mf",,Trigger)</f>
        <v>43077</v>
      </c>
      <c r="G6" s="100">
        <f>_xll.qlDayCounterYearFraction(DayCounter,E6,F6,,,Trigger)</f>
        <v>1.0138888888888888</v>
      </c>
      <c r="H6" s="112">
        <f>_xll.qlQuoteValue(D6,AllTriggers)</f>
        <v>-7.9000000000000001E-4</v>
      </c>
      <c r="I6" s="115">
        <f>_xll.qlYieldTSDiscount(Discounting,E6,,AllTriggers)</f>
        <v>1.0009089341205535</v>
      </c>
      <c r="J6" s="115">
        <f>_xll.qlYieldTSDiscount(Discounting,F6,,AllTriggers)</f>
        <v>1.0052621503147461</v>
      </c>
      <c r="K6" s="112">
        <f t="shared" si="2"/>
        <v>-4.2711078839462232E-3</v>
      </c>
      <c r="L6" s="112">
        <f t="shared" si="3"/>
        <v>3.4811078839462233E-3</v>
      </c>
      <c r="M6" s="50" t="b">
        <v>1</v>
      </c>
      <c r="N6" s="112">
        <f>_xll.qlInterpolationInterpolate($N$1,E6,TRUE)</f>
        <v>3.4811078839462233E-3</v>
      </c>
      <c r="O6" s="242">
        <f t="shared" si="4"/>
        <v>0</v>
      </c>
      <c r="P6" s="237">
        <f t="shared" si="0"/>
        <v>3.5385391189994252E-3</v>
      </c>
      <c r="R6" s="114">
        <f>_xll.qlCalendarAdvance(Calendar,R5,"1D","f")</f>
        <v>42626</v>
      </c>
      <c r="S6" s="236">
        <f>_xll.qlInterpolationInterpolate(B12Minterpolation,R6,TRUE)</f>
        <v>3.3297368082512275E-3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42744</v>
      </c>
      <c r="F7" s="114">
        <f>_xll.qlCalendarAdvance(Calendar,E7,$F$1,"mf",,Trigger)</f>
        <v>43109</v>
      </c>
      <c r="G7" s="100">
        <f>_xll.qlDayCounterYearFraction(DayCounter,E7,F7,,,Trigger)</f>
        <v>1.0138888888888888</v>
      </c>
      <c r="H7" s="112">
        <f>_xll.qlQuoteValue(D7,AllTriggers)</f>
        <v>-8.3000000000000001E-4</v>
      </c>
      <c r="I7" s="115">
        <f>_xll.qlYieldTSDiscount(Discounting,E7,,AllTriggers)</f>
        <v>1.0012499913024204</v>
      </c>
      <c r="J7" s="115">
        <f>_xll.qlYieldTSDiscount(Discounting,F7,,AllTriggers)</f>
        <v>1.0056852291893787</v>
      </c>
      <c r="K7" s="112">
        <f t="shared" si="2"/>
        <v>-4.3497518672928242E-3</v>
      </c>
      <c r="L7" s="112">
        <f t="shared" si="3"/>
        <v>3.5197518672928241E-3</v>
      </c>
      <c r="M7" s="50" t="b">
        <v>1</v>
      </c>
      <c r="N7" s="112">
        <f>_xll.qlInterpolationInterpolate($N$1,E7,TRUE)</f>
        <v>3.5197518672928241E-3</v>
      </c>
      <c r="O7" s="242">
        <f t="shared" si="4"/>
        <v>0</v>
      </c>
      <c r="P7" s="237">
        <f t="shared" si="0"/>
        <v>3.5780364914944746E-3</v>
      </c>
      <c r="R7" s="114">
        <f>_xll.qlCalendarAdvance(Calendar,R6,"1D","f")</f>
        <v>42627</v>
      </c>
      <c r="S7" s="236">
        <f>_xll.qlInterpolationInterpolate(B12Minterpolation,R7,TRUE)</f>
        <v>3.3315048846405417E-3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42774</v>
      </c>
      <c r="F8" s="114">
        <f>_xll.qlCalendarAdvance(Calendar,E8,$F$1,"mf",,Trigger)</f>
        <v>43139</v>
      </c>
      <c r="G8" s="100">
        <f>_xll.qlDayCounterYearFraction(DayCounter,E8,F8,,,Trigger)</f>
        <v>1.0138888888888888</v>
      </c>
      <c r="H8" s="112">
        <f>_xll.qlQuoteValue(D8,AllTriggers)</f>
        <v>-8.4999999999999995E-4</v>
      </c>
      <c r="I8" s="115">
        <f>_xll.qlYieldTSDiscount(Discounting,E8,,AllTriggers)</f>
        <v>1.0015797614757715</v>
      </c>
      <c r="J8" s="115">
        <f>_xll.qlYieldTSDiscount(Discounting,F8,,AllTriggers)</f>
        <v>1.0060820273464535</v>
      </c>
      <c r="K8" s="112">
        <f t="shared" si="2"/>
        <v>-4.4137464690161528E-3</v>
      </c>
      <c r="L8" s="112">
        <f t="shared" si="3"/>
        <v>3.5637464690161528E-3</v>
      </c>
      <c r="M8" s="50" t="b">
        <v>1</v>
      </c>
      <c r="N8" s="112">
        <f>_xll.qlInterpolationInterpolate($N$1,E8,TRUE)</f>
        <v>3.5637464690161528E-3</v>
      </c>
      <c r="O8" s="242">
        <f t="shared" si="4"/>
        <v>0</v>
      </c>
      <c r="P8" s="237">
        <f t="shared" si="0"/>
        <v>3.6229143825529868E-3</v>
      </c>
      <c r="R8" s="114">
        <f>_xll.qlCalendarAdvance(Calendar,R7,"1D","f")</f>
        <v>42628</v>
      </c>
      <c r="S8" s="236">
        <f>_xll.qlInterpolationInterpolate(B12Minterpolation,R8,TRUE)</f>
        <v>3.3332920823140482E-3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42802</v>
      </c>
      <c r="F9" s="114">
        <f>_xll.qlCalendarAdvance(Calendar,E9,$F$1,"mf",,Trigger)</f>
        <v>43167</v>
      </c>
      <c r="G9" s="100">
        <f>_xll.qlDayCounterYearFraction(DayCounter,E9,F9,,,Trigger)</f>
        <v>1.0138888888888888</v>
      </c>
      <c r="H9" s="112">
        <f>_xll.qlQuoteValue(D9,AllTriggers)</f>
        <v>-8.699999999999999E-4</v>
      </c>
      <c r="I9" s="115">
        <f>_xll.qlYieldTSDiscount(Discounting,E9,,AllTriggers)</f>
        <v>1.0018930567773303</v>
      </c>
      <c r="J9" s="115">
        <f>_xll.qlYieldTSDiscount(Discounting,F9,,AllTriggers)</f>
        <v>1.0064525135425613</v>
      </c>
      <c r="K9" s="112">
        <f t="shared" si="2"/>
        <v>-4.4681675418045078E-3</v>
      </c>
      <c r="L9" s="112">
        <f t="shared" si="3"/>
        <v>3.5981675418045077E-3</v>
      </c>
      <c r="M9" s="50" t="b">
        <v>1</v>
      </c>
      <c r="N9" s="112">
        <f>_xll.qlInterpolationInterpolate($N$1,E9,TRUE)</f>
        <v>3.5981675418045077E-3</v>
      </c>
      <c r="O9" s="242">
        <f t="shared" si="4"/>
        <v>0</v>
      </c>
      <c r="P9" s="237">
        <f t="shared" si="0"/>
        <v>3.6580453946305283E-3</v>
      </c>
      <c r="R9" s="114">
        <f>_xll.qlCalendarAdvance(Calendar,R8,"1D","f")</f>
        <v>42629</v>
      </c>
      <c r="S9" s="236">
        <f>_xll.qlInterpolationInterpolate(B12Minterpolation,R9,TRUE)</f>
        <v>3.33509766583774E-3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42835</v>
      </c>
      <c r="F10" s="114">
        <f>_xll.qlCalendarAdvance(Calendar,E10,$F$1,"mf",,Trigger)</f>
        <v>43200</v>
      </c>
      <c r="G10" s="100">
        <f>_xll.qlDayCounterYearFraction(DayCounter,E10,F10,,,Trigger)</f>
        <v>1.0138888888888888</v>
      </c>
      <c r="H10" s="112">
        <f>_xll.qlQuoteValue(D10,AllTriggers)</f>
        <v>-8.699999999999999E-4</v>
      </c>
      <c r="I10" s="115">
        <f>_xll.qlYieldTSDiscount(Discounting,E10,,AllTriggers)</f>
        <v>1.0022703903508139</v>
      </c>
      <c r="J10" s="115">
        <f>_xll.qlYieldTSDiscount(Discounting,F10,,AllTriggers)</f>
        <v>1.0069005837588552</v>
      </c>
      <c r="K10" s="112">
        <f t="shared" si="2"/>
        <v>-4.5354687192986146E-3</v>
      </c>
      <c r="L10" s="112">
        <f t="shared" si="3"/>
        <v>3.6654687192986144E-3</v>
      </c>
      <c r="M10" s="50" t="b">
        <v>1</v>
      </c>
      <c r="N10" s="112">
        <f>_xll.qlInterpolationInterpolate($N$1,E10,TRUE)</f>
        <v>3.6654687192986144E-3</v>
      </c>
      <c r="O10" s="242">
        <f t="shared" si="4"/>
        <v>0</v>
      </c>
      <c r="P10" s="237">
        <f t="shared" si="0"/>
        <v>3.7265941909726485E-3</v>
      </c>
      <c r="R10" s="114">
        <f>_xll.qlCalendarAdvance(Calendar,R9,"1D","f")</f>
        <v>42632</v>
      </c>
      <c r="S10" s="236">
        <f>_xll.qlInterpolationInterpolate(B12Minterpolation,R10,TRUE)</f>
        <v>3.3406173771698511E-3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42863</v>
      </c>
      <c r="F11" s="114">
        <f>_xll.qlCalendarAdvance(Calendar,E11,$F$1,"mf",,Trigger)</f>
        <v>43228</v>
      </c>
      <c r="G11" s="100">
        <f>_xll.qlDayCounterYearFraction(DayCounter,E11,F11,,,Trigger)</f>
        <v>1.0138888888888888</v>
      </c>
      <c r="H11" s="112">
        <f>_xll.qlQuoteValue(D11,AllTriggers)</f>
        <v>-8.5999999999999998E-4</v>
      </c>
      <c r="I11" s="115">
        <f>_xll.qlYieldTSDiscount(Discounting,E11,,AllTriggers)</f>
        <v>1.0025944322733555</v>
      </c>
      <c r="J11" s="115">
        <f>_xll.qlYieldTSDiscount(Discounting,F11,,AllTriggers)</f>
        <v>1.0072809209780946</v>
      </c>
      <c r="K11" s="112">
        <f t="shared" si="2"/>
        <v>-4.5888789642152625E-3</v>
      </c>
      <c r="L11" s="112">
        <f t="shared" si="3"/>
        <v>3.7288789642152625E-3</v>
      </c>
      <c r="M11" s="50" t="b">
        <v>1</v>
      </c>
      <c r="N11" s="112">
        <f>_xll.qlInterpolationInterpolate($N$1,E11,TRUE)</f>
        <v>3.7288789642152625E-3</v>
      </c>
      <c r="O11" s="242">
        <f t="shared" si="4"/>
        <v>0</v>
      </c>
      <c r="P11" s="237">
        <f t="shared" si="0"/>
        <v>3.791145679848507E-3</v>
      </c>
      <c r="R11" s="114">
        <f>_xll.qlCalendarAdvance(Calendar,R10,"1D","f")</f>
        <v>42633</v>
      </c>
      <c r="S11" s="236">
        <f>_xll.qlInterpolationInterpolate(B12Minterpolation,R11,TRUE)</f>
        <v>3.3424891497542087E-3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42894</v>
      </c>
      <c r="F12" s="114">
        <f>_xll.qlCalendarAdvance(Calendar,E12,$F$1,"mf",,Trigger)</f>
        <v>43259</v>
      </c>
      <c r="G12" s="100">
        <f>_xll.qlDayCounterYearFraction(DayCounter,E12,F12,,,Trigger)</f>
        <v>1.0138888888888888</v>
      </c>
      <c r="H12" s="112">
        <f>_xll.qlQuoteValue(D12,AllTriggers)</f>
        <v>-8.4999999999999995E-4</v>
      </c>
      <c r="I12" s="115">
        <f>_xll.qlYieldTSDiscount(Discounting,E12,,AllTriggers)</f>
        <v>1.002963240347891</v>
      </c>
      <c r="J12" s="115">
        <f>_xll.qlYieldTSDiscount(Discounting,F12,,AllTriggers)</f>
        <v>1.0077021761945997</v>
      </c>
      <c r="K12" s="112">
        <f t="shared" si="2"/>
        <v>-4.6382939599795784E-3</v>
      </c>
      <c r="L12" s="112">
        <f t="shared" si="3"/>
        <v>3.7882939599795783E-3</v>
      </c>
      <c r="M12" s="50" t="b">
        <v>1</v>
      </c>
      <c r="N12" s="112">
        <f>_xll.qlInterpolationInterpolate($N$1,E12,TRUE)</f>
        <v>3.7882939599795783E-3</v>
      </c>
      <c r="O12" s="242">
        <f t="shared" si="4"/>
        <v>0</v>
      </c>
      <c r="P12" s="237">
        <f t="shared" si="0"/>
        <v>3.8516301391898701E-3</v>
      </c>
      <c r="R12" s="114">
        <f>_xll.qlCalendarAdvance(Calendar,R11,"1D","f")</f>
        <v>42634</v>
      </c>
      <c r="S12" s="236">
        <f>_xll.qlInterpolationInterpolate(B12Minterpolation,R12,TRUE)</f>
        <v>3.3443756310187144E-3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42926</v>
      </c>
      <c r="F13" s="114">
        <f>_xll.qlCalendarAdvance(Calendar,E13,$F$1,"mf",,Trigger)</f>
        <v>43291</v>
      </c>
      <c r="G13" s="100">
        <f>_xll.qlDayCounterYearFraction(DayCounter,E13,F13,,,Trigger)</f>
        <v>1.0138888888888888</v>
      </c>
      <c r="H13" s="112">
        <f>_xll.qlQuoteValue(D13,AllTriggers)</f>
        <v>-8.4000000000000003E-4</v>
      </c>
      <c r="I13" s="115">
        <f>_xll.qlYieldTSDiscount(Discounting,E13,,AllTriggers)</f>
        <v>1.0033520628273351</v>
      </c>
      <c r="J13" s="115">
        <f>_xll.qlYieldTSDiscount(Discounting,F13,,AllTriggers)</f>
        <v>1.0081246676388724</v>
      </c>
      <c r="K13" s="112">
        <f t="shared" si="2"/>
        <v>-4.6692902321881224E-3</v>
      </c>
      <c r="L13" s="112">
        <f t="shared" si="3"/>
        <v>3.8292902321881224E-3</v>
      </c>
      <c r="M13" s="50" t="b">
        <v>0</v>
      </c>
      <c r="N13" s="112">
        <f>_xll.qlInterpolationInterpolate($N$1,E13,TRUE)</f>
        <v>3.8379184854448272E-3</v>
      </c>
      <c r="O13" s="242">
        <f t="shared" si="4"/>
        <v>-8.6282532567047779E-2</v>
      </c>
      <c r="P13" s="237">
        <f t="shared" si="0"/>
        <v>3.8933534858430871E-3</v>
      </c>
      <c r="R13" s="114">
        <f>_xll.qlCalendarAdvance(Calendar,R12,"1D","f")</f>
        <v>42635</v>
      </c>
      <c r="S13" s="236">
        <f>_xll.qlInterpolationInterpolate(B12Minterpolation,R13,TRUE)</f>
        <v>3.346276085529361E-3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42955</v>
      </c>
      <c r="F14" s="114">
        <f>_xll.qlCalendarAdvance(Calendar,E14,$F$1,"mf",,Trigger)</f>
        <v>43320</v>
      </c>
      <c r="G14" s="100">
        <f>_xll.qlDayCounterYearFraction(DayCounter,E14,F14,,,Trigger)</f>
        <v>1.0138888888888888</v>
      </c>
      <c r="H14" s="112">
        <f>_xll.qlQuoteValue(D14,AllTriggers)</f>
        <v>-8.1999999999999998E-4</v>
      </c>
      <c r="I14" s="115">
        <f>_xll.qlYieldTSDiscount(Discounting,E14,,AllTriggers)</f>
        <v>1.0037095026373979</v>
      </c>
      <c r="J14" s="115">
        <f>_xll.qlYieldTSDiscount(Discounting,F14,,AllTriggers)</f>
        <v>1.0085077035117951</v>
      </c>
      <c r="K14" s="112">
        <f t="shared" si="2"/>
        <v>-4.6925492773298456E-3</v>
      </c>
      <c r="L14" s="112">
        <f t="shared" si="3"/>
        <v>3.8725492773298456E-3</v>
      </c>
      <c r="M14" s="50" t="b">
        <v>0</v>
      </c>
      <c r="N14" s="112">
        <f>_xll.qlInterpolationInterpolate($N$1,E14,TRUE)</f>
        <v>3.8759957250615487E-3</v>
      </c>
      <c r="O14" s="242">
        <f t="shared" si="4"/>
        <v>-3.4464477317031061E-2</v>
      </c>
      <c r="P14" s="237">
        <f t="shared" si="0"/>
        <v>3.93734288243226E-3</v>
      </c>
      <c r="R14" s="114">
        <f>_xll.qlCalendarAdvance(Calendar,R13,"1D","f")</f>
        <v>42636</v>
      </c>
      <c r="S14" s="236">
        <f>_xll.qlInterpolationInterpolate(B12Minterpolation,R14,TRUE)</f>
        <v>3.3481897778521405E-3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42986</v>
      </c>
      <c r="F15" s="118">
        <f>_xll.qlCalendarAdvance(Calendar,E15,$F$1,"mf",,Trigger)</f>
        <v>43353</v>
      </c>
      <c r="G15" s="105">
        <f>_xll.qlDayCounterYearFraction(DayCounter,E15,F15,,,Trigger)</f>
        <v>1.0194444444444444</v>
      </c>
      <c r="H15" s="121">
        <f>_xll.qlQuoteValue(D15,AllTriggers)</f>
        <v>-8.0000000000000004E-4</v>
      </c>
      <c r="I15" s="119">
        <f>_xll.qlYieldTSDiscount(Discounting,E15,,AllTriggers)</f>
        <v>1.0040960391404046</v>
      </c>
      <c r="J15" s="119">
        <f>_xll.qlYieldTSDiscount(Discounting,F15,,AllTriggers)</f>
        <v>1.008943748950957</v>
      </c>
      <c r="K15" s="121">
        <f t="shared" si="2"/>
        <v>-4.713093951565708E-3</v>
      </c>
      <c r="L15" s="121">
        <f t="shared" si="3"/>
        <v>3.9130939515657076E-3</v>
      </c>
      <c r="M15" s="55" t="b">
        <v>1</v>
      </c>
      <c r="N15" s="121">
        <f>_xll.qlInterpolationInterpolate($N$1,E15,TRUE)</f>
        <v>3.9130939515657076E-3</v>
      </c>
      <c r="O15" s="243">
        <f t="shared" si="4"/>
        <v>0</v>
      </c>
      <c r="P15" s="275">
        <f t="shared" si="0"/>
        <v>4.0004290011188401E-3</v>
      </c>
      <c r="R15" s="114">
        <f>_xll.qlCalendarAdvance(Calendar,R14,"1D","f")</f>
        <v>42639</v>
      </c>
      <c r="S15" s="236">
        <f>_xll.qlInterpolationInterpolate(B12Minterpolation,R15,TRUE)</f>
        <v>3.3540029273532047E-3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42640</v>
      </c>
      <c r="S16" s="236">
        <f>_xll.qlInterpolationInterpolate(B12Minterpolation,R16,TRUE)</f>
        <v>3.3559622165844432E-3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42641</v>
      </c>
      <c r="S17" s="236">
        <f>_xll.qlInterpolationInterpolate(B12Minterpolation,R17,TRUE)</f>
        <v>3.3579310664577778E-3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42642</v>
      </c>
      <c r="S18" s="236">
        <f>_xll.qlInterpolationInterpolate(B12Minterpolation,R18,TRUE)</f>
        <v>3.3599087415392016E-3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42643</v>
      </c>
      <c r="S19" s="236">
        <f>_xll.qlInterpolationInterpolate(B12Minterpolation,R19,TRUE)</f>
        <v>3.3618945063947064E-3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42646</v>
      </c>
      <c r="S20" s="236">
        <f>_xll.qlInterpolationInterpolate(B12Minterpolation,R20,TRUE)</f>
        <v>3.3678929852656355E-3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42647</v>
      </c>
      <c r="S21" s="236">
        <f>_xll.qlInterpolationInterpolate(B12Minterpolation,R21,TRUE)</f>
        <v>3.3699037548773924E-3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42648</v>
      </c>
      <c r="S22" s="236">
        <f>_xll.qlInterpolationInterpolate(B12Minterpolation,R22,TRUE)</f>
        <v>3.3719189370931932E-3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42649</v>
      </c>
      <c r="S23" s="236">
        <f>_xll.qlInterpolationInterpolate(B12Minterpolation,R23,TRUE)</f>
        <v>3.3739377964790312E-3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42650</v>
      </c>
      <c r="S24" s="236">
        <f>_xll.qlInterpolationInterpolate(B12Minterpolation,R24,TRUE)</f>
        <v>3.3759595976008989E-3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42653</v>
      </c>
      <c r="S25" s="236">
        <f>_xll.qlInterpolationInterpolate(B12Minterpolation,R25,TRUE)</f>
        <v>3.3820352970426052E-3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42654</v>
      </c>
      <c r="S26" s="236">
        <f>_xll.qlInterpolationInterpolate(B12Minterpolation,R26,TRUE)</f>
        <v>3.3840615107685172E-3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42655</v>
      </c>
      <c r="S27" s="236">
        <f>_xll.qlInterpolationInterpolate(B12Minterpolation,R27,TRUE)</f>
        <v>3.3860869890604216E-3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42656</v>
      </c>
      <c r="S28" s="236">
        <f>_xll.qlInterpolationInterpolate(B12Minterpolation,R28,TRUE)</f>
        <v>3.3881109964843115E-3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42657</v>
      </c>
      <c r="S29" s="236">
        <f>_xll.qlInterpolationInterpolate(B12Minterpolation,R29,TRUE)</f>
        <v>3.3901327976061791E-3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42660</v>
      </c>
      <c r="S30" s="236">
        <f>_xll.qlInterpolationInterpolate(B12Minterpolation,R30,TRUE)</f>
        <v>3.3961776088195748E-3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42661</v>
      </c>
      <c r="S31" s="236">
        <f>_xll.qlInterpolationInterpolate(B12Minterpolation,R31,TRUE)</f>
        <v>3.3981832303932795E-3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42662</v>
      </c>
      <c r="S32" s="236">
        <f>_xll.qlInterpolationInterpolate(B12Minterpolation,R32,TRUE)</f>
        <v>3.4001829684949252E-3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42663</v>
      </c>
      <c r="S33" s="236">
        <f>_xll.qlInterpolationInterpolate(B12Minterpolation,R33,TRUE)</f>
        <v>3.402176087690504E-3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42664</v>
      </c>
      <c r="S34" s="236">
        <f>_xll.qlInterpolationInterpolate(B12Minterpolation,R34,TRUE)</f>
        <v>3.4041618525460088E-3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42667</v>
      </c>
      <c r="S35" s="236">
        <f>_xll.qlInterpolationInterpolate(B12Minterpolation,R35,TRUE)</f>
        <v>3.4100676667320057E-3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42668</v>
      </c>
      <c r="S36" s="236">
        <f>_xll.qlInterpolationInterpolate(B12Minterpolation,R36,TRUE)</f>
        <v>3.4120166598871405E-3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42669</v>
      </c>
      <c r="S37" s="236">
        <f>_xll.qlInterpolationInterpolate(B12Minterpolation,R37,TRUE)</f>
        <v>3.4139546215321641E-3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42670</v>
      </c>
      <c r="S38" s="236">
        <f>_xll.qlInterpolationInterpolate(B12Minterpolation,R38,TRUE)</f>
        <v>3.4158808162330699E-3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42671</v>
      </c>
      <c r="S39" s="236">
        <f>_xll.qlInterpolationInterpolate(B12Minterpolation,R39,TRUE)</f>
        <v>3.4177945085558494E-3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42674</v>
      </c>
      <c r="S40" s="236">
        <f>_xll.qlInterpolationInterpolate(B12Minterpolation,R40,TRUE)</f>
        <v>3.4234532169153593E-3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42675</v>
      </c>
      <c r="S41" s="236">
        <f>_xll.qlInterpolationInterpolate(B12Minterpolation,R41,TRUE)</f>
        <v>3.4253095453855614E-3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42676</v>
      </c>
      <c r="S42" s="236">
        <f>_xll.qlInterpolationInterpolate(B12Minterpolation,R42,TRUE)</f>
        <v>3.427149694307601E-3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42677</v>
      </c>
      <c r="S43" s="236">
        <f>_xll.qlInterpolationInterpolate(B12Minterpolation,R43,TRUE)</f>
        <v>3.4289729282474704E-3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42678</v>
      </c>
      <c r="S44" s="236">
        <f>_xll.qlInterpolationInterpolate(B12Minterpolation,R44,TRUE)</f>
        <v>3.4307785117711621E-3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42681</v>
      </c>
      <c r="S45" s="236">
        <f>_xll.qlInterpolationInterpolate(B12Minterpolation,R45,TRUE)</f>
        <v>3.4360820055050973E-3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42682</v>
      </c>
      <c r="S46" s="236">
        <f>_xll.qlInterpolationInterpolate(B12Minterpolation,R46,TRUE)</f>
        <v>3.4378096330240043E-3</v>
      </c>
    </row>
    <row r="47" spans="5:19" ht="11.25" customHeight="1" x14ac:dyDescent="0.2">
      <c r="R47" s="114">
        <f>_xll.qlCalendarAdvance(Calendar,R46,"1D","f")</f>
        <v>42683</v>
      </c>
      <c r="S47" s="236">
        <f>_xll.qlInterpolationInterpolate(B12Minterpolation,R47,TRUE)</f>
        <v>3.4395161067540601E-3</v>
      </c>
    </row>
    <row r="48" spans="5:19" ht="11.25" customHeight="1" x14ac:dyDescent="0.2">
      <c r="R48" s="114">
        <f>_xll.qlCalendarAdvance(Calendar,R47,"1D","f")</f>
        <v>42684</v>
      </c>
      <c r="S48" s="236">
        <f>_xll.qlInterpolationInterpolate(B12Minterpolation,R48,TRUE)</f>
        <v>3.4412015602480733E-3</v>
      </c>
    </row>
    <row r="49" spans="18:19" ht="11.25" customHeight="1" x14ac:dyDescent="0.2">
      <c r="R49" s="114">
        <f>_xll.qlCalendarAdvance(Calendar,R48,"1D","f")</f>
        <v>42685</v>
      </c>
      <c r="S49" s="236">
        <f>_xll.qlInterpolationInterpolate(B12Minterpolation,R49,TRUE)</f>
        <v>3.4428663008562164E-3</v>
      </c>
    </row>
    <row r="50" spans="18:19" ht="11.25" customHeight="1" x14ac:dyDescent="0.2">
      <c r="R50" s="114">
        <f>_xll.qlCalendarAdvance(Calendar,R49,"1D","f")</f>
        <v>42688</v>
      </c>
      <c r="S50" s="236">
        <f>_xll.qlInterpolationInterpolate(B12Minterpolation,R50,TRUE)</f>
        <v>3.4477393188671454E-3</v>
      </c>
    </row>
    <row r="51" spans="18:19" ht="11.25" customHeight="1" x14ac:dyDescent="0.2">
      <c r="R51" s="114">
        <f>_xll.qlCalendarAdvance(Calendar,R50,"1D","f")</f>
        <v>42689</v>
      </c>
      <c r="S51" s="236">
        <f>_xll.qlInterpolationInterpolate(B12Minterpolation,R51,TRUE)</f>
        <v>3.449324281433529E-3</v>
      </c>
    </row>
    <row r="52" spans="18:19" ht="11.25" customHeight="1" x14ac:dyDescent="0.2">
      <c r="R52" s="114">
        <f>_xll.qlCalendarAdvance(Calendar,R51,"1D","f")</f>
        <v>42690</v>
      </c>
      <c r="S52" s="236">
        <f>_xll.qlInterpolationInterpolate(B12Minterpolation,R52,TRUE)</f>
        <v>3.4508900678649028E-3</v>
      </c>
    </row>
    <row r="53" spans="18:19" x14ac:dyDescent="0.2">
      <c r="R53" s="114">
        <f>_xll.qlCalendarAdvance(Calendar,R52,"1D","f")</f>
        <v>42691</v>
      </c>
      <c r="S53" s="236">
        <f>_xll.qlInterpolationInterpolate(B12Minterpolation,R53,TRUE)</f>
        <v>3.4524369855114399E-3</v>
      </c>
    </row>
    <row r="54" spans="18:19" x14ac:dyDescent="0.2">
      <c r="R54" s="114">
        <f>_xll.qlCalendarAdvance(Calendar,R53,"1D","f")</f>
        <v>42692</v>
      </c>
      <c r="S54" s="236">
        <f>_xll.qlInterpolationInterpolate(B12Minterpolation,R54,TRUE)</f>
        <v>3.4539653417233114E-3</v>
      </c>
    </row>
    <row r="55" spans="18:19" x14ac:dyDescent="0.2">
      <c r="R55" s="114">
        <f>_xll.qlCalendarAdvance(Calendar,R54,"1D","f")</f>
        <v>42695</v>
      </c>
      <c r="S55" s="236">
        <f>_xll.qlInterpolationInterpolate(B12Minterpolation,R55,TRUE)</f>
        <v>3.4584421152526581E-3</v>
      </c>
    </row>
    <row r="56" spans="18:19" x14ac:dyDescent="0.2">
      <c r="R56" s="114">
        <f>_xll.qlCalendarAdvance(Calendar,R55,"1D","f")</f>
        <v>42696</v>
      </c>
      <c r="S56" s="236">
        <f>_xll.qlInterpolationInterpolate(B12Minterpolation,R56,TRUE)</f>
        <v>3.4598992992275913E-3</v>
      </c>
    </row>
    <row r="57" spans="18:19" x14ac:dyDescent="0.2">
      <c r="R57" s="114">
        <f>_xll.qlCalendarAdvance(Calendar,R56,"1D","f")</f>
        <v>42697</v>
      </c>
      <c r="S57" s="236">
        <f>_xll.qlInterpolationInterpolate(B12Minterpolation,R57,TRUE)</f>
        <v>3.4613394585187203E-3</v>
      </c>
    </row>
    <row r="58" spans="18:19" x14ac:dyDescent="0.2">
      <c r="R58" s="114">
        <f>_xll.qlCalendarAdvance(Calendar,R57,"1D","f")</f>
        <v>42698</v>
      </c>
      <c r="S58" s="236">
        <f>_xll.qlInterpolationInterpolate(B12Minterpolation,R58,TRUE)</f>
        <v>3.4627629004762169E-3</v>
      </c>
    </row>
    <row r="59" spans="18:19" x14ac:dyDescent="0.2">
      <c r="R59" s="114">
        <f>_xll.qlCalendarAdvance(Calendar,R58,"1D","f")</f>
        <v>42699</v>
      </c>
      <c r="S59" s="236">
        <f>_xll.qlInterpolationInterpolate(B12Minterpolation,R59,TRUE)</f>
        <v>3.4641699324502537E-3</v>
      </c>
    </row>
    <row r="60" spans="18:19" x14ac:dyDescent="0.2">
      <c r="R60" s="114">
        <f>_xll.qlCalendarAdvance(Calendar,R59,"1D","f")</f>
        <v>42702</v>
      </c>
      <c r="S60" s="236">
        <f>_xll.qlInterpolationInterpolate(B12Minterpolation,R60,TRUE)</f>
        <v>3.4682956419733271E-3</v>
      </c>
    </row>
    <row r="61" spans="18:19" x14ac:dyDescent="0.2">
      <c r="R61" s="114">
        <f>_xll.qlCalendarAdvance(Calendar,R60,"1D","f")</f>
        <v>42703</v>
      </c>
      <c r="S61" s="236">
        <f>_xll.qlInterpolationInterpolate(B12Minterpolation,R61,TRUE)</f>
        <v>3.4696401075152462E-3</v>
      </c>
    </row>
    <row r="62" spans="18:19" x14ac:dyDescent="0.2">
      <c r="R62" s="114">
        <f>_xll.qlCalendarAdvance(Calendar,R61,"1D","f")</f>
        <v>42704</v>
      </c>
      <c r="S62" s="236">
        <f>_xll.qlInterpolationInterpolate(B12Minterpolation,R62,TRUE)</f>
        <v>3.4709696998245663E-3</v>
      </c>
    </row>
    <row r="63" spans="18:19" x14ac:dyDescent="0.2">
      <c r="R63" s="114">
        <f>_xll.qlCalendarAdvance(Calendar,R62,"1D","f")</f>
        <v>42705</v>
      </c>
      <c r="S63" s="236">
        <f>_xll.qlInterpolationInterpolate(B12Minterpolation,R63,TRUE)</f>
        <v>3.47228472625146E-3</v>
      </c>
    </row>
    <row r="64" spans="18:19" x14ac:dyDescent="0.2">
      <c r="R64" s="114">
        <f>_xll.qlCalendarAdvance(Calendar,R63,"1D","f")</f>
        <v>42706</v>
      </c>
      <c r="S64" s="236">
        <f>_xll.qlInterpolationInterpolate(B12Minterpolation,R64,TRUE)</f>
        <v>3.4735854941460986E-3</v>
      </c>
    </row>
    <row r="65" spans="18:19" x14ac:dyDescent="0.2">
      <c r="R65" s="114">
        <f>_xll.qlCalendarAdvance(Calendar,R64,"1D","f")</f>
        <v>42709</v>
      </c>
      <c r="S65" s="236">
        <f>_xll.qlInterpolationInterpolate(B12Minterpolation,R65,TRUE)</f>
        <v>3.4774053201382079E-3</v>
      </c>
    </row>
    <row r="66" spans="18:19" x14ac:dyDescent="0.2">
      <c r="R66" s="114">
        <f>_xll.qlCalendarAdvance(Calendar,R65,"1D","f")</f>
        <v>42710</v>
      </c>
      <c r="S66" s="236">
        <f>_xll.qlInterpolationInterpolate(B12Minterpolation,R66,TRUE)</f>
        <v>3.4786521274055493E-3</v>
      </c>
    </row>
    <row r="67" spans="18:19" x14ac:dyDescent="0.2">
      <c r="R67" s="114">
        <f>_xll.qlCalendarAdvance(Calendar,R66,"1D","f")</f>
        <v>42711</v>
      </c>
      <c r="S67" s="236">
        <f>_xll.qlInterpolationInterpolate(B12Minterpolation,R67,TRUE)</f>
        <v>3.4798862128914971E-3</v>
      </c>
    </row>
    <row r="68" spans="18:19" x14ac:dyDescent="0.2">
      <c r="R68" s="114">
        <f>_xll.qlCalendarAdvance(Calendar,R67,"1D","f")</f>
        <v>42712</v>
      </c>
      <c r="S68" s="236">
        <f>_xll.qlInterpolationInterpolate(B12Minterpolation,R68,TRUE)</f>
        <v>3.4811078839462233E-3</v>
      </c>
    </row>
    <row r="69" spans="18:19" x14ac:dyDescent="0.2">
      <c r="R69" s="114">
        <f>_xll.qlCalendarAdvance(Calendar,R68,"1D","f")</f>
        <v>42713</v>
      </c>
      <c r="S69" s="236">
        <f>_xll.qlInterpolationInterpolate(B12Minterpolation,R69,TRUE)</f>
        <v>3.4823175781123392E-3</v>
      </c>
    </row>
    <row r="70" spans="18:19" x14ac:dyDescent="0.2">
      <c r="R70" s="114">
        <f>_xll.qlCalendarAdvance(Calendar,R69,"1D","f")</f>
        <v>42716</v>
      </c>
      <c r="S70" s="236">
        <f>_xll.qlInterpolationInterpolate(B12Minterpolation,R70,TRUE)</f>
        <v>3.4858849031724681E-3</v>
      </c>
    </row>
    <row r="71" spans="18:19" x14ac:dyDescent="0.2">
      <c r="R71" s="114">
        <f>_xll.qlCalendarAdvance(Calendar,R70,"1D","f")</f>
        <v>42717</v>
      </c>
      <c r="S71" s="236">
        <f>_xll.qlInterpolationInterpolate(B12Minterpolation,R71,TRUE)</f>
        <v>3.4870570540624646E-3</v>
      </c>
    </row>
    <row r="72" spans="18:19" x14ac:dyDescent="0.2">
      <c r="R72" s="114">
        <f>_xll.qlCalendarAdvance(Calendar,R71,"1D","f")</f>
        <v>42718</v>
      </c>
      <c r="S72" s="236">
        <f>_xll.qlInterpolationInterpolate(B12Minterpolation,R72,TRUE)</f>
        <v>3.4882225403954502E-3</v>
      </c>
    </row>
    <row r="73" spans="18:19" x14ac:dyDescent="0.2">
      <c r="R73" s="114">
        <f>_xll.qlCalendarAdvance(Calendar,R72,"1D","f")</f>
        <v>42719</v>
      </c>
      <c r="S73" s="236">
        <f>_xll.qlInterpolationInterpolate(B12Minterpolation,R73,TRUE)</f>
        <v>3.4893824506762334E-3</v>
      </c>
    </row>
    <row r="74" spans="18:19" x14ac:dyDescent="0.2">
      <c r="R74" s="114">
        <f>_xll.qlCalendarAdvance(Calendar,R73,"1D","f")</f>
        <v>42720</v>
      </c>
      <c r="S74" s="236">
        <f>_xll.qlInterpolationInterpolate(B12Minterpolation,R74,TRUE)</f>
        <v>3.4905378734096217E-3</v>
      </c>
    </row>
    <row r="75" spans="18:19" x14ac:dyDescent="0.2">
      <c r="R75" s="114">
        <f>_xll.qlCalendarAdvance(Calendar,R74,"1D","f")</f>
        <v>42723</v>
      </c>
      <c r="S75" s="236">
        <f>_xll.qlInterpolationInterpolate(B12Minterpolation,R75,TRUE)</f>
        <v>3.4939881013734964E-3</v>
      </c>
    </row>
    <row r="76" spans="18:19" x14ac:dyDescent="0.2">
      <c r="R76" s="114">
        <f>_xll.qlCalendarAdvance(Calendar,R75,"1D","f")</f>
        <v>42724</v>
      </c>
      <c r="S76" s="236">
        <f>_xll.qlInterpolationInterpolate(B12Minterpolation,R76,TRUE)</f>
        <v>3.4951364589653837E-3</v>
      </c>
    </row>
    <row r="77" spans="18:19" x14ac:dyDescent="0.2">
      <c r="R77" s="114">
        <f>_xll.qlCalendarAdvance(Calendar,R76,"1D","f")</f>
        <v>42725</v>
      </c>
      <c r="S77" s="236">
        <f>_xll.qlInterpolationInterpolate(B12Minterpolation,R77,TRUE)</f>
        <v>3.4962857715339153E-3</v>
      </c>
    </row>
    <row r="78" spans="18:19" x14ac:dyDescent="0.2">
      <c r="R78" s="114">
        <f>_xll.qlCalendarAdvance(Calendar,R77,"1D","f")</f>
        <v>42726</v>
      </c>
      <c r="S78" s="236">
        <f>_xll.qlInterpolationInterpolate(B12Minterpolation,R78,TRUE)</f>
        <v>3.4974371275838991E-3</v>
      </c>
    </row>
    <row r="79" spans="18:19" x14ac:dyDescent="0.2">
      <c r="R79" s="114">
        <f>_xll.qlCalendarAdvance(Calendar,R78,"1D","f")</f>
        <v>42727</v>
      </c>
      <c r="S79" s="236">
        <f>_xll.qlInterpolationInterpolate(B12Minterpolation,R79,TRUE)</f>
        <v>3.4985916156201427E-3</v>
      </c>
    </row>
    <row r="80" spans="18:19" x14ac:dyDescent="0.2">
      <c r="R80" s="114">
        <f>_xll.qlCalendarAdvance(Calendar,R79,"1D","f")</f>
        <v>42731</v>
      </c>
      <c r="S80" s="236">
        <f>_xll.qlInterpolationInterpolate(B12Minterpolation,R80,TRUE)</f>
        <v>3.5032626577238728E-3</v>
      </c>
    </row>
    <row r="81" spans="18:19" x14ac:dyDescent="0.2">
      <c r="R81" s="114">
        <f>_xll.qlCalendarAdvance(Calendar,R80,"1D","f")</f>
        <v>42732</v>
      </c>
      <c r="S81" s="236">
        <f>_xll.qlInterpolationInterpolate(B12Minterpolation,R81,TRUE)</f>
        <v>3.5044491332635332E-3</v>
      </c>
    </row>
    <row r="82" spans="18:19" x14ac:dyDescent="0.2">
      <c r="R82" s="114">
        <f>_xll.qlCalendarAdvance(Calendar,R81,"1D","f")</f>
        <v>42733</v>
      </c>
      <c r="S82" s="236">
        <f>_xll.qlInterpolationInterpolate(B12Minterpolation,R82,TRUE)</f>
        <v>3.5056452718183004E-3</v>
      </c>
    </row>
    <row r="83" spans="18:19" x14ac:dyDescent="0.2">
      <c r="R83" s="114">
        <f>_xll.qlCalendarAdvance(Calendar,R82,"1D","f")</f>
        <v>42734</v>
      </c>
      <c r="S83" s="236">
        <f>_xll.qlInterpolationInterpolate(B12Minterpolation,R83,TRUE)</f>
        <v>3.5068521618929825E-3</v>
      </c>
    </row>
    <row r="84" spans="18:19" x14ac:dyDescent="0.2">
      <c r="R84" s="114">
        <f>_xll.qlCalendarAdvance(Calendar,R83,"1D","f")</f>
        <v>42737</v>
      </c>
      <c r="S84" s="236">
        <f>_xll.qlInterpolationInterpolate(B12Minterpolation,R84,TRUE)</f>
        <v>3.510548226284594E-3</v>
      </c>
    </row>
    <row r="85" spans="18:19" x14ac:dyDescent="0.2">
      <c r="R85" s="114">
        <f>_xll.qlCalendarAdvance(Calendar,R84,"1D","f")</f>
        <v>42738</v>
      </c>
      <c r="S85" s="236">
        <f>_xll.qlInterpolationInterpolate(B12Minterpolation,R85,TRUE)</f>
        <v>3.5118090074870126E-3</v>
      </c>
    </row>
    <row r="86" spans="18:19" x14ac:dyDescent="0.2">
      <c r="R86" s="114">
        <f>_xll.qlCalendarAdvance(Calendar,R85,"1D","f")</f>
        <v>42739</v>
      </c>
      <c r="S86" s="236">
        <f>_xll.qlInterpolationInterpolate(B12Minterpolation,R86,TRUE)</f>
        <v>3.5130859827333847E-3</v>
      </c>
    </row>
    <row r="87" spans="18:19" x14ac:dyDescent="0.2">
      <c r="R87" s="114">
        <f>_xll.qlCalendarAdvance(Calendar,R86,"1D","f")</f>
        <v>42740</v>
      </c>
      <c r="S87" s="236">
        <f>_xll.qlInterpolationInterpolate(B12Minterpolation,R87,TRUE)</f>
        <v>3.5143802405285182E-3</v>
      </c>
    </row>
    <row r="88" spans="18:19" x14ac:dyDescent="0.2">
      <c r="R88" s="114">
        <f>_xll.qlCalendarAdvance(Calendar,R87,"1D","f")</f>
        <v>42741</v>
      </c>
      <c r="S88" s="236">
        <f>_xll.qlInterpolationInterpolate(B12Minterpolation,R88,TRUE)</f>
        <v>3.5156928693772212E-3</v>
      </c>
    </row>
    <row r="89" spans="18:19" x14ac:dyDescent="0.2">
      <c r="R89" s="114">
        <f>_xll.qlCalendarAdvance(Calendar,R88,"1D","f")</f>
        <v>42744</v>
      </c>
      <c r="S89" s="236">
        <f>_xll.qlInterpolationInterpolate(B12Minterpolation,R89,TRUE)</f>
        <v>3.5197518672928241E-3</v>
      </c>
    </row>
    <row r="90" spans="18:19" x14ac:dyDescent="0.2">
      <c r="R90" s="114">
        <f>_xll.qlCalendarAdvance(Calendar,R89,"1D","f")</f>
        <v>42745</v>
      </c>
      <c r="S90" s="236">
        <f>_xll.qlInterpolationInterpolate(B12Minterpolation,R90,TRUE)</f>
        <v>3.5211483952713868E-3</v>
      </c>
    </row>
    <row r="91" spans="18:19" x14ac:dyDescent="0.2">
      <c r="R91" s="114">
        <f>_xll.qlCalendarAdvance(Calendar,R90,"1D","f")</f>
        <v>42746</v>
      </c>
      <c r="S91" s="236">
        <f>_xll.qlInterpolationInterpolate(B12Minterpolation,R91,TRUE)</f>
        <v>3.5225659160325823E-3</v>
      </c>
    </row>
    <row r="92" spans="18:19" x14ac:dyDescent="0.2">
      <c r="R92" s="114">
        <f>_xll.qlCalendarAdvance(Calendar,R91,"1D","f")</f>
        <v>42747</v>
      </c>
      <c r="S92" s="236">
        <f>_xll.qlInterpolationInterpolate(B12Minterpolation,R92,TRUE)</f>
        <v>3.5240026972862444E-3</v>
      </c>
    </row>
    <row r="93" spans="18:19" x14ac:dyDescent="0.2">
      <c r="R93" s="114">
        <f>_xll.qlCalendarAdvance(Calendar,R92,"1D","f")</f>
        <v>42748</v>
      </c>
      <c r="S93" s="236">
        <f>_xll.qlInterpolationInterpolate(B12Minterpolation,R93,TRUE)</f>
        <v>3.525457006742205E-3</v>
      </c>
    </row>
    <row r="94" spans="18:19" x14ac:dyDescent="0.2">
      <c r="R94" s="114">
        <f>_xll.qlCalendarAdvance(Calendar,R93,"1D","f")</f>
        <v>42751</v>
      </c>
      <c r="S94" s="236">
        <f>_xll.qlInterpolationInterpolate(B12Minterpolation,R94,TRUE)</f>
        <v>3.5299077814222074E-3</v>
      </c>
    </row>
    <row r="95" spans="18:19" x14ac:dyDescent="0.2">
      <c r="R95" s="114">
        <f>_xll.qlCalendarAdvance(Calendar,R94,"1D","f")</f>
        <v>42752</v>
      </c>
      <c r="S95" s="236">
        <f>_xll.qlInterpolationInterpolate(B12Minterpolation,R95,TRUE)</f>
        <v>3.531414880785691E-3</v>
      </c>
    </row>
    <row r="96" spans="18:19" x14ac:dyDescent="0.2">
      <c r="R96" s="114">
        <f>_xll.qlCalendarAdvance(Calendar,R95,"1D","f")</f>
        <v>42753</v>
      </c>
      <c r="S96" s="236">
        <f>_xll.qlInterpolationInterpolate(B12Minterpolation,R96,TRUE)</f>
        <v>3.532930846900637E-3</v>
      </c>
    </row>
    <row r="97" spans="18:19" x14ac:dyDescent="0.2">
      <c r="R97" s="114">
        <f>_xll.qlCalendarAdvance(Calendar,R96,"1D","f")</f>
        <v>42754</v>
      </c>
      <c r="S97" s="236">
        <f>_xll.qlInterpolationInterpolate(B12Minterpolation,R97,TRUE)</f>
        <v>3.5344539474768781E-3</v>
      </c>
    </row>
    <row r="98" spans="18:19" x14ac:dyDescent="0.2">
      <c r="R98" s="114">
        <f>_xll.qlCalendarAdvance(Calendar,R97,"1D","f")</f>
        <v>42755</v>
      </c>
      <c r="S98" s="236">
        <f>_xll.qlInterpolationInterpolate(B12Minterpolation,R98,TRUE)</f>
        <v>3.5359824502242477E-3</v>
      </c>
    </row>
    <row r="99" spans="18:19" x14ac:dyDescent="0.2">
      <c r="R99" s="114">
        <f>_xll.qlCalendarAdvance(Calendar,R98,"1D","f")</f>
        <v>42758</v>
      </c>
      <c r="S99" s="236">
        <f>_xll.qlInterpolationInterpolate(B12Minterpolation,R99,TRUE)</f>
        <v>3.5405830485914515E-3</v>
      </c>
    </row>
    <row r="100" spans="18:19" x14ac:dyDescent="0.2">
      <c r="R100" s="114">
        <f>_xll.qlCalendarAdvance(Calendar,R99,"1D","f")</f>
        <v>42759</v>
      </c>
      <c r="S100" s="236">
        <f>_xll.qlInterpolationInterpolate(B12Minterpolation,R100,TRUE)</f>
        <v>3.5421158371216604E-3</v>
      </c>
    </row>
    <row r="101" spans="18:19" x14ac:dyDescent="0.2">
      <c r="R101" s="114">
        <f>_xll.qlCalendarAdvance(Calendar,R100,"1D","f")</f>
        <v>42760</v>
      </c>
      <c r="S101" s="236">
        <f>_xll.qlInterpolationInterpolate(B12Minterpolation,R101,TRUE)</f>
        <v>3.5436453663721611E-3</v>
      </c>
    </row>
    <row r="102" spans="18:19" x14ac:dyDescent="0.2">
      <c r="R102" s="114">
        <f>_xll.qlCalendarAdvance(Calendar,R101,"1D","f")</f>
        <v>42761</v>
      </c>
      <c r="S102" s="236">
        <f>_xll.qlInterpolationInterpolate(B12Minterpolation,R102,TRUE)</f>
        <v>3.5451699040527865E-3</v>
      </c>
    </row>
    <row r="103" spans="18:19" x14ac:dyDescent="0.2">
      <c r="R103" s="114">
        <f>_xll.qlCalendarAdvance(Calendar,R102,"1D","f")</f>
        <v>42762</v>
      </c>
      <c r="S103" s="236">
        <f>_xll.qlInterpolationInterpolate(B12Minterpolation,R103,TRUE)</f>
        <v>3.5466877178733694E-3</v>
      </c>
    </row>
    <row r="104" spans="18:19" x14ac:dyDescent="0.2">
      <c r="R104" s="114">
        <f>_xll.qlCalendarAdvance(Calendar,R103,"1D","f")</f>
        <v>42765</v>
      </c>
      <c r="S104" s="236">
        <f>_xll.qlInterpolationInterpolate(B12Minterpolation,R104,TRUE)</f>
        <v>3.5511834932731891E-3</v>
      </c>
    </row>
    <row r="105" spans="18:19" x14ac:dyDescent="0.2">
      <c r="R105" s="114">
        <f>_xll.qlCalendarAdvance(Calendar,R104,"1D","f")</f>
        <v>42766</v>
      </c>
      <c r="S105" s="236">
        <f>_xll.qlInterpolationInterpolate(B12Minterpolation,R105,TRUE)</f>
        <v>3.5526570887519284E-3</v>
      </c>
    </row>
    <row r="106" spans="18:19" x14ac:dyDescent="0.2">
      <c r="R106" s="114">
        <f>_xll.qlCalendarAdvance(Calendar,R105,"1D","f")</f>
        <v>42767</v>
      </c>
      <c r="S106" s="236">
        <f>_xll.qlInterpolationInterpolate(B12Minterpolation,R106,TRUE)</f>
        <v>3.5541152989197891E-3</v>
      </c>
    </row>
    <row r="107" spans="18:19" x14ac:dyDescent="0.2">
      <c r="R107" s="114">
        <f>_xll.qlCalendarAdvance(Calendar,R106,"1D","f")</f>
        <v>42768</v>
      </c>
      <c r="S107" s="236">
        <f>_xll.qlInterpolationInterpolate(B12Minterpolation,R107,TRUE)</f>
        <v>3.5555563914866032E-3</v>
      </c>
    </row>
    <row r="108" spans="18:19" x14ac:dyDescent="0.2">
      <c r="R108" s="114">
        <f>_xll.qlCalendarAdvance(Calendar,R107,"1D","f")</f>
        <v>42769</v>
      </c>
      <c r="S108" s="236">
        <f>_xll.qlInterpolationInterpolate(B12Minterpolation,R108,TRUE)</f>
        <v>3.5569786341622042E-3</v>
      </c>
    </row>
    <row r="109" spans="18:19" x14ac:dyDescent="0.2">
      <c r="R109" s="114">
        <f>_xll.qlCalendarAdvance(Calendar,R108,"1D","f")</f>
        <v>42772</v>
      </c>
      <c r="S109" s="236">
        <f>_xll.qlInterpolationInterpolate(B12Minterpolation,R109,TRUE)</f>
        <v>3.5611149399400535E-3</v>
      </c>
    </row>
    <row r="110" spans="18:19" x14ac:dyDescent="0.2">
      <c r="R110" s="114">
        <f>_xll.qlCalendarAdvance(Calendar,R109,"1D","f")</f>
        <v>42773</v>
      </c>
      <c r="S110" s="236">
        <f>_xll.qlInterpolationInterpolate(B12Minterpolation,R110,TRUE)</f>
        <v>3.5624444601491281E-3</v>
      </c>
    </row>
    <row r="111" spans="18:19" x14ac:dyDescent="0.2">
      <c r="R111" s="114">
        <f>_xll.qlCalendarAdvance(Calendar,R110,"1D","f")</f>
        <v>42774</v>
      </c>
      <c r="S111" s="236">
        <f>_xll.qlInterpolationInterpolate(B12Minterpolation,R111,TRUE)</f>
        <v>3.5637464690161528E-3</v>
      </c>
    </row>
    <row r="112" spans="18:19" x14ac:dyDescent="0.2">
      <c r="R112" s="114">
        <f>_xll.qlCalendarAdvance(Calendar,R111,"1D","f")</f>
        <v>42775</v>
      </c>
      <c r="S112" s="236">
        <f>_xll.qlInterpolationInterpolate(B12Minterpolation,R112,TRUE)</f>
        <v>3.5650199707454697E-3</v>
      </c>
    </row>
    <row r="113" spans="18:19" x14ac:dyDescent="0.2">
      <c r="R113" s="114">
        <f>_xll.qlCalendarAdvance(Calendar,R112,"1D","f")</f>
        <v>42776</v>
      </c>
      <c r="S113" s="236">
        <f>_xll.qlInterpolationInterpolate(B12Minterpolation,R113,TRUE)</f>
        <v>3.5662669155194569E-3</v>
      </c>
    </row>
    <row r="114" spans="18:19" x14ac:dyDescent="0.2">
      <c r="R114" s="114">
        <f>_xll.qlCalendarAdvance(Calendar,R113,"1D","f")</f>
        <v>42779</v>
      </c>
      <c r="S114" s="236">
        <f>_xll.qlInterpolationInterpolate(B12Minterpolation,R114,TRUE)</f>
        <v>3.5698752748783099E-3</v>
      </c>
    </row>
    <row r="115" spans="18:19" x14ac:dyDescent="0.2">
      <c r="R115" s="114">
        <f>_xll.qlCalendarAdvance(Calendar,R114,"1D","f")</f>
        <v>42780</v>
      </c>
      <c r="S115" s="236">
        <f>_xll.qlInterpolationInterpolate(B12Minterpolation,R115,TRUE)</f>
        <v>3.5710428585998487E-3</v>
      </c>
    </row>
    <row r="116" spans="18:19" x14ac:dyDescent="0.2">
      <c r="R116" s="114">
        <f>_xll.qlCalendarAdvance(Calendar,R115,"1D","f")</f>
        <v>42781</v>
      </c>
      <c r="S116" s="236">
        <f>_xll.qlInterpolationInterpolate(B12Minterpolation,R116,TRUE)</f>
        <v>3.5721973187504931E-3</v>
      </c>
    </row>
    <row r="117" spans="18:19" x14ac:dyDescent="0.2">
      <c r="R117" s="114">
        <f>_xll.qlCalendarAdvance(Calendar,R116,"1D","f")</f>
        <v>42782</v>
      </c>
      <c r="S117" s="236">
        <f>_xll.qlInterpolationInterpolate(B12Minterpolation,R117,TRUE)</f>
        <v>3.5733413420071304E-3</v>
      </c>
    </row>
    <row r="118" spans="18:19" x14ac:dyDescent="0.2">
      <c r="R118" s="114">
        <f>_xll.qlCalendarAdvance(Calendar,R117,"1D","f")</f>
        <v>42783</v>
      </c>
      <c r="S118" s="236">
        <f>_xll.qlInterpolationInterpolate(B12Minterpolation,R118,TRUE)</f>
        <v>3.5744776150466477E-3</v>
      </c>
    </row>
    <row r="119" spans="18:19" x14ac:dyDescent="0.2">
      <c r="R119" s="114">
        <f>_xll.qlCalendarAdvance(Calendar,R118,"1D","f")</f>
        <v>42786</v>
      </c>
      <c r="S119" s="236">
        <f>_xll.qlInterpolationInterpolate(B12Minterpolation,R119,TRUE)</f>
        <v>3.5778667996313497E-3</v>
      </c>
    </row>
    <row r="120" spans="18:19" x14ac:dyDescent="0.2">
      <c r="R120" s="114">
        <f>_xll.qlCalendarAdvance(Calendar,R119,"1D","f")</f>
        <v>42787</v>
      </c>
      <c r="S120" s="236">
        <f>_xll.qlInterpolationInterpolate(B12Minterpolation,R120,TRUE)</f>
        <v>3.5789989385712575E-3</v>
      </c>
    </row>
    <row r="121" spans="18:19" x14ac:dyDescent="0.2">
      <c r="R121" s="114">
        <f>_xll.qlCalendarAdvance(Calendar,R120,"1D","f")</f>
        <v>42788</v>
      </c>
      <c r="S121" s="236">
        <f>_xll.qlInterpolationInterpolate(B12Minterpolation,R121,TRUE)</f>
        <v>3.5801367606784805E-3</v>
      </c>
    </row>
    <row r="122" spans="18:19" x14ac:dyDescent="0.2">
      <c r="R122" s="114">
        <f>_xll.qlCalendarAdvance(Calendar,R121,"1D","f")</f>
        <v>42789</v>
      </c>
      <c r="S122" s="236">
        <f>_xll.qlInterpolationInterpolate(B12Minterpolation,R122,TRUE)</f>
        <v>3.5812829526299063E-3</v>
      </c>
    </row>
    <row r="123" spans="18:19" x14ac:dyDescent="0.2">
      <c r="R123" s="114">
        <f>_xll.qlCalendarAdvance(Calendar,R122,"1D","f")</f>
        <v>42790</v>
      </c>
      <c r="S123" s="236">
        <f>_xll.qlInterpolationInterpolate(B12Minterpolation,R123,TRUE)</f>
        <v>3.5824402011024217E-3</v>
      </c>
    </row>
    <row r="124" spans="18:19" x14ac:dyDescent="0.2">
      <c r="R124" s="114">
        <f>_xll.qlCalendarAdvance(Calendar,R123,"1D","f")</f>
        <v>42793</v>
      </c>
      <c r="S124" s="236">
        <f>_xll.qlInterpolationInterpolate(B12Minterpolation,R124,TRUE)</f>
        <v>3.5860051524153774E-3</v>
      </c>
    </row>
    <row r="125" spans="18:19" x14ac:dyDescent="0.2">
      <c r="R125" s="114">
        <f>_xll.qlCalendarAdvance(Calendar,R124,"1D","f")</f>
        <v>42794</v>
      </c>
      <c r="S125" s="236">
        <f>_xll.qlInterpolationInterpolate(B12Minterpolation,R125,TRUE)</f>
        <v>3.5872334937411226E-3</v>
      </c>
    </row>
    <row r="126" spans="18:19" x14ac:dyDescent="0.2">
      <c r="R126" s="114">
        <f>_xll.qlCalendarAdvance(Calendar,R125,"1D","f")</f>
        <v>42795</v>
      </c>
      <c r="S126" s="236">
        <f>_xll.qlInterpolationInterpolate(B12Minterpolation,R126,TRUE)</f>
        <v>3.5884863249723929E-3</v>
      </c>
    </row>
    <row r="127" spans="18:19" x14ac:dyDescent="0.2">
      <c r="R127" s="114">
        <f>_xll.qlCalendarAdvance(Calendar,R126,"1D","f")</f>
        <v>42796</v>
      </c>
      <c r="S127" s="236">
        <f>_xll.qlInterpolationInterpolate(B12Minterpolation,R127,TRUE)</f>
        <v>3.5897663327860755E-3</v>
      </c>
    </row>
    <row r="128" spans="18:19" x14ac:dyDescent="0.2">
      <c r="R128" s="114">
        <f>_xll.qlCalendarAdvance(Calendar,R127,"1D","f")</f>
        <v>42797</v>
      </c>
      <c r="S128" s="236">
        <f>_xll.qlInterpolationInterpolate(B12Minterpolation,R128,TRUE)</f>
        <v>3.5910762038590576E-3</v>
      </c>
    </row>
    <row r="129" spans="18:19" x14ac:dyDescent="0.2">
      <c r="R129" s="114">
        <f>_xll.qlCalendarAdvance(Calendar,R128,"1D","f")</f>
        <v>42800</v>
      </c>
      <c r="S129" s="236">
        <f>_xll.qlInterpolationInterpolate(B12Minterpolation,R129,TRUE)</f>
        <v>3.595211863402671E-3</v>
      </c>
    </row>
    <row r="130" spans="18:19" x14ac:dyDescent="0.2">
      <c r="R130" s="114">
        <f>_xll.qlCalendarAdvance(Calendar,R129,"1D","f")</f>
        <v>42801</v>
      </c>
      <c r="S130" s="236">
        <f>_xll.qlInterpolationInterpolate(B12Minterpolation,R130,TRUE)</f>
        <v>3.5966680542817218E-3</v>
      </c>
    </row>
    <row r="131" spans="18:19" x14ac:dyDescent="0.2">
      <c r="R131" s="114">
        <f>_xll.qlCalendarAdvance(Calendar,R130,"1D","f")</f>
        <v>42802</v>
      </c>
      <c r="S131" s="236">
        <f>_xll.qlInterpolationInterpolate(B12Minterpolation,R131,TRUE)</f>
        <v>3.5981675418045077E-3</v>
      </c>
    </row>
    <row r="132" spans="18:19" x14ac:dyDescent="0.2">
      <c r="R132" s="114">
        <f>_xll.qlCalendarAdvance(Calendar,R131,"1D","f")</f>
        <v>42803</v>
      </c>
      <c r="S132" s="236">
        <f>_xll.qlInterpolationInterpolate(B12Minterpolation,R132,TRUE)</f>
        <v>3.5997123432646026E-3</v>
      </c>
    </row>
    <row r="133" spans="18:19" x14ac:dyDescent="0.2">
      <c r="R133" s="114">
        <f>_xll.qlCalendarAdvance(Calendar,R132,"1D","f")</f>
        <v>42804</v>
      </c>
      <c r="S133" s="236">
        <f>_xll.qlInterpolationInterpolate(B12Minterpolation,R133,TRUE)</f>
        <v>3.6013017984223286E-3</v>
      </c>
    </row>
    <row r="134" spans="18:19" x14ac:dyDescent="0.2">
      <c r="R134" s="114">
        <f>_xll.qlCalendarAdvance(Calendar,R133,"1D","f")</f>
        <v>42807</v>
      </c>
      <c r="S134" s="236">
        <f>_xll.qlInterpolationInterpolate(B12Minterpolation,R134,TRUE)</f>
        <v>3.6063247898513841E-3</v>
      </c>
    </row>
    <row r="135" spans="18:19" x14ac:dyDescent="0.2">
      <c r="R135" s="114">
        <f>_xll.qlCalendarAdvance(Calendar,R134,"1D","f")</f>
        <v>42808</v>
      </c>
      <c r="S135" s="236">
        <f>_xll.qlInterpolationInterpolate(B12Minterpolation,R135,TRUE)</f>
        <v>3.6080795635697258E-3</v>
      </c>
    </row>
    <row r="136" spans="18:19" x14ac:dyDescent="0.2">
      <c r="R136" s="114">
        <f>_xll.qlCalendarAdvance(Calendar,R135,"1D","f")</f>
        <v>42809</v>
      </c>
      <c r="S136" s="236">
        <f>_xll.qlInterpolationInterpolate(B12Minterpolation,R136,TRUE)</f>
        <v>3.6098723428707445E-3</v>
      </c>
    </row>
    <row r="137" spans="18:19" x14ac:dyDescent="0.2">
      <c r="R137" s="114">
        <f>_xll.qlCalendarAdvance(Calendar,R136,"1D","f")</f>
        <v>42810</v>
      </c>
      <c r="S137" s="236">
        <f>_xll.qlInterpolationInterpolate(B12Minterpolation,R137,TRUE)</f>
        <v>3.6117017981314487E-3</v>
      </c>
    </row>
    <row r="138" spans="18:19" x14ac:dyDescent="0.2">
      <c r="R138" s="114">
        <f>_xll.qlCalendarAdvance(Calendar,R137,"1D","f")</f>
        <v>42811</v>
      </c>
      <c r="S138" s="236">
        <f>_xll.qlInterpolationInterpolate(B12Minterpolation,R138,TRUE)</f>
        <v>3.6135665997288477E-3</v>
      </c>
    </row>
    <row r="139" spans="18:19" x14ac:dyDescent="0.2">
      <c r="R139" s="114">
        <f>_xll.qlCalendarAdvance(Calendar,R138,"1D","f")</f>
        <v>42814</v>
      </c>
      <c r="S139" s="236">
        <f>_xll.qlInterpolationInterpolate(B12Minterpolation,R139,TRUE)</f>
        <v>3.6193597863113064E-3</v>
      </c>
    </row>
    <row r="140" spans="18:19" x14ac:dyDescent="0.2">
      <c r="R140" s="114">
        <f>_xll.qlCalendarAdvance(Calendar,R139,"1D","f")</f>
        <v>42815</v>
      </c>
      <c r="S140" s="236">
        <f>_xll.qlInterpolationInterpolate(B12Minterpolation,R140,TRUE)</f>
        <v>3.6213526770255767E-3</v>
      </c>
    </row>
    <row r="141" spans="18:19" x14ac:dyDescent="0.2">
      <c r="R141" s="114">
        <f>_xll.qlCalendarAdvance(Calendar,R140,"1D","f")</f>
        <v>42816</v>
      </c>
      <c r="S141" s="236">
        <f>_xll.qlInterpolationInterpolate(B12Minterpolation,R141,TRUE)</f>
        <v>3.6233742659615873E-3</v>
      </c>
    </row>
    <row r="142" spans="18:19" x14ac:dyDescent="0.2">
      <c r="R142" s="114">
        <f>_xll.qlCalendarAdvance(Calendar,R141,"1D","f")</f>
        <v>42817</v>
      </c>
      <c r="S142" s="236">
        <f>_xll.qlInterpolationInterpolate(B12Minterpolation,R142,TRUE)</f>
        <v>3.6254232234963477E-3</v>
      </c>
    </row>
    <row r="143" spans="18:19" x14ac:dyDescent="0.2">
      <c r="R143" s="114">
        <f>_xll.qlCalendarAdvance(Calendar,R142,"1D","f")</f>
        <v>42818</v>
      </c>
      <c r="S143" s="236">
        <f>_xll.qlInterpolationInterpolate(B12Minterpolation,R143,TRUE)</f>
        <v>3.6274982200068672E-3</v>
      </c>
    </row>
    <row r="144" spans="18:19" x14ac:dyDescent="0.2">
      <c r="R144" s="114">
        <f>_xll.qlCalendarAdvance(Calendar,R143,"1D","f")</f>
        <v>42821</v>
      </c>
      <c r="S144" s="236">
        <f>_xll.qlInterpolationInterpolate(B12Minterpolation,R144,TRUE)</f>
        <v>3.6338661471630681E-3</v>
      </c>
    </row>
    <row r="145" spans="18:19" x14ac:dyDescent="0.2">
      <c r="R145" s="114">
        <f>_xll.qlCalendarAdvance(Calendar,R144,"1D","f")</f>
        <v>42822</v>
      </c>
      <c r="S145" s="236">
        <f>_xll.qlInterpolationInterpolate(B12Minterpolation,R145,TRUE)</f>
        <v>3.6360320033467135E-3</v>
      </c>
    </row>
    <row r="146" spans="18:19" x14ac:dyDescent="0.2">
      <c r="R146" s="114">
        <f>_xll.qlCalendarAdvance(Calendar,R145,"1D","f")</f>
        <v>42823</v>
      </c>
      <c r="S146" s="236">
        <f>_xll.qlInterpolationInterpolate(B12Minterpolation,R146,TRUE)</f>
        <v>3.6382172503911631E-3</v>
      </c>
    </row>
    <row r="147" spans="18:19" x14ac:dyDescent="0.2">
      <c r="R147" s="114">
        <f>_xll.qlCalendarAdvance(Calendar,R146,"1D","f")</f>
        <v>42824</v>
      </c>
      <c r="S147" s="236">
        <f>_xll.qlInterpolationInterpolate(B12Minterpolation,R147,TRUE)</f>
        <v>3.6404205586734262E-3</v>
      </c>
    </row>
    <row r="148" spans="18:19" x14ac:dyDescent="0.2">
      <c r="R148" s="114">
        <f>_xll.qlCalendarAdvance(Calendar,R147,"1D","f")</f>
        <v>42825</v>
      </c>
      <c r="S148" s="236">
        <f>_xll.qlInterpolationInterpolate(B12Minterpolation,R148,TRUE)</f>
        <v>3.6426405985705121E-3</v>
      </c>
    </row>
    <row r="149" spans="18:19" x14ac:dyDescent="0.2">
      <c r="R149" s="114">
        <f>_xll.qlCalendarAdvance(Calendar,R148,"1D","f")</f>
        <v>42828</v>
      </c>
      <c r="S149" s="236">
        <f>_xll.qlInterpolationInterpolate(B12Minterpolation,R149,TRUE)</f>
        <v>3.6493878117207956E-3</v>
      </c>
    </row>
    <row r="150" spans="18:19" x14ac:dyDescent="0.2">
      <c r="R150" s="114">
        <f>_xll.qlCalendarAdvance(Calendar,R149,"1D","f")</f>
        <v>42829</v>
      </c>
      <c r="S150" s="236">
        <f>_xll.qlInterpolationInterpolate(B12Minterpolation,R150,TRUE)</f>
        <v>3.6516614818472627E-3</v>
      </c>
    </row>
    <row r="151" spans="18:19" x14ac:dyDescent="0.2">
      <c r="R151" s="114">
        <f>_xll.qlCalendarAdvance(Calendar,R150,"1D","f")</f>
        <v>42830</v>
      </c>
      <c r="S151" s="236">
        <f>_xll.qlInterpolationInterpolate(B12Minterpolation,R151,TRUE)</f>
        <v>3.6539452354735977E-3</v>
      </c>
    </row>
    <row r="152" spans="18:19" x14ac:dyDescent="0.2">
      <c r="R152" s="114">
        <f>_xll.qlCalendarAdvance(Calendar,R151,"1D","f")</f>
        <v>42831</v>
      </c>
      <c r="S152" s="236">
        <f>_xll.qlInterpolationInterpolate(B12Minterpolation,R152,TRUE)</f>
        <v>3.65623774297681E-3</v>
      </c>
    </row>
    <row r="153" spans="18:19" x14ac:dyDescent="0.2">
      <c r="R153" s="114">
        <f>_xll.qlCalendarAdvance(Calendar,R152,"1D","f")</f>
        <v>42832</v>
      </c>
      <c r="S153" s="236">
        <f>_xll.qlInterpolationInterpolate(B12Minterpolation,R153,TRUE)</f>
        <v>3.6585376747339088E-3</v>
      </c>
    </row>
    <row r="154" spans="18:19" x14ac:dyDescent="0.2">
      <c r="R154" s="114">
        <f>_xll.qlCalendarAdvance(Calendar,R153,"1D","f")</f>
        <v>42835</v>
      </c>
      <c r="S154" s="236">
        <f>_xll.qlInterpolationInterpolate(B12Minterpolation,R154,TRUE)</f>
        <v>3.6654687192986144E-3</v>
      </c>
    </row>
    <row r="155" spans="18:19" x14ac:dyDescent="0.2">
      <c r="R155" s="114">
        <f>_xll.qlCalendarAdvance(Calendar,R154,"1D","f")</f>
        <v>42836</v>
      </c>
      <c r="S155" s="236">
        <f>_xll.qlInterpolationInterpolate(B12Minterpolation,R155,TRUE)</f>
        <v>3.6677851709830279E-3</v>
      </c>
    </row>
    <row r="156" spans="18:19" x14ac:dyDescent="0.2">
      <c r="R156" s="114">
        <f>_xll.qlCalendarAdvance(Calendar,R155,"1D","f")</f>
        <v>42837</v>
      </c>
      <c r="S156" s="236">
        <f>_xll.qlInterpolationInterpolate(B12Minterpolation,R156,TRUE)</f>
        <v>3.6701031136564433E-3</v>
      </c>
    </row>
    <row r="157" spans="18:19" x14ac:dyDescent="0.2">
      <c r="R157" s="114">
        <f>_xll.qlCalendarAdvance(Calendar,R156,"1D","f")</f>
        <v>42838</v>
      </c>
      <c r="S157" s="236">
        <f>_xll.qlInterpolationInterpolate(B12Minterpolation,R157,TRUE)</f>
        <v>3.6724219325459393E-3</v>
      </c>
    </row>
    <row r="158" spans="18:19" x14ac:dyDescent="0.2">
      <c r="R158" s="114">
        <f>_xll.qlCalendarAdvance(Calendar,R157,"1D","f")</f>
        <v>42843</v>
      </c>
      <c r="S158" s="236">
        <f>_xll.qlInterpolationInterpolate(B12Minterpolation,R158,TRUE)</f>
        <v>3.6840076531823884E-3</v>
      </c>
    </row>
    <row r="159" spans="18:19" x14ac:dyDescent="0.2">
      <c r="R159" s="114">
        <f>_xll.qlCalendarAdvance(Calendar,R158,"1D","f")</f>
        <v>42844</v>
      </c>
      <c r="S159" s="236">
        <f>_xll.qlInterpolationInterpolate(B12Minterpolation,R159,TRUE)</f>
        <v>3.6863188191370243E-3</v>
      </c>
    </row>
    <row r="160" spans="18:19" x14ac:dyDescent="0.2">
      <c r="R160" s="114">
        <f>_xll.qlCalendarAdvance(Calendar,R159,"1D","f")</f>
        <v>42845</v>
      </c>
      <c r="S160" s="236">
        <f>_xll.qlInterpolationInterpolate(B12Minterpolation,R160,TRUE)</f>
        <v>3.688626557897293E-3</v>
      </c>
    </row>
    <row r="161" spans="18:19" x14ac:dyDescent="0.2">
      <c r="R161" s="114">
        <f>_xll.qlCalendarAdvance(Calendar,R160,"1D","f")</f>
        <v>42846</v>
      </c>
      <c r="S161" s="236">
        <f>_xll.qlInterpolationInterpolate(B12Minterpolation,R161,TRUE)</f>
        <v>3.6909302546902735E-3</v>
      </c>
    </row>
    <row r="162" spans="18:19" x14ac:dyDescent="0.2">
      <c r="R162" s="114">
        <f>_xll.qlCalendarAdvance(Calendar,R161,"1D","f")</f>
        <v>42849</v>
      </c>
      <c r="S162" s="236">
        <f>_xll.qlInterpolationInterpolate(B12Minterpolation,R162,TRUE)</f>
        <v>3.6978109455362736E-3</v>
      </c>
    </row>
    <row r="163" spans="18:19" x14ac:dyDescent="0.2">
      <c r="R163" s="114">
        <f>_xll.qlCalendarAdvance(Calendar,R162,"1D","f")</f>
        <v>42850</v>
      </c>
      <c r="S163" s="236">
        <f>_xll.qlInterpolationInterpolate(B12Minterpolation,R163,TRUE)</f>
        <v>3.7000923267308892E-3</v>
      </c>
    </row>
    <row r="164" spans="18:19" x14ac:dyDescent="0.2">
      <c r="R164" s="114">
        <f>_xll.qlCalendarAdvance(Calendar,R163,"1D","f")</f>
        <v>42851</v>
      </c>
      <c r="S164" s="236">
        <f>_xll.qlInterpolationInterpolate(B12Minterpolation,R164,TRUE)</f>
        <v>3.702366592093611E-3</v>
      </c>
    </row>
    <row r="165" spans="18:19" x14ac:dyDescent="0.2">
      <c r="R165" s="114">
        <f>_xll.qlCalendarAdvance(Calendar,R164,"1D","f")</f>
        <v>42852</v>
      </c>
      <c r="S165" s="236">
        <f>_xll.qlInterpolationInterpolate(B12Minterpolation,R165,TRUE)</f>
        <v>3.7046331268515181E-3</v>
      </c>
    </row>
    <row r="166" spans="18:19" x14ac:dyDescent="0.2">
      <c r="R166" s="114">
        <f>_xll.qlCalendarAdvance(Calendar,R165,"1D","f")</f>
        <v>42853</v>
      </c>
      <c r="S166" s="236">
        <f>_xll.qlInterpolationInterpolate(B12Minterpolation,R166,TRUE)</f>
        <v>3.7068913162316888E-3</v>
      </c>
    </row>
    <row r="167" spans="18:19" x14ac:dyDescent="0.2">
      <c r="R167" s="114">
        <f>_xll.qlCalendarAdvance(Calendar,R166,"1D","f")</f>
        <v>42857</v>
      </c>
      <c r="S167" s="236">
        <f>_xll.qlInterpolationInterpolate(B12Minterpolation,R167,TRUE)</f>
        <v>3.7158283245165881E-3</v>
      </c>
    </row>
    <row r="168" spans="18:19" x14ac:dyDescent="0.2">
      <c r="R168" s="114">
        <f>_xll.qlCalendarAdvance(Calendar,R167,"1D","f")</f>
        <v>42858</v>
      </c>
      <c r="S168" s="236">
        <f>_xll.qlInterpolationInterpolate(B12Minterpolation,R168,TRUE)</f>
        <v>3.7180355654142612E-3</v>
      </c>
    </row>
    <row r="169" spans="18:19" x14ac:dyDescent="0.2">
      <c r="R169" s="114">
        <f>_xll.qlCalendarAdvance(Calendar,R168,"1D","f")</f>
        <v>42859</v>
      </c>
      <c r="S169" s="236">
        <f>_xll.qlInterpolationInterpolate(B12Minterpolation,R169,TRUE)</f>
        <v>3.7202307722966716E-3</v>
      </c>
    </row>
    <row r="170" spans="18:19" x14ac:dyDescent="0.2">
      <c r="R170" s="114">
        <f>_xll.qlCalendarAdvance(Calendar,R169,"1D","f")</f>
        <v>42860</v>
      </c>
      <c r="S170" s="236">
        <f>_xll.qlInterpolationInterpolate(B12Minterpolation,R170,TRUE)</f>
        <v>3.7224133303908982E-3</v>
      </c>
    </row>
    <row r="171" spans="18:19" x14ac:dyDescent="0.2">
      <c r="R171" s="114">
        <f>_xll.qlCalendarAdvance(Calendar,R170,"1D","f")</f>
        <v>42863</v>
      </c>
      <c r="S171" s="236">
        <f>_xll.qlInterpolationInterpolate(B12Minterpolation,R171,TRUE)</f>
        <v>3.7288789642152625E-3</v>
      </c>
    </row>
    <row r="172" spans="18:19" x14ac:dyDescent="0.2">
      <c r="R172" s="114">
        <f>_xll.qlCalendarAdvance(Calendar,R171,"1D","f")</f>
        <v>42864</v>
      </c>
      <c r="S172" s="236">
        <f>_xll.qlInterpolationInterpolate(B12Minterpolation,R172,TRUE)</f>
        <v>3.7310048999056062E-3</v>
      </c>
    </row>
    <row r="173" spans="18:19" x14ac:dyDescent="0.2">
      <c r="R173" s="114">
        <f>_xll.qlCalendarAdvance(Calendar,R172,"1D","f")</f>
        <v>42865</v>
      </c>
      <c r="S173" s="236">
        <f>_xll.qlInterpolationInterpolate(B12Minterpolation,R173,TRUE)</f>
        <v>3.7331158358115458E-3</v>
      </c>
    </row>
    <row r="174" spans="18:19" x14ac:dyDescent="0.2">
      <c r="R174" s="114">
        <f>_xll.qlCalendarAdvance(Calendar,R173,"1D","f")</f>
        <v>42866</v>
      </c>
      <c r="S174" s="236">
        <f>_xll.qlInterpolationInterpolate(B12Minterpolation,R174,TRUE)</f>
        <v>3.7352118800285453E-3</v>
      </c>
    </row>
    <row r="175" spans="18:19" x14ac:dyDescent="0.2">
      <c r="R175" s="114">
        <f>_xll.qlCalendarAdvance(Calendar,R174,"1D","f")</f>
        <v>42867</v>
      </c>
      <c r="S175" s="236">
        <f>_xll.qlInterpolationInterpolate(B12Minterpolation,R175,TRUE)</f>
        <v>3.7372931406520686E-3</v>
      </c>
    </row>
    <row r="176" spans="18:19" x14ac:dyDescent="0.2">
      <c r="R176" s="114">
        <f>_xll.qlCalendarAdvance(Calendar,R175,"1D","f")</f>
        <v>42870</v>
      </c>
      <c r="S176" s="236">
        <f>_xll.qlInterpolationInterpolate(B12Minterpolation,R176,TRUE)</f>
        <v>3.743449301916427E-3</v>
      </c>
    </row>
    <row r="177" spans="18:19" x14ac:dyDescent="0.2">
      <c r="R177" s="114">
        <f>_xll.qlCalendarAdvance(Calendar,R176,"1D","f")</f>
        <v>42871</v>
      </c>
      <c r="S177" s="236">
        <f>_xll.qlInterpolationInterpolate(B12Minterpolation,R177,TRUE)</f>
        <v>3.7454725091206897E-3</v>
      </c>
    </row>
    <row r="178" spans="18:19" x14ac:dyDescent="0.2">
      <c r="R178" s="114">
        <f>_xll.qlCalendarAdvance(Calendar,R177,"1D","f")</f>
        <v>42872</v>
      </c>
      <c r="S178" s="236">
        <f>_xll.qlInterpolationInterpolate(B12Minterpolation,R178,TRUE)</f>
        <v>3.7474814732087977E-3</v>
      </c>
    </row>
    <row r="179" spans="18:19" x14ac:dyDescent="0.2">
      <c r="R179" s="114">
        <f>_xll.qlCalendarAdvance(Calendar,R178,"1D","f")</f>
        <v>42873</v>
      </c>
      <c r="S179" s="236">
        <f>_xll.qlInterpolationInterpolate(B12Minterpolation,R179,TRUE)</f>
        <v>3.7494763022762148E-3</v>
      </c>
    </row>
    <row r="180" spans="18:19" x14ac:dyDescent="0.2">
      <c r="R180" s="114">
        <f>_xll.qlCalendarAdvance(Calendar,R179,"1D","f")</f>
        <v>42874</v>
      </c>
      <c r="S180" s="236">
        <f>_xll.qlInterpolationInterpolate(B12Minterpolation,R180,TRUE)</f>
        <v>3.7514571044184059E-3</v>
      </c>
    </row>
    <row r="181" spans="18:19" x14ac:dyDescent="0.2">
      <c r="R181" s="114">
        <f>_xll.qlCalendarAdvance(Calendar,R180,"1D","f")</f>
        <v>42877</v>
      </c>
      <c r="S181" s="236">
        <f>_xll.qlInterpolationInterpolate(B12Minterpolation,R181,TRUE)</f>
        <v>3.7573164302482629E-3</v>
      </c>
    </row>
    <row r="182" spans="18:19" x14ac:dyDescent="0.2">
      <c r="R182" s="114">
        <f>_xll.qlCalendarAdvance(Calendar,R181,"1D","f")</f>
        <v>42878</v>
      </c>
      <c r="S182" s="236">
        <f>_xll.qlInterpolationInterpolate(B12Minterpolation,R182,TRUE)</f>
        <v>3.7592422056441904E-3</v>
      </c>
    </row>
    <row r="183" spans="18:19" x14ac:dyDescent="0.2">
      <c r="R183" s="114">
        <f>_xll.qlCalendarAdvance(Calendar,R182,"1D","f")</f>
        <v>42879</v>
      </c>
      <c r="S183" s="236">
        <f>_xll.qlInterpolationInterpolate(B12Minterpolation,R183,TRUE)</f>
        <v>3.7611544945922132E-3</v>
      </c>
    </row>
    <row r="184" spans="18:19" x14ac:dyDescent="0.2">
      <c r="R184" s="114">
        <f>_xll.qlCalendarAdvance(Calendar,R183,"1D","f")</f>
        <v>42880</v>
      </c>
      <c r="S184" s="236">
        <f>_xll.qlInterpolationInterpolate(B12Minterpolation,R184,TRUE)</f>
        <v>3.7630534051877945E-3</v>
      </c>
    </row>
    <row r="185" spans="18:19" x14ac:dyDescent="0.2">
      <c r="R185" s="114">
        <f>_xll.qlCalendarAdvance(Calendar,R184,"1D","f")</f>
        <v>42881</v>
      </c>
      <c r="S185" s="236">
        <f>_xll.qlInterpolationInterpolate(B12Minterpolation,R185,TRUE)</f>
        <v>3.7649390455263988E-3</v>
      </c>
    </row>
    <row r="186" spans="18:19" x14ac:dyDescent="0.2">
      <c r="R186" s="114">
        <f>_xll.qlCalendarAdvance(Calendar,R185,"1D","f")</f>
        <v>42884</v>
      </c>
      <c r="S186" s="236">
        <f>_xll.qlInterpolationInterpolate(B12Minterpolation,R186,TRUE)</f>
        <v>3.7705174259549936E-3</v>
      </c>
    </row>
    <row r="187" spans="18:19" x14ac:dyDescent="0.2">
      <c r="R187" s="114">
        <f>_xll.qlCalendarAdvance(Calendar,R186,"1D","f")</f>
        <v>42885</v>
      </c>
      <c r="S187" s="236">
        <f>_xll.qlInterpolationInterpolate(B12Minterpolation,R187,TRUE)</f>
        <v>3.7723510662203328E-3</v>
      </c>
    </row>
    <row r="188" spans="18:19" x14ac:dyDescent="0.2">
      <c r="R188" s="114">
        <f>_xll.qlCalendarAdvance(Calendar,R187,"1D","f")</f>
        <v>42886</v>
      </c>
      <c r="S188" s="236">
        <f>_xll.qlInterpolationInterpolate(B12Minterpolation,R188,TRUE)</f>
        <v>3.7741719767060158E-3</v>
      </c>
    </row>
    <row r="189" spans="18:19" x14ac:dyDescent="0.2">
      <c r="R189" s="114">
        <f>_xll.qlCalendarAdvance(Calendar,R188,"1D","f")</f>
        <v>42887</v>
      </c>
      <c r="S189" s="236">
        <f>_xll.qlInterpolationInterpolate(B12Minterpolation,R189,TRUE)</f>
        <v>3.7759802655075079E-3</v>
      </c>
    </row>
    <row r="190" spans="18:19" x14ac:dyDescent="0.2">
      <c r="R190" s="114">
        <f>_xll.qlCalendarAdvance(Calendar,R189,"1D","f")</f>
        <v>42888</v>
      </c>
      <c r="S190" s="236">
        <f>_xll.qlInterpolationInterpolate(B12Minterpolation,R190,TRUE)</f>
        <v>3.7777760407202718E-3</v>
      </c>
    </row>
    <row r="191" spans="18:19" x14ac:dyDescent="0.2">
      <c r="R191" s="114">
        <f>_xll.qlCalendarAdvance(Calendar,R190,"1D","f")</f>
        <v>42891</v>
      </c>
      <c r="S191" s="236">
        <f>_xll.qlInterpolationInterpolate(B12Minterpolation,R191,TRUE)</f>
        <v>3.7830893657808426E-3</v>
      </c>
    </row>
    <row r="192" spans="18:19" x14ac:dyDescent="0.2">
      <c r="R192" s="114">
        <f>_xll.qlCalendarAdvance(Calendar,R191,"1D","f")</f>
        <v>42892</v>
      </c>
      <c r="S192" s="236">
        <f>_xll.qlInterpolationInterpolate(B12Minterpolation,R192,TRUE)</f>
        <v>3.7848361675933396E-3</v>
      </c>
    </row>
    <row r="193" spans="18:19" x14ac:dyDescent="0.2">
      <c r="R193" s="114">
        <f>_xll.qlCalendarAdvance(Calendar,R192,"1D","f")</f>
        <v>42893</v>
      </c>
      <c r="S193" s="236">
        <f>_xll.qlInterpolationInterpolate(B12Minterpolation,R193,TRUE)</f>
        <v>3.7865709962944302E-3</v>
      </c>
    </row>
    <row r="194" spans="18:19" x14ac:dyDescent="0.2">
      <c r="R194" s="114">
        <f>_xll.qlCalendarAdvance(Calendar,R193,"1D","f")</f>
        <v>42894</v>
      </c>
      <c r="S194" s="236">
        <f>_xll.qlInterpolationInterpolate(B12Minterpolation,R194,TRUE)</f>
        <v>3.7882939599795783E-3</v>
      </c>
    </row>
    <row r="195" spans="18:19" x14ac:dyDescent="0.2">
      <c r="R195" s="114">
        <f>_xll.qlCalendarAdvance(Calendar,R194,"1D","f")</f>
        <v>42895</v>
      </c>
      <c r="S195" s="236">
        <f>_xll.qlInterpolationInterpolate(B12Minterpolation,R195,TRUE)</f>
        <v>3.7900051700271069E-3</v>
      </c>
    </row>
    <row r="196" spans="18:19" x14ac:dyDescent="0.2">
      <c r="R196" s="114">
        <f>_xll.qlCalendarAdvance(Calendar,R195,"1D","f")</f>
        <v>42898</v>
      </c>
      <c r="S196" s="236">
        <f>_xll.qlInterpolationInterpolate(B12Minterpolation,R196,TRUE)</f>
        <v>3.7950695365729643E-3</v>
      </c>
    </row>
    <row r="197" spans="18:19" x14ac:dyDescent="0.2">
      <c r="R197" s="114">
        <f>_xll.qlCalendarAdvance(Calendar,R196,"1D","f")</f>
        <v>42899</v>
      </c>
      <c r="S197" s="236">
        <f>_xll.qlInterpolationInterpolate(B12Minterpolation,R197,TRUE)</f>
        <v>3.7967349968647201E-3</v>
      </c>
    </row>
    <row r="198" spans="18:19" x14ac:dyDescent="0.2">
      <c r="R198" s="114">
        <f>_xll.qlCalendarAdvance(Calendar,R197,"1D","f")</f>
        <v>42900</v>
      </c>
      <c r="S198" s="236">
        <f>_xll.qlInterpolationInterpolate(B12Minterpolation,R198,TRUE)</f>
        <v>3.7983893391990674E-3</v>
      </c>
    </row>
    <row r="199" spans="18:19" x14ac:dyDescent="0.2">
      <c r="R199" s="114">
        <f>_xll.qlCalendarAdvance(Calendar,R198,"1D","f")</f>
        <v>42901</v>
      </c>
      <c r="S199" s="236">
        <f>_xll.qlInterpolationInterpolate(B12Minterpolation,R199,TRUE)</f>
        <v>3.8000326913686204E-3</v>
      </c>
    </row>
    <row r="200" spans="18:19" x14ac:dyDescent="0.2">
      <c r="R200" s="114">
        <f>_xll.qlCalendarAdvance(Calendar,R199,"1D","f")</f>
        <v>42902</v>
      </c>
      <c r="S200" s="236">
        <f>_xll.qlInterpolationInterpolate(B12Minterpolation,R200,TRUE)</f>
        <v>3.8016651811659924E-3</v>
      </c>
    </row>
    <row r="201" spans="18:19" x14ac:dyDescent="0.2">
      <c r="R201" s="114">
        <f>_xll.qlCalendarAdvance(Calendar,R200,"1D","f")</f>
        <v>42905</v>
      </c>
      <c r="S201" s="236">
        <f>_xll.qlInterpolationInterpolate(B12Minterpolation,R201,TRUE)</f>
        <v>3.8064987542511634E-3</v>
      </c>
    </row>
    <row r="202" spans="18:19" x14ac:dyDescent="0.2">
      <c r="R202" s="114">
        <f>_xll.qlCalendarAdvance(Calendar,R201,"1D","f")</f>
        <v>42906</v>
      </c>
      <c r="S202" s="236">
        <f>_xll.qlInterpolationInterpolate(B12Minterpolation,R202,TRUE)</f>
        <v>3.8080890724859514E-3</v>
      </c>
    </row>
    <row r="203" spans="18:19" x14ac:dyDescent="0.2">
      <c r="R203" s="114">
        <f>_xll.qlCalendarAdvance(Calendar,R202,"1D","f")</f>
        <v>42907</v>
      </c>
      <c r="S203" s="236">
        <f>_xll.qlInterpolationInterpolate(B12Minterpolation,R203,TRUE)</f>
        <v>3.8096691673116284E-3</v>
      </c>
    </row>
    <row r="204" spans="18:19" x14ac:dyDescent="0.2">
      <c r="R204" s="114">
        <f>_xll.qlCalendarAdvance(Calendar,R203,"1D","f")</f>
        <v>42908</v>
      </c>
      <c r="S204" s="236">
        <f>_xll.qlInterpolationInterpolate(B12Minterpolation,R204,TRUE)</f>
        <v>3.8112391665208081E-3</v>
      </c>
    </row>
    <row r="205" spans="18:19" x14ac:dyDescent="0.2">
      <c r="R205" s="114">
        <f>_xll.qlCalendarAdvance(Calendar,R204,"1D","f")</f>
        <v>42909</v>
      </c>
      <c r="S205" s="236">
        <f>_xll.qlInterpolationInterpolate(B12Minterpolation,R205,TRUE)</f>
        <v>3.8127991979061042E-3</v>
      </c>
    </row>
    <row r="206" spans="18:19" x14ac:dyDescent="0.2">
      <c r="R206" s="114">
        <f>_xll.qlCalendarAdvance(Calendar,R205,"1D","f")</f>
        <v>42912</v>
      </c>
      <c r="S206" s="236">
        <f>_xll.qlInterpolationInterpolate(B12Minterpolation,R206,TRUE)</f>
        <v>3.8174207630448306E-3</v>
      </c>
    </row>
    <row r="207" spans="18:19" x14ac:dyDescent="0.2">
      <c r="R207" s="114">
        <f>_xll.qlCalendarAdvance(Calendar,R206,"1D","f")</f>
        <v>42913</v>
      </c>
      <c r="S207" s="236">
        <f>_xll.qlInterpolationInterpolate(B12Minterpolation,R207,TRUE)</f>
        <v>3.8189422010607315E-3</v>
      </c>
    </row>
    <row r="208" spans="18:19" x14ac:dyDescent="0.2">
      <c r="R208" s="114">
        <f>_xll.qlCalendarAdvance(Calendar,R207,"1D","f")</f>
        <v>42914</v>
      </c>
      <c r="S208" s="236">
        <f>_xll.qlInterpolationInterpolate(B12Minterpolation,R208,TRUE)</f>
        <v>3.8204543102158188E-3</v>
      </c>
    </row>
    <row r="209" spans="18:19" x14ac:dyDescent="0.2">
      <c r="R209" s="114">
        <f>_xll.qlCalendarAdvance(Calendar,R208,"1D","f")</f>
        <v>42915</v>
      </c>
      <c r="S209" s="236">
        <f>_xll.qlInterpolationInterpolate(B12Minterpolation,R209,TRUE)</f>
        <v>3.8219572183027057E-3</v>
      </c>
    </row>
    <row r="210" spans="18:19" x14ac:dyDescent="0.2">
      <c r="R210" s="114">
        <f>_xll.qlCalendarAdvance(Calendar,R209,"1D","f")</f>
        <v>42916</v>
      </c>
      <c r="S210" s="236">
        <f>_xll.qlInterpolationInterpolate(B12Minterpolation,R210,TRUE)</f>
        <v>3.8234510531140065E-3</v>
      </c>
    </row>
    <row r="211" spans="18:19" x14ac:dyDescent="0.2">
      <c r="R211" s="114">
        <f>_xll.qlCalendarAdvance(Calendar,R210,"1D","f")</f>
        <v>42919</v>
      </c>
      <c r="S211" s="236">
        <f>_xll.qlInterpolationInterpolate(B12Minterpolation,R211,TRUE)</f>
        <v>3.8278793958205302E-3</v>
      </c>
    </row>
    <row r="212" spans="18:19" x14ac:dyDescent="0.2">
      <c r="R212" s="114">
        <f>_xll.qlCalendarAdvance(Calendar,R211,"1D","f")</f>
        <v>42920</v>
      </c>
      <c r="S212" s="236">
        <f>_xll.qlInterpolationInterpolate(B12Minterpolation,R212,TRUE)</f>
        <v>3.829338215455625E-3</v>
      </c>
    </row>
    <row r="213" spans="18:19" x14ac:dyDescent="0.2">
      <c r="R213" s="114">
        <f>_xll.qlCalendarAdvance(Calendar,R212,"1D","f")</f>
        <v>42921</v>
      </c>
      <c r="S213" s="236">
        <f>_xll.qlInterpolationInterpolate(B12Minterpolation,R213,TRUE)</f>
        <v>3.8307886007782031E-3</v>
      </c>
    </row>
    <row r="214" spans="18:19" x14ac:dyDescent="0.2">
      <c r="R214" s="114">
        <f>_xll.qlCalendarAdvance(Calendar,R213,"1D","f")</f>
        <v>42922</v>
      </c>
      <c r="S214" s="236">
        <f>_xll.qlInterpolationInterpolate(B12Minterpolation,R214,TRUE)</f>
        <v>3.832230679580878E-3</v>
      </c>
    </row>
    <row r="215" spans="18:19" x14ac:dyDescent="0.2">
      <c r="R215" s="114">
        <f>_xll.qlCalendarAdvance(Calendar,R214,"1D","f")</f>
        <v>42923</v>
      </c>
      <c r="S215" s="236">
        <f>_xll.qlInterpolationInterpolate(B12Minterpolation,R215,TRUE)</f>
        <v>3.833664579656264E-3</v>
      </c>
    </row>
    <row r="216" spans="18:19" x14ac:dyDescent="0.2">
      <c r="R216" s="114">
        <f>_xll.qlCalendarAdvance(Calendar,R215,"1D","f")</f>
        <v>42926</v>
      </c>
      <c r="S216" s="236">
        <f>_xll.qlInterpolationInterpolate(B12Minterpolation,R216,TRUE)</f>
        <v>3.8379184854448272E-3</v>
      </c>
    </row>
    <row r="217" spans="18:19" x14ac:dyDescent="0.2">
      <c r="R217" s="114">
        <f>_xll.qlCalendarAdvance(Calendar,R216,"1D","f")</f>
        <v>42927</v>
      </c>
      <c r="S217" s="236">
        <f>_xll.qlInterpolationInterpolate(B12Minterpolation,R217,TRUE)</f>
        <v>3.8393209485371961E-3</v>
      </c>
    </row>
    <row r="218" spans="18:19" x14ac:dyDescent="0.2">
      <c r="R218" s="114">
        <f>_xll.qlCalendarAdvance(Calendar,R217,"1D","f")</f>
        <v>42928</v>
      </c>
      <c r="S218" s="236">
        <f>_xll.qlInterpolationInterpolate(B12Minterpolation,R218,TRUE)</f>
        <v>3.8407158718653457E-3</v>
      </c>
    </row>
    <row r="219" spans="18:19" x14ac:dyDescent="0.2">
      <c r="R219" s="114">
        <f>_xll.qlCalendarAdvance(Calendar,R218,"1D","f")</f>
        <v>42929</v>
      </c>
      <c r="S219" s="236">
        <f>_xll.qlInterpolationInterpolate(B12Minterpolation,R219,TRUE)</f>
        <v>3.8421033832218895E-3</v>
      </c>
    </row>
    <row r="220" spans="18:19" x14ac:dyDescent="0.2">
      <c r="R220" s="114">
        <f>_xll.qlCalendarAdvance(Calendar,R219,"1D","f")</f>
        <v>42930</v>
      </c>
      <c r="S220" s="236">
        <f>_xll.qlInterpolationInterpolate(B12Minterpolation,R220,TRUE)</f>
        <v>3.8434836103994415E-3</v>
      </c>
    </row>
    <row r="221" spans="18:19" x14ac:dyDescent="0.2">
      <c r="R221" s="114">
        <f>_xll.qlCalendarAdvance(Calendar,R220,"1D","f")</f>
        <v>42933</v>
      </c>
      <c r="S221" s="236">
        <f>_xll.qlInterpolationInterpolate(B12Minterpolation,R221,TRUE)</f>
        <v>3.8475818647842859E-3</v>
      </c>
    </row>
    <row r="222" spans="18:19" x14ac:dyDescent="0.2">
      <c r="R222" s="114">
        <f>_xll.qlCalendarAdvance(Calendar,R221,"1D","f")</f>
        <v>42934</v>
      </c>
      <c r="S222" s="236">
        <f>_xll.qlInterpolationInterpolate(B12Minterpolation,R222,TRUE)</f>
        <v>3.8489342331720099E-3</v>
      </c>
    </row>
    <row r="223" spans="18:19" x14ac:dyDescent="0.2">
      <c r="R223" s="114">
        <f>_xll.qlCalendarAdvance(Calendar,R222,"1D","f")</f>
        <v>42935</v>
      </c>
      <c r="S223" s="236">
        <f>_xll.qlInterpolationInterpolate(B12Minterpolation,R223,TRUE)</f>
        <v>3.8502799563438113E-3</v>
      </c>
    </row>
    <row r="224" spans="18:19" x14ac:dyDescent="0.2">
      <c r="R224" s="114">
        <f>_xll.qlCalendarAdvance(Calendar,R223,"1D","f")</f>
        <v>42936</v>
      </c>
      <c r="S224" s="236">
        <f>_xll.qlInterpolationInterpolate(B12Minterpolation,R224,TRUE)</f>
        <v>3.8516191620923046E-3</v>
      </c>
    </row>
    <row r="225" spans="18:19" x14ac:dyDescent="0.2">
      <c r="R225" s="114">
        <f>_xll.qlCalendarAdvance(Calendar,R224,"1D","f")</f>
        <v>42937</v>
      </c>
      <c r="S225" s="236">
        <f>_xll.qlInterpolationInterpolate(B12Minterpolation,R225,TRUE)</f>
        <v>3.8529519782101031E-3</v>
      </c>
    </row>
    <row r="226" spans="18:19" x14ac:dyDescent="0.2">
      <c r="R226" s="114">
        <f>_xll.qlCalendarAdvance(Calendar,R225,"1D","f")</f>
        <v>42940</v>
      </c>
      <c r="S226" s="236">
        <f>_xll.qlInterpolationInterpolate(B12Minterpolation,R226,TRUE)</f>
        <v>3.8569133667054707E-3</v>
      </c>
    </row>
    <row r="227" spans="18:19" x14ac:dyDescent="0.2">
      <c r="R227" s="114">
        <f>_xll.qlCalendarAdvance(Calendar,R226,"1D","f")</f>
        <v>42941</v>
      </c>
      <c r="S227" s="236">
        <f>_xll.qlInterpolationInterpolate(B12Minterpolation,R227,TRUE)</f>
        <v>3.85822190222663E-3</v>
      </c>
    </row>
    <row r="228" spans="18:19" x14ac:dyDescent="0.2">
      <c r="R228" s="114">
        <f>_xll.qlCalendarAdvance(Calendar,R227,"1D","f")</f>
        <v>42942</v>
      </c>
      <c r="S228" s="236">
        <f>_xll.qlInterpolationInterpolate(B12Minterpolation,R228,TRUE)</f>
        <v>3.8595246870801645E-3</v>
      </c>
    </row>
    <row r="229" spans="18:19" x14ac:dyDescent="0.2">
      <c r="R229" s="114">
        <f>_xll.qlCalendarAdvance(Calendar,R228,"1D","f")</f>
        <v>42943</v>
      </c>
      <c r="S229" s="236">
        <f>_xll.qlInterpolationInterpolate(B12Minterpolation,R229,TRUE)</f>
        <v>3.8608218490586875E-3</v>
      </c>
    </row>
    <row r="230" spans="18:19" x14ac:dyDescent="0.2">
      <c r="R230" s="114">
        <f>_xll.qlCalendarAdvance(Calendar,R229,"1D","f")</f>
        <v>42944</v>
      </c>
      <c r="S230" s="236">
        <f>_xll.qlInterpolationInterpolate(B12Minterpolation,R230,TRUE)</f>
        <v>3.8621135159548135E-3</v>
      </c>
    </row>
    <row r="231" spans="18:19" x14ac:dyDescent="0.2">
      <c r="R231" s="114">
        <f>_xll.qlCalendarAdvance(Calendar,R230,"1D","f")</f>
        <v>42947</v>
      </c>
      <c r="S231" s="236">
        <f>_xll.qlInterpolationInterpolate(B12Minterpolation,R231,TRUE)</f>
        <v>3.8659568240749461E-3</v>
      </c>
    </row>
    <row r="232" spans="18:19" x14ac:dyDescent="0.2">
      <c r="R232" s="114">
        <f>_xll.qlCalendarAdvance(Calendar,R231,"1D","f")</f>
        <v>42948</v>
      </c>
      <c r="S232" s="236">
        <f>_xll.qlInterpolationInterpolate(B12Minterpolation,R232,TRUE)</f>
        <v>3.8672277885676213E-3</v>
      </c>
    </row>
    <row r="233" spans="18:19" x14ac:dyDescent="0.2">
      <c r="R233" s="114">
        <f>_xll.qlCalendarAdvance(Calendar,R232,"1D","f")</f>
        <v>42949</v>
      </c>
      <c r="S233" s="236">
        <f>_xll.qlInterpolationInterpolate(B12Minterpolation,R233,TRUE)</f>
        <v>3.8684938969409692E-3</v>
      </c>
    </row>
    <row r="234" spans="18:19" x14ac:dyDescent="0.2">
      <c r="R234" s="114">
        <f>_xll.qlCalendarAdvance(Calendar,R233,"1D","f")</f>
        <v>42950</v>
      </c>
      <c r="S234" s="236">
        <f>_xll.qlInterpolationInterpolate(B12Minterpolation,R234,TRUE)</f>
        <v>3.8697552769876029E-3</v>
      </c>
    </row>
    <row r="235" spans="18:19" x14ac:dyDescent="0.2">
      <c r="R235" s="114">
        <f>_xll.qlCalendarAdvance(Calendar,R234,"1D","f")</f>
        <v>42951</v>
      </c>
      <c r="S235" s="236">
        <f>_xll.qlInterpolationInterpolate(B12Minterpolation,R235,TRUE)</f>
        <v>3.8710120565001367E-3</v>
      </c>
    </row>
    <row r="236" spans="18:19" x14ac:dyDescent="0.2">
      <c r="R236" s="114">
        <f>_xll.qlCalendarAdvance(Calendar,R235,"1D","f")</f>
        <v>42954</v>
      </c>
      <c r="S236" s="236">
        <f>_xll.qlInterpolationInterpolate(B12Minterpolation,R236,TRUE)</f>
        <v>3.8747560697592765E-3</v>
      </c>
    </row>
    <row r="237" spans="18:19" x14ac:dyDescent="0.2">
      <c r="R237" s="114">
        <f>_xll.qlCalendarAdvance(Calendar,R236,"1D","f")</f>
        <v>42955</v>
      </c>
      <c r="S237" s="236">
        <f>_xll.qlInterpolationInterpolate(B12Minterpolation,R237,TRUE)</f>
        <v>3.8759957250615487E-3</v>
      </c>
    </row>
    <row r="238" spans="18:19" x14ac:dyDescent="0.2">
      <c r="R238" s="114">
        <f>_xll.qlCalendarAdvance(Calendar,R237,"1D","f")</f>
        <v>42956</v>
      </c>
      <c r="S238" s="236">
        <f>_xll.qlInterpolationInterpolate(B12Minterpolation,R238,TRUE)</f>
        <v>3.8772314187927905E-3</v>
      </c>
    </row>
    <row r="239" spans="18:19" x14ac:dyDescent="0.2">
      <c r="R239" s="114">
        <f>_xll.qlCalendarAdvance(Calendar,R238,"1D","f")</f>
        <v>42957</v>
      </c>
      <c r="S239" s="236">
        <f>_xll.qlInterpolationInterpolate(B12Minterpolation,R239,TRUE)</f>
        <v>3.8784632787456155E-3</v>
      </c>
    </row>
    <row r="240" spans="18:19" x14ac:dyDescent="0.2">
      <c r="R240" s="114">
        <f>_xll.qlCalendarAdvance(Calendar,R239,"1D","f")</f>
        <v>42958</v>
      </c>
      <c r="S240" s="236">
        <f>_xll.qlInterpolationInterpolate(B12Minterpolation,R240,TRUE)</f>
        <v>3.8796914327126376E-3</v>
      </c>
    </row>
    <row r="241" spans="18:19" x14ac:dyDescent="0.2">
      <c r="R241" s="114">
        <f>_xll.qlCalendarAdvance(Calendar,R240,"1D","f")</f>
        <v>42961</v>
      </c>
      <c r="S241" s="236">
        <f>_xll.qlInterpolationInterpolate(B12Minterpolation,R241,TRUE)</f>
        <v>3.8833549366250261E-3</v>
      </c>
    </row>
    <row r="242" spans="18:19" x14ac:dyDescent="0.2">
      <c r="R242" s="114">
        <f>_xll.qlCalendarAdvance(Calendar,R241,"1D","f")</f>
        <v>42962</v>
      </c>
      <c r="S242" s="236">
        <f>_xll.qlInterpolationInterpolate(B12Minterpolation,R242,TRUE)</f>
        <v>3.8845695445749763E-3</v>
      </c>
    </row>
    <row r="243" spans="18:19" x14ac:dyDescent="0.2">
      <c r="R243" s="114">
        <f>_xll.qlCalendarAdvance(Calendar,R242,"1D","f")</f>
        <v>42963</v>
      </c>
      <c r="S243" s="236">
        <f>_xll.qlInterpolationInterpolate(B12Minterpolation,R243,TRUE)</f>
        <v>3.8857810855021926E-3</v>
      </c>
    </row>
    <row r="244" spans="18:19" x14ac:dyDescent="0.2">
      <c r="R244" s="114">
        <f>_xll.qlCalendarAdvance(Calendar,R243,"1D","f")</f>
        <v>42964</v>
      </c>
      <c r="S244" s="236">
        <f>_xll.qlInterpolationInterpolate(B12Minterpolation,R244,TRUE)</f>
        <v>3.8869896871992896E-3</v>
      </c>
    </row>
    <row r="245" spans="18:19" x14ac:dyDescent="0.2">
      <c r="R245" s="114">
        <f>_xll.qlCalendarAdvance(Calendar,R244,"1D","f")</f>
        <v>42965</v>
      </c>
      <c r="S245" s="236">
        <f>_xll.qlInterpolationInterpolate(B12Minterpolation,R245,TRUE)</f>
        <v>3.8881954774588807E-3</v>
      </c>
    </row>
    <row r="246" spans="18:19" x14ac:dyDescent="0.2">
      <c r="R246" s="114">
        <f>_xll.qlCalendarAdvance(Calendar,R245,"1D","f")</f>
        <v>42968</v>
      </c>
      <c r="S246" s="236">
        <f>_xll.qlInterpolationInterpolate(B12Minterpolation,R246,TRUE)</f>
        <v>3.8917972575387605E-3</v>
      </c>
    </row>
    <row r="247" spans="18:19" x14ac:dyDescent="0.2">
      <c r="R247" s="114">
        <f>_xll.qlCalendarAdvance(Calendar,R246,"1D","f")</f>
        <v>42969</v>
      </c>
      <c r="S247" s="236">
        <f>_xll.qlInterpolationInterpolate(B12Minterpolation,R247,TRUE)</f>
        <v>3.892993079974468E-3</v>
      </c>
    </row>
    <row r="248" spans="18:19" x14ac:dyDescent="0.2">
      <c r="R248" s="114">
        <f>_xll.qlCalendarAdvance(Calendar,R247,"1D","f")</f>
        <v>42970</v>
      </c>
      <c r="S248" s="236">
        <f>_xll.qlInterpolationInterpolate(B12Minterpolation,R248,TRUE)</f>
        <v>3.8941867299357399E-3</v>
      </c>
    </row>
    <row r="249" spans="18:19" x14ac:dyDescent="0.2">
      <c r="R249" s="114">
        <f>_xll.qlCalendarAdvance(Calendar,R248,"1D","f")</f>
        <v>42971</v>
      </c>
      <c r="S249" s="236">
        <f>_xll.qlInterpolationInterpolate(B12Minterpolation,R249,TRUE)</f>
        <v>3.8953783352151895E-3</v>
      </c>
    </row>
    <row r="250" spans="18:19" x14ac:dyDescent="0.2">
      <c r="R250" s="114">
        <f>_xll.qlCalendarAdvance(Calendar,R249,"1D","f")</f>
        <v>42972</v>
      </c>
      <c r="S250" s="236">
        <f>_xll.qlInterpolationInterpolate(B12Minterpolation,R250,TRUE)</f>
        <v>3.8965680236054305E-3</v>
      </c>
    </row>
    <row r="251" spans="18:19" x14ac:dyDescent="0.2">
      <c r="R251" s="114">
        <f>_xll.qlCalendarAdvance(Calendar,R250,"1D","f")</f>
        <v>42975</v>
      </c>
      <c r="S251" s="236">
        <f>_xll.qlInterpolationInterpolate(B12Minterpolation,R251,TRUE)</f>
        <v>3.9001268653670426E-3</v>
      </c>
    </row>
    <row r="252" spans="18:19" x14ac:dyDescent="0.2">
      <c r="R252" s="114">
        <f>_xll.qlCalendarAdvance(Calendar,R251,"1D","f")</f>
        <v>42976</v>
      </c>
      <c r="S252" s="236">
        <f>_xll.qlInterpolationInterpolate(B12Minterpolation,R252,TRUE)</f>
        <v>3.9013101641265893E-3</v>
      </c>
    </row>
    <row r="253" spans="18:19" x14ac:dyDescent="0.2">
      <c r="R253" s="114">
        <f>_xll.qlCalendarAdvance(Calendar,R252,"1D","f")</f>
        <v>42977</v>
      </c>
      <c r="S253" s="236">
        <f>_xll.qlInterpolationInterpolate(B12Minterpolation,R253,TRUE)</f>
        <v>3.902492184959997E-3</v>
      </c>
    </row>
    <row r="254" spans="18:19" x14ac:dyDescent="0.2">
      <c r="R254" s="114">
        <f>_xll.qlCalendarAdvance(Calendar,R253,"1D","f")</f>
        <v>42978</v>
      </c>
      <c r="S254" s="236">
        <f>_xll.qlInterpolationInterpolate(B12Minterpolation,R254,TRUE)</f>
        <v>3.9036730556598798E-3</v>
      </c>
    </row>
    <row r="255" spans="18:19" x14ac:dyDescent="0.2">
      <c r="R255" s="114">
        <f>_xll.qlCalendarAdvance(Calendar,R254,"1D","f")</f>
        <v>42979</v>
      </c>
      <c r="S255" s="236">
        <f>_xll.qlInterpolationInterpolate(B12Minterpolation,R255,TRUE)</f>
        <v>3.9048529040188514E-3</v>
      </c>
    </row>
    <row r="256" spans="18:19" x14ac:dyDescent="0.2">
      <c r="R256" s="114">
        <f>_xll.qlCalendarAdvance(Calendar,R255,"1D","f")</f>
        <v>42982</v>
      </c>
      <c r="S256" s="236">
        <f>_xll.qlInterpolationInterpolate(B12Minterpolation,R256,TRUE)</f>
        <v>3.9083875929764381E-3</v>
      </c>
    </row>
    <row r="257" spans="18:19" x14ac:dyDescent="0.2">
      <c r="R257" s="114">
        <f>_xll.qlCalendarAdvance(Calendar,R256,"1D","f")</f>
        <v>42983</v>
      </c>
      <c r="S257" s="236">
        <f>_xll.qlInterpolationInterpolate(B12Minterpolation,R257,TRUE)</f>
        <v>3.9095646298979037E-3</v>
      </c>
    </row>
    <row r="258" spans="18:19" x14ac:dyDescent="0.2">
      <c r="R258" s="114">
        <f>_xll.qlCalendarAdvance(Calendar,R257,"1D","f")</f>
        <v>42984</v>
      </c>
      <c r="S258" s="236">
        <f>_xll.qlInterpolationInterpolate(B12Minterpolation,R258,TRUE)</f>
        <v>3.9107412834415286E-3</v>
      </c>
    </row>
    <row r="259" spans="18:19" x14ac:dyDescent="0.2">
      <c r="R259" s="114">
        <f>_xll.qlCalendarAdvance(Calendar,R258,"1D","f")</f>
        <v>42985</v>
      </c>
      <c r="S259" s="236">
        <f>_xll.qlInterpolationInterpolate(B12Minterpolation,R259,TRUE)</f>
        <v>3.9119176813999252E-3</v>
      </c>
    </row>
    <row r="260" spans="18:19" x14ac:dyDescent="0.2">
      <c r="R260" s="114">
        <f>_xll.qlCalendarAdvance(Calendar,R259,"1D","f")</f>
        <v>42986</v>
      </c>
      <c r="S260" s="236">
        <f>_xll.qlInterpolationInterpolate(B12Minterpolation,R260,TRUE)</f>
        <v>3.9130939515657076E-3</v>
      </c>
    </row>
    <row r="261" spans="18:19" x14ac:dyDescent="0.2">
      <c r="R261" s="114">
        <f>_xll.qlCalendarAdvance(Calendar,R260,"1D","f")</f>
        <v>42989</v>
      </c>
      <c r="S261" s="236">
        <f>_xll.qlInterpolationInterpolate(B12Minterpolation,R261,TRUE)</f>
        <v>3.9166232732335106E-3</v>
      </c>
    </row>
    <row r="262" spans="18:19" x14ac:dyDescent="0.2">
      <c r="R262" s="118">
        <f>_xll.qlCalendarAdvance(Calendar,R261,"1D","f")</f>
        <v>42990</v>
      </c>
      <c r="S262" s="238">
        <f>_xll.qlInterpolationInterpolate(B12Minterpolation,R262,TRUE)</f>
        <v>3.9178003101549772E-3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2016-09-06T08:36:09Z</dcterms:modified>
</cp:coreProperties>
</file>