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45" windowWidth="19230" windowHeight="1155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USDON!$P$3:$P$113</definedName>
    <definedName name="JoinCalendar">GeneralSettings!$I$10</definedName>
    <definedName name="JumpDates_ON">USDON!$AG$11:$AG$24</definedName>
    <definedName name="JumpValues_ON">USDON!$AM$11:$AM$24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USDON!$Q$3:$Q$113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USDON!$S$3:$S$113</definedName>
    <definedName name="RateHelpersON">USDON!$X$3:$X$113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D15" i="1" l="1"/>
  <c r="H11" i="17" l="1"/>
  <c r="H12" i="17"/>
  <c r="H13" i="17"/>
  <c r="H14" i="17"/>
  <c r="H15" i="17"/>
  <c r="H16" i="17"/>
  <c r="H17" i="17"/>
  <c r="H18" i="17"/>
  <c r="H19" i="17"/>
  <c r="H20" i="17"/>
  <c r="H10" i="17"/>
  <c r="AM24" i="14" l="1"/>
  <c r="AH24" i="14"/>
  <c r="AJ19" i="14"/>
  <c r="AJ18" i="14"/>
  <c r="AJ14" i="14"/>
  <c r="AJ22" i="14"/>
  <c r="AJ11" i="14"/>
  <c r="AJ20" i="14"/>
  <c r="AJ12" i="14"/>
  <c r="AJ17" i="14"/>
  <c r="AJ13" i="14"/>
  <c r="AJ21" i="14"/>
  <c r="AJ23" i="14"/>
  <c r="AJ15" i="14"/>
  <c r="AJ24" i="14"/>
  <c r="AJ16" i="14"/>
  <c r="AM12" i="14" l="1"/>
  <c r="AM13" i="14"/>
  <c r="AM14" i="14"/>
  <c r="AM15" i="14"/>
  <c r="AM16" i="14"/>
  <c r="AM17" i="14"/>
  <c r="AM18" i="14"/>
  <c r="AM19" i="14"/>
  <c r="AM20" i="14"/>
  <c r="AM21" i="14"/>
  <c r="AM22" i="14"/>
  <c r="AM23" i="14"/>
  <c r="AM11" i="14"/>
  <c r="AH12" i="14"/>
  <c r="AH13" i="14"/>
  <c r="AH14" i="14"/>
  <c r="AH15" i="14"/>
  <c r="AH16" i="14"/>
  <c r="AH17" i="14"/>
  <c r="AH18" i="14"/>
  <c r="AH19" i="14"/>
  <c r="AH20" i="14"/>
  <c r="AH21" i="14"/>
  <c r="AH22" i="14"/>
  <c r="AH23" i="14"/>
  <c r="AH11" i="14"/>
  <c r="J69" i="14" l="1"/>
  <c r="S65" i="14" s="1"/>
  <c r="J117" i="14"/>
  <c r="S113" i="14" s="1"/>
  <c r="J116" i="14"/>
  <c r="S112" i="14" s="1"/>
  <c r="J115" i="14"/>
  <c r="S111" i="14" s="1"/>
  <c r="J114" i="14"/>
  <c r="S110" i="14" s="1"/>
  <c r="J112" i="14"/>
  <c r="S108" i="14" s="1"/>
  <c r="J101" i="14"/>
  <c r="S97" i="14" s="1"/>
  <c r="J100" i="14"/>
  <c r="S96" i="14" s="1"/>
  <c r="J99" i="14"/>
  <c r="S95" i="14" s="1"/>
  <c r="J97" i="14"/>
  <c r="S93" i="14" s="1"/>
  <c r="J96" i="14"/>
  <c r="S92" i="14" s="1"/>
  <c r="J95" i="14"/>
  <c r="S91" i="14" s="1"/>
  <c r="J93" i="14"/>
  <c r="S89" i="14" s="1"/>
  <c r="J92" i="14"/>
  <c r="S88" i="14" s="1"/>
  <c r="J91" i="14"/>
  <c r="S87" i="14" s="1"/>
  <c r="J89" i="14"/>
  <c r="S85" i="14" s="1"/>
  <c r="J88" i="14"/>
  <c r="S84" i="14" s="1"/>
  <c r="J87" i="14"/>
  <c r="S83" i="14" s="1"/>
  <c r="J86" i="14"/>
  <c r="S82" i="14" s="1"/>
  <c r="J85" i="14"/>
  <c r="J84" i="14"/>
  <c r="S80" i="14" s="1"/>
  <c r="J83" i="14"/>
  <c r="S79" i="14" s="1"/>
  <c r="J82" i="14"/>
  <c r="S78" i="14" s="1"/>
  <c r="J81" i="14"/>
  <c r="S77" i="14" s="1"/>
  <c r="J80" i="14"/>
  <c r="S76" i="14" s="1"/>
  <c r="J79" i="14"/>
  <c r="S75" i="14" s="1"/>
  <c r="J77" i="14"/>
  <c r="S73" i="14" s="1"/>
  <c r="J76" i="14"/>
  <c r="S72" i="14" s="1"/>
  <c r="J75" i="14"/>
  <c r="S71" i="14" s="1"/>
  <c r="J74" i="14"/>
  <c r="S70" i="14" s="1"/>
  <c r="J73" i="14"/>
  <c r="S69" i="14" s="1"/>
  <c r="J72" i="14"/>
  <c r="S68" i="14" s="1"/>
  <c r="J71" i="14"/>
  <c r="S67" i="14" s="1"/>
  <c r="J70" i="14"/>
  <c r="S66" i="14" s="1"/>
  <c r="J68" i="14"/>
  <c r="S64" i="14" s="1"/>
  <c r="J67" i="14"/>
  <c r="S63" i="14" s="1"/>
  <c r="J66" i="14"/>
  <c r="S62" i="14" s="1"/>
  <c r="J65" i="14"/>
  <c r="S61" i="14" s="1"/>
  <c r="L61" i="14"/>
  <c r="M61" i="14"/>
  <c r="L62" i="14"/>
  <c r="L63" i="14"/>
  <c r="M63" i="14"/>
  <c r="L64" i="14"/>
  <c r="M64" i="14"/>
  <c r="L65" i="14"/>
  <c r="L66" i="14"/>
  <c r="L67" i="14"/>
  <c r="L68" i="14"/>
  <c r="M68" i="14"/>
  <c r="L69" i="14"/>
  <c r="L70" i="14"/>
  <c r="M70" i="14"/>
  <c r="L71" i="14"/>
  <c r="M71" i="14"/>
  <c r="L72" i="14"/>
  <c r="M72" i="14"/>
  <c r="L73" i="14"/>
  <c r="L74" i="14"/>
  <c r="L75" i="14"/>
  <c r="L76" i="14"/>
  <c r="L77" i="14"/>
  <c r="M77" i="14"/>
  <c r="L78" i="14"/>
  <c r="M78" i="14"/>
  <c r="L79" i="14"/>
  <c r="L80" i="14"/>
  <c r="M80" i="14"/>
  <c r="L81" i="14"/>
  <c r="S81" i="14"/>
  <c r="L82" i="14"/>
  <c r="L83" i="14"/>
  <c r="L84" i="14"/>
  <c r="M84" i="14"/>
  <c r="L85" i="14"/>
  <c r="M85" i="14"/>
  <c r="L86" i="14"/>
  <c r="L87" i="14"/>
  <c r="M87" i="14"/>
  <c r="L88" i="14"/>
  <c r="M88" i="14"/>
  <c r="L89" i="14"/>
  <c r="L90" i="14"/>
  <c r="L91" i="14"/>
  <c r="M91" i="14"/>
  <c r="L92" i="14"/>
  <c r="L93" i="14"/>
  <c r="L94" i="14"/>
  <c r="M94" i="14"/>
  <c r="L95" i="14"/>
  <c r="M95" i="14"/>
  <c r="L96" i="14"/>
  <c r="M96" i="14"/>
  <c r="L97" i="14"/>
  <c r="L98" i="14"/>
  <c r="M98" i="14"/>
  <c r="L99" i="14"/>
  <c r="L100" i="14"/>
  <c r="L101" i="14"/>
  <c r="M101" i="14"/>
  <c r="L102" i="14"/>
  <c r="L103" i="14"/>
  <c r="M103" i="14"/>
  <c r="L104" i="14"/>
  <c r="M104" i="14"/>
  <c r="L105" i="14"/>
  <c r="L106" i="14"/>
  <c r="L107" i="14"/>
  <c r="L108" i="14"/>
  <c r="M108" i="14"/>
  <c r="L109" i="14"/>
  <c r="L110" i="14"/>
  <c r="M110" i="14"/>
  <c r="L111" i="14"/>
  <c r="M111" i="14"/>
  <c r="L112" i="14"/>
  <c r="L113" i="14"/>
  <c r="M60" i="14"/>
  <c r="L60" i="14"/>
  <c r="L59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H117" i="14"/>
  <c r="M113" i="14" s="1"/>
  <c r="H116" i="14"/>
  <c r="M112" i="14" s="1"/>
  <c r="H115" i="14"/>
  <c r="H114" i="14"/>
  <c r="H113" i="14"/>
  <c r="M109" i="14" s="1"/>
  <c r="H112" i="14"/>
  <c r="H111" i="14"/>
  <c r="M107" i="14" s="1"/>
  <c r="H110" i="14"/>
  <c r="M106" i="14" s="1"/>
  <c r="H109" i="14"/>
  <c r="M105" i="14" s="1"/>
  <c r="H108" i="14"/>
  <c r="H107" i="14"/>
  <c r="H106" i="14"/>
  <c r="M102" i="14" s="1"/>
  <c r="H105" i="14"/>
  <c r="H104" i="14"/>
  <c r="M100" i="14" s="1"/>
  <c r="H103" i="14"/>
  <c r="M99" i="14" s="1"/>
  <c r="H102" i="14"/>
  <c r="H101" i="14"/>
  <c r="M97" i="14" s="1"/>
  <c r="H100" i="14"/>
  <c r="H99" i="14"/>
  <c r="H98" i="14"/>
  <c r="H97" i="14"/>
  <c r="M93" i="14" s="1"/>
  <c r="H96" i="14"/>
  <c r="M92" i="14" s="1"/>
  <c r="H95" i="14"/>
  <c r="H94" i="14"/>
  <c r="M90" i="14" s="1"/>
  <c r="H93" i="14"/>
  <c r="M89" i="14" s="1"/>
  <c r="H92" i="14"/>
  <c r="H91" i="14"/>
  <c r="H90" i="14"/>
  <c r="M86" i="14" s="1"/>
  <c r="H89" i="14"/>
  <c r="H88" i="14"/>
  <c r="H87" i="14"/>
  <c r="M83" i="14" s="1"/>
  <c r="H86" i="14"/>
  <c r="M82" i="14" s="1"/>
  <c r="H85" i="14"/>
  <c r="M81" i="14" s="1"/>
  <c r="H84" i="14"/>
  <c r="H83" i="14"/>
  <c r="M79" i="14" s="1"/>
  <c r="H82" i="14"/>
  <c r="H81" i="14"/>
  <c r="H80" i="14"/>
  <c r="M76" i="14" s="1"/>
  <c r="H79" i="14"/>
  <c r="M75" i="14" s="1"/>
  <c r="H78" i="14"/>
  <c r="M74" i="14" s="1"/>
  <c r="H77" i="14"/>
  <c r="M73" i="14" s="1"/>
  <c r="H76" i="14"/>
  <c r="H75" i="14"/>
  <c r="H74" i="14"/>
  <c r="H73" i="14"/>
  <c r="M69" i="14" s="1"/>
  <c r="H72" i="14"/>
  <c r="H71" i="14"/>
  <c r="M67" i="14" s="1"/>
  <c r="H70" i="14"/>
  <c r="M66" i="14" s="1"/>
  <c r="H69" i="14"/>
  <c r="M65" i="14" s="1"/>
  <c r="H68" i="14"/>
  <c r="H67" i="14"/>
  <c r="H66" i="14"/>
  <c r="M62" i="14" s="1"/>
  <c r="H65" i="14"/>
  <c r="H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J109" i="14"/>
  <c r="J108" i="14"/>
  <c r="J107" i="14"/>
  <c r="J106" i="14"/>
  <c r="J98" i="14"/>
  <c r="J90" i="14"/>
  <c r="J113" i="14"/>
  <c r="J105" i="14"/>
  <c r="J104" i="14"/>
  <c r="J111" i="14"/>
  <c r="J103" i="14"/>
  <c r="J110" i="14"/>
  <c r="J102" i="14"/>
  <c r="J94" i="14"/>
  <c r="J78" i="14"/>
  <c r="J64" i="14"/>
  <c r="U75" i="14"/>
  <c r="U66" i="14"/>
  <c r="T75" i="14"/>
  <c r="U92" i="14"/>
  <c r="U76" i="14"/>
  <c r="N109" i="14"/>
  <c r="O93" i="14"/>
  <c r="N113" i="14"/>
  <c r="U84" i="14"/>
  <c r="T110" i="14"/>
  <c r="O104" i="14"/>
  <c r="T71" i="14"/>
  <c r="N105" i="14"/>
  <c r="N68" i="14"/>
  <c r="O99" i="14"/>
  <c r="N85" i="14"/>
  <c r="O97" i="14"/>
  <c r="N77" i="14"/>
  <c r="T89" i="14"/>
  <c r="O98" i="14"/>
  <c r="U69" i="14"/>
  <c r="T108" i="14"/>
  <c r="O82" i="14"/>
  <c r="O61" i="14"/>
  <c r="O111" i="14"/>
  <c r="T73" i="14"/>
  <c r="T77" i="14"/>
  <c r="N100" i="14"/>
  <c r="U113" i="14"/>
  <c r="O86" i="14"/>
  <c r="N90" i="14"/>
  <c r="O71" i="14"/>
  <c r="O68" i="14"/>
  <c r="T97" i="14"/>
  <c r="T78" i="14"/>
  <c r="N108" i="14"/>
  <c r="U82" i="14"/>
  <c r="U93" i="14"/>
  <c r="N62" i="14"/>
  <c r="U71" i="14"/>
  <c r="U70" i="14"/>
  <c r="O75" i="14"/>
  <c r="U87" i="14"/>
  <c r="O102" i="14"/>
  <c r="N74" i="14"/>
  <c r="N91" i="14"/>
  <c r="T67" i="14"/>
  <c r="O83" i="14"/>
  <c r="N72" i="14"/>
  <c r="T111" i="14"/>
  <c r="U77" i="14"/>
  <c r="U62" i="14"/>
  <c r="N81" i="14"/>
  <c r="T85" i="14"/>
  <c r="N110" i="14"/>
  <c r="U79" i="14"/>
  <c r="U65" i="14"/>
  <c r="N98" i="14"/>
  <c r="U73" i="14"/>
  <c r="O63" i="14"/>
  <c r="O78" i="14"/>
  <c r="O103" i="14"/>
  <c r="N92" i="14"/>
  <c r="O92" i="14"/>
  <c r="N99" i="14"/>
  <c r="O77" i="14"/>
  <c r="T61" i="14"/>
  <c r="O105" i="14"/>
  <c r="O87" i="14"/>
  <c r="N73" i="14"/>
  <c r="N78" i="14"/>
  <c r="N60" i="14"/>
  <c r="O106" i="14"/>
  <c r="T95" i="14"/>
  <c r="O66" i="14"/>
  <c r="U68" i="14"/>
  <c r="N89" i="14"/>
  <c r="U112" i="14"/>
  <c r="O96" i="14"/>
  <c r="N83" i="14"/>
  <c r="O110" i="14"/>
  <c r="N97" i="14"/>
  <c r="N103" i="14"/>
  <c r="N65" i="14"/>
  <c r="O88" i="14"/>
  <c r="O101" i="14"/>
  <c r="O65" i="14"/>
  <c r="U80" i="14"/>
  <c r="T96" i="14"/>
  <c r="O76" i="14"/>
  <c r="O81" i="14"/>
  <c r="N64" i="14"/>
  <c r="T83" i="14"/>
  <c r="O100" i="14"/>
  <c r="T112" i="14"/>
  <c r="N104" i="14"/>
  <c r="O89" i="14"/>
  <c r="U108" i="14"/>
  <c r="T72" i="14"/>
  <c r="N75" i="14"/>
  <c r="T80" i="14"/>
  <c r="O108" i="14"/>
  <c r="N88" i="14"/>
  <c r="U85" i="14"/>
  <c r="T91" i="14"/>
  <c r="T65" i="14"/>
  <c r="U67" i="14"/>
  <c r="T84" i="14"/>
  <c r="T92" i="14"/>
  <c r="N94" i="14"/>
  <c r="N93" i="14"/>
  <c r="N82" i="14"/>
  <c r="O94" i="14"/>
  <c r="U64" i="14"/>
  <c r="N87" i="14"/>
  <c r="N102" i="14"/>
  <c r="N71" i="14"/>
  <c r="N106" i="14"/>
  <c r="N111" i="14"/>
  <c r="T68" i="14"/>
  <c r="T62" i="14"/>
  <c r="O109" i="14"/>
  <c r="N61" i="14"/>
  <c r="T113" i="14"/>
  <c r="O60" i="14"/>
  <c r="U96" i="14"/>
  <c r="T69" i="14"/>
  <c r="O64" i="14"/>
  <c r="O79" i="14"/>
  <c r="N79" i="14"/>
  <c r="N84" i="14"/>
  <c r="U61" i="14"/>
  <c r="U72" i="14"/>
  <c r="N96" i="14"/>
  <c r="T64" i="14"/>
  <c r="T66" i="14"/>
  <c r="O70" i="14"/>
  <c r="T63" i="14"/>
  <c r="T87" i="14"/>
  <c r="U111" i="14"/>
  <c r="O85" i="14"/>
  <c r="T79" i="14"/>
  <c r="O72" i="14"/>
  <c r="O90" i="14"/>
  <c r="T93" i="14"/>
  <c r="U78" i="14"/>
  <c r="N69" i="14"/>
  <c r="N66" i="14"/>
  <c r="U97" i="14"/>
  <c r="N101" i="14"/>
  <c r="T88" i="14"/>
  <c r="N67" i="14"/>
  <c r="T76" i="14"/>
  <c r="U89" i="14"/>
  <c r="U95" i="14"/>
  <c r="U91" i="14"/>
  <c r="N63" i="14"/>
  <c r="O62" i="14"/>
  <c r="N70" i="14"/>
  <c r="O74" i="14"/>
  <c r="O73" i="14"/>
  <c r="U81" i="14"/>
  <c r="O69" i="14"/>
  <c r="N76" i="14"/>
  <c r="O84" i="14"/>
  <c r="O67" i="14"/>
  <c r="N107" i="14"/>
  <c r="O95" i="14"/>
  <c r="N86" i="14"/>
  <c r="N112" i="14"/>
  <c r="T81" i="14"/>
  <c r="T82" i="14"/>
  <c r="U63" i="14"/>
  <c r="O91" i="14"/>
  <c r="O80" i="14"/>
  <c r="O112" i="14"/>
  <c r="N80" i="14"/>
  <c r="O107" i="14"/>
  <c r="O113" i="14"/>
  <c r="U83" i="14"/>
  <c r="T70" i="14"/>
  <c r="N95" i="14"/>
  <c r="U110" i="14"/>
  <c r="U88" i="14"/>
  <c r="S74" i="14" l="1"/>
  <c r="S90" i="14"/>
  <c r="S98" i="14"/>
  <c r="S106" i="14"/>
  <c r="S99" i="14"/>
  <c r="S107" i="14"/>
  <c r="S100" i="14"/>
  <c r="S101" i="14"/>
  <c r="S109" i="14"/>
  <c r="S86" i="14"/>
  <c r="S94" i="14"/>
  <c r="S102" i="14"/>
  <c r="S103" i="14"/>
  <c r="S104" i="14"/>
  <c r="S105" i="14"/>
  <c r="S60" i="14"/>
  <c r="U74" i="14"/>
  <c r="T105" i="14"/>
  <c r="T109" i="14"/>
  <c r="U105" i="14"/>
  <c r="U90" i="14"/>
  <c r="T101" i="14"/>
  <c r="T107" i="14"/>
  <c r="T99" i="14"/>
  <c r="T90" i="14"/>
  <c r="U109" i="14"/>
  <c r="U107" i="14"/>
  <c r="U98" i="14"/>
  <c r="U100" i="14"/>
  <c r="U106" i="14"/>
  <c r="T100" i="14"/>
  <c r="T106" i="14"/>
  <c r="T94" i="14"/>
  <c r="T60" i="14"/>
  <c r="U102" i="14"/>
  <c r="T74" i="14"/>
  <c r="U103" i="14"/>
  <c r="U94" i="14"/>
  <c r="T86" i="14"/>
  <c r="U101" i="14"/>
  <c r="U104" i="14"/>
  <c r="U60" i="14"/>
  <c r="U86" i="14"/>
  <c r="U99" i="14"/>
  <c r="T104" i="14"/>
  <c r="T103" i="14"/>
  <c r="T98" i="14"/>
  <c r="T102" i="14"/>
  <c r="J3" i="18" l="1"/>
  <c r="J3" i="17"/>
  <c r="J3" i="16"/>
  <c r="J3" i="15"/>
  <c r="J5" i="14"/>
  <c r="J4" i="14"/>
  <c r="G3" i="18"/>
  <c r="G5" i="14"/>
  <c r="G3" i="16"/>
  <c r="G4" i="14"/>
  <c r="G3" i="17"/>
  <c r="G3" i="15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14" i="18"/>
  <c r="G5" i="18"/>
  <c r="G13" i="18"/>
  <c r="G15" i="18"/>
  <c r="G6" i="17"/>
  <c r="G16" i="18"/>
  <c r="G5" i="17"/>
  <c r="G10" i="18"/>
  <c r="G6" i="18"/>
  <c r="G17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G6" i="16"/>
  <c r="G5" i="16"/>
  <c r="G10" i="16"/>
  <c r="G11" i="16"/>
  <c r="G6" i="15"/>
  <c r="G5" i="15"/>
  <c r="S4" i="16" l="1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H1" i="14"/>
  <c r="N3" i="15"/>
  <c r="M3" i="15" l="1"/>
  <c r="D49" i="1"/>
  <c r="I33" i="1"/>
  <c r="D33" i="1"/>
  <c r="I17" i="1"/>
  <c r="D17" i="1"/>
  <c r="L56" i="14" l="1"/>
  <c r="L57" i="14"/>
  <c r="L58" i="14"/>
  <c r="U58" i="14"/>
  <c r="T58" i="14"/>
  <c r="U56" i="14"/>
  <c r="T56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M50" i="16" l="1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M59" i="14" l="1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N39" i="16"/>
  <c r="N34" i="16"/>
  <c r="N46" i="18"/>
  <c r="N54" i="16"/>
  <c r="N35" i="18"/>
  <c r="N23" i="17"/>
  <c r="J7" i="17"/>
  <c r="N80" i="15"/>
  <c r="N24" i="16"/>
  <c r="N29" i="14"/>
  <c r="N53" i="17"/>
  <c r="N7" i="16"/>
  <c r="O35" i="17"/>
  <c r="O54" i="17"/>
  <c r="N15" i="18"/>
  <c r="N18" i="15"/>
  <c r="N77" i="15"/>
  <c r="N75" i="15"/>
  <c r="N4" i="16"/>
  <c r="N35" i="14"/>
  <c r="N22" i="16"/>
  <c r="N24" i="18"/>
  <c r="N13" i="17"/>
  <c r="N63" i="16"/>
  <c r="N5" i="16"/>
  <c r="N41" i="17"/>
  <c r="N27" i="17"/>
  <c r="N8" i="16"/>
  <c r="J18" i="16"/>
  <c r="N88" i="15"/>
  <c r="N47" i="15"/>
  <c r="N12" i="17"/>
  <c r="N17" i="14"/>
  <c r="N17" i="17"/>
  <c r="N45" i="14"/>
  <c r="N13" i="15"/>
  <c r="N37" i="16"/>
  <c r="N37" i="18"/>
  <c r="N37" i="14"/>
  <c r="N48" i="16"/>
  <c r="O41" i="17"/>
  <c r="N78" i="15"/>
  <c r="N42" i="16"/>
  <c r="N47" i="17"/>
  <c r="N18" i="18"/>
  <c r="N43" i="18"/>
  <c r="N26" i="16"/>
  <c r="N25" i="16"/>
  <c r="N52" i="16"/>
  <c r="O27" i="17"/>
  <c r="J8" i="16"/>
  <c r="N25" i="17"/>
  <c r="J20" i="16"/>
  <c r="N17" i="15"/>
  <c r="N45" i="18"/>
  <c r="N22" i="17"/>
  <c r="N10" i="14"/>
  <c r="N28" i="17"/>
  <c r="O49" i="17"/>
  <c r="N27" i="14"/>
  <c r="N11" i="15"/>
  <c r="N26" i="17"/>
  <c r="N56" i="16"/>
  <c r="N42" i="18"/>
  <c r="O55" i="17"/>
  <c r="N53" i="16"/>
  <c r="N4" i="14"/>
  <c r="N57" i="16"/>
  <c r="N32" i="18"/>
  <c r="N52" i="17"/>
  <c r="J11" i="16"/>
  <c r="N68" i="18"/>
  <c r="N40" i="17"/>
  <c r="N7" i="14"/>
  <c r="N29" i="16"/>
  <c r="N7" i="17"/>
  <c r="O19" i="17"/>
  <c r="N27" i="16"/>
  <c r="N19" i="18"/>
  <c r="N79" i="15"/>
  <c r="N20" i="18"/>
  <c r="N14" i="18"/>
  <c r="N64" i="15"/>
  <c r="N44" i="16"/>
  <c r="N65" i="18"/>
  <c r="N31" i="16"/>
  <c r="N62" i="16"/>
  <c r="N37" i="17"/>
  <c r="N47" i="16"/>
  <c r="N10" i="18"/>
  <c r="N72" i="18"/>
  <c r="N33" i="14"/>
  <c r="N17" i="16"/>
  <c r="N3" i="16"/>
  <c r="O21" i="17"/>
  <c r="N44" i="17"/>
  <c r="N16" i="15"/>
  <c r="O32" i="17"/>
  <c r="J15" i="16"/>
  <c r="N41" i="14"/>
  <c r="N50" i="15"/>
  <c r="N75" i="18"/>
  <c r="N34" i="14"/>
  <c r="N48" i="17"/>
  <c r="N19" i="17"/>
  <c r="N13" i="18"/>
  <c r="N58" i="18"/>
  <c r="N46" i="15"/>
  <c r="J9" i="15"/>
  <c r="N62" i="18"/>
  <c r="N9" i="17"/>
  <c r="N39" i="14"/>
  <c r="N32" i="14"/>
  <c r="J4" i="17"/>
  <c r="N47" i="18"/>
  <c r="N72" i="15"/>
  <c r="N15" i="16"/>
  <c r="N15" i="14"/>
  <c r="N44" i="14"/>
  <c r="N67" i="15"/>
  <c r="N83" i="15"/>
  <c r="N5" i="14"/>
  <c r="N40" i="14"/>
  <c r="N38" i="16"/>
  <c r="O30" i="17"/>
  <c r="N12" i="18"/>
  <c r="N87" i="15"/>
  <c r="O28" i="17"/>
  <c r="N59" i="15"/>
  <c r="N51" i="17"/>
  <c r="J10" i="16"/>
  <c r="N9" i="18"/>
  <c r="N54" i="14"/>
  <c r="N3" i="14"/>
  <c r="N23" i="16"/>
  <c r="O25" i="17"/>
  <c r="N8" i="18"/>
  <c r="J8" i="18"/>
  <c r="O34" i="17"/>
  <c r="N46" i="17"/>
  <c r="N51" i="16"/>
  <c r="N35" i="16"/>
  <c r="N19" i="15"/>
  <c r="O33" i="17"/>
  <c r="N62" i="15"/>
  <c r="J7" i="18"/>
  <c r="N28" i="14"/>
  <c r="N51" i="15"/>
  <c r="N21" i="18"/>
  <c r="N13" i="14"/>
  <c r="N55" i="18"/>
  <c r="N8" i="14"/>
  <c r="N12" i="15"/>
  <c r="N33" i="17"/>
  <c r="N26" i="14"/>
  <c r="N10" i="16"/>
  <c r="N76" i="15"/>
  <c r="N41" i="18"/>
  <c r="O24" i="17"/>
  <c r="O44" i="17"/>
  <c r="N11" i="18"/>
  <c r="J9" i="16"/>
  <c r="N31" i="18"/>
  <c r="N84" i="15"/>
  <c r="N49" i="14"/>
  <c r="N86" i="15"/>
  <c r="N42" i="14"/>
  <c r="N49" i="16"/>
  <c r="N45" i="15"/>
  <c r="N71" i="18"/>
  <c r="N70" i="18"/>
  <c r="N52" i="18"/>
  <c r="N50" i="14"/>
  <c r="N35" i="17"/>
  <c r="N50" i="17"/>
  <c r="N44" i="15"/>
  <c r="N31" i="14"/>
  <c r="N38" i="17"/>
  <c r="N76" i="18"/>
  <c r="N39" i="17"/>
  <c r="N39" i="18"/>
  <c r="N14" i="15"/>
  <c r="N18" i="17"/>
  <c r="N29" i="18"/>
  <c r="N74" i="15"/>
  <c r="N51" i="14"/>
  <c r="N58" i="15"/>
  <c r="N70" i="15"/>
  <c r="N50" i="16"/>
  <c r="J18" i="18"/>
  <c r="N9" i="16"/>
  <c r="N14" i="14"/>
  <c r="J26" i="16"/>
  <c r="J7" i="16"/>
  <c r="N4" i="15"/>
  <c r="N38" i="14"/>
  <c r="N17" i="18"/>
  <c r="J17" i="16"/>
  <c r="N73" i="18"/>
  <c r="N38" i="18"/>
  <c r="N21" i="15"/>
  <c r="N4" i="18"/>
  <c r="J10" i="18"/>
  <c r="N25" i="14"/>
  <c r="N43" i="16"/>
  <c r="N55" i="16"/>
  <c r="N20" i="15"/>
  <c r="O47" i="17"/>
  <c r="N49" i="18"/>
  <c r="O42" i="17"/>
  <c r="N48" i="15"/>
  <c r="J23" i="16"/>
  <c r="N45" i="17"/>
  <c r="N54" i="15"/>
  <c r="N59" i="18"/>
  <c r="O36" i="17"/>
  <c r="N47" i="14"/>
  <c r="N66" i="18"/>
  <c r="J12" i="16"/>
  <c r="N16" i="14"/>
  <c r="O40" i="17"/>
  <c r="J15" i="18"/>
  <c r="N16" i="17"/>
  <c r="J22" i="18"/>
  <c r="N18" i="16"/>
  <c r="N11" i="14"/>
  <c r="N67" i="18"/>
  <c r="N57" i="14"/>
  <c r="N54" i="17"/>
  <c r="N69" i="15"/>
  <c r="N58" i="16"/>
  <c r="J9" i="18"/>
  <c r="N74" i="18"/>
  <c r="N22" i="14"/>
  <c r="N25" i="18"/>
  <c r="O51" i="17"/>
  <c r="N73" i="15"/>
  <c r="N53" i="15"/>
  <c r="N45" i="16"/>
  <c r="N61" i="15"/>
  <c r="N43" i="17"/>
  <c r="N3" i="18"/>
  <c r="N36" i="17"/>
  <c r="N23" i="14"/>
  <c r="N19" i="14"/>
  <c r="N46" i="16"/>
  <c r="N14" i="17"/>
  <c r="N9" i="14"/>
  <c r="N28" i="18"/>
  <c r="N59" i="16"/>
  <c r="J25" i="18"/>
  <c r="J21" i="18"/>
  <c r="O23" i="17"/>
  <c r="N77" i="18"/>
  <c r="N50" i="18"/>
  <c r="N12" i="16"/>
  <c r="N10" i="17"/>
  <c r="J19" i="16"/>
  <c r="N42" i="17"/>
  <c r="N48" i="18"/>
  <c r="N52" i="14"/>
  <c r="N12" i="14"/>
  <c r="N32" i="16"/>
  <c r="N33" i="16"/>
  <c r="N23" i="18"/>
  <c r="N8" i="17"/>
  <c r="O26" i="17"/>
  <c r="N51" i="18"/>
  <c r="J11" i="18"/>
  <c r="O38" i="17"/>
  <c r="N11" i="16"/>
  <c r="N15" i="15"/>
  <c r="N20" i="14"/>
  <c r="N21" i="17"/>
  <c r="N63" i="18"/>
  <c r="N21" i="16"/>
  <c r="N78" i="18"/>
  <c r="N36" i="18"/>
  <c r="N57" i="18"/>
  <c r="N85" i="15"/>
  <c r="N59" i="14"/>
  <c r="N32" i="17"/>
  <c r="J3" i="14"/>
  <c r="N52" i="15"/>
  <c r="J26" i="18"/>
  <c r="N65" i="15"/>
  <c r="N36" i="16"/>
  <c r="N49" i="17"/>
  <c r="N53" i="18"/>
  <c r="N6" i="14"/>
  <c r="O46" i="17"/>
  <c r="N30" i="18"/>
  <c r="N41" i="16"/>
  <c r="O53" i="17"/>
  <c r="N49" i="15"/>
  <c r="N15" i="17"/>
  <c r="N61" i="16"/>
  <c r="N19" i="16"/>
  <c r="N56" i="14"/>
  <c r="O50" i="17"/>
  <c r="N46" i="14"/>
  <c r="N63" i="15"/>
  <c r="J12" i="18"/>
  <c r="N30" i="16"/>
  <c r="O20" i="17"/>
  <c r="N14" i="16"/>
  <c r="N60" i="16"/>
  <c r="N6" i="17"/>
  <c r="N31" i="17"/>
  <c r="N20" i="16"/>
  <c r="N10" i="15"/>
  <c r="O48" i="17"/>
  <c r="N5" i="17"/>
  <c r="N29" i="17"/>
  <c r="N30" i="14"/>
  <c r="N82" i="15"/>
  <c r="N71" i="15"/>
  <c r="N28" i="16"/>
  <c r="N9" i="15"/>
  <c r="O29" i="17"/>
  <c r="O37" i="17"/>
  <c r="N64" i="16"/>
  <c r="O22" i="17"/>
  <c r="N69" i="18"/>
  <c r="N21" i="14"/>
  <c r="J24" i="16"/>
  <c r="N57" i="15"/>
  <c r="N60" i="15"/>
  <c r="N27" i="18"/>
  <c r="N33" i="18"/>
  <c r="N36" i="14"/>
  <c r="N7" i="18"/>
  <c r="N26" i="18"/>
  <c r="N58" i="14"/>
  <c r="O52" i="17"/>
  <c r="N65" i="16"/>
  <c r="N4" i="17"/>
  <c r="N24" i="14"/>
  <c r="N5" i="18"/>
  <c r="O31" i="17"/>
  <c r="N48" i="14"/>
  <c r="N54" i="18"/>
  <c r="N11" i="17"/>
  <c r="N55" i="14"/>
  <c r="N64" i="18"/>
  <c r="J32" i="18"/>
  <c r="N24" i="17"/>
  <c r="N55" i="15"/>
  <c r="N43" i="14"/>
  <c r="N34" i="17"/>
  <c r="J16" i="16"/>
  <c r="J23" i="18"/>
  <c r="N6" i="16"/>
  <c r="N60" i="18"/>
  <c r="N68" i="15"/>
  <c r="N20" i="17"/>
  <c r="J24" i="18"/>
  <c r="N55" i="17"/>
  <c r="N44" i="18"/>
  <c r="N30" i="17"/>
  <c r="O43" i="17"/>
  <c r="N18" i="14"/>
  <c r="N56" i="15"/>
  <c r="O39" i="17"/>
  <c r="N34" i="18"/>
  <c r="N66" i="15"/>
  <c r="N13" i="16"/>
  <c r="N53" i="14"/>
  <c r="N22" i="18"/>
  <c r="N61" i="18"/>
  <c r="N40" i="16"/>
  <c r="N16" i="18"/>
  <c r="N66" i="16"/>
  <c r="N40" i="18"/>
  <c r="O45" i="17"/>
  <c r="N16" i="16"/>
  <c r="J29" i="18"/>
  <c r="N3" i="17"/>
  <c r="N6" i="18"/>
  <c r="N56" i="18"/>
  <c r="U44" i="15"/>
  <c r="U70" i="18"/>
  <c r="U70" i="15"/>
  <c r="T79" i="15"/>
  <c r="T31" i="14"/>
  <c r="U39" i="14"/>
  <c r="T64" i="15"/>
  <c r="U58" i="18"/>
  <c r="U73" i="15"/>
  <c r="T6" i="18"/>
  <c r="U6" i="16"/>
  <c r="U22" i="14"/>
  <c r="T10" i="15"/>
  <c r="U87" i="15"/>
  <c r="U31" i="14"/>
  <c r="U69" i="15"/>
  <c r="U47" i="16"/>
  <c r="U63" i="15"/>
  <c r="U64" i="15"/>
  <c r="T75" i="15"/>
  <c r="T25" i="18"/>
  <c r="U11" i="15"/>
  <c r="T59" i="15"/>
  <c r="U49" i="17"/>
  <c r="N8" i="15"/>
  <c r="T41" i="18"/>
  <c r="U52" i="17"/>
  <c r="U72" i="15"/>
  <c r="T47" i="15"/>
  <c r="U14" i="18"/>
  <c r="U31" i="18"/>
  <c r="T25" i="14"/>
  <c r="U52" i="16"/>
  <c r="T47" i="16"/>
  <c r="T63" i="15"/>
  <c r="U4" i="18"/>
  <c r="T19" i="15"/>
  <c r="T22" i="14"/>
  <c r="T58" i="18"/>
  <c r="T60" i="18"/>
  <c r="T5" i="17"/>
  <c r="U59" i="15"/>
  <c r="U68" i="18"/>
  <c r="U77" i="18"/>
  <c r="U19" i="15"/>
  <c r="U44" i="17"/>
  <c r="T16" i="18"/>
  <c r="T14" i="18"/>
  <c r="U6" i="17"/>
  <c r="U49" i="16"/>
  <c r="T49" i="17"/>
  <c r="T6" i="17"/>
  <c r="U13" i="15"/>
  <c r="T27" i="16"/>
  <c r="T56" i="16"/>
  <c r="T4" i="16"/>
  <c r="T28" i="14"/>
  <c r="U62" i="15"/>
  <c r="U3" i="16"/>
  <c r="T5" i="18"/>
  <c r="U63" i="18"/>
  <c r="T71" i="18"/>
  <c r="T64" i="18"/>
  <c r="T51" i="16"/>
  <c r="U54" i="16"/>
  <c r="U65" i="15"/>
  <c r="N6" i="15"/>
  <c r="U28" i="18"/>
  <c r="T47" i="17"/>
  <c r="N7" i="15"/>
  <c r="T39" i="14"/>
  <c r="T3" i="18"/>
  <c r="T21" i="17"/>
  <c r="U74" i="15"/>
  <c r="U28" i="16"/>
  <c r="T31" i="18"/>
  <c r="U28" i="14"/>
  <c r="U16" i="18"/>
  <c r="U31" i="16"/>
  <c r="U77" i="15"/>
  <c r="T3" i="16"/>
  <c r="T12" i="15"/>
  <c r="T30" i="14"/>
  <c r="T8" i="17"/>
  <c r="U75" i="18"/>
  <c r="U14" i="15"/>
  <c r="T69" i="18"/>
  <c r="T62" i="15"/>
  <c r="T77" i="18"/>
  <c r="T73" i="15"/>
  <c r="T4" i="15"/>
  <c r="U30" i="16"/>
  <c r="T46" i="15"/>
  <c r="T38" i="14"/>
  <c r="T67" i="15"/>
  <c r="T45" i="15"/>
  <c r="U61" i="18"/>
  <c r="T87" i="15"/>
  <c r="T63" i="18"/>
  <c r="U67" i="15"/>
  <c r="T48" i="17"/>
  <c r="U25" i="18"/>
  <c r="U4" i="16"/>
  <c r="T13" i="15"/>
  <c r="U38" i="14"/>
  <c r="T72" i="15"/>
  <c r="T6" i="16"/>
  <c r="U46" i="15"/>
  <c r="U3" i="17"/>
  <c r="U12" i="15"/>
  <c r="U5" i="16"/>
  <c r="T23" i="16"/>
  <c r="T15" i="15"/>
  <c r="U56" i="16"/>
  <c r="T26" i="18"/>
  <c r="T70" i="15"/>
  <c r="T84" i="15"/>
  <c r="T17" i="18"/>
  <c r="T65" i="18"/>
  <c r="U17" i="18"/>
  <c r="T59" i="18"/>
  <c r="T54" i="16"/>
  <c r="T16" i="15"/>
  <c r="T3" i="17"/>
  <c r="T11" i="15"/>
  <c r="U20" i="15"/>
  <c r="J22" i="16"/>
  <c r="J7" i="15"/>
  <c r="T20" i="17"/>
  <c r="U79" i="15"/>
  <c r="T46" i="16"/>
  <c r="U26" i="18"/>
  <c r="U71" i="18"/>
  <c r="U23" i="16"/>
  <c r="U6" i="18"/>
  <c r="T31" i="16"/>
  <c r="T48" i="15"/>
  <c r="T35" i="14"/>
  <c r="U68" i="15"/>
  <c r="U46" i="16"/>
  <c r="T44" i="17"/>
  <c r="U21" i="17"/>
  <c r="T57" i="15"/>
  <c r="U69" i="18"/>
  <c r="U20" i="17"/>
  <c r="U57" i="15"/>
  <c r="T52" i="17"/>
  <c r="T21" i="15"/>
  <c r="T60" i="15"/>
  <c r="T17" i="15"/>
  <c r="T26" i="16"/>
  <c r="T18" i="15"/>
  <c r="T74" i="15"/>
  <c r="T88" i="15"/>
  <c r="U17" i="15"/>
  <c r="T85" i="15"/>
  <c r="U44" i="16"/>
  <c r="U10" i="15"/>
  <c r="U85" i="15"/>
  <c r="U27" i="16"/>
  <c r="U21" i="15"/>
  <c r="T70" i="18"/>
  <c r="U5" i="17"/>
  <c r="T68" i="15"/>
  <c r="T21" i="14"/>
  <c r="T30" i="16"/>
  <c r="T29" i="18"/>
  <c r="U29" i="18"/>
  <c r="T68" i="18"/>
  <c r="U88" i="15"/>
  <c r="T27" i="14"/>
  <c r="U41" i="18"/>
  <c r="T49" i="16"/>
  <c r="U57" i="16"/>
  <c r="T28" i="16"/>
  <c r="T29" i="16"/>
  <c r="U60" i="18"/>
  <c r="U60" i="15"/>
  <c r="T57" i="16"/>
  <c r="U65" i="18"/>
  <c r="N5" i="15"/>
  <c r="U5" i="18"/>
  <c r="U45" i="15"/>
  <c r="T20" i="15"/>
  <c r="T69" i="15"/>
  <c r="U34" i="14"/>
  <c r="U51" i="16"/>
  <c r="U27" i="14"/>
  <c r="U64" i="18"/>
  <c r="T28" i="18"/>
  <c r="U24" i="14"/>
  <c r="U18" i="15"/>
  <c r="U84" i="15"/>
  <c r="U66" i="18"/>
  <c r="U13" i="18"/>
  <c r="T86" i="15"/>
  <c r="T5" i="16"/>
  <c r="T83" i="15"/>
  <c r="J27" i="16"/>
  <c r="T43" i="18"/>
  <c r="U8" i="17"/>
  <c r="T61" i="18"/>
  <c r="U3" i="18"/>
  <c r="U47" i="15"/>
  <c r="U25" i="14"/>
  <c r="T66" i="18"/>
  <c r="T44" i="16"/>
  <c r="U43" i="18"/>
  <c r="T4" i="18"/>
  <c r="U59" i="16"/>
  <c r="U30" i="14"/>
  <c r="T14" i="15"/>
  <c r="T75" i="18"/>
  <c r="U48" i="15"/>
  <c r="U47" i="17"/>
  <c r="U16" i="15"/>
  <c r="U83" i="15"/>
  <c r="U86" i="15"/>
  <c r="U75" i="15"/>
  <c r="U21" i="14"/>
  <c r="U26" i="16"/>
  <c r="T59" i="16"/>
  <c r="U29" i="16"/>
  <c r="T24" i="14"/>
  <c r="J8" i="15"/>
  <c r="T77" i="15"/>
  <c r="T44" i="15"/>
  <c r="U48" i="17"/>
  <c r="T52" i="16"/>
  <c r="U35" i="14"/>
  <c r="U59" i="18"/>
  <c r="U15" i="15"/>
  <c r="U4" i="15"/>
  <c r="T34" i="14"/>
  <c r="T65" i="15"/>
  <c r="J21" i="16"/>
  <c r="T13" i="18"/>
  <c r="S27" i="18" l="1"/>
  <c r="S22" i="18"/>
  <c r="S21" i="18"/>
  <c r="S14" i="16"/>
  <c r="S30" i="18"/>
  <c r="S22" i="16"/>
  <c r="S12" i="18"/>
  <c r="S24" i="18"/>
  <c r="S3" i="14"/>
  <c r="S11" i="18"/>
  <c r="S17" i="16"/>
  <c r="S19" i="18"/>
  <c r="S23" i="18"/>
  <c r="S9" i="18"/>
  <c r="S20" i="18"/>
  <c r="S15" i="18"/>
  <c r="S12" i="16"/>
  <c r="S21" i="16"/>
  <c r="S10" i="18"/>
  <c r="S15" i="16"/>
  <c r="S7" i="16"/>
  <c r="S24" i="16"/>
  <c r="S18" i="18"/>
  <c r="S9" i="16"/>
  <c r="S7" i="18"/>
  <c r="S8" i="18"/>
  <c r="S10" i="16"/>
  <c r="S4" i="17"/>
  <c r="S13" i="16"/>
  <c r="S11" i="16"/>
  <c r="S18" i="16"/>
  <c r="S8" i="16"/>
  <c r="S16" i="16"/>
  <c r="S7" i="17"/>
  <c r="M6" i="15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T30" i="18"/>
  <c r="T5" i="15"/>
  <c r="J38" i="16"/>
  <c r="T25" i="16"/>
  <c r="U18" i="18"/>
  <c r="T19" i="18"/>
  <c r="J54" i="16"/>
  <c r="U9" i="18"/>
  <c r="T13" i="16"/>
  <c r="U7" i="18"/>
  <c r="T24" i="16"/>
  <c r="U8" i="15"/>
  <c r="J71" i="18"/>
  <c r="J36" i="16"/>
  <c r="J17" i="17"/>
  <c r="J29" i="17"/>
  <c r="J77" i="15"/>
  <c r="U12" i="18"/>
  <c r="J61" i="18"/>
  <c r="J59" i="16"/>
  <c r="U19" i="16"/>
  <c r="T3" i="15"/>
  <c r="J58" i="15"/>
  <c r="J20" i="17"/>
  <c r="U23" i="18"/>
  <c r="J59" i="15"/>
  <c r="J50" i="18"/>
  <c r="U20" i="18"/>
  <c r="J43" i="16"/>
  <c r="J64" i="16"/>
  <c r="J51" i="18"/>
  <c r="U16" i="16"/>
  <c r="J30" i="17"/>
  <c r="J55" i="18"/>
  <c r="T9" i="16"/>
  <c r="U10" i="16"/>
  <c r="J48" i="18"/>
  <c r="U25" i="16"/>
  <c r="T18" i="16"/>
  <c r="U24" i="18"/>
  <c r="J41" i="16"/>
  <c r="J67" i="15"/>
  <c r="T27" i="18"/>
  <c r="U15" i="16"/>
  <c r="T20" i="18"/>
  <c r="U7" i="15"/>
  <c r="T18" i="18"/>
  <c r="U22" i="18"/>
  <c r="J42" i="16"/>
  <c r="J66" i="16"/>
  <c r="J86" i="15"/>
  <c r="J56" i="18"/>
  <c r="U21" i="16"/>
  <c r="J28" i="17"/>
  <c r="J82" i="15"/>
  <c r="U24" i="16"/>
  <c r="J40" i="16"/>
  <c r="J50" i="17"/>
  <c r="T6" i="15"/>
  <c r="J37" i="17"/>
  <c r="T8" i="15"/>
  <c r="J70" i="16"/>
  <c r="J39" i="16"/>
  <c r="J34" i="17"/>
  <c r="T10" i="16"/>
  <c r="U12" i="16"/>
  <c r="U20" i="16"/>
  <c r="J55" i="15"/>
  <c r="J78" i="18"/>
  <c r="T14" i="16"/>
  <c r="T21" i="18"/>
  <c r="T7" i="15"/>
  <c r="J56" i="15"/>
  <c r="J58" i="18"/>
  <c r="J33" i="17"/>
  <c r="U9" i="16"/>
  <c r="J60" i="18"/>
  <c r="J52" i="18"/>
  <c r="U30" i="18"/>
  <c r="J57" i="18"/>
  <c r="J68" i="16"/>
  <c r="U5" i="15"/>
  <c r="J58" i="17"/>
  <c r="J66" i="18"/>
  <c r="J61" i="15"/>
  <c r="U6" i="15"/>
  <c r="J54" i="18"/>
  <c r="J14" i="17"/>
  <c r="T20" i="16"/>
  <c r="T8" i="18"/>
  <c r="T21" i="16"/>
  <c r="J49" i="16"/>
  <c r="J77" i="18"/>
  <c r="J37" i="16"/>
  <c r="J27" i="17"/>
  <c r="U13" i="16"/>
  <c r="J49" i="18"/>
  <c r="J11" i="17"/>
  <c r="U9" i="15"/>
  <c r="J31" i="17"/>
  <c r="U21" i="18"/>
  <c r="J57" i="17"/>
  <c r="T23" i="18"/>
  <c r="J59" i="18"/>
  <c r="J72" i="15"/>
  <c r="J46" i="16"/>
  <c r="U17" i="16"/>
  <c r="U8" i="18"/>
  <c r="T7" i="18"/>
  <c r="U27" i="18"/>
  <c r="J80" i="18"/>
  <c r="T17" i="16"/>
  <c r="J62" i="15"/>
  <c r="T9" i="18"/>
  <c r="J44" i="16"/>
  <c r="T15" i="16"/>
  <c r="J40" i="17"/>
  <c r="J32" i="17"/>
  <c r="J35" i="17"/>
  <c r="J65" i="16"/>
  <c r="J45" i="17"/>
  <c r="J53" i="18"/>
  <c r="J64" i="15"/>
  <c r="U19" i="18"/>
  <c r="T24" i="18"/>
  <c r="J55" i="17"/>
  <c r="J60" i="15"/>
  <c r="U18" i="16"/>
  <c r="J76" i="18"/>
  <c r="T12" i="18"/>
  <c r="T12" i="16"/>
  <c r="T22" i="18"/>
  <c r="T16" i="16"/>
  <c r="J84" i="15"/>
  <c r="J82" i="18"/>
  <c r="U3" i="15"/>
  <c r="J57" i="15"/>
  <c r="T19" i="16"/>
  <c r="T9" i="15"/>
  <c r="U14" i="16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T10" i="18"/>
  <c r="U11" i="16"/>
  <c r="T4" i="17"/>
  <c r="T15" i="18"/>
  <c r="U7" i="17"/>
  <c r="U8" i="16"/>
  <c r="U11" i="18"/>
  <c r="U7" i="16"/>
  <c r="U15" i="18"/>
  <c r="T7" i="16"/>
  <c r="T8" i="16"/>
  <c r="U4" i="17"/>
  <c r="T7" i="17"/>
  <c r="T11" i="16"/>
  <c r="T11" i="18"/>
  <c r="U10" i="18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J31" i="14"/>
  <c r="J28" i="14"/>
  <c r="J34" i="14"/>
  <c r="J55" i="14"/>
  <c r="J59" i="14"/>
  <c r="J52" i="14"/>
  <c r="J25" i="14"/>
  <c r="J47" i="14"/>
  <c r="J61" i="14"/>
  <c r="J53" i="14"/>
  <c r="J46" i="14"/>
  <c r="J48" i="14"/>
  <c r="J51" i="14"/>
  <c r="J42" i="14"/>
  <c r="J54" i="14"/>
  <c r="J57" i="14"/>
  <c r="J38" i="14"/>
  <c r="J49" i="14"/>
  <c r="J50" i="14"/>
  <c r="S59" i="14" l="1"/>
  <c r="S40" i="14"/>
  <c r="S36" i="14"/>
  <c r="S44" i="14"/>
  <c r="S45" i="14"/>
  <c r="S55" i="14"/>
  <c r="S26" i="14"/>
  <c r="S50" i="14"/>
  <c r="S57" i="14"/>
  <c r="S49" i="14"/>
  <c r="S51" i="14"/>
  <c r="S47" i="14"/>
  <c r="S52" i="14"/>
  <c r="S53" i="14"/>
  <c r="S32" i="14"/>
  <c r="S23" i="14"/>
  <c r="S29" i="14"/>
  <c r="S48" i="14"/>
  <c r="S46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12" i="14"/>
  <c r="J21" i="14"/>
  <c r="J17" i="14"/>
  <c r="J15" i="14"/>
  <c r="J20" i="14"/>
  <c r="J22" i="14"/>
  <c r="J14" i="14"/>
  <c r="J11" i="14"/>
  <c r="J16" i="14"/>
  <c r="J19" i="14"/>
  <c r="J18" i="14"/>
  <c r="J13" i="14"/>
  <c r="U59" i="14"/>
  <c r="T59" i="14"/>
  <c r="S20" i="14" l="1"/>
  <c r="S19" i="14"/>
  <c r="S11" i="14"/>
  <c r="S14" i="14"/>
  <c r="S18" i="14"/>
  <c r="S12" i="14"/>
  <c r="S16" i="14"/>
  <c r="S9" i="14"/>
  <c r="S13" i="14"/>
  <c r="S15" i="14"/>
  <c r="S17" i="14"/>
  <c r="S10" i="14"/>
  <c r="S82" i="15"/>
  <c r="X3" i="14" a="1"/>
  <c r="X18" i="14" l="1"/>
  <c r="X86" i="14"/>
  <c r="X43" i="14"/>
  <c r="X111" i="14"/>
  <c r="X68" i="14"/>
  <c r="X25" i="14"/>
  <c r="X93" i="14"/>
  <c r="X50" i="14"/>
  <c r="X7" i="14"/>
  <c r="X75" i="14"/>
  <c r="X73" i="14"/>
  <c r="X32" i="14"/>
  <c r="X96" i="14"/>
  <c r="X36" i="14"/>
  <c r="X82" i="14"/>
  <c r="X39" i="14"/>
  <c r="X107" i="14"/>
  <c r="X80" i="14"/>
  <c r="X21" i="14"/>
  <c r="X97" i="14"/>
  <c r="X46" i="14"/>
  <c r="X3" i="14"/>
  <c r="X71" i="14"/>
  <c r="X28" i="14"/>
  <c r="X66" i="14"/>
  <c r="X19" i="14"/>
  <c r="X83" i="14"/>
  <c r="X70" i="14"/>
  <c r="X35" i="14"/>
  <c r="X103" i="14"/>
  <c r="X60" i="14"/>
  <c r="X88" i="14"/>
  <c r="X85" i="14"/>
  <c r="X42" i="14"/>
  <c r="X110" i="14"/>
  <c r="X67" i="14"/>
  <c r="X41" i="14"/>
  <c r="X92" i="14"/>
  <c r="X100" i="14"/>
  <c r="X53" i="14"/>
  <c r="X6" i="14"/>
  <c r="X81" i="14"/>
  <c r="X99" i="14"/>
  <c r="X48" i="14"/>
  <c r="X13" i="14"/>
  <c r="X65" i="14"/>
  <c r="X38" i="14"/>
  <c r="X106" i="14"/>
  <c r="X63" i="14"/>
  <c r="X20" i="14"/>
  <c r="X49" i="14"/>
  <c r="X45" i="14"/>
  <c r="X23" i="14"/>
  <c r="X87" i="14"/>
  <c r="X105" i="14"/>
  <c r="X10" i="14"/>
  <c r="X52" i="14"/>
  <c r="X56" i="14"/>
  <c r="X77" i="14"/>
  <c r="X34" i="14"/>
  <c r="X102" i="14"/>
  <c r="X59" i="14"/>
  <c r="X9" i="14"/>
  <c r="X84" i="14"/>
  <c r="X89" i="14"/>
  <c r="X109" i="14"/>
  <c r="X24" i="14"/>
  <c r="X64" i="14"/>
  <c r="X104" i="14"/>
  <c r="X44" i="14"/>
  <c r="X5" i="14"/>
  <c r="X33" i="14"/>
  <c r="X30" i="14"/>
  <c r="X98" i="14"/>
  <c r="X55" i="14"/>
  <c r="X12" i="14"/>
  <c r="X17" i="14"/>
  <c r="X37" i="14"/>
  <c r="X72" i="14"/>
  <c r="X62" i="14"/>
  <c r="X74" i="14"/>
  <c r="X27" i="14"/>
  <c r="X91" i="14"/>
  <c r="X78" i="14"/>
  <c r="X69" i="14"/>
  <c r="X22" i="14"/>
  <c r="X112" i="14"/>
  <c r="X11" i="14"/>
  <c r="X16" i="14"/>
  <c r="X26" i="14"/>
  <c r="X76" i="14"/>
  <c r="X15" i="14"/>
  <c r="X113" i="14"/>
  <c r="X90" i="14"/>
  <c r="X29" i="14"/>
  <c r="X79" i="14"/>
  <c r="X94" i="14"/>
  <c r="X57" i="14"/>
  <c r="X108" i="14"/>
  <c r="X47" i="14"/>
  <c r="X40" i="14"/>
  <c r="X31" i="14"/>
  <c r="X51" i="14"/>
  <c r="X101" i="14"/>
  <c r="X61" i="14"/>
  <c r="X4" i="14"/>
  <c r="X54" i="14"/>
  <c r="X95" i="14"/>
  <c r="X8" i="14"/>
  <c r="X58" i="14"/>
  <c r="X14" i="14"/>
  <c r="P53" i="17"/>
  <c r="P54" i="17" l="1"/>
  <c r="P18" i="17"/>
  <c r="S80" i="15" l="1"/>
  <c r="S78" i="15"/>
  <c r="P80" i="15"/>
  <c r="P78" i="15"/>
  <c r="AA42" i="14"/>
  <c r="AA107" i="14"/>
  <c r="Y78" i="14"/>
  <c r="Z44" i="14"/>
  <c r="Z91" i="14"/>
  <c r="U41" i="16"/>
  <c r="Z52" i="14"/>
  <c r="T66" i="15"/>
  <c r="Y38" i="14"/>
  <c r="AB88" i="14"/>
  <c r="Y62" i="14"/>
  <c r="T49" i="15"/>
  <c r="AB76" i="14"/>
  <c r="Y35" i="14"/>
  <c r="U42" i="17"/>
  <c r="AB82" i="14"/>
  <c r="U15" i="17"/>
  <c r="T82" i="15"/>
  <c r="AB65" i="14"/>
  <c r="AB97" i="14"/>
  <c r="Z106" i="14"/>
  <c r="T62" i="18"/>
  <c r="T13" i="17"/>
  <c r="Y100" i="14"/>
  <c r="AB100" i="14"/>
  <c r="Z39" i="14"/>
  <c r="Y45" i="14"/>
  <c r="Y67" i="14"/>
  <c r="AC107" i="14"/>
  <c r="Z51" i="14"/>
  <c r="AB73" i="14"/>
  <c r="T22" i="17"/>
  <c r="U65" i="16"/>
  <c r="AA48" i="14"/>
  <c r="Z75" i="14"/>
  <c r="AA99" i="14"/>
  <c r="T63" i="16"/>
  <c r="AA70" i="14"/>
  <c r="U33" i="18"/>
  <c r="Z83" i="14"/>
  <c r="Z100" i="14"/>
  <c r="Y50" i="14"/>
  <c r="AB103" i="14"/>
  <c r="AC79" i="14"/>
  <c r="T19" i="17"/>
  <c r="AC91" i="14"/>
  <c r="AB39" i="14"/>
  <c r="Z92" i="14"/>
  <c r="T39" i="17"/>
  <c r="U72" i="18"/>
  <c r="AA85" i="14"/>
  <c r="U44" i="18"/>
  <c r="AB86" i="14"/>
  <c r="T53" i="16"/>
  <c r="AA100" i="14"/>
  <c r="Z57" i="14"/>
  <c r="T40" i="18"/>
  <c r="T4" i="14"/>
  <c r="AC110" i="14"/>
  <c r="U35" i="17"/>
  <c r="T39" i="16"/>
  <c r="U48" i="18"/>
  <c r="AB102" i="14"/>
  <c r="T18" i="17"/>
  <c r="T50" i="15"/>
  <c r="AB112" i="14"/>
  <c r="Y113" i="14"/>
  <c r="U46" i="18"/>
  <c r="Y111" i="14"/>
  <c r="Z97" i="14"/>
  <c r="AC76" i="14"/>
  <c r="U71" i="15"/>
  <c r="U54" i="17"/>
  <c r="T72" i="18"/>
  <c r="AC43" i="14"/>
  <c r="U36" i="18"/>
  <c r="AC87" i="14"/>
  <c r="T47" i="18"/>
  <c r="T15" i="17"/>
  <c r="T9" i="14"/>
  <c r="T13" i="14"/>
  <c r="U7" i="14"/>
  <c r="T16" i="14"/>
  <c r="T51" i="14"/>
  <c r="T52" i="14"/>
  <c r="T46" i="14"/>
  <c r="T20" i="14"/>
  <c r="U46" i="14"/>
  <c r="AC101" i="14"/>
  <c r="Y110" i="14"/>
  <c r="Y49" i="14"/>
  <c r="AB68" i="14"/>
  <c r="AC96" i="14"/>
  <c r="AB99" i="14"/>
  <c r="U42" i="14"/>
  <c r="Z104" i="14"/>
  <c r="U6" i="14"/>
  <c r="U23" i="14"/>
  <c r="T12" i="14"/>
  <c r="U19" i="14"/>
  <c r="AA47" i="14"/>
  <c r="Z103" i="14"/>
  <c r="T45" i="18"/>
  <c r="U24" i="17"/>
  <c r="AC90" i="14"/>
  <c r="Y61" i="14"/>
  <c r="Z50" i="14"/>
  <c r="Y89" i="14"/>
  <c r="T49" i="18"/>
  <c r="T11" i="17"/>
  <c r="AB69" i="14"/>
  <c r="AA53" i="14"/>
  <c r="U32" i="17"/>
  <c r="U46" i="17"/>
  <c r="AA71" i="14"/>
  <c r="U23" i="17"/>
  <c r="U36" i="16"/>
  <c r="Y42" i="14"/>
  <c r="T56" i="18"/>
  <c r="AB81" i="14"/>
  <c r="Z88" i="14"/>
  <c r="U18" i="14"/>
  <c r="T19" i="14"/>
  <c r="U44" i="14"/>
  <c r="Y46" i="14"/>
  <c r="Z58" i="14"/>
  <c r="AA109" i="14"/>
  <c r="T35" i="18"/>
  <c r="Z110" i="14"/>
  <c r="AC73" i="14"/>
  <c r="Z89" i="14"/>
  <c r="AC36" i="14"/>
  <c r="T55" i="15"/>
  <c r="U40" i="16"/>
  <c r="U43" i="17"/>
  <c r="AB52" i="14"/>
  <c r="T55" i="17"/>
  <c r="Y66" i="14"/>
  <c r="Y64" i="14"/>
  <c r="Z81" i="14"/>
  <c r="AA52" i="14"/>
  <c r="AC37" i="14"/>
  <c r="I3" i="1"/>
  <c r="AA111" i="14"/>
  <c r="AB87" i="14"/>
  <c r="Z90" i="14"/>
  <c r="AC65" i="14"/>
  <c r="U61" i="16"/>
  <c r="AC39" i="14"/>
  <c r="AC68" i="14"/>
  <c r="Y106" i="14"/>
  <c r="T56" i="15"/>
  <c r="U51" i="17"/>
  <c r="T78" i="18"/>
  <c r="AC105" i="14"/>
  <c r="T23" i="17"/>
  <c r="AC104" i="14"/>
  <c r="U41" i="14"/>
  <c r="AC51" i="14"/>
  <c r="U45" i="16"/>
  <c r="U38" i="18"/>
  <c r="U53" i="18"/>
  <c r="Y79" i="14"/>
  <c r="AC70" i="14"/>
  <c r="AA72" i="14"/>
  <c r="Y57" i="14"/>
  <c r="AA46" i="14"/>
  <c r="U19" i="17"/>
  <c r="T29" i="17"/>
  <c r="T27" i="17"/>
  <c r="U40" i="18"/>
  <c r="Y73" i="14"/>
  <c r="Y93" i="14"/>
  <c r="AA73" i="14"/>
  <c r="T50" i="18"/>
  <c r="AB37" i="14"/>
  <c r="AC111" i="14"/>
  <c r="T54" i="18"/>
  <c r="T39" i="18"/>
  <c r="AC86" i="14"/>
  <c r="Z37" i="14"/>
  <c r="AC84" i="14"/>
  <c r="U58" i="15"/>
  <c r="AA65" i="14"/>
  <c r="Y65" i="14"/>
  <c r="Z41" i="14"/>
  <c r="Y109" i="14"/>
  <c r="T67" i="18"/>
  <c r="U63" i="16"/>
  <c r="Z86" i="14"/>
  <c r="AA87" i="14"/>
  <c r="Z94" i="14"/>
  <c r="Z79" i="14"/>
  <c r="U13" i="17"/>
  <c r="AB56" i="14"/>
  <c r="Y80" i="14"/>
  <c r="Y85" i="14"/>
  <c r="Y44" i="14"/>
  <c r="AB80" i="14"/>
  <c r="AA64" i="14"/>
  <c r="AB92" i="14"/>
  <c r="T33" i="18"/>
  <c r="Y56" i="14"/>
  <c r="U29" i="14"/>
  <c r="T53" i="14"/>
  <c r="T14" i="14"/>
  <c r="T23" i="14"/>
  <c r="U36" i="14"/>
  <c r="U26" i="14"/>
  <c r="U55" i="14"/>
  <c r="U32" i="14"/>
  <c r="U53" i="14"/>
  <c r="AA49" i="14"/>
  <c r="AA67" i="14"/>
  <c r="AC54" i="14"/>
  <c r="U9" i="17"/>
  <c r="AB45" i="14"/>
  <c r="AA78" i="14"/>
  <c r="AB44" i="14"/>
  <c r="AC67" i="14"/>
  <c r="U55" i="18"/>
  <c r="U20" i="14"/>
  <c r="U15" i="14"/>
  <c r="T45" i="14"/>
  <c r="Z53" i="14"/>
  <c r="U29" i="17"/>
  <c r="U36" i="17"/>
  <c r="AB109" i="14"/>
  <c r="T38" i="18"/>
  <c r="Z70" i="14"/>
  <c r="U53" i="17"/>
  <c r="AC64" i="14"/>
  <c r="T36" i="16"/>
  <c r="T53" i="18"/>
  <c r="U39" i="18"/>
  <c r="Z35" i="14"/>
  <c r="U33" i="17"/>
  <c r="T41" i="16"/>
  <c r="U37" i="17"/>
  <c r="T32" i="18"/>
  <c r="AB89" i="14"/>
  <c r="AC100" i="14"/>
  <c r="U42" i="18"/>
  <c r="AC35" i="14"/>
  <c r="Y95" i="14"/>
  <c r="U50" i="17"/>
  <c r="U57" i="14"/>
  <c r="U40" i="14"/>
  <c r="T36" i="14"/>
  <c r="AC89" i="14"/>
  <c r="Y48" i="14"/>
  <c r="AA68" i="14"/>
  <c r="U34" i="18"/>
  <c r="AB71" i="14"/>
  <c r="AC58" i="14"/>
  <c r="AC60" i="14"/>
  <c r="T54" i="17"/>
  <c r="Z98" i="14"/>
  <c r="Y91" i="14"/>
  <c r="AA113" i="14"/>
  <c r="Y72" i="14"/>
  <c r="Y63" i="14"/>
  <c r="T53" i="17"/>
  <c r="Z73" i="14"/>
  <c r="AA57" i="14"/>
  <c r="AB60" i="14"/>
  <c r="AB36" i="14"/>
  <c r="U50" i="15"/>
  <c r="AA40" i="14"/>
  <c r="Z45" i="14"/>
  <c r="Z76" i="14"/>
  <c r="Y99" i="14"/>
  <c r="U74" i="18"/>
  <c r="U26" i="17"/>
  <c r="AB90" i="14"/>
  <c r="Y75" i="14"/>
  <c r="AA83" i="14"/>
  <c r="Z65" i="14"/>
  <c r="AB55" i="14"/>
  <c r="U66" i="16"/>
  <c r="Z62" i="14"/>
  <c r="U51" i="18"/>
  <c r="AA89" i="14"/>
  <c r="U49" i="15"/>
  <c r="AC112" i="14"/>
  <c r="AB42" i="14"/>
  <c r="AA69" i="14"/>
  <c r="T57" i="18"/>
  <c r="Z38" i="14"/>
  <c r="U39" i="17"/>
  <c r="T12" i="17"/>
  <c r="AA75" i="14"/>
  <c r="U32" i="18"/>
  <c r="U45" i="17"/>
  <c r="U40" i="17"/>
  <c r="AA74" i="14"/>
  <c r="AC80" i="14"/>
  <c r="Z46" i="14"/>
  <c r="T48" i="16"/>
  <c r="AA60" i="14"/>
  <c r="U34" i="16"/>
  <c r="AB105" i="14"/>
  <c r="AB50" i="14"/>
  <c r="U37" i="18"/>
  <c r="AB96" i="14"/>
  <c r="Z48" i="14"/>
  <c r="AC97" i="14"/>
  <c r="AC99" i="14"/>
  <c r="T41" i="14"/>
  <c r="U14" i="17"/>
  <c r="AA112" i="14"/>
  <c r="Y83" i="14"/>
  <c r="T47" i="14"/>
  <c r="T15" i="14"/>
  <c r="T42" i="18"/>
  <c r="U4" i="14"/>
  <c r="AA62" i="14"/>
  <c r="U58" i="16"/>
  <c r="T31" i="17"/>
  <c r="AC38" i="14"/>
  <c r="Z72" i="14"/>
  <c r="AA105" i="14"/>
  <c r="Z82" i="14"/>
  <c r="Z60" i="14"/>
  <c r="Z99" i="14"/>
  <c r="AA106" i="14"/>
  <c r="T10" i="17"/>
  <c r="AC57" i="14"/>
  <c r="AC95" i="14"/>
  <c r="U37" i="14"/>
  <c r="AB41" i="14"/>
  <c r="AA38" i="14"/>
  <c r="AA63" i="14"/>
  <c r="Z49" i="14"/>
  <c r="AC69" i="14"/>
  <c r="U9" i="14"/>
  <c r="U10" i="14"/>
  <c r="U12" i="14"/>
  <c r="T25" i="17"/>
  <c r="Y82" i="14"/>
  <c r="AA94" i="14"/>
  <c r="AA79" i="14"/>
  <c r="T34" i="17"/>
  <c r="AC77" i="14"/>
  <c r="Y37" i="14"/>
  <c r="T33" i="14"/>
  <c r="Y55" i="14"/>
  <c r="U54" i="18"/>
  <c r="T52" i="15"/>
  <c r="T60" i="16"/>
  <c r="T76" i="18"/>
  <c r="Z93" i="14"/>
  <c r="U50" i="16"/>
  <c r="Z64" i="14"/>
  <c r="T5" i="14"/>
  <c r="AC62" i="14"/>
  <c r="AC83" i="14"/>
  <c r="U48" i="16"/>
  <c r="Z59" i="14"/>
  <c r="T37" i="18"/>
  <c r="T33" i="17"/>
  <c r="U52" i="15"/>
  <c r="AC113" i="14"/>
  <c r="Y103" i="14"/>
  <c r="AA45" i="14"/>
  <c r="AB57" i="14"/>
  <c r="AC106" i="14"/>
  <c r="Z63" i="14"/>
  <c r="Z69" i="14"/>
  <c r="U52" i="18"/>
  <c r="AB48" i="14"/>
  <c r="Z101" i="14"/>
  <c r="U38" i="16"/>
  <c r="T32" i="17"/>
  <c r="Z68" i="14"/>
  <c r="AB75" i="14"/>
  <c r="Y81" i="14"/>
  <c r="T71" i="15"/>
  <c r="AA102" i="14"/>
  <c r="AC40" i="14"/>
  <c r="T46" i="18"/>
  <c r="AC52" i="14"/>
  <c r="U82" i="15"/>
  <c r="Z74" i="14"/>
  <c r="AB58" i="14"/>
  <c r="AC81" i="14"/>
  <c r="U34" i="17"/>
  <c r="T30" i="17"/>
  <c r="U49" i="18"/>
  <c r="AC49" i="14"/>
  <c r="AA98" i="14"/>
  <c r="Z111" i="14"/>
  <c r="AA39" i="14"/>
  <c r="Y112" i="14"/>
  <c r="U13" i="14"/>
  <c r="T8" i="14"/>
  <c r="T49" i="14"/>
  <c r="U11" i="14"/>
  <c r="U57" i="18"/>
  <c r="T51" i="15"/>
  <c r="AB93" i="14"/>
  <c r="U17" i="14"/>
  <c r="T40" i="14"/>
  <c r="U14" i="14"/>
  <c r="T28" i="17"/>
  <c r="AB78" i="14"/>
  <c r="AB67" i="14"/>
  <c r="U5" i="14"/>
  <c r="T42" i="17"/>
  <c r="AC102" i="14"/>
  <c r="AC88" i="14"/>
  <c r="T38" i="17"/>
  <c r="U43" i="16"/>
  <c r="AB110" i="14"/>
  <c r="U27" i="17"/>
  <c r="T32" i="16"/>
  <c r="T43" i="14"/>
  <c r="Y76" i="14"/>
  <c r="T44" i="18"/>
  <c r="Y70" i="14"/>
  <c r="T61" i="15"/>
  <c r="U78" i="18"/>
  <c r="U48" i="14"/>
  <c r="T48" i="14"/>
  <c r="AB64" i="14"/>
  <c r="U76" i="15"/>
  <c r="T40" i="16"/>
  <c r="AB54" i="14"/>
  <c r="U3" i="14"/>
  <c r="AB53" i="14"/>
  <c r="AB38" i="14"/>
  <c r="T35" i="17"/>
  <c r="AC59" i="14"/>
  <c r="U76" i="18"/>
  <c r="AA101" i="14"/>
  <c r="AC63" i="14"/>
  <c r="U25" i="17"/>
  <c r="AB59" i="14"/>
  <c r="T32" i="14"/>
  <c r="U42" i="16"/>
  <c r="T24" i="17"/>
  <c r="T17" i="17"/>
  <c r="AB84" i="14"/>
  <c r="AB61" i="14"/>
  <c r="T37" i="16"/>
  <c r="T45" i="16"/>
  <c r="AC48" i="14"/>
  <c r="Y98" i="14"/>
  <c r="AB94" i="14"/>
  <c r="Z42" i="14"/>
  <c r="U32" i="16"/>
  <c r="AA97" i="14"/>
  <c r="U8" i="14"/>
  <c r="AC94" i="14"/>
  <c r="Y54" i="14"/>
  <c r="AA50" i="14"/>
  <c r="Z40" i="14"/>
  <c r="Z36" i="14"/>
  <c r="Y104" i="14"/>
  <c r="AB107" i="14"/>
  <c r="T52" i="18"/>
  <c r="AC109" i="14"/>
  <c r="T55" i="18"/>
  <c r="U66" i="15"/>
  <c r="T66" i="16"/>
  <c r="Z108" i="14"/>
  <c r="T29" i="14"/>
  <c r="T50" i="14"/>
  <c r="AA43" i="14"/>
  <c r="AA90" i="14"/>
  <c r="AB43" i="14"/>
  <c r="T33" i="16"/>
  <c r="U22" i="17"/>
  <c r="AC92" i="14"/>
  <c r="AC75" i="14"/>
  <c r="U45" i="18"/>
  <c r="U43" i="14"/>
  <c r="AB77" i="14"/>
  <c r="Y36" i="14"/>
  <c r="T50" i="16"/>
  <c r="AB95" i="14"/>
  <c r="U45" i="14"/>
  <c r="AA66" i="14"/>
  <c r="U33" i="16"/>
  <c r="AA95" i="14"/>
  <c r="AC85" i="14"/>
  <c r="T46" i="17"/>
  <c r="U28" i="17"/>
  <c r="AA37" i="14"/>
  <c r="U16" i="17"/>
  <c r="AC103" i="14"/>
  <c r="T51" i="18"/>
  <c r="AC53" i="14"/>
  <c r="U52" i="14"/>
  <c r="AC41" i="14"/>
  <c r="T76" i="15"/>
  <c r="AB74" i="14"/>
  <c r="Y60" i="14"/>
  <c r="Y92" i="14"/>
  <c r="U81" i="15"/>
  <c r="T62" i="16"/>
  <c r="U64" i="16"/>
  <c r="T36" i="18"/>
  <c r="Y68" i="14"/>
  <c r="Y86" i="14"/>
  <c r="AB91" i="14"/>
  <c r="T36" i="17"/>
  <c r="T58" i="15"/>
  <c r="AC42" i="14"/>
  <c r="AA80" i="14"/>
  <c r="Y40" i="14"/>
  <c r="Y96" i="14"/>
  <c r="Z54" i="14"/>
  <c r="AB106" i="14"/>
  <c r="U51" i="15"/>
  <c r="T3" i="14"/>
  <c r="AB98" i="14"/>
  <c r="AB108" i="14"/>
  <c r="AA54" i="14"/>
  <c r="T14" i="17"/>
  <c r="AA77" i="14"/>
  <c r="AA58" i="14"/>
  <c r="T37" i="17"/>
  <c r="AC61" i="14"/>
  <c r="Y84" i="14"/>
  <c r="AB104" i="14"/>
  <c r="Z113" i="14"/>
  <c r="Y58" i="14"/>
  <c r="AA81" i="14"/>
  <c r="AC108" i="14"/>
  <c r="I4" i="1"/>
  <c r="AG11" i="14" s="1"/>
  <c r="T11" i="14"/>
  <c r="T26" i="17"/>
  <c r="AA108" i="14"/>
  <c r="U47" i="18"/>
  <c r="AB79" i="14"/>
  <c r="Z77" i="14"/>
  <c r="T54" i="14"/>
  <c r="Y39" i="14"/>
  <c r="AC55" i="14"/>
  <c r="U61" i="15"/>
  <c r="AC45" i="14"/>
  <c r="U39" i="16"/>
  <c r="AA36" i="14"/>
  <c r="T53" i="15"/>
  <c r="Y108" i="14"/>
  <c r="Y77" i="14"/>
  <c r="Z47" i="14"/>
  <c r="Y47" i="14"/>
  <c r="X3" i="17" a="1"/>
  <c r="T61" i="16"/>
  <c r="Y101" i="14"/>
  <c r="T54" i="15"/>
  <c r="T58" i="16"/>
  <c r="AC66" i="14"/>
  <c r="Y59" i="14"/>
  <c r="AC74" i="14"/>
  <c r="T73" i="18"/>
  <c r="AA35" i="14"/>
  <c r="AA41" i="14"/>
  <c r="AB101" i="14"/>
  <c r="AA86" i="14"/>
  <c r="T44" i="14"/>
  <c r="AA93" i="14"/>
  <c r="Z67" i="14"/>
  <c r="Y105" i="14"/>
  <c r="AA59" i="14"/>
  <c r="U33" i="14"/>
  <c r="AB63" i="14"/>
  <c r="AB62" i="14"/>
  <c r="T48" i="18"/>
  <c r="Y90" i="14"/>
  <c r="Y87" i="14"/>
  <c r="U62" i="18"/>
  <c r="AB46" i="14"/>
  <c r="AA84" i="14"/>
  <c r="U35" i="18"/>
  <c r="U16" i="14"/>
  <c r="T17" i="14"/>
  <c r="U60" i="16"/>
  <c r="T34" i="16"/>
  <c r="AC72" i="14"/>
  <c r="AB83" i="14"/>
  <c r="T37" i="14"/>
  <c r="AA92" i="14"/>
  <c r="Z96" i="14"/>
  <c r="AA82" i="14"/>
  <c r="AA96" i="14"/>
  <c r="T81" i="15"/>
  <c r="U10" i="17"/>
  <c r="U18" i="17"/>
  <c r="AC56" i="14"/>
  <c r="AB49" i="14"/>
  <c r="Z43" i="14"/>
  <c r="U47" i="14"/>
  <c r="U73" i="18"/>
  <c r="U56" i="15"/>
  <c r="AC44" i="14"/>
  <c r="Z61" i="14"/>
  <c r="Y97" i="14"/>
  <c r="Z95" i="14"/>
  <c r="AB113" i="14"/>
  <c r="Y43" i="14"/>
  <c r="AB66" i="14"/>
  <c r="AC50" i="14"/>
  <c r="U50" i="18"/>
  <c r="Y102" i="14"/>
  <c r="U11" i="17"/>
  <c r="U50" i="14"/>
  <c r="T43" i="17"/>
  <c r="Y107" i="14"/>
  <c r="U31" i="17"/>
  <c r="T55" i="16"/>
  <c r="T9" i="17"/>
  <c r="AA104" i="14"/>
  <c r="Z85" i="14"/>
  <c r="U62" i="16"/>
  <c r="Y51" i="14"/>
  <c r="T55" i="14"/>
  <c r="T6" i="14"/>
  <c r="AA44" i="14"/>
  <c r="T34" i="18"/>
  <c r="AB40" i="14"/>
  <c r="T40" i="17"/>
  <c r="U41" i="17"/>
  <c r="I5" i="1"/>
  <c r="Z102" i="14"/>
  <c r="AA103" i="14"/>
  <c r="AB51" i="14"/>
  <c r="U53" i="15"/>
  <c r="Y41" i="14"/>
  <c r="T64" i="16"/>
  <c r="AC78" i="14"/>
  <c r="U54" i="15"/>
  <c r="Z107" i="14"/>
  <c r="AA110" i="14"/>
  <c r="AA55" i="14"/>
  <c r="Z84" i="14"/>
  <c r="AC47" i="14"/>
  <c r="U49" i="14"/>
  <c r="T18" i="14"/>
  <c r="U30" i="17"/>
  <c r="U17" i="17"/>
  <c r="T38" i="16"/>
  <c r="T42" i="16"/>
  <c r="Z56" i="14"/>
  <c r="U54" i="14"/>
  <c r="Y94" i="14"/>
  <c r="T65" i="16"/>
  <c r="T42" i="14"/>
  <c r="AA61" i="14"/>
  <c r="Z80" i="14"/>
  <c r="U37" i="16"/>
  <c r="Z71" i="14"/>
  <c r="T57" i="14"/>
  <c r="Z105" i="14"/>
  <c r="Y71" i="14"/>
  <c r="AC82" i="14"/>
  <c r="Y74" i="14"/>
  <c r="Y52" i="14"/>
  <c r="U56" i="18"/>
  <c r="X3" i="18" a="1"/>
  <c r="U38" i="17"/>
  <c r="AB72" i="14"/>
  <c r="T51" i="17"/>
  <c r="T26" i="14"/>
  <c r="AC71" i="14"/>
  <c r="AA88" i="14"/>
  <c r="T35" i="16"/>
  <c r="T16" i="17"/>
  <c r="AA56" i="14"/>
  <c r="AB70" i="14"/>
  <c r="AC46" i="14"/>
  <c r="Z87" i="14"/>
  <c r="T41" i="17"/>
  <c r="Y69" i="14"/>
  <c r="U55" i="17"/>
  <c r="U51" i="14"/>
  <c r="Z112" i="14"/>
  <c r="Y88" i="14"/>
  <c r="Z66" i="14"/>
  <c r="AA91" i="14"/>
  <c r="AC93" i="14"/>
  <c r="Z78" i="14"/>
  <c r="T50" i="17"/>
  <c r="U35" i="16"/>
  <c r="AB35" i="14"/>
  <c r="U12" i="17"/>
  <c r="T7" i="14"/>
  <c r="T45" i="17"/>
  <c r="AB111" i="14"/>
  <c r="U55" i="15"/>
  <c r="AB85" i="14"/>
  <c r="AB47" i="14"/>
  <c r="U53" i="16"/>
  <c r="T10" i="14"/>
  <c r="Z55" i="14"/>
  <c r="AC98" i="14"/>
  <c r="T43" i="16"/>
  <c r="AA76" i="14"/>
  <c r="U55" i="16"/>
  <c r="AA51" i="14"/>
  <c r="Y53" i="14"/>
  <c r="U67" i="18"/>
  <c r="Z109" i="14"/>
  <c r="T74" i="18"/>
  <c r="I6" i="1"/>
  <c r="T80" i="15"/>
  <c r="T78" i="15"/>
  <c r="U80" i="15"/>
  <c r="U78" i="15"/>
  <c r="AI11" i="14"/>
  <c r="AG12" i="14"/>
  <c r="AI12" i="14"/>
  <c r="AG13" i="14"/>
  <c r="AG14" i="14"/>
  <c r="AI13" i="14"/>
  <c r="AG15" i="14"/>
  <c r="AI14" i="14"/>
  <c r="AG16" i="14"/>
  <c r="AI15" i="14"/>
  <c r="AI16" i="14"/>
  <c r="AG17" i="14"/>
  <c r="AI17" i="14"/>
  <c r="AG18" i="14"/>
  <c r="AG19" i="14"/>
  <c r="AI18" i="14"/>
  <c r="AG20" i="14"/>
  <c r="AI19" i="14"/>
  <c r="AI20" i="14"/>
  <c r="AG21" i="14"/>
  <c r="AI21" i="14"/>
  <c r="AG22" i="14"/>
  <c r="AG23" i="14"/>
  <c r="AI22" i="14"/>
  <c r="AG24" i="14"/>
  <c r="AK22" i="14" l="1"/>
  <c r="AK21" i="14"/>
  <c r="AK20" i="14"/>
  <c r="AK19" i="14"/>
  <c r="AK18" i="14"/>
  <c r="AK17" i="14"/>
  <c r="AK16" i="14"/>
  <c r="AK15" i="14"/>
  <c r="AK14" i="14"/>
  <c r="AK13" i="14"/>
  <c r="AK12" i="14"/>
  <c r="AK11" i="14"/>
  <c r="I18" i="1"/>
  <c r="D50" i="1"/>
  <c r="I34" i="1"/>
  <c r="D34" i="1"/>
  <c r="W53" i="14"/>
  <c r="W88" i="14"/>
  <c r="W69" i="14"/>
  <c r="X6" i="18"/>
  <c r="X65" i="18"/>
  <c r="X63" i="18"/>
  <c r="X13" i="18"/>
  <c r="X26" i="18"/>
  <c r="X75" i="18"/>
  <c r="X54" i="18"/>
  <c r="X44" i="18"/>
  <c r="X76" i="18"/>
  <c r="X12" i="18"/>
  <c r="X72" i="18"/>
  <c r="X46" i="18"/>
  <c r="X68" i="18"/>
  <c r="X73" i="18"/>
  <c r="X30" i="18"/>
  <c r="X77" i="18"/>
  <c r="X45" i="18"/>
  <c r="X23" i="18"/>
  <c r="X60" i="18"/>
  <c r="X7" i="18"/>
  <c r="X14" i="18"/>
  <c r="X24" i="18"/>
  <c r="X40" i="18"/>
  <c r="X9" i="18"/>
  <c r="X37" i="18"/>
  <c r="X19" i="18"/>
  <c r="X32" i="18"/>
  <c r="X34" i="18"/>
  <c r="X56" i="18"/>
  <c r="X48" i="18"/>
  <c r="X42" i="18"/>
  <c r="X53" i="18"/>
  <c r="X66" i="18"/>
  <c r="X74" i="18"/>
  <c r="X67" i="18"/>
  <c r="X62" i="18"/>
  <c r="X15" i="18"/>
  <c r="X29" i="18"/>
  <c r="X61" i="18"/>
  <c r="X10" i="18"/>
  <c r="X31" i="18"/>
  <c r="X71" i="18"/>
  <c r="X59" i="18"/>
  <c r="X35" i="18"/>
  <c r="X69" i="18"/>
  <c r="X18" i="18"/>
  <c r="X78" i="18"/>
  <c r="X21" i="18"/>
  <c r="X47" i="18"/>
  <c r="X36" i="18"/>
  <c r="X3" i="18"/>
  <c r="X28" i="18"/>
  <c r="X43" i="18"/>
  <c r="X55" i="18"/>
  <c r="X70" i="18"/>
  <c r="X49" i="18"/>
  <c r="X51" i="18"/>
  <c r="X57" i="18"/>
  <c r="X20" i="18"/>
  <c r="X22" i="18"/>
  <c r="X58" i="18"/>
  <c r="X5" i="18"/>
  <c r="X41" i="18"/>
  <c r="X64" i="18"/>
  <c r="X16" i="18"/>
  <c r="X17" i="18"/>
  <c r="X52" i="18"/>
  <c r="X11" i="18"/>
  <c r="X39" i="18"/>
  <c r="X4" i="18"/>
  <c r="X38" i="18"/>
  <c r="X25" i="18"/>
  <c r="X50" i="18"/>
  <c r="X8" i="18"/>
  <c r="X33" i="18"/>
  <c r="X27" i="18"/>
  <c r="W52" i="14"/>
  <c r="W74" i="14"/>
  <c r="W71" i="14"/>
  <c r="W94" i="14"/>
  <c r="W41" i="14"/>
  <c r="W51" i="14"/>
  <c r="W107" i="14"/>
  <c r="W102" i="14"/>
  <c r="W43" i="14"/>
  <c r="W97" i="14"/>
  <c r="W87" i="14"/>
  <c r="W90" i="14"/>
  <c r="W105" i="14"/>
  <c r="W59" i="14"/>
  <c r="W101" i="14"/>
  <c r="X24" i="17"/>
  <c r="X55" i="17"/>
  <c r="X27" i="17"/>
  <c r="X3" i="17"/>
  <c r="X34" i="17"/>
  <c r="X47" i="17"/>
  <c r="X15" i="17"/>
  <c r="X33" i="17"/>
  <c r="X42" i="17"/>
  <c r="X9" i="17"/>
  <c r="X29" i="17"/>
  <c r="X22" i="17"/>
  <c r="X28" i="17"/>
  <c r="X16" i="17"/>
  <c r="X48" i="17"/>
  <c r="X44" i="17"/>
  <c r="X19" i="17"/>
  <c r="X52" i="17"/>
  <c r="X35" i="17"/>
  <c r="X37" i="17"/>
  <c r="X45" i="17"/>
  <c r="X25" i="17"/>
  <c r="X11" i="17"/>
  <c r="X49" i="17"/>
  <c r="X18" i="17"/>
  <c r="X14" i="17"/>
  <c r="X26" i="17"/>
  <c r="X17" i="17"/>
  <c r="X12" i="17"/>
  <c r="X32" i="17"/>
  <c r="X20" i="17"/>
  <c r="X46" i="17"/>
  <c r="X4" i="17"/>
  <c r="X21" i="17"/>
  <c r="X8" i="17"/>
  <c r="X10" i="17"/>
  <c r="X51" i="17"/>
  <c r="X54" i="17"/>
  <c r="X36" i="17"/>
  <c r="X23" i="17"/>
  <c r="X39" i="17"/>
  <c r="X7" i="17"/>
  <c r="X5" i="17"/>
  <c r="X43" i="17"/>
  <c r="X53" i="17"/>
  <c r="X40" i="17"/>
  <c r="X38" i="17"/>
  <c r="X13" i="17"/>
  <c r="X30" i="17"/>
  <c r="X6" i="17"/>
  <c r="X41" i="17"/>
  <c r="X50" i="17"/>
  <c r="X31" i="17"/>
  <c r="W47" i="14"/>
  <c r="W77" i="14"/>
  <c r="W108" i="14"/>
  <c r="W39" i="14"/>
  <c r="W58" i="14"/>
  <c r="W84" i="14"/>
  <c r="W96" i="14"/>
  <c r="W40" i="14"/>
  <c r="W86" i="14"/>
  <c r="W68" i="14"/>
  <c r="W92" i="14"/>
  <c r="W60" i="14"/>
  <c r="W36" i="14"/>
  <c r="W104" i="14"/>
  <c r="W54" i="14"/>
  <c r="W98" i="14"/>
  <c r="W70" i="14"/>
  <c r="W76" i="14"/>
  <c r="W112" i="14"/>
  <c r="W81" i="14"/>
  <c r="W103" i="14"/>
  <c r="W55" i="14"/>
  <c r="W37" i="14"/>
  <c r="W82" i="14"/>
  <c r="W83" i="14"/>
  <c r="W75" i="14"/>
  <c r="W99" i="14"/>
  <c r="W63" i="14"/>
  <c r="W72" i="14"/>
  <c r="W91" i="14"/>
  <c r="W48" i="14"/>
  <c r="W95" i="14"/>
  <c r="W56" i="14"/>
  <c r="W44" i="14"/>
  <c r="W85" i="14"/>
  <c r="W80" i="14"/>
  <c r="W109" i="14"/>
  <c r="W65" i="14"/>
  <c r="W93" i="14"/>
  <c r="W73" i="14"/>
  <c r="W57" i="14"/>
  <c r="W79" i="14"/>
  <c r="W106" i="14"/>
  <c r="W64" i="14"/>
  <c r="W66" i="14"/>
  <c r="W46" i="14"/>
  <c r="W42" i="14"/>
  <c r="W89" i="14"/>
  <c r="W61" i="14"/>
  <c r="W49" i="14"/>
  <c r="W110" i="14"/>
  <c r="W111" i="14"/>
  <c r="W113" i="14"/>
  <c r="W50" i="14"/>
  <c r="W67" i="14"/>
  <c r="W45" i="14"/>
  <c r="W100" i="14"/>
  <c r="W35" i="14"/>
  <c r="W62" i="14"/>
  <c r="W38" i="14"/>
  <c r="W78" i="14"/>
  <c r="AI24" i="14"/>
  <c r="AA13" i="18"/>
  <c r="AC13" i="18"/>
  <c r="AB13" i="18"/>
  <c r="Y13" i="18"/>
  <c r="Z13" i="18"/>
  <c r="AB46" i="18"/>
  <c r="Y46" i="18"/>
  <c r="AC46" i="18"/>
  <c r="AA46" i="18"/>
  <c r="Z46" i="18"/>
  <c r="AC7" i="18"/>
  <c r="Y7" i="18"/>
  <c r="AA7" i="18"/>
  <c r="Z7" i="18"/>
  <c r="AB7" i="18"/>
  <c r="Z34" i="18"/>
  <c r="Y34" i="18"/>
  <c r="AB34" i="18"/>
  <c r="AC34" i="18"/>
  <c r="AA34" i="18"/>
  <c r="Z62" i="18"/>
  <c r="AB62" i="18"/>
  <c r="Y62" i="18"/>
  <c r="AC62" i="18"/>
  <c r="AA62" i="18"/>
  <c r="Y35" i="18"/>
  <c r="AC35" i="18"/>
  <c r="AA35" i="18"/>
  <c r="AB35" i="18"/>
  <c r="Z35" i="18"/>
  <c r="AC28" i="18"/>
  <c r="Y28" i="18"/>
  <c r="AB28" i="18"/>
  <c r="AA28" i="18"/>
  <c r="Z28" i="18"/>
  <c r="Z22" i="18"/>
  <c r="Y22" i="18"/>
  <c r="AB22" i="18"/>
  <c r="AA22" i="18"/>
  <c r="AC22" i="18"/>
  <c r="AA11" i="18"/>
  <c r="AB11" i="18"/>
  <c r="Z11" i="18"/>
  <c r="Y11" i="18"/>
  <c r="AC11" i="18"/>
  <c r="Z27" i="18"/>
  <c r="AB27" i="18"/>
  <c r="Y27" i="18"/>
  <c r="AA27" i="18"/>
  <c r="AC27" i="18"/>
  <c r="AB24" i="17"/>
  <c r="Z24" i="17"/>
  <c r="AC24" i="17"/>
  <c r="AA24" i="17"/>
  <c r="Y24" i="17"/>
  <c r="Z42" i="17"/>
  <c r="AC42" i="17"/>
  <c r="Y42" i="17"/>
  <c r="AA42" i="17"/>
  <c r="AB42" i="17"/>
  <c r="AB19" i="17"/>
  <c r="AC19" i="17"/>
  <c r="AA19" i="17"/>
  <c r="Z19" i="17"/>
  <c r="Y19" i="17"/>
  <c r="Y18" i="17"/>
  <c r="AA18" i="17"/>
  <c r="AB18" i="17"/>
  <c r="AC18" i="17"/>
  <c r="Z18" i="17"/>
  <c r="AA4" i="17"/>
  <c r="AC4" i="17"/>
  <c r="Y4" i="17"/>
  <c r="AB4" i="17"/>
  <c r="Z4" i="17"/>
  <c r="Y39" i="17"/>
  <c r="AA39" i="17"/>
  <c r="Z39" i="17"/>
  <c r="AC39" i="17"/>
  <c r="AB39" i="17"/>
  <c r="Z30" i="17"/>
  <c r="AA30" i="17"/>
  <c r="Y30" i="17"/>
  <c r="AC30" i="17"/>
  <c r="AB30" i="17"/>
  <c r="C26" i="15"/>
  <c r="Z7" i="17"/>
  <c r="AB7" i="17"/>
  <c r="AA7" i="17"/>
  <c r="AC7" i="17"/>
  <c r="Y7" i="17"/>
  <c r="AI23" i="14"/>
  <c r="Z5" i="18"/>
  <c r="Y5" i="18"/>
  <c r="AC5" i="18"/>
  <c r="AA5" i="18"/>
  <c r="AB5" i="18"/>
  <c r="AB27" i="17"/>
  <c r="AC27" i="17"/>
  <c r="AA27" i="17"/>
  <c r="Y27" i="17"/>
  <c r="Z27" i="17"/>
  <c r="AC29" i="17"/>
  <c r="AB29" i="17"/>
  <c r="AA29" i="17"/>
  <c r="Z29" i="17"/>
  <c r="Y29" i="17"/>
  <c r="Z35" i="17"/>
  <c r="AC35" i="17"/>
  <c r="Y35" i="17"/>
  <c r="AB35" i="17"/>
  <c r="AA35" i="17"/>
  <c r="Z26" i="17"/>
  <c r="AA26" i="17"/>
  <c r="Y26" i="17"/>
  <c r="AC26" i="17"/>
  <c r="AB26" i="17"/>
  <c r="Y8" i="17"/>
  <c r="AC8" i="17"/>
  <c r="AB8" i="17"/>
  <c r="Z8" i="17"/>
  <c r="AA8" i="17"/>
  <c r="Z5" i="17"/>
  <c r="AA5" i="17"/>
  <c r="AC5" i="17"/>
  <c r="Y5" i="17"/>
  <c r="AB5" i="17"/>
  <c r="AC41" i="17"/>
  <c r="Y41" i="17"/>
  <c r="AB41" i="17"/>
  <c r="Z41" i="17"/>
  <c r="AA41" i="17"/>
  <c r="AC54" i="18"/>
  <c r="AB54" i="18"/>
  <c r="Y54" i="18"/>
  <c r="AA54" i="18"/>
  <c r="Z54" i="18"/>
  <c r="AA30" i="18"/>
  <c r="Z30" i="18"/>
  <c r="AC30" i="18"/>
  <c r="AB30" i="18"/>
  <c r="Y30" i="18"/>
  <c r="AC40" i="18"/>
  <c r="AA40" i="18"/>
  <c r="Z40" i="18"/>
  <c r="Y40" i="18"/>
  <c r="AB40" i="18"/>
  <c r="Y42" i="18"/>
  <c r="AC42" i="18"/>
  <c r="Z42" i="18"/>
  <c r="AA42" i="18"/>
  <c r="AB42" i="18"/>
  <c r="Y61" i="18"/>
  <c r="AB61" i="18"/>
  <c r="AC61" i="18"/>
  <c r="Z61" i="18"/>
  <c r="AA61" i="18"/>
  <c r="Y78" i="18"/>
  <c r="AA78" i="18"/>
  <c r="Z78" i="18"/>
  <c r="AB78" i="18"/>
  <c r="AC78" i="18"/>
  <c r="AC70" i="18"/>
  <c r="AA70" i="18"/>
  <c r="Y70" i="18"/>
  <c r="Z70" i="18"/>
  <c r="AB70" i="18"/>
  <c r="Z41" i="18"/>
  <c r="AB41" i="18"/>
  <c r="AA41" i="18"/>
  <c r="Y41" i="18"/>
  <c r="AC41" i="18"/>
  <c r="AA38" i="18"/>
  <c r="Y38" i="18"/>
  <c r="AC38" i="18"/>
  <c r="Z38" i="18"/>
  <c r="AB38" i="18"/>
  <c r="Z22" i="17"/>
  <c r="AB22" i="17"/>
  <c r="AA22" i="17"/>
  <c r="AC22" i="17"/>
  <c r="Y22" i="17"/>
  <c r="Y37" i="17"/>
  <c r="AC37" i="17"/>
  <c r="AA37" i="17"/>
  <c r="AB37" i="17"/>
  <c r="Z37" i="17"/>
  <c r="AB10" i="17"/>
  <c r="Y10" i="17"/>
  <c r="AA10" i="17"/>
  <c r="AC10" i="17"/>
  <c r="Z10" i="17"/>
  <c r="AA43" i="17"/>
  <c r="AC43" i="17"/>
  <c r="Z43" i="17"/>
  <c r="AB43" i="17"/>
  <c r="Y43" i="17"/>
  <c r="Z44" i="18"/>
  <c r="AB44" i="18"/>
  <c r="Y44" i="18"/>
  <c r="AA44" i="18"/>
  <c r="AC44" i="18"/>
  <c r="Z77" i="18"/>
  <c r="AB77" i="18"/>
  <c r="Y77" i="18"/>
  <c r="AA77" i="18"/>
  <c r="AC77" i="18"/>
  <c r="Z9" i="18"/>
  <c r="AC9" i="18"/>
  <c r="AB9" i="18"/>
  <c r="AA9" i="18"/>
  <c r="Y9" i="18"/>
  <c r="Y10" i="18"/>
  <c r="AA10" i="18"/>
  <c r="AB10" i="18"/>
  <c r="AC10" i="18"/>
  <c r="Z10" i="18"/>
  <c r="AC21" i="18"/>
  <c r="AB21" i="18"/>
  <c r="Y21" i="18"/>
  <c r="AA21" i="18"/>
  <c r="Z21" i="18"/>
  <c r="Y64" i="18"/>
  <c r="AB64" i="18"/>
  <c r="AA64" i="18"/>
  <c r="AC64" i="18"/>
  <c r="Z64" i="18"/>
  <c r="AC76" i="18"/>
  <c r="AA76" i="18"/>
  <c r="Z76" i="18"/>
  <c r="AB76" i="18"/>
  <c r="Y76" i="18"/>
  <c r="AC37" i="18"/>
  <c r="Y37" i="18"/>
  <c r="AA37" i="18"/>
  <c r="Z37" i="18"/>
  <c r="AB37" i="18"/>
  <c r="AB31" i="18"/>
  <c r="Z31" i="18"/>
  <c r="AC31" i="18"/>
  <c r="Y31" i="18"/>
  <c r="AA31" i="18"/>
  <c r="AB51" i="18"/>
  <c r="Z51" i="18"/>
  <c r="AC51" i="18"/>
  <c r="Y51" i="18"/>
  <c r="AA51" i="18"/>
  <c r="AC74" i="18"/>
  <c r="Y74" i="18"/>
  <c r="Z74" i="18"/>
  <c r="AA74" i="18"/>
  <c r="AB74" i="18"/>
  <c r="AB17" i="18"/>
  <c r="Z17" i="18"/>
  <c r="AC17" i="18"/>
  <c r="AA17" i="18"/>
  <c r="Y17" i="18"/>
  <c r="AC59" i="18"/>
  <c r="Y59" i="18"/>
  <c r="Z59" i="18"/>
  <c r="AA59" i="18"/>
  <c r="AB59" i="18"/>
  <c r="Y52" i="18"/>
  <c r="AC52" i="18"/>
  <c r="AA52" i="18"/>
  <c r="Z52" i="18"/>
  <c r="AB52" i="18"/>
  <c r="Y33" i="17"/>
  <c r="AC33" i="17"/>
  <c r="Z33" i="17"/>
  <c r="AA33" i="17"/>
  <c r="AB33" i="17"/>
  <c r="Z49" i="17"/>
  <c r="AB49" i="17"/>
  <c r="AA49" i="17"/>
  <c r="AC49" i="17"/>
  <c r="Y49" i="17"/>
  <c r="Y46" i="17"/>
  <c r="AB46" i="17"/>
  <c r="AA46" i="17"/>
  <c r="AC46" i="17"/>
  <c r="Z46" i="17"/>
  <c r="Z13" i="17"/>
  <c r="Y13" i="17"/>
  <c r="AA13" i="17"/>
  <c r="AC13" i="17"/>
  <c r="AB13" i="17"/>
  <c r="AC26" i="18"/>
  <c r="AB26" i="18"/>
  <c r="Y26" i="18"/>
  <c r="Z26" i="18"/>
  <c r="AA26" i="18"/>
  <c r="Z68" i="18"/>
  <c r="Y68" i="18"/>
  <c r="AA68" i="18"/>
  <c r="AB68" i="18"/>
  <c r="AC68" i="18"/>
  <c r="AB14" i="18"/>
  <c r="AA14" i="18"/>
  <c r="AC14" i="18"/>
  <c r="Z14" i="18"/>
  <c r="Y14" i="18"/>
  <c r="AB56" i="18"/>
  <c r="Z56" i="18"/>
  <c r="Y56" i="18"/>
  <c r="AA56" i="18"/>
  <c r="AC56" i="18"/>
  <c r="Z15" i="18"/>
  <c r="AC15" i="18"/>
  <c r="AB15" i="18"/>
  <c r="AA15" i="18"/>
  <c r="Y15" i="18"/>
  <c r="AC69" i="18"/>
  <c r="Y69" i="18"/>
  <c r="Z69" i="18"/>
  <c r="AA69" i="18"/>
  <c r="AB69" i="18"/>
  <c r="AA43" i="18"/>
  <c r="AC43" i="18"/>
  <c r="AB43" i="18"/>
  <c r="Y43" i="18"/>
  <c r="Z43" i="18"/>
  <c r="AB58" i="18"/>
  <c r="AA58" i="18"/>
  <c r="Y58" i="18"/>
  <c r="AC58" i="18"/>
  <c r="Z58" i="18"/>
  <c r="Y39" i="18"/>
  <c r="AB39" i="18"/>
  <c r="AA39" i="18"/>
  <c r="AC39" i="18"/>
  <c r="Z39" i="18"/>
  <c r="AC55" i="17"/>
  <c r="AB55" i="17"/>
  <c r="AA55" i="17"/>
  <c r="Y55" i="17"/>
  <c r="Z55" i="17"/>
  <c r="Y9" i="17"/>
  <c r="Z9" i="17"/>
  <c r="AA9" i="17"/>
  <c r="AB9" i="17"/>
  <c r="AC9" i="17"/>
  <c r="AB52" i="17"/>
  <c r="Y52" i="17"/>
  <c r="AC52" i="17"/>
  <c r="AA52" i="17"/>
  <c r="Z52" i="17"/>
  <c r="AA14" i="17"/>
  <c r="AC14" i="17"/>
  <c r="AB14" i="17"/>
  <c r="Y14" i="17"/>
  <c r="Z14" i="17"/>
  <c r="Y21" i="17"/>
  <c r="AC21" i="17"/>
  <c r="AB21" i="17"/>
  <c r="AA21" i="17"/>
  <c r="Z21" i="17"/>
  <c r="Y6" i="17"/>
  <c r="AB6" i="17"/>
  <c r="AC6" i="17"/>
  <c r="AA6" i="17"/>
  <c r="Z6" i="17"/>
  <c r="Y73" i="18"/>
  <c r="AA73" i="18"/>
  <c r="AC73" i="18"/>
  <c r="Z73" i="18"/>
  <c r="AB73" i="18"/>
  <c r="Y24" i="18"/>
  <c r="AA24" i="18"/>
  <c r="AB24" i="18"/>
  <c r="AC24" i="18"/>
  <c r="Z24" i="18"/>
  <c r="AC48" i="18"/>
  <c r="AB48" i="18"/>
  <c r="Z48" i="18"/>
  <c r="AA48" i="18"/>
  <c r="Y48" i="18"/>
  <c r="Z18" i="18"/>
  <c r="AA18" i="18"/>
  <c r="Y18" i="18"/>
  <c r="AB18" i="18"/>
  <c r="AC18" i="18"/>
  <c r="AB55" i="18"/>
  <c r="AC55" i="18"/>
  <c r="Z55" i="18"/>
  <c r="AA55" i="18"/>
  <c r="Y55" i="18"/>
  <c r="AC4" i="18"/>
  <c r="Z4" i="18"/>
  <c r="Y4" i="18"/>
  <c r="AA4" i="18"/>
  <c r="AB4" i="18"/>
  <c r="AC3" i="17"/>
  <c r="AB3" i="17"/>
  <c r="Y3" i="17"/>
  <c r="AA3" i="17"/>
  <c r="Z3" i="17"/>
  <c r="Y17" i="17"/>
  <c r="AC17" i="17"/>
  <c r="AA17" i="17"/>
  <c r="AB17" i="17"/>
  <c r="Z17" i="17"/>
  <c r="AC50" i="17"/>
  <c r="Y50" i="17"/>
  <c r="Z50" i="17"/>
  <c r="AB50" i="17"/>
  <c r="AA50" i="17"/>
  <c r="Z6" i="18"/>
  <c r="Y6" i="18"/>
  <c r="AA6" i="18"/>
  <c r="AB6" i="18"/>
  <c r="AC6" i="18"/>
  <c r="Z45" i="18"/>
  <c r="AB45" i="18"/>
  <c r="AC45" i="18"/>
  <c r="AA45" i="18"/>
  <c r="Y45" i="18"/>
  <c r="AC66" i="18"/>
  <c r="AA66" i="18"/>
  <c r="Z66" i="18"/>
  <c r="Y66" i="18"/>
  <c r="AB66" i="18"/>
  <c r="Z50" i="18"/>
  <c r="AA50" i="18"/>
  <c r="AB50" i="18"/>
  <c r="AC50" i="18"/>
  <c r="Y50" i="18"/>
  <c r="Z65" i="18"/>
  <c r="AA65" i="18"/>
  <c r="AC65" i="18"/>
  <c r="AB65" i="18"/>
  <c r="Y65" i="18"/>
  <c r="AC12" i="18"/>
  <c r="Y12" i="18"/>
  <c r="AA12" i="18"/>
  <c r="Z12" i="18"/>
  <c r="AB12" i="18"/>
  <c r="Z23" i="18"/>
  <c r="Y23" i="18"/>
  <c r="AA23" i="18"/>
  <c r="AB23" i="18"/>
  <c r="AC23" i="18"/>
  <c r="AB19" i="18"/>
  <c r="Z19" i="18"/>
  <c r="AA19" i="18"/>
  <c r="Y19" i="18"/>
  <c r="AC19" i="18"/>
  <c r="AC71" i="18"/>
  <c r="AA71" i="18"/>
  <c r="AB71" i="18"/>
  <c r="Y71" i="18"/>
  <c r="Z71" i="18"/>
  <c r="Y57" i="18"/>
  <c r="AA57" i="18"/>
  <c r="AC57" i="18"/>
  <c r="Z57" i="18"/>
  <c r="AB57" i="18"/>
  <c r="AB8" i="18"/>
  <c r="AA8" i="18"/>
  <c r="AC8" i="18"/>
  <c r="Z8" i="18"/>
  <c r="Y8" i="18"/>
  <c r="Y15" i="17"/>
  <c r="AC15" i="17"/>
  <c r="AB15" i="17"/>
  <c r="Z15" i="17"/>
  <c r="AA15" i="17"/>
  <c r="AA48" i="17"/>
  <c r="AC48" i="17"/>
  <c r="Y48" i="17"/>
  <c r="Z48" i="17"/>
  <c r="AB48" i="17"/>
  <c r="Z11" i="17"/>
  <c r="Y11" i="17"/>
  <c r="AB11" i="17"/>
  <c r="AC11" i="17"/>
  <c r="AA11" i="17"/>
  <c r="Z20" i="17"/>
  <c r="Y20" i="17"/>
  <c r="AB20" i="17"/>
  <c r="AA20" i="17"/>
  <c r="AC20" i="17"/>
  <c r="AB36" i="17"/>
  <c r="Y36" i="17"/>
  <c r="AA36" i="17"/>
  <c r="AC36" i="17"/>
  <c r="Z36" i="17"/>
  <c r="AB38" i="17"/>
  <c r="AC38" i="17"/>
  <c r="AA38" i="17"/>
  <c r="Z38" i="17"/>
  <c r="Y38" i="17"/>
  <c r="AC72" i="18"/>
  <c r="AB72" i="18"/>
  <c r="AA72" i="18"/>
  <c r="Y72" i="18"/>
  <c r="Z72" i="18"/>
  <c r="Y32" i="18"/>
  <c r="Z32" i="18"/>
  <c r="AA32" i="18"/>
  <c r="AB32" i="18"/>
  <c r="AC32" i="18"/>
  <c r="Z67" i="18"/>
  <c r="AC67" i="18"/>
  <c r="AA67" i="18"/>
  <c r="Y67" i="18"/>
  <c r="AB67" i="18"/>
  <c r="AC3" i="18"/>
  <c r="Y3" i="18"/>
  <c r="AA3" i="18"/>
  <c r="AB3" i="18"/>
  <c r="Z3" i="18"/>
  <c r="AC20" i="18"/>
  <c r="Z20" i="18"/>
  <c r="AA20" i="18"/>
  <c r="AB20" i="18"/>
  <c r="Y20" i="18"/>
  <c r="AB33" i="18"/>
  <c r="Y33" i="18"/>
  <c r="Z33" i="18"/>
  <c r="AA33" i="18"/>
  <c r="AC33" i="18"/>
  <c r="AC75" i="18"/>
  <c r="Y75" i="18"/>
  <c r="Z75" i="18"/>
  <c r="AA75" i="18"/>
  <c r="AB75" i="18"/>
  <c r="Y29" i="18"/>
  <c r="Z29" i="18"/>
  <c r="AB29" i="18"/>
  <c r="AA29" i="18"/>
  <c r="AC29" i="18"/>
  <c r="Y53" i="18"/>
  <c r="AC53" i="18"/>
  <c r="AB53" i="18"/>
  <c r="Z53" i="18"/>
  <c r="AA53" i="18"/>
  <c r="Y49" i="18"/>
  <c r="Z49" i="18"/>
  <c r="AC49" i="18"/>
  <c r="AA49" i="18"/>
  <c r="AB49" i="18"/>
  <c r="AB25" i="18"/>
  <c r="AA25" i="18"/>
  <c r="Y25" i="18"/>
  <c r="AC25" i="18"/>
  <c r="Z25" i="18"/>
  <c r="Z34" i="17"/>
  <c r="AB34" i="17"/>
  <c r="Y34" i="17"/>
  <c r="AA34" i="17"/>
  <c r="AC34" i="17"/>
  <c r="Z28" i="17"/>
  <c r="Y28" i="17"/>
  <c r="AC28" i="17"/>
  <c r="AB28" i="17"/>
  <c r="AA28" i="17"/>
  <c r="AB45" i="17"/>
  <c r="AA45" i="17"/>
  <c r="Y45" i="17"/>
  <c r="AC45" i="17"/>
  <c r="Z45" i="17"/>
  <c r="AA12" i="17"/>
  <c r="AC12" i="17"/>
  <c r="Y12" i="17"/>
  <c r="AB12" i="17"/>
  <c r="Z12" i="17"/>
  <c r="Y51" i="17"/>
  <c r="AC51" i="17"/>
  <c r="AA51" i="17"/>
  <c r="AB51" i="17"/>
  <c r="Z51" i="17"/>
  <c r="Y53" i="17"/>
  <c r="Z53" i="17"/>
  <c r="AB53" i="17"/>
  <c r="AC53" i="17"/>
  <c r="AA53" i="17"/>
  <c r="Y31" i="17"/>
  <c r="AC31" i="17"/>
  <c r="AA31" i="17"/>
  <c r="AB31" i="17"/>
  <c r="Z31" i="17"/>
  <c r="AC16" i="18"/>
  <c r="AB16" i="18"/>
  <c r="AA16" i="18"/>
  <c r="Y16" i="18"/>
  <c r="Z16" i="18"/>
  <c r="AC47" i="17"/>
  <c r="Y47" i="17"/>
  <c r="AA47" i="17"/>
  <c r="AB47" i="17"/>
  <c r="Z47" i="17"/>
  <c r="AC16" i="17"/>
  <c r="Y16" i="17"/>
  <c r="AA16" i="17"/>
  <c r="Z16" i="17"/>
  <c r="AB16" i="17"/>
  <c r="AC25" i="17"/>
  <c r="Y25" i="17"/>
  <c r="AB25" i="17"/>
  <c r="Z25" i="17"/>
  <c r="AA25" i="17"/>
  <c r="Z32" i="17"/>
  <c r="AC32" i="17"/>
  <c r="AB32" i="17"/>
  <c r="AA32" i="17"/>
  <c r="Y32" i="17"/>
  <c r="AC54" i="17"/>
  <c r="Y54" i="17"/>
  <c r="Z54" i="17"/>
  <c r="AB54" i="17"/>
  <c r="AA54" i="17"/>
  <c r="AA40" i="17"/>
  <c r="Y40" i="17"/>
  <c r="AC40" i="17"/>
  <c r="AB40" i="17"/>
  <c r="Z40" i="17"/>
  <c r="AA36" i="18"/>
  <c r="AC36" i="18"/>
  <c r="Y36" i="18"/>
  <c r="Z36" i="18"/>
  <c r="AB36" i="18"/>
  <c r="AA60" i="18"/>
  <c r="AC60" i="18"/>
  <c r="AB60" i="18"/>
  <c r="Y60" i="18"/>
  <c r="Z60" i="18"/>
  <c r="Y47" i="18"/>
  <c r="Z47" i="18"/>
  <c r="AC47" i="18"/>
  <c r="AA47" i="18"/>
  <c r="AB47" i="18"/>
  <c r="AC63" i="18"/>
  <c r="AB63" i="18"/>
  <c r="Y63" i="18"/>
  <c r="AA63" i="18"/>
  <c r="Z63" i="18"/>
  <c r="Z23" i="17"/>
  <c r="AB23" i="17"/>
  <c r="AC23" i="17"/>
  <c r="AA23" i="17"/>
  <c r="Y23" i="17"/>
  <c r="Z44" i="17"/>
  <c r="AB44" i="17"/>
  <c r="AA44" i="17"/>
  <c r="AC44" i="17"/>
  <c r="Y44" i="17"/>
  <c r="C27" i="15"/>
  <c r="C28" i="15"/>
  <c r="C29" i="15"/>
  <c r="C30" i="15"/>
  <c r="C31" i="15"/>
  <c r="C32" i="15"/>
  <c r="C33" i="15"/>
  <c r="C34" i="15" s="1"/>
  <c r="C35" i="15" s="1"/>
  <c r="H32" i="15" l="1"/>
  <c r="I32" i="15"/>
  <c r="H31" i="15"/>
  <c r="I31" i="15"/>
  <c r="I30" i="15"/>
  <c r="H30" i="15"/>
  <c r="H29" i="15"/>
  <c r="I29" i="15"/>
  <c r="H28" i="15"/>
  <c r="I28" i="15"/>
  <c r="I27" i="15"/>
  <c r="H27" i="15"/>
  <c r="W44" i="17"/>
  <c r="W23" i="17"/>
  <c r="W63" i="18"/>
  <c r="W47" i="18"/>
  <c r="W60" i="18"/>
  <c r="W36" i="18"/>
  <c r="W40" i="17"/>
  <c r="W54" i="17"/>
  <c r="W32" i="17"/>
  <c r="W25" i="17"/>
  <c r="W16" i="17"/>
  <c r="W47" i="17"/>
  <c r="W16" i="18"/>
  <c r="W31" i="17"/>
  <c r="W53" i="17"/>
  <c r="W51" i="17"/>
  <c r="W12" i="17"/>
  <c r="W45" i="17"/>
  <c r="W28" i="17"/>
  <c r="W34" i="17"/>
  <c r="W25" i="18"/>
  <c r="W49" i="18"/>
  <c r="W53" i="18"/>
  <c r="W29" i="18"/>
  <c r="W75" i="18"/>
  <c r="W33" i="18"/>
  <c r="W20" i="18"/>
  <c r="W3" i="18"/>
  <c r="W67" i="18"/>
  <c r="W32" i="18"/>
  <c r="W72" i="18"/>
  <c r="W38" i="17"/>
  <c r="W36" i="17"/>
  <c r="W20" i="17"/>
  <c r="W11" i="17"/>
  <c r="W48" i="17"/>
  <c r="W15" i="17"/>
  <c r="W8" i="18"/>
  <c r="W57" i="18"/>
  <c r="W71" i="18"/>
  <c r="W19" i="18"/>
  <c r="W23" i="18"/>
  <c r="W12" i="18"/>
  <c r="W65" i="18"/>
  <c r="W50" i="18"/>
  <c r="W66" i="18"/>
  <c r="W45" i="18"/>
  <c r="W6" i="18"/>
  <c r="W50" i="17"/>
  <c r="W17" i="17"/>
  <c r="W3" i="17"/>
  <c r="W4" i="18"/>
  <c r="W55" i="18"/>
  <c r="W18" i="18"/>
  <c r="W48" i="18"/>
  <c r="W24" i="18"/>
  <c r="W73" i="18"/>
  <c r="W6" i="17"/>
  <c r="W21" i="17"/>
  <c r="W14" i="17"/>
  <c r="W52" i="17"/>
  <c r="W9" i="17"/>
  <c r="W55" i="17"/>
  <c r="W39" i="18"/>
  <c r="W58" i="18"/>
  <c r="W43" i="18"/>
  <c r="W69" i="18"/>
  <c r="W15" i="18"/>
  <c r="W56" i="18"/>
  <c r="W14" i="18"/>
  <c r="W68" i="18"/>
  <c r="W26" i="18"/>
  <c r="W13" i="17"/>
  <c r="W46" i="17"/>
  <c r="W49" i="17"/>
  <c r="W33" i="17"/>
  <c r="W52" i="18"/>
  <c r="W59" i="18"/>
  <c r="W17" i="18"/>
  <c r="W74" i="18"/>
  <c r="W51" i="18"/>
  <c r="W31" i="18"/>
  <c r="W37" i="18"/>
  <c r="W76" i="18"/>
  <c r="W64" i="18"/>
  <c r="W21" i="18"/>
  <c r="W10" i="18"/>
  <c r="W9" i="18"/>
  <c r="W77" i="18"/>
  <c r="W44" i="18"/>
  <c r="W43" i="17"/>
  <c r="W10" i="17"/>
  <c r="W37" i="17"/>
  <c r="W22" i="17"/>
  <c r="W38" i="18"/>
  <c r="W41" i="18"/>
  <c r="W70" i="18"/>
  <c r="W78" i="18"/>
  <c r="W61" i="18"/>
  <c r="W42" i="18"/>
  <c r="W40" i="18"/>
  <c r="W30" i="18"/>
  <c r="W54" i="18"/>
  <c r="W41" i="17"/>
  <c r="W5" i="17"/>
  <c r="W8" i="17"/>
  <c r="W26" i="17"/>
  <c r="W35" i="17"/>
  <c r="W29" i="17"/>
  <c r="W27" i="17"/>
  <c r="W5" i="18"/>
  <c r="AK23" i="14"/>
  <c r="W7" i="17"/>
  <c r="I26" i="15"/>
  <c r="H26" i="15"/>
  <c r="W30" i="17"/>
  <c r="W39" i="17"/>
  <c r="W4" i="17"/>
  <c r="W18" i="17"/>
  <c r="W19" i="17"/>
  <c r="W42" i="17"/>
  <c r="W24" i="17"/>
  <c r="W27" i="18"/>
  <c r="W11" i="18"/>
  <c r="W22" i="18"/>
  <c r="W28" i="18"/>
  <c r="W35" i="18"/>
  <c r="W62" i="18"/>
  <c r="W34" i="18"/>
  <c r="W7" i="18"/>
  <c r="W46" i="18"/>
  <c r="W13" i="18"/>
  <c r="AK24" i="14"/>
  <c r="I33" i="15"/>
  <c r="H33" i="15"/>
  <c r="M29" i="15" s="1"/>
  <c r="I34" i="15"/>
  <c r="H34" i="15"/>
  <c r="I35" i="15"/>
  <c r="H35" i="15"/>
  <c r="J32" i="15"/>
  <c r="N28" i="15"/>
  <c r="N24" i="15"/>
  <c r="J28" i="15"/>
  <c r="C36" i="15"/>
  <c r="J31" i="15"/>
  <c r="N27" i="15"/>
  <c r="O27" i="15"/>
  <c r="J35" i="15"/>
  <c r="O26" i="15"/>
  <c r="J34" i="15"/>
  <c r="N31" i="15"/>
  <c r="N25" i="15"/>
  <c r="J29" i="15"/>
  <c r="N30" i="15"/>
  <c r="O25" i="15"/>
  <c r="J33" i="15"/>
  <c r="O28" i="15"/>
  <c r="O24" i="15"/>
  <c r="O23" i="15"/>
  <c r="O30" i="15"/>
  <c r="N23" i="15"/>
  <c r="J27" i="15"/>
  <c r="J26" i="15"/>
  <c r="N22" i="15"/>
  <c r="N29" i="15"/>
  <c r="O29" i="15"/>
  <c r="J30" i="15"/>
  <c r="N26" i="15"/>
  <c r="O22" i="15"/>
  <c r="O31" i="15"/>
  <c r="S26" i="15" l="1"/>
  <c r="S22" i="15"/>
  <c r="S23" i="15"/>
  <c r="S25" i="15"/>
  <c r="S27" i="15"/>
  <c r="S24" i="15"/>
  <c r="S28" i="15"/>
  <c r="M26" i="15"/>
  <c r="M22" i="15"/>
  <c r="M23" i="15"/>
  <c r="M25" i="15"/>
  <c r="M27" i="15"/>
  <c r="M24" i="15"/>
  <c r="M28" i="15"/>
  <c r="S29" i="15"/>
  <c r="S30" i="15"/>
  <c r="M30" i="15"/>
  <c r="S31" i="15"/>
  <c r="I36" i="15"/>
  <c r="H36" i="15"/>
  <c r="M31" i="15"/>
  <c r="P22" i="16"/>
  <c r="T26" i="15"/>
  <c r="U26" i="15"/>
  <c r="U30" i="15"/>
  <c r="T29" i="15"/>
  <c r="U22" i="15"/>
  <c r="T22" i="15"/>
  <c r="T31" i="15"/>
  <c r="U29" i="15"/>
  <c r="T23" i="15"/>
  <c r="U23" i="15"/>
  <c r="J36" i="15"/>
  <c r="X3" i="16" a="1"/>
  <c r="U25" i="15"/>
  <c r="T25" i="15"/>
  <c r="U22" i="16"/>
  <c r="U27" i="15"/>
  <c r="T27" i="15"/>
  <c r="U31" i="15"/>
  <c r="U24" i="15"/>
  <c r="T24" i="15"/>
  <c r="O32" i="15"/>
  <c r="U28" i="15"/>
  <c r="T28" i="15"/>
  <c r="T22" i="16"/>
  <c r="C37" i="15"/>
  <c r="T30" i="15"/>
  <c r="N32" i="15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AA26" i="16"/>
  <c r="AA40" i="16"/>
  <c r="AC33" i="16"/>
  <c r="Z40" i="16"/>
  <c r="Z16" i="16"/>
  <c r="Z13" i="16"/>
  <c r="AA13" i="16"/>
  <c r="AC42" i="16"/>
  <c r="AB7" i="16"/>
  <c r="AB42" i="16"/>
  <c r="C38" i="15"/>
  <c r="Z31" i="16"/>
  <c r="AC18" i="16"/>
  <c r="AC34" i="16"/>
  <c r="Y31" i="16"/>
  <c r="AB3" i="16"/>
  <c r="Y28" i="16"/>
  <c r="AB48" i="16"/>
  <c r="Z61" i="16"/>
  <c r="AC45" i="16"/>
  <c r="AB30" i="16"/>
  <c r="AC49" i="16"/>
  <c r="Y34" i="16"/>
  <c r="AA7" i="16"/>
  <c r="AA19" i="16"/>
  <c r="Z36" i="16"/>
  <c r="Y56" i="16"/>
  <c r="AB66" i="16"/>
  <c r="O33" i="15"/>
  <c r="AC26" i="16"/>
  <c r="AA32" i="16"/>
  <c r="Z5" i="16"/>
  <c r="AA27" i="16"/>
  <c r="AA4" i="16"/>
  <c r="Y41" i="16"/>
  <c r="AC60" i="16"/>
  <c r="AA14" i="16"/>
  <c r="AB14" i="16"/>
  <c r="Y24" i="16"/>
  <c r="AC64" i="16"/>
  <c r="AB65" i="16"/>
  <c r="AC52" i="16"/>
  <c r="Z26" i="16"/>
  <c r="AC48" i="16"/>
  <c r="AC19" i="16"/>
  <c r="AC9" i="16"/>
  <c r="AA61" i="16"/>
  <c r="Z44" i="16"/>
  <c r="Y5" i="16"/>
  <c r="Y17" i="16"/>
  <c r="Z8" i="16"/>
  <c r="AC16" i="16"/>
  <c r="AB24" i="16"/>
  <c r="Y46" i="16"/>
  <c r="AB63" i="16"/>
  <c r="Z6" i="16"/>
  <c r="Y15" i="16"/>
  <c r="AA59" i="16"/>
  <c r="AA3" i="16"/>
  <c r="Z4" i="16"/>
  <c r="AA63" i="16"/>
  <c r="AC53" i="16"/>
  <c r="Z56" i="16"/>
  <c r="Y10" i="16"/>
  <c r="AB15" i="16"/>
  <c r="Z57" i="16"/>
  <c r="Z20" i="16"/>
  <c r="AA29" i="16"/>
  <c r="Z12" i="16"/>
  <c r="Y60" i="16"/>
  <c r="AC63" i="16"/>
  <c r="AA22" i="16"/>
  <c r="Z27" i="16"/>
  <c r="Z45" i="16"/>
  <c r="Z58" i="16"/>
  <c r="Z19" i="16"/>
  <c r="AA21" i="16"/>
  <c r="Y23" i="16"/>
  <c r="AB43" i="16"/>
  <c r="AC41" i="16"/>
  <c r="AA57" i="16"/>
  <c r="Z41" i="16"/>
  <c r="AA45" i="16"/>
  <c r="AA8" i="16"/>
  <c r="AC24" i="16"/>
  <c r="Z28" i="16"/>
  <c r="Z46" i="16"/>
  <c r="AB29" i="16"/>
  <c r="Y40" i="16"/>
  <c r="AB47" i="16"/>
  <c r="AC36" i="16"/>
  <c r="AB56" i="16"/>
  <c r="AC40" i="16"/>
  <c r="Z50" i="16"/>
  <c r="Z66" i="16"/>
  <c r="AB27" i="16"/>
  <c r="Y12" i="16"/>
  <c r="Y6" i="16"/>
  <c r="AC56" i="16"/>
  <c r="AA49" i="16"/>
  <c r="Z30" i="16"/>
  <c r="AA58" i="16"/>
  <c r="AA16" i="16"/>
  <c r="AA17" i="16"/>
  <c r="AC20" i="16"/>
  <c r="Z32" i="16"/>
  <c r="AA35" i="16"/>
  <c r="AA15" i="16"/>
  <c r="Z51" i="16"/>
  <c r="AC27" i="16"/>
  <c r="AC39" i="16"/>
  <c r="AC37" i="16"/>
  <c r="AB21" i="16"/>
  <c r="Y20" i="16"/>
  <c r="AC47" i="16"/>
  <c r="Z54" i="16"/>
  <c r="AC61" i="16"/>
  <c r="Y54" i="16"/>
  <c r="AB8" i="16"/>
  <c r="AA30" i="16"/>
  <c r="AC65" i="16"/>
  <c r="Y62" i="16"/>
  <c r="Y30" i="16"/>
  <c r="Y52" i="16"/>
  <c r="AA44" i="16"/>
  <c r="AC25" i="16"/>
  <c r="AB39" i="16"/>
  <c r="Y19" i="16"/>
  <c r="AB49" i="16"/>
  <c r="Y36" i="16"/>
  <c r="AB16" i="16"/>
  <c r="AA12" i="16"/>
  <c r="AB22" i="16"/>
  <c r="Y49" i="16"/>
  <c r="AA48" i="16"/>
  <c r="AC6" i="16"/>
  <c r="Y37" i="16"/>
  <c r="Y61" i="16"/>
  <c r="AB35" i="16"/>
  <c r="Z53" i="16"/>
  <c r="AB38" i="16"/>
  <c r="Z7" i="16"/>
  <c r="AB41" i="16"/>
  <c r="AB51" i="16"/>
  <c r="AB37" i="16"/>
  <c r="AA36" i="16"/>
  <c r="Z62" i="16"/>
  <c r="Z47" i="16"/>
  <c r="Y32" i="16"/>
  <c r="Y29" i="16"/>
  <c r="AB33" i="16"/>
  <c r="Z21" i="16"/>
  <c r="N33" i="15"/>
  <c r="AB17" i="16"/>
  <c r="AC58" i="16"/>
  <c r="AA55" i="16"/>
  <c r="Z52" i="16"/>
  <c r="Y14" i="16"/>
  <c r="AC15" i="16"/>
  <c r="Z39" i="16"/>
  <c r="Y16" i="16"/>
  <c r="Y27" i="16"/>
  <c r="AC21" i="16"/>
  <c r="AC29" i="16"/>
  <c r="Z63" i="16"/>
  <c r="AA50" i="16"/>
  <c r="AC23" i="16"/>
  <c r="AB20" i="16"/>
  <c r="Y42" i="16"/>
  <c r="AA46" i="16"/>
  <c r="Z38" i="16"/>
  <c r="Z18" i="16"/>
  <c r="Y48" i="16"/>
  <c r="AC8" i="16"/>
  <c r="AC44" i="16"/>
  <c r="AA31" i="16"/>
  <c r="AB6" i="16"/>
  <c r="AC10" i="16"/>
  <c r="Z43" i="16"/>
  <c r="AC43" i="16"/>
  <c r="AB40" i="16"/>
  <c r="Y26" i="16"/>
  <c r="Y43" i="16"/>
  <c r="AB45" i="16"/>
  <c r="Y22" i="16"/>
  <c r="AA66" i="16"/>
  <c r="AC35" i="16"/>
  <c r="AB31" i="16"/>
  <c r="Z9" i="16"/>
  <c r="AA20" i="16"/>
  <c r="AA37" i="16"/>
  <c r="Y51" i="16"/>
  <c r="Z25" i="16"/>
  <c r="AC50" i="16"/>
  <c r="Y21" i="16"/>
  <c r="AB53" i="16"/>
  <c r="Z55" i="16"/>
  <c r="Z34" i="16"/>
  <c r="Z10" i="16"/>
  <c r="Y58" i="16"/>
  <c r="AA11" i="16"/>
  <c r="AA51" i="16"/>
  <c r="Z23" i="16"/>
  <c r="Y33" i="16"/>
  <c r="AA53" i="16"/>
  <c r="AB61" i="16"/>
  <c r="AB26" i="16"/>
  <c r="AC57" i="16"/>
  <c r="AC51" i="16"/>
  <c r="Y45" i="16"/>
  <c r="Z11" i="16"/>
  <c r="Z22" i="16"/>
  <c r="Z42" i="16"/>
  <c r="Y38" i="16"/>
  <c r="AA43" i="16"/>
  <c r="AB57" i="16"/>
  <c r="AB18" i="16"/>
  <c r="AB13" i="16"/>
  <c r="AA10" i="16"/>
  <c r="Y65" i="16"/>
  <c r="AC14" i="16"/>
  <c r="AB5" i="16"/>
  <c r="Y8" i="16"/>
  <c r="Z17" i="16"/>
  <c r="AA23" i="16"/>
  <c r="Z49" i="16"/>
  <c r="AC32" i="16"/>
  <c r="AA64" i="16"/>
  <c r="AC5" i="16"/>
  <c r="Y64" i="16"/>
  <c r="AC46" i="16"/>
  <c r="AA47" i="16"/>
  <c r="AC4" i="16"/>
  <c r="AB10" i="16"/>
  <c r="AA33" i="16"/>
  <c r="AB52" i="16"/>
  <c r="Y55" i="16"/>
  <c r="AA38" i="16"/>
  <c r="Z35" i="16"/>
  <c r="Z65" i="16"/>
  <c r="AB25" i="16"/>
  <c r="Y47" i="16"/>
  <c r="Y39" i="16"/>
  <c r="Z14" i="16"/>
  <c r="AB64" i="16"/>
  <c r="Y63" i="16"/>
  <c r="AC55" i="16"/>
  <c r="AB60" i="16"/>
  <c r="AC12" i="16"/>
  <c r="AC30" i="16"/>
  <c r="Y13" i="16"/>
  <c r="AA62" i="16"/>
  <c r="Z33" i="16"/>
  <c r="AB54" i="16"/>
  <c r="AB36" i="16"/>
  <c r="Y11" i="16"/>
  <c r="AA24" i="16"/>
  <c r="AC31" i="16"/>
  <c r="Y50" i="16"/>
  <c r="AC59" i="16"/>
  <c r="U32" i="15"/>
  <c r="AC22" i="16"/>
  <c r="AB50" i="16"/>
  <c r="AC54" i="16"/>
  <c r="Y57" i="16"/>
  <c r="Y4" i="16"/>
  <c r="Y53" i="16"/>
  <c r="Z29" i="16"/>
  <c r="AC3" i="16"/>
  <c r="AB46" i="16"/>
  <c r="AA5" i="16"/>
  <c r="AC38" i="16"/>
  <c r="AA54" i="16"/>
  <c r="AB19" i="16"/>
  <c r="Z24" i="16"/>
  <c r="Y3" i="16"/>
  <c r="AA65" i="16"/>
  <c r="AC28" i="16"/>
  <c r="Y44" i="16"/>
  <c r="AB58" i="16"/>
  <c r="AA9" i="16"/>
  <c r="AB34" i="16"/>
  <c r="AA39" i="16"/>
  <c r="AB11" i="16"/>
  <c r="AA56" i="16"/>
  <c r="AC62" i="16"/>
  <c r="AA52" i="16"/>
  <c r="Z48" i="16"/>
  <c r="AB23" i="16"/>
  <c r="Z37" i="16"/>
  <c r="AB28" i="16"/>
  <c r="Z3" i="16"/>
  <c r="Z64" i="16"/>
  <c r="J37" i="15"/>
  <c r="AA42" i="16"/>
  <c r="AA34" i="16"/>
  <c r="Z59" i="16"/>
  <c r="Y25" i="16"/>
  <c r="AA18" i="16"/>
  <c r="AB59" i="16"/>
  <c r="AB32" i="16"/>
  <c r="AC17" i="16"/>
  <c r="Z60" i="16"/>
  <c r="Y9" i="16"/>
  <c r="AA6" i="16"/>
  <c r="AC13" i="16"/>
  <c r="AC66" i="16"/>
  <c r="T32" i="15"/>
  <c r="AA41" i="16"/>
  <c r="AB4" i="16"/>
  <c r="AA28" i="16"/>
  <c r="Y59" i="16"/>
  <c r="AA25" i="16"/>
  <c r="Z15" i="16"/>
  <c r="Y18" i="16"/>
  <c r="AC11" i="16"/>
  <c r="AB44" i="16"/>
  <c r="AB55" i="16"/>
  <c r="Y35" i="16"/>
  <c r="Y7" i="16"/>
  <c r="AB12" i="16"/>
  <c r="AA60" i="16"/>
  <c r="AB62" i="16"/>
  <c r="AC7" i="16"/>
  <c r="AB9" i="16"/>
  <c r="Y66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D31" i="1"/>
  <c r="O34" i="15"/>
  <c r="C40" i="1"/>
  <c r="U33" i="15"/>
  <c r="C39" i="1"/>
  <c r="C39" i="15"/>
  <c r="T33" i="15"/>
  <c r="N34" i="15"/>
  <c r="AD2" i="16" a="1"/>
  <c r="J38" i="15"/>
  <c r="D32" i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J39" i="15"/>
  <c r="D43" i="1"/>
  <c r="D40" i="1"/>
  <c r="U34" i="15"/>
  <c r="C40" i="15"/>
  <c r="D39" i="1"/>
  <c r="Y67" i="16"/>
  <c r="T34" i="15"/>
  <c r="N35" i="15"/>
  <c r="O35" i="15"/>
  <c r="S35" i="15" l="1"/>
  <c r="H40" i="15"/>
  <c r="I40" i="15"/>
  <c r="M35" i="15"/>
  <c r="O36" i="15"/>
  <c r="T35" i="15"/>
  <c r="U35" i="15"/>
  <c r="C41" i="15"/>
  <c r="N36" i="15"/>
  <c r="J40" i="15"/>
  <c r="I41" i="15" l="1"/>
  <c r="H41" i="15"/>
  <c r="M37" i="15" s="1"/>
  <c r="S36" i="15"/>
  <c r="M36" i="15"/>
  <c r="T36" i="15"/>
  <c r="U36" i="15"/>
  <c r="C42" i="15"/>
  <c r="O37" i="15"/>
  <c r="N37" i="15"/>
  <c r="J41" i="15"/>
  <c r="I42" i="15" l="1"/>
  <c r="H42" i="15"/>
  <c r="M38" i="15" s="1"/>
  <c r="S37" i="15"/>
  <c r="J42" i="15"/>
  <c r="N38" i="15"/>
  <c r="C43" i="15"/>
  <c r="O38" i="15"/>
  <c r="U37" i="15"/>
  <c r="T37" i="15"/>
  <c r="H43" i="15" l="1"/>
  <c r="I43" i="15"/>
  <c r="S38" i="15"/>
  <c r="C44" i="15"/>
  <c r="U38" i="15"/>
  <c r="C45" i="15"/>
  <c r="N39" i="15"/>
  <c r="J43" i="15"/>
  <c r="T38" i="15"/>
  <c r="O39" i="15"/>
  <c r="H44" i="15" l="1"/>
  <c r="I44" i="15"/>
  <c r="S39" i="15"/>
  <c r="M39" i="15"/>
  <c r="H45" i="15"/>
  <c r="I45" i="15"/>
  <c r="M40" i="15"/>
  <c r="J44" i="15"/>
  <c r="N40" i="15"/>
  <c r="C46" i="15"/>
  <c r="O40" i="15"/>
  <c r="O41" i="15"/>
  <c r="N41" i="15"/>
  <c r="U39" i="15"/>
  <c r="J45" i="15"/>
  <c r="T39" i="15"/>
  <c r="S40" i="15" l="1"/>
  <c r="H46" i="15"/>
  <c r="I46" i="15"/>
  <c r="S41" i="15"/>
  <c r="M41" i="15"/>
  <c r="U40" i="15"/>
  <c r="T40" i="15"/>
  <c r="J46" i="15"/>
  <c r="O42" i="15"/>
  <c r="T41" i="15"/>
  <c r="C47" i="15"/>
  <c r="U41" i="15"/>
  <c r="N42" i="15"/>
  <c r="S42" i="15" l="1"/>
  <c r="H47" i="15"/>
  <c r="I47" i="15"/>
  <c r="M42" i="15"/>
  <c r="Y79" i="18"/>
  <c r="O43" i="15"/>
  <c r="Y56" i="17"/>
  <c r="T42" i="15"/>
  <c r="U42" i="15"/>
  <c r="N43" i="15"/>
  <c r="J47" i="15"/>
  <c r="S43" i="15" l="1"/>
  <c r="M43" i="15"/>
  <c r="Z4" i="14"/>
  <c r="AC17" i="14"/>
  <c r="Y4" i="14"/>
  <c r="AA23" i="14"/>
  <c r="Y34" i="14"/>
  <c r="AB14" i="14"/>
  <c r="AB20" i="14"/>
  <c r="AA28" i="14"/>
  <c r="AC10" i="14"/>
  <c r="AA13" i="14"/>
  <c r="Z34" i="14"/>
  <c r="AB4" i="14"/>
  <c r="Z18" i="14"/>
  <c r="AB13" i="14"/>
  <c r="Y7" i="14"/>
  <c r="AB33" i="14"/>
  <c r="Y9" i="14"/>
  <c r="Z5" i="14"/>
  <c r="Z3" i="14"/>
  <c r="AC22" i="14"/>
  <c r="Z6" i="14"/>
  <c r="AC30" i="14"/>
  <c r="Z26" i="14"/>
  <c r="AB24" i="14"/>
  <c r="Z20" i="14"/>
  <c r="Z21" i="14"/>
  <c r="AB22" i="14"/>
  <c r="AA9" i="14"/>
  <c r="Z8" i="14"/>
  <c r="AA29" i="14"/>
  <c r="Z11" i="14"/>
  <c r="AC34" i="14"/>
  <c r="AA12" i="14"/>
  <c r="AB6" i="14"/>
  <c r="Y18" i="14"/>
  <c r="Y25" i="14"/>
  <c r="AC5" i="14"/>
  <c r="AB28" i="14"/>
  <c r="AC33" i="14"/>
  <c r="X3" i="15" a="1"/>
  <c r="Y16" i="14"/>
  <c r="AA14" i="14"/>
  <c r="Z24" i="14"/>
  <c r="AC28" i="14"/>
  <c r="Y31" i="14"/>
  <c r="Y11" i="14"/>
  <c r="AC6" i="14"/>
  <c r="Y32" i="14"/>
  <c r="Y21" i="14"/>
  <c r="Z16" i="14"/>
  <c r="Z25" i="14"/>
  <c r="AA25" i="14"/>
  <c r="Y23" i="14"/>
  <c r="AB26" i="14"/>
  <c r="AC31" i="14"/>
  <c r="Y29" i="14"/>
  <c r="AC23" i="14"/>
  <c r="AC16" i="14"/>
  <c r="AA27" i="14"/>
  <c r="AB3" i="14"/>
  <c r="AA32" i="14"/>
  <c r="AA24" i="14"/>
  <c r="AC21" i="14"/>
  <c r="AC20" i="14"/>
  <c r="AC18" i="14"/>
  <c r="Z31" i="14"/>
  <c r="Y13" i="14"/>
  <c r="Z13" i="14"/>
  <c r="Y26" i="14"/>
  <c r="AB34" i="14"/>
  <c r="Z27" i="14"/>
  <c r="Y10" i="14"/>
  <c r="AC8" i="14"/>
  <c r="Z10" i="14"/>
  <c r="Z17" i="14"/>
  <c r="AC29" i="14"/>
  <c r="Z7" i="14"/>
  <c r="Z22" i="14"/>
  <c r="AC14" i="14"/>
  <c r="Z23" i="14"/>
  <c r="AA7" i="14"/>
  <c r="Y3" i="14"/>
  <c r="AB8" i="14"/>
  <c r="AB15" i="14"/>
  <c r="AA6" i="14"/>
  <c r="AA18" i="14"/>
  <c r="Z14" i="14"/>
  <c r="AB11" i="14"/>
  <c r="AB18" i="14"/>
  <c r="AC13" i="14"/>
  <c r="AA26" i="14"/>
  <c r="AA30" i="14"/>
  <c r="AB12" i="14"/>
  <c r="AB32" i="14"/>
  <c r="Y30" i="14"/>
  <c r="AC4" i="14"/>
  <c r="AC32" i="14"/>
  <c r="Z28" i="14"/>
  <c r="AC12" i="14"/>
  <c r="Z12" i="14"/>
  <c r="Y22" i="14"/>
  <c r="AC27" i="14"/>
  <c r="AC3" i="14"/>
  <c r="AC19" i="14"/>
  <c r="Y5" i="14"/>
  <c r="Y8" i="14"/>
  <c r="AB23" i="14"/>
  <c r="AA4" i="14"/>
  <c r="Z29" i="14"/>
  <c r="AA3" i="14"/>
  <c r="Z19" i="14"/>
  <c r="Y15" i="14"/>
  <c r="AA11" i="14"/>
  <c r="U43" i="15"/>
  <c r="AB9" i="14"/>
  <c r="AB31" i="14"/>
  <c r="AC15" i="14"/>
  <c r="AB25" i="14"/>
  <c r="AA21" i="14"/>
  <c r="AB10" i="14"/>
  <c r="AC25" i="14"/>
  <c r="Y14" i="14"/>
  <c r="AA31" i="14"/>
  <c r="T43" i="15"/>
  <c r="AC11" i="14"/>
  <c r="AB30" i="14"/>
  <c r="Z9" i="14"/>
  <c r="Y20" i="14"/>
  <c r="AC26" i="14"/>
  <c r="AA5" i="14"/>
  <c r="AB7" i="14"/>
  <c r="Y17" i="14"/>
  <c r="Y12" i="14"/>
  <c r="AA16" i="14"/>
  <c r="Y27" i="14"/>
  <c r="Y24" i="14"/>
  <c r="Z30" i="14"/>
  <c r="AA22" i="14"/>
  <c r="AB21" i="14"/>
  <c r="Y28" i="14"/>
  <c r="AB5" i="14"/>
  <c r="AC7" i="14"/>
  <c r="Y33" i="14"/>
  <c r="Y6" i="14"/>
  <c r="Y19" i="14"/>
  <c r="AC24" i="14"/>
  <c r="AA19" i="14"/>
  <c r="AC9" i="14"/>
  <c r="AA8" i="14"/>
  <c r="AB19" i="14"/>
  <c r="AA17" i="14"/>
  <c r="AA34" i="14"/>
  <c r="AA20" i="14"/>
  <c r="AA15" i="14"/>
  <c r="AB16" i="14"/>
  <c r="AB27" i="14"/>
  <c r="Z32" i="14"/>
  <c r="Z15" i="14"/>
  <c r="AA10" i="14"/>
  <c r="Z33" i="14"/>
  <c r="AA33" i="14"/>
  <c r="AB29" i="14"/>
  <c r="AB17" i="14"/>
  <c r="X78" i="15" l="1"/>
  <c r="X39" i="15"/>
  <c r="X23" i="15"/>
  <c r="X5" i="15"/>
  <c r="X20" i="15"/>
  <c r="X73" i="15"/>
  <c r="X9" i="15"/>
  <c r="X48" i="15"/>
  <c r="X69" i="15"/>
  <c r="X43" i="15"/>
  <c r="X56" i="15"/>
  <c r="X41" i="15"/>
  <c r="X71" i="15"/>
  <c r="X17" i="15"/>
  <c r="X40" i="15"/>
  <c r="X79" i="15"/>
  <c r="X15" i="15"/>
  <c r="X88" i="15"/>
  <c r="X51" i="15"/>
  <c r="X86" i="15"/>
  <c r="X6" i="15"/>
  <c r="X52" i="15"/>
  <c r="X11" i="15"/>
  <c r="X77" i="15"/>
  <c r="X84" i="15"/>
  <c r="X3" i="15"/>
  <c r="X14" i="15"/>
  <c r="X59" i="15"/>
  <c r="X26" i="15"/>
  <c r="X75" i="15"/>
  <c r="X8" i="15"/>
  <c r="X4" i="15"/>
  <c r="X33" i="15"/>
  <c r="X62" i="15"/>
  <c r="X50" i="15"/>
  <c r="X49" i="15"/>
  <c r="X83" i="15"/>
  <c r="X60" i="15"/>
  <c r="X38" i="15"/>
  <c r="X34" i="15"/>
  <c r="X27" i="15"/>
  <c r="X80" i="15"/>
  <c r="X57" i="15"/>
  <c r="X68" i="15"/>
  <c r="X36" i="15"/>
  <c r="X74" i="15"/>
  <c r="X82" i="15"/>
  <c r="X22" i="15"/>
  <c r="X24" i="15"/>
  <c r="X37" i="15"/>
  <c r="X85" i="15"/>
  <c r="X21" i="15"/>
  <c r="X28" i="15"/>
  <c r="X67" i="15"/>
  <c r="X76" i="15"/>
  <c r="X64" i="15"/>
  <c r="X54" i="15"/>
  <c r="X87" i="15"/>
  <c r="X46" i="15"/>
  <c r="X55" i="15"/>
  <c r="X72" i="15"/>
  <c r="X44" i="15"/>
  <c r="X47" i="15"/>
  <c r="X70" i="15"/>
  <c r="X35" i="15"/>
  <c r="X31" i="15"/>
  <c r="X29" i="15"/>
  <c r="X81" i="15"/>
  <c r="X58" i="15"/>
  <c r="X53" i="15"/>
  <c r="X32" i="15"/>
  <c r="X61" i="15"/>
  <c r="X66" i="15"/>
  <c r="X30" i="15"/>
  <c r="X12" i="15"/>
  <c r="X18" i="15"/>
  <c r="X25" i="15"/>
  <c r="X63" i="15"/>
  <c r="X13" i="15"/>
  <c r="X19" i="15"/>
  <c r="X7" i="15"/>
  <c r="X10" i="15"/>
  <c r="X45" i="15"/>
  <c r="X16" i="15"/>
  <c r="X42" i="15"/>
  <c r="X65" i="15"/>
  <c r="W5" i="14"/>
  <c r="W31" i="14"/>
  <c r="W24" i="14"/>
  <c r="W25" i="14"/>
  <c r="W30" i="14"/>
  <c r="W20" i="14"/>
  <c r="W6" i="14"/>
  <c r="W21" i="14"/>
  <c r="W26" i="14"/>
  <c r="W27" i="14"/>
  <c r="W8" i="14"/>
  <c r="W19" i="14"/>
  <c r="W11" i="14"/>
  <c r="W33" i="14"/>
  <c r="W7" i="14"/>
  <c r="W10" i="14"/>
  <c r="W34" i="14"/>
  <c r="W29" i="14"/>
  <c r="W15" i="14"/>
  <c r="W22" i="14"/>
  <c r="W23" i="14"/>
  <c r="W12" i="14"/>
  <c r="W4" i="14"/>
  <c r="W18" i="14"/>
  <c r="W14" i="14"/>
  <c r="W17" i="14"/>
  <c r="W28" i="14"/>
  <c r="W9" i="14"/>
  <c r="W32" i="14"/>
  <c r="W3" i="14"/>
  <c r="W13" i="14"/>
  <c r="W16" i="14"/>
  <c r="AC78" i="15"/>
  <c r="AB15" i="15"/>
  <c r="Y84" i="15"/>
  <c r="AA27" i="15"/>
  <c r="AC24" i="15"/>
  <c r="Y35" i="15"/>
  <c r="AB7" i="15"/>
  <c r="AC39" i="15"/>
  <c r="Z88" i="15"/>
  <c r="AC3" i="15"/>
  <c r="AB80" i="15"/>
  <c r="AB87" i="15"/>
  <c r="AC31" i="15"/>
  <c r="AC10" i="15"/>
  <c r="Z23" i="15"/>
  <c r="Y51" i="15"/>
  <c r="Z50" i="15"/>
  <c r="AA57" i="15"/>
  <c r="AB46" i="15"/>
  <c r="AA29" i="15"/>
  <c r="AC45" i="15"/>
  <c r="AA41" i="15"/>
  <c r="AB86" i="15"/>
  <c r="AB49" i="15"/>
  <c r="Z68" i="15"/>
  <c r="Y55" i="15"/>
  <c r="Y18" i="15"/>
  <c r="AB16" i="15"/>
  <c r="AB71" i="15"/>
  <c r="AB6" i="15"/>
  <c r="AC83" i="15"/>
  <c r="Y36" i="15"/>
  <c r="Z72" i="15"/>
  <c r="AA25" i="15"/>
  <c r="AA42" i="15"/>
  <c r="AC77" i="15"/>
  <c r="AC64" i="15"/>
  <c r="Y17" i="15"/>
  <c r="AB75" i="15"/>
  <c r="Z60" i="15"/>
  <c r="Z67" i="15"/>
  <c r="AA44" i="15"/>
  <c r="Z63" i="15"/>
  <c r="Y9" i="15"/>
  <c r="AB11" i="15"/>
  <c r="AB38" i="15"/>
  <c r="AB82" i="15"/>
  <c r="AC47" i="15"/>
  <c r="Y13" i="15"/>
  <c r="Y48" i="15"/>
  <c r="AA4" i="15"/>
  <c r="AA34" i="15"/>
  <c r="AA70" i="15"/>
  <c r="AC19" i="15"/>
  <c r="AC67" i="15"/>
  <c r="AA63" i="15"/>
  <c r="AC11" i="15"/>
  <c r="Y38" i="15"/>
  <c r="Z47" i="15"/>
  <c r="AB48" i="15"/>
  <c r="Z4" i="15"/>
  <c r="AC70" i="15"/>
  <c r="AC7" i="15"/>
  <c r="Z80" i="15"/>
  <c r="AA10" i="15"/>
  <c r="AC51" i="15"/>
  <c r="AC85" i="15"/>
  <c r="Y45" i="15"/>
  <c r="Z59" i="15"/>
  <c r="Z21" i="15"/>
  <c r="Y114" i="14"/>
  <c r="AA83" i="15"/>
  <c r="AB40" i="15"/>
  <c r="Y73" i="15"/>
  <c r="AB74" i="15"/>
  <c r="Z53" i="15"/>
  <c r="AB8" i="15"/>
  <c r="AA47" i="15"/>
  <c r="AC4" i="15"/>
  <c r="Y19" i="15"/>
  <c r="AA69" i="15"/>
  <c r="AC33" i="15"/>
  <c r="AC54" i="15"/>
  <c r="Z66" i="15"/>
  <c r="AA88" i="15"/>
  <c r="Z37" i="15"/>
  <c r="AA30" i="15"/>
  <c r="AC56" i="15"/>
  <c r="AB85" i="15"/>
  <c r="Z5" i="15"/>
  <c r="AB59" i="15"/>
  <c r="AB81" i="15"/>
  <c r="Z71" i="15"/>
  <c r="AC28" i="15"/>
  <c r="Z25" i="15"/>
  <c r="Z73" i="15"/>
  <c r="AA74" i="15"/>
  <c r="AA65" i="15"/>
  <c r="AA38" i="15"/>
  <c r="AC13" i="15"/>
  <c r="AA19" i="15"/>
  <c r="AC15" i="15"/>
  <c r="AA24" i="15"/>
  <c r="Y7" i="15"/>
  <c r="AB3" i="15"/>
  <c r="AC87" i="15"/>
  <c r="AB56" i="15"/>
  <c r="Z85" i="15"/>
  <c r="AC5" i="15"/>
  <c r="AA68" i="15"/>
  <c r="Z18" i="15"/>
  <c r="Z26" i="15"/>
  <c r="AA58" i="15"/>
  <c r="AB73" i="15"/>
  <c r="Z44" i="15"/>
  <c r="AC8" i="15"/>
  <c r="Z13" i="15"/>
  <c r="AB61" i="15"/>
  <c r="AC43" i="15"/>
  <c r="Y30" i="15"/>
  <c r="AC57" i="15"/>
  <c r="Y5" i="15"/>
  <c r="Y81" i="15"/>
  <c r="Y26" i="15"/>
  <c r="Y42" i="15"/>
  <c r="AC73" i="15"/>
  <c r="Y53" i="15"/>
  <c r="AA11" i="15"/>
  <c r="Z48" i="15"/>
  <c r="AC22" i="15"/>
  <c r="AB39" i="15"/>
  <c r="AA37" i="15"/>
  <c r="Z51" i="15"/>
  <c r="Y85" i="15"/>
  <c r="AB5" i="15"/>
  <c r="AB68" i="15"/>
  <c r="AC16" i="15"/>
  <c r="AB36" i="15"/>
  <c r="Z42" i="15"/>
  <c r="AC17" i="15"/>
  <c r="Y74" i="15"/>
  <c r="Y65" i="15"/>
  <c r="Z32" i="15"/>
  <c r="AB70" i="15"/>
  <c r="Y3" i="15"/>
  <c r="AA31" i="15"/>
  <c r="Z14" i="15"/>
  <c r="AC29" i="15"/>
  <c r="Z86" i="15"/>
  <c r="AC55" i="15"/>
  <c r="AB20" i="15"/>
  <c r="AC72" i="15"/>
  <c r="Z17" i="15"/>
  <c r="AB44" i="15"/>
  <c r="Y11" i="15"/>
  <c r="Y4" i="15"/>
  <c r="AB78" i="15"/>
  <c r="Y15" i="15"/>
  <c r="AA84" i="15"/>
  <c r="AC27" i="15"/>
  <c r="AA54" i="15"/>
  <c r="AB35" i="15"/>
  <c r="Z7" i="15"/>
  <c r="AA39" i="15"/>
  <c r="Y88" i="15"/>
  <c r="Y62" i="15"/>
  <c r="AC80" i="15"/>
  <c r="Z87" i="15"/>
  <c r="Z31" i="15"/>
  <c r="Z10" i="15"/>
  <c r="Z56" i="15"/>
  <c r="AA51" i="15"/>
  <c r="AC50" i="15"/>
  <c r="Z57" i="15"/>
  <c r="AC46" i="15"/>
  <c r="Z12" i="15"/>
  <c r="AA45" i="15"/>
  <c r="AB41" i="15"/>
  <c r="Y86" i="15"/>
  <c r="AC49" i="15"/>
  <c r="AA21" i="15"/>
  <c r="Z55" i="15"/>
  <c r="AA18" i="15"/>
  <c r="AA16" i="15"/>
  <c r="AC71" i="15"/>
  <c r="Z6" i="15"/>
  <c r="Z83" i="15"/>
  <c r="Y28" i="15"/>
  <c r="AA72" i="15"/>
  <c r="AC25" i="15"/>
  <c r="AB42" i="15"/>
  <c r="Y77" i="15"/>
  <c r="AA73" i="15"/>
  <c r="AB17" i="15"/>
  <c r="AA75" i="15"/>
  <c r="AC60" i="15"/>
  <c r="AB53" i="15"/>
  <c r="AA9" i="15"/>
  <c r="Y76" i="15"/>
  <c r="AA13" i="15"/>
  <c r="Y22" i="15"/>
  <c r="AB19" i="15"/>
  <c r="AA78" i="15"/>
  <c r="Z15" i="15"/>
  <c r="AB33" i="15"/>
  <c r="Y27" i="15"/>
  <c r="AB54" i="15"/>
  <c r="AA35" i="15"/>
  <c r="Y43" i="15"/>
  <c r="AB88" i="15"/>
  <c r="AA62" i="15"/>
  <c r="Y87" i="15"/>
  <c r="Z30" i="15"/>
  <c r="Y56" i="15"/>
  <c r="AB50" i="15"/>
  <c r="AA12" i="15"/>
  <c r="Z41" i="15"/>
  <c r="Y49" i="15"/>
  <c r="AA55" i="15"/>
  <c r="AC18" i="15"/>
  <c r="Y71" i="15"/>
  <c r="AA26" i="15"/>
  <c r="AB28" i="15"/>
  <c r="AB25" i="15"/>
  <c r="AB77" i="15"/>
  <c r="AA17" i="15"/>
  <c r="Y67" i="15"/>
  <c r="Z9" i="15"/>
  <c r="AC38" i="15"/>
  <c r="AB13" i="15"/>
  <c r="AB22" i="15"/>
  <c r="AA15" i="15"/>
  <c r="AB27" i="15"/>
  <c r="AB43" i="15"/>
  <c r="AC62" i="15"/>
  <c r="Y10" i="15"/>
  <c r="Y50" i="15"/>
  <c r="AB12" i="15"/>
  <c r="AA49" i="15"/>
  <c r="AB18" i="15"/>
  <c r="AB26" i="15"/>
  <c r="Y58" i="15"/>
  <c r="Z77" i="15"/>
  <c r="AC75" i="15"/>
  <c r="AA53" i="15"/>
  <c r="Y8" i="15"/>
  <c r="AB32" i="15"/>
  <c r="AA22" i="15"/>
  <c r="AC69" i="15"/>
  <c r="AA33" i="15"/>
  <c r="Y54" i="15"/>
  <c r="AA43" i="15"/>
  <c r="AB37" i="15"/>
  <c r="Y23" i="15"/>
  <c r="AA50" i="15"/>
  <c r="AC12" i="15"/>
  <c r="AC59" i="15"/>
  <c r="AA81" i="15"/>
  <c r="AA71" i="15"/>
  <c r="AA28" i="15"/>
  <c r="Z40" i="15"/>
  <c r="AC52" i="15"/>
  <c r="AC53" i="15"/>
  <c r="Z82" i="15"/>
  <c r="AC34" i="15"/>
  <c r="Z84" i="15"/>
  <c r="AB24" i="15"/>
  <c r="Z39" i="15"/>
  <c r="AC37" i="15"/>
  <c r="AC23" i="15"/>
  <c r="AA85" i="15"/>
  <c r="AA86" i="15"/>
  <c r="Y68" i="15"/>
  <c r="AC20" i="15"/>
  <c r="AB58" i="15"/>
  <c r="AB64" i="15"/>
  <c r="Y44" i="15"/>
  <c r="AA8" i="15"/>
  <c r="Z79" i="15"/>
  <c r="Y78" i="15"/>
  <c r="Y69" i="15"/>
  <c r="AB84" i="15"/>
  <c r="Z33" i="15"/>
  <c r="AC35" i="15"/>
  <c r="AA66" i="15"/>
  <c r="Z43" i="15"/>
  <c r="AA3" i="15"/>
  <c r="AB31" i="15"/>
  <c r="AA23" i="15"/>
  <c r="Y57" i="15"/>
  <c r="AB29" i="15"/>
  <c r="AC86" i="15"/>
  <c r="AB55" i="15"/>
  <c r="Y20" i="15"/>
  <c r="AB72" i="15"/>
  <c r="Y40" i="15"/>
  <c r="Y60" i="15"/>
  <c r="AC44" i="15"/>
  <c r="Z11" i="15"/>
  <c r="AA48" i="15"/>
  <c r="AB34" i="15"/>
  <c r="Z78" i="15"/>
  <c r="Z69" i="15"/>
  <c r="AC84" i="15"/>
  <c r="Z24" i="15"/>
  <c r="Z35" i="15"/>
  <c r="AC66" i="15"/>
  <c r="Y39" i="15"/>
  <c r="AC88" i="15"/>
  <c r="Y80" i="15"/>
  <c r="Y37" i="15"/>
  <c r="AB23" i="15"/>
  <c r="AA46" i="15"/>
  <c r="Z45" i="15"/>
  <c r="Z49" i="15"/>
  <c r="Y16" i="15"/>
  <c r="Y6" i="15"/>
  <c r="AC42" i="15"/>
  <c r="AB52" i="15"/>
  <c r="Y63" i="15"/>
  <c r="Z38" i="15"/>
  <c r="Y34" i="15"/>
  <c r="Z61" i="15"/>
  <c r="Z46" i="15"/>
  <c r="Y72" i="15"/>
  <c r="Z75" i="15"/>
  <c r="AC63" i="15"/>
  <c r="AB76" i="15"/>
  <c r="AB79" i="15"/>
  <c r="Y70" i="15"/>
  <c r="AA7" i="15"/>
  <c r="AA87" i="15"/>
  <c r="AA14" i="15"/>
  <c r="Y46" i="15"/>
  <c r="Y41" i="15"/>
  <c r="AB21" i="15"/>
  <c r="AA20" i="15"/>
  <c r="AB83" i="15"/>
  <c r="AC40" i="15"/>
  <c r="AA52" i="15"/>
  <c r="AB67" i="15"/>
  <c r="AC9" i="15"/>
  <c r="AA76" i="15"/>
  <c r="AA79" i="15"/>
  <c r="AC61" i="15"/>
  <c r="Y66" i="15"/>
  <c r="AB62" i="15"/>
  <c r="AB30" i="15"/>
  <c r="Y14" i="15"/>
  <c r="Z29" i="15"/>
  <c r="AC41" i="15"/>
  <c r="Y21" i="15"/>
  <c r="Z20" i="15"/>
  <c r="AC36" i="15"/>
  <c r="AA64" i="15"/>
  <c r="Y75" i="15"/>
  <c r="AB65" i="15"/>
  <c r="AC76" i="15"/>
  <c r="Z22" i="15"/>
  <c r="Y33" i="15"/>
  <c r="Z3" i="15"/>
  <c r="Y31" i="15"/>
  <c r="AA56" i="15"/>
  <c r="Y29" i="15"/>
  <c r="AA59" i="15"/>
  <c r="Z16" i="15"/>
  <c r="Z36" i="15"/>
  <c r="AA40" i="15"/>
  <c r="AA60" i="15"/>
  <c r="AC65" i="15"/>
  <c r="Z76" i="15"/>
  <c r="Z34" i="15"/>
  <c r="AC30" i="15"/>
  <c r="AB45" i="15"/>
  <c r="Z81" i="15"/>
  <c r="AC58" i="15"/>
  <c r="Z52" i="15"/>
  <c r="AB63" i="15"/>
  <c r="AC82" i="15"/>
  <c r="AC79" i="15"/>
  <c r="AA61" i="15"/>
  <c r="AB10" i="15"/>
  <c r="AA5" i="15"/>
  <c r="AC81" i="15"/>
  <c r="Y83" i="15"/>
  <c r="AA77" i="15"/>
  <c r="AB60" i="15"/>
  <c r="Z65" i="15"/>
  <c r="Y32" i="15"/>
  <c r="Z70" i="15"/>
  <c r="AB4" i="15"/>
  <c r="Y25" i="15"/>
  <c r="AC74" i="15"/>
  <c r="AB9" i="15"/>
  <c r="AA32" i="15"/>
  <c r="Y79" i="15"/>
  <c r="Z19" i="15"/>
  <c r="AB69" i="15"/>
  <c r="AB66" i="15"/>
  <c r="Z62" i="15"/>
  <c r="AB14" i="15"/>
  <c r="Y12" i="15"/>
  <c r="AC21" i="15"/>
  <c r="Z28" i="15"/>
  <c r="Z74" i="15"/>
  <c r="AC32" i="15"/>
  <c r="Y24" i="15"/>
  <c r="AA80" i="15"/>
  <c r="AC14" i="15"/>
  <c r="Y59" i="15"/>
  <c r="AA6" i="15"/>
  <c r="Z64" i="15"/>
  <c r="Z8" i="15"/>
  <c r="AB51" i="15"/>
  <c r="AA36" i="15"/>
  <c r="AA67" i="15"/>
  <c r="AC48" i="15"/>
  <c r="Z54" i="15"/>
  <c r="AC6" i="15"/>
  <c r="Y52" i="15"/>
  <c r="Y82" i="15"/>
  <c r="Y61" i="15"/>
  <c r="AC26" i="15"/>
  <c r="Y47" i="15"/>
  <c r="AB57" i="15"/>
  <c r="Z58" i="15"/>
  <c r="AB47" i="15"/>
  <c r="Z27" i="15"/>
  <c r="AC68" i="15"/>
  <c r="Y64" i="15"/>
  <c r="AA82" i="15"/>
  <c r="W19" i="15" l="1"/>
  <c r="W61" i="15"/>
  <c r="W70" i="15"/>
  <c r="W22" i="15"/>
  <c r="W34" i="15"/>
  <c r="W4" i="15"/>
  <c r="W79" i="15"/>
  <c r="W48" i="15"/>
  <c r="W13" i="15"/>
  <c r="W32" i="15"/>
  <c r="W47" i="15"/>
  <c r="W76" i="15"/>
  <c r="W82" i="15"/>
  <c r="W38" i="15"/>
  <c r="W8" i="15"/>
  <c r="W11" i="15"/>
  <c r="W9" i="15"/>
  <c r="W65" i="15"/>
  <c r="W63" i="15"/>
  <c r="W53" i="15"/>
  <c r="W44" i="15"/>
  <c r="W67" i="15"/>
  <c r="W74" i="15"/>
  <c r="W60" i="15"/>
  <c r="W75" i="15"/>
  <c r="W52" i="15"/>
  <c r="W17" i="15"/>
  <c r="W73" i="15"/>
  <c r="W64" i="15"/>
  <c r="W77" i="15"/>
  <c r="W40" i="15"/>
  <c r="W42" i="15"/>
  <c r="W25" i="15"/>
  <c r="W58" i="15"/>
  <c r="W72" i="15"/>
  <c r="W28" i="15"/>
  <c r="W36" i="15"/>
  <c r="W83" i="15"/>
  <c r="W26" i="15"/>
  <c r="W6" i="15"/>
  <c r="W71" i="15"/>
  <c r="W20" i="15"/>
  <c r="W16" i="15"/>
  <c r="W18" i="15"/>
  <c r="W81" i="15"/>
  <c r="W55" i="15"/>
  <c r="W21" i="15"/>
  <c r="W68" i="15"/>
  <c r="W49" i="15"/>
  <c r="W59" i="15"/>
  <c r="W86" i="15"/>
  <c r="W41" i="15"/>
  <c r="W5" i="15"/>
  <c r="W45" i="15"/>
  <c r="W12" i="15"/>
  <c r="W29" i="15"/>
  <c r="W46" i="15"/>
  <c r="W85" i="15"/>
  <c r="W57" i="15"/>
  <c r="W50" i="15"/>
  <c r="W14" i="15"/>
  <c r="W51" i="15"/>
  <c r="W56" i="15"/>
  <c r="W23" i="15"/>
  <c r="W10" i="15"/>
  <c r="W30" i="15"/>
  <c r="W31" i="15"/>
  <c r="W87" i="15"/>
  <c r="W37" i="15"/>
  <c r="W80" i="15"/>
  <c r="W62" i="15"/>
  <c r="W3" i="15"/>
  <c r="W88" i="15"/>
  <c r="W43" i="15"/>
  <c r="W39" i="15"/>
  <c r="W7" i="15"/>
  <c r="W66" i="15"/>
  <c r="W35" i="15"/>
  <c r="W54" i="15"/>
  <c r="W24" i="15"/>
  <c r="W27" i="15"/>
  <c r="W33" i="15"/>
  <c r="W84" i="15"/>
  <c r="W15" i="15"/>
  <c r="W69" i="15"/>
  <c r="W78" i="15"/>
  <c r="C23" i="1"/>
  <c r="AD2" i="14" a="1"/>
  <c r="D27" i="1"/>
  <c r="C24" i="1"/>
  <c r="D16" i="1"/>
  <c r="AD99" i="14" l="1"/>
  <c r="AD52" i="14"/>
  <c r="AD27" i="14"/>
  <c r="AD60" i="14"/>
  <c r="AD21" i="14"/>
  <c r="AD88" i="14"/>
  <c r="AD84" i="14"/>
  <c r="AD36" i="14"/>
  <c r="AD66" i="14"/>
  <c r="AD18" i="14"/>
  <c r="AD25" i="14"/>
  <c r="AD22" i="14"/>
  <c r="AD103" i="14"/>
  <c r="AD112" i="14"/>
  <c r="AD51" i="14"/>
  <c r="AD15" i="14"/>
  <c r="AD74" i="14"/>
  <c r="AD95" i="14"/>
  <c r="AD49" i="14"/>
  <c r="AD29" i="14"/>
  <c r="AD57" i="14"/>
  <c r="AD102" i="14"/>
  <c r="AD98" i="14"/>
  <c r="AD73" i="14"/>
  <c r="AD69" i="14"/>
  <c r="AD85" i="14"/>
  <c r="AD17" i="14"/>
  <c r="AD35" i="14"/>
  <c r="AD31" i="14"/>
  <c r="AD96" i="14"/>
  <c r="AD13" i="14"/>
  <c r="AD55" i="14"/>
  <c r="AD38" i="14"/>
  <c r="AD64" i="14"/>
  <c r="AD46" i="14"/>
  <c r="AD105" i="14"/>
  <c r="AD54" i="14"/>
  <c r="AD47" i="14"/>
  <c r="AD43" i="14"/>
  <c r="AD72" i="14"/>
  <c r="AD40" i="14"/>
  <c r="AD42" i="14"/>
  <c r="AD5" i="14"/>
  <c r="AD97" i="14"/>
  <c r="AD28" i="14"/>
  <c r="AD50" i="14"/>
  <c r="AD61" i="14"/>
  <c r="AD4" i="14"/>
  <c r="AD9" i="14"/>
  <c r="AD110" i="14"/>
  <c r="AD92" i="14"/>
  <c r="AD20" i="14"/>
  <c r="AD62" i="14"/>
  <c r="AD81" i="14"/>
  <c r="AD101" i="14"/>
  <c r="AD12" i="14"/>
  <c r="AD14" i="14"/>
  <c r="AD108" i="14"/>
  <c r="AD32" i="14"/>
  <c r="AD26" i="14"/>
  <c r="AD39" i="14"/>
  <c r="AD11" i="14"/>
  <c r="AD83" i="14"/>
  <c r="AD113" i="14"/>
  <c r="AD90" i="14"/>
  <c r="AD19" i="14"/>
  <c r="AD8" i="14"/>
  <c r="AD89" i="14"/>
  <c r="AD109" i="14"/>
  <c r="AD7" i="14"/>
  <c r="AD106" i="14"/>
  <c r="AD67" i="14"/>
  <c r="AD48" i="14"/>
  <c r="AD107" i="14"/>
  <c r="AD71" i="14"/>
  <c r="AD59" i="14"/>
  <c r="AD53" i="14"/>
  <c r="AD2" i="14"/>
  <c r="AD6" i="14"/>
  <c r="AD24" i="14"/>
  <c r="AD87" i="14"/>
  <c r="AD10" i="14"/>
  <c r="AD68" i="14"/>
  <c r="AD78" i="14"/>
  <c r="AD63" i="14"/>
  <c r="AD70" i="14"/>
  <c r="AD104" i="14"/>
  <c r="AD77" i="14"/>
  <c r="AD56" i="14"/>
  <c r="AD41" i="14"/>
  <c r="AD45" i="14"/>
  <c r="AD82" i="14"/>
  <c r="AD75" i="14"/>
  <c r="AD100" i="14"/>
  <c r="AD16" i="14"/>
  <c r="AD37" i="14"/>
  <c r="AD111" i="14"/>
  <c r="AD91" i="14"/>
  <c r="AD86" i="14"/>
  <c r="AD65" i="14"/>
  <c r="AD76" i="14"/>
  <c r="AD34" i="14"/>
  <c r="AD80" i="14"/>
  <c r="AD79" i="14"/>
  <c r="AD30" i="14"/>
  <c r="AD93" i="14"/>
  <c r="AD23" i="14"/>
  <c r="AD44" i="14"/>
  <c r="AD3" i="14"/>
  <c r="AD58" i="14"/>
  <c r="AD33" i="14"/>
  <c r="AD94" i="14"/>
  <c r="D24" i="1"/>
  <c r="D23" i="1"/>
  <c r="C41" i="1" l="1"/>
  <c r="C57" i="1"/>
  <c r="H41" i="1"/>
  <c r="H25" i="1"/>
  <c r="C25" i="1"/>
  <c r="D25" i="1"/>
  <c r="D41" i="1"/>
  <c r="I15" i="1" l="1"/>
  <c r="H23" i="1"/>
  <c r="H24" i="1"/>
  <c r="AD2" i="15" a="1"/>
  <c r="I16" i="1"/>
  <c r="I23" i="1"/>
  <c r="Y89" i="15"/>
  <c r="I27" i="1"/>
  <c r="I24" i="1"/>
  <c r="I25" i="1"/>
  <c r="AD40" i="15" l="1"/>
  <c r="AD60" i="15"/>
  <c r="AD81" i="15"/>
  <c r="AD67" i="15"/>
  <c r="AD29" i="15"/>
  <c r="AD12" i="15"/>
  <c r="AD32" i="15"/>
  <c r="AD18" i="15"/>
  <c r="AD48" i="15"/>
  <c r="AD44" i="15"/>
  <c r="AD17" i="15"/>
  <c r="AD79" i="15"/>
  <c r="AD71" i="15"/>
  <c r="AD36" i="15"/>
  <c r="AD57" i="15"/>
  <c r="AD43" i="15"/>
  <c r="AD51" i="15"/>
  <c r="AD78" i="15"/>
  <c r="AD33" i="15"/>
  <c r="AD83" i="15"/>
  <c r="AD25" i="15"/>
  <c r="AD82" i="15"/>
  <c r="AD13" i="15"/>
  <c r="AD23" i="15"/>
  <c r="AD22" i="15"/>
  <c r="AD15" i="15"/>
  <c r="AD46" i="15"/>
  <c r="AD28" i="15"/>
  <c r="AD52" i="15"/>
  <c r="AD69" i="15"/>
  <c r="AD47" i="15"/>
  <c r="AD59" i="15"/>
  <c r="AD34" i="15"/>
  <c r="AD86" i="15"/>
  <c r="AD76" i="15"/>
  <c r="AD70" i="15"/>
  <c r="AD16" i="15"/>
  <c r="AD45" i="15"/>
  <c r="AD24" i="15"/>
  <c r="AD11" i="15"/>
  <c r="AD74" i="15"/>
  <c r="AD73" i="15"/>
  <c r="AD6" i="15"/>
  <c r="AD27" i="15"/>
  <c r="AD39" i="15"/>
  <c r="AD31" i="15"/>
  <c r="AD3" i="15"/>
  <c r="AD55" i="15"/>
  <c r="AD30" i="15"/>
  <c r="AD66" i="15"/>
  <c r="AD14" i="15"/>
  <c r="AD19" i="15"/>
  <c r="AD62" i="15"/>
  <c r="AD10" i="15"/>
  <c r="AD58" i="15"/>
  <c r="AD38" i="15"/>
  <c r="AD42" i="15"/>
  <c r="AD26" i="15"/>
  <c r="AD9" i="15"/>
  <c r="AD41" i="15"/>
  <c r="AD77" i="15"/>
  <c r="AD68" i="15"/>
  <c r="AD80" i="15"/>
  <c r="AD87" i="15"/>
  <c r="AD20" i="15"/>
  <c r="AD2" i="15"/>
  <c r="AD75" i="15"/>
  <c r="AD37" i="15"/>
  <c r="AD84" i="15"/>
  <c r="AD4" i="15"/>
  <c r="AD65" i="15"/>
  <c r="AD53" i="15"/>
  <c r="AD8" i="15"/>
  <c r="AD61" i="15"/>
  <c r="AD56" i="15"/>
  <c r="AD85" i="15"/>
  <c r="AD21" i="15"/>
  <c r="AD35" i="15"/>
  <c r="AD64" i="15"/>
  <c r="AD50" i="15"/>
  <c r="AD7" i="15"/>
  <c r="AD5" i="15"/>
  <c r="AD63" i="15"/>
  <c r="AD54" i="15"/>
  <c r="AD49" i="15"/>
  <c r="AD72" i="15"/>
  <c r="AD88" i="15"/>
  <c r="D47" i="1" l="1"/>
  <c r="C55" i="1"/>
  <c r="D55" i="1"/>
  <c r="AD2" i="18" a="1"/>
  <c r="AD3" i="18"/>
  <c r="AD28" i="18"/>
  <c r="AD39" i="18"/>
  <c r="AD76" i="18"/>
  <c r="AD33" i="18"/>
  <c r="AD56" i="18"/>
  <c r="AD22" i="18"/>
  <c r="AD55" i="18"/>
  <c r="AD36" i="18"/>
  <c r="AD10" i="18"/>
  <c r="AD20" i="18"/>
  <c r="AD31" i="18"/>
  <c r="AD73" i="18"/>
  <c r="AD62" i="18"/>
  <c r="AD59" i="18"/>
  <c r="AD53" i="18"/>
  <c r="AD35" i="18"/>
  <c r="AD19" i="18"/>
  <c r="AD7" i="18"/>
  <c r="AD25" i="18"/>
  <c r="AD60" i="18"/>
  <c r="AD37" i="18"/>
  <c r="AD6" i="18"/>
  <c r="AD41" i="18"/>
  <c r="AD4" i="18"/>
  <c r="AD17" i="18"/>
  <c r="AD46" i="18"/>
  <c r="AD47" i="18"/>
  <c r="AD9" i="18"/>
  <c r="AD70" i="18"/>
  <c r="AD18" i="18"/>
  <c r="AD45" i="18"/>
  <c r="AD51" i="18"/>
  <c r="AD49" i="18"/>
  <c r="AD63" i="18"/>
  <c r="AD58" i="18"/>
  <c r="AD12" i="18"/>
  <c r="AD2" i="18"/>
  <c r="AD14" i="18"/>
  <c r="AD65" i="18"/>
  <c r="AD11" i="18"/>
  <c r="AD42" i="18"/>
  <c r="AD72" i="18"/>
  <c r="AD5" i="18"/>
  <c r="AD75" i="18"/>
  <c r="AD48" i="18"/>
  <c r="AD78" i="18"/>
  <c r="AD16" i="18"/>
  <c r="AD13" i="18"/>
  <c r="AD64" i="18"/>
  <c r="AD71" i="18"/>
  <c r="AD68" i="18"/>
  <c r="AD29" i="18"/>
  <c r="AD15" i="18"/>
  <c r="AD38" i="18"/>
  <c r="AD24" i="18"/>
  <c r="AD40" i="18"/>
  <c r="AD69" i="18"/>
  <c r="AD57" i="18"/>
  <c r="AD21" i="18"/>
  <c r="AD30" i="18"/>
  <c r="AD8" i="18"/>
  <c r="AD43" i="18"/>
  <c r="AD50" i="18"/>
  <c r="AD54" i="18"/>
  <c r="AD66" i="18"/>
  <c r="AD23" i="18"/>
  <c r="AD77" i="18"/>
  <c r="AD44" i="18"/>
  <c r="AD34" i="18"/>
  <c r="AD32" i="18"/>
  <c r="AD27" i="18"/>
  <c r="AD61" i="18"/>
  <c r="AD67" i="18"/>
  <c r="AD26" i="18"/>
  <c r="AD52" i="18"/>
  <c r="AD74" i="18"/>
  <c r="D48" i="1"/>
  <c r="C56" i="1"/>
  <c r="D56" i="1"/>
  <c r="D59" i="1"/>
  <c r="I31" i="1"/>
  <c r="I32" i="1"/>
  <c r="H40" i="1"/>
  <c r="H39" i="1"/>
  <c r="I40" i="1"/>
  <c r="AD2" i="17" a="1"/>
  <c r="AD51" i="17"/>
  <c r="AD37" i="17"/>
  <c r="AD7" i="17"/>
  <c r="AD12" i="17"/>
  <c r="AD14" i="17"/>
  <c r="AD27" i="17"/>
  <c r="AD55" i="17"/>
  <c r="AD13" i="17"/>
  <c r="AD44" i="17"/>
  <c r="AD54" i="17"/>
  <c r="AD23" i="17"/>
  <c r="AD38" i="17"/>
  <c r="AD8" i="17"/>
  <c r="AD40" i="17"/>
  <c r="AD11" i="17"/>
  <c r="AD53" i="17"/>
  <c r="AD19" i="17"/>
  <c r="AD50" i="17"/>
  <c r="AD16" i="17"/>
  <c r="AD36" i="17"/>
  <c r="AD5" i="17"/>
  <c r="AD43" i="17"/>
  <c r="AD26" i="17"/>
  <c r="AD24" i="17"/>
  <c r="AD29" i="17"/>
  <c r="AD4" i="17"/>
  <c r="AD46" i="17"/>
  <c r="AD47" i="17"/>
  <c r="AD25" i="17"/>
  <c r="AD15" i="17"/>
  <c r="AD6" i="17"/>
  <c r="AD33" i="17"/>
  <c r="AD21" i="17"/>
  <c r="AD49" i="17"/>
  <c r="AD2" i="17"/>
  <c r="AD22" i="17"/>
  <c r="AD18" i="17"/>
  <c r="AD41" i="17"/>
  <c r="AD39" i="17"/>
  <c r="AD3" i="17"/>
  <c r="AD45" i="17"/>
  <c r="AD52" i="17"/>
  <c r="AD20" i="17"/>
  <c r="AD28" i="17"/>
  <c r="AD30" i="17"/>
  <c r="AD35" i="17"/>
  <c r="AD31" i="17"/>
  <c r="AD42" i="17"/>
  <c r="AD17" i="17"/>
  <c r="AD9" i="17"/>
  <c r="AD48" i="17"/>
  <c r="AD10" i="17"/>
  <c r="AD34" i="17"/>
  <c r="AD32" i="17"/>
  <c r="I43" i="1"/>
  <c r="I39" i="1"/>
  <c r="D57" i="1"/>
  <c r="I4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<sst xmlns="http://schemas.openxmlformats.org/spreadsheetml/2006/main" count="1836" uniqueCount="171">
  <si>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</si>
  <si>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</si>
  <si>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</si>
  <si>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</si>
  <si>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</si>
  <si>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</si>
  <si>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</si>
  <si>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</si>
  <si>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</si>
  <si>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</si>
  <si>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</si>
  <si>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</si>
  <si>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</si>
  <si>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</si>
  <si>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</si>
  <si>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</si>
  <si>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</si>
  <si>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</si>
  <si>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</si>
  <si>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</si>
  <si>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</si>
  <si>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</si>
  <si>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</si>
  <si>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</si>
  <si>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</si>
  <si>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</si>
  <si>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</si>
  <si>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</si>
  <si>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</si>
  <si>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</si>
  <si>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</si>
  <si>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</si>
  <si>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</si>
  <si>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</si>
  <si>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</si>
  <si>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</si>
  <si>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</si>
  <si>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</si>
  <si>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</si>
  <si>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</si>
  <si>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</si>
  <si>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</si>
  <si>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</si>
  <si>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</si>
  <si>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</si>
  <si>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</si>
  <si>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</si>
  <si>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</si>
  <si>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</si>
  <si>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</si>
  <si>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</si>
  <si>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</si>
  <si>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</si>
  <si>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</si>
  <si>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</si>
  <si>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</si>
  <si>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</si>
  <si>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</si>
  <si>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</si>
  <si>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</si>
  <si>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</si>
  <si>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</si>
  <si>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</si>
  <si>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</si>
  <si>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</si>
  <si>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</si>
  <si>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</si>
  <si>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</si>
  <si>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</si>
  <si>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</si>
  <si>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</si>
  <si>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</si>
  <si>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</si>
  <si>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</si>
  <si>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</si>
  <si>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</si>
  <si>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</si>
  <si>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</si>
  <si>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</si>
  <si>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</si>
  <si>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</si>
  <si>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</si>
  <si>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</si>
  <si>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</si>
  <si>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</si>
  <si>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</si>
  <si>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</si>
  <si>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</si>
  <si>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</si>
  <si>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</si>
  <si>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</si>
  <si>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</si>
  <si>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</si>
  <si>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</si>
  <si>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</si>
  <si>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</si>
  <si>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</si>
  <si>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</si>
  <si>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</si>
  <si>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</si>
  <si>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</si>
  <si>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</si>
  <si>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</si>
  <si>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</si>
  <si>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</si>
  <si>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</si>
  <si>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</si>
  <si>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</si>
  <si>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</si>
  <si>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</si>
  <si>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</si>
  <si>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</si>
  <si>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</si>
  <si>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</si>
  <si>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</si>
  <si>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</si>
  <si>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</si>
  <si>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</si>
  <si>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</si>
  <si>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</si>
  <si>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</si>
  <si>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</si>
  <si>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</si>
  <si>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</si>
  <si>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</si>
  <si>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</si>
  <si>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</si>
  <si>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</si>
  <si>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</si>
  <si>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</si>
  <si>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</si>
  <si>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</si>
  <si>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</si>
  <si>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</si>
  <si>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</si>
  <si>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</si>
  <si>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</si>
  <si>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</si>
  <si>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</si>
  <si>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</si>
  <si>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</si>
  <si>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</si>
  <si>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</si>
  <si>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</si>
  <si>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</si>
  <si>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</si>
  <si>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</si>
  <si>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</si>
  <si>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</si>
  <si>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</si>
  <si>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</si>
  <si>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</si>
  <si>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</si>
  <si>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</si>
  <si>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</si>
  <si>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</si>
  <si>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</si>
  <si>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</si>
  <si>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</si>
  <si>
    <t>Fixed Leg Freq</t>
  </si>
  <si>
    <t>ON Leg Freq</t>
  </si>
  <si>
    <t>Quarterly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</si>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</sst>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27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8" fontId="5" fillId="11" borderId="8" xfId="0" applyNumberFormat="1" applyFont="1" applyFill="1" applyBorder="1" applyAlignment="1">
      <alignment horizontal="center"/>
    </xf>
    <xf numFmtId="168" fontId="5" fillId="11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8" borderId="0" xfId="0" applyFont="1" applyFill="1"/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" vertical="center" wrapText="1"/>
    </xf>
    <xf numFmtId="167" fontId="5" fillId="0" borderId="1" xfId="0" applyNumberFormat="1" applyFont="1" applyBorder="1"/>
    <xf numFmtId="167" fontId="5" fillId="0" borderId="8" xfId="0" applyNumberFormat="1" applyFont="1" applyBorder="1"/>
    <xf numFmtId="169" fontId="5" fillId="0" borderId="0" xfId="0" applyNumberFormat="1" applyFont="1" applyBorder="1"/>
    <xf numFmtId="0" fontId="5" fillId="3" borderId="0" xfId="0" applyFont="1" applyFill="1" applyBorder="1"/>
    <xf numFmtId="167" fontId="5" fillId="0" borderId="0" xfId="0" applyNumberFormat="1" applyFont="1" applyBorder="1"/>
    <xf numFmtId="167" fontId="5" fillId="0" borderId="10" xfId="0" applyNumberFormat="1" applyFont="1" applyBorder="1"/>
    <xf numFmtId="169" fontId="5" fillId="0" borderId="4" xfId="0" applyNumberFormat="1" applyFont="1" applyBorder="1"/>
    <xf numFmtId="0" fontId="5" fillId="3" borderId="4" xfId="0" applyFont="1" applyFill="1" applyBorder="1"/>
    <xf numFmtId="167" fontId="5" fillId="0" borderId="4" xfId="0" applyNumberFormat="1" applyFont="1" applyBorder="1"/>
    <xf numFmtId="167" fontId="5" fillId="0" borderId="3" xfId="0" applyNumberFormat="1" applyFont="1" applyBorder="1"/>
    <xf numFmtId="0" fontId="3" fillId="3" borderId="6" xfId="0" applyFont="1" applyFill="1" applyBorder="1"/>
    <xf numFmtId="0" fontId="3" fillId="3" borderId="1" xfId="0" applyFont="1" applyFill="1" applyBorder="1"/>
    <xf numFmtId="0" fontId="5" fillId="0" borderId="8" xfId="0" applyFont="1" applyBorder="1"/>
    <xf numFmtId="167" fontId="5" fillId="6" borderId="8" xfId="0" applyNumberFormat="1" applyFont="1" applyFill="1" applyBorder="1"/>
    <xf numFmtId="167" fontId="5" fillId="6" borderId="6" xfId="0" applyNumberFormat="1" applyFont="1" applyFill="1" applyBorder="1"/>
    <xf numFmtId="167" fontId="5" fillId="6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42632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42634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155</v>
      </c>
      <c r="I5" s="12">
        <f>_xll.qlCalendarAdjust(LiborCalendar,Evaluationdate,,Trigger)</f>
        <v>42632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156</v>
      </c>
      <c r="I6" s="81">
        <f>_xll.qlCalendarAdjust(JoinCalendar,_xll.qlCalendarAdvance(LiborCalendar,I5,"2D","F",,Trigger),,Trigger)</f>
        <v>42634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154</v>
      </c>
      <c r="I11" s="96" t="s">
        <v>153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_xll.qlPiecewiseYieldCurve($D$17,$D$18,LocalCalendar,_xll.ohPack(RateHelpersON),,JumpValues_ON,JumpDates_ON,D19,D20,D21,Permanent,,ObjectOverwrite)</f>
        <v>_USDON#0003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_USD3M#0001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42632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42634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60896</v>
      </c>
      <c r="D24" s="34">
        <f>_xll.qlYieldTSDiscount(YieldCurve_ON,C24,,Trigger)</f>
        <v>0.47443227543580946</v>
      </c>
      <c r="E24" s="42"/>
      <c r="G24" s="22"/>
      <c r="H24" s="33">
        <f>_xll.qlTermStructureMaxDate(YieldCurve_3M,Trigger)</f>
        <v>60896</v>
      </c>
      <c r="I24" s="34">
        <f>_xll.qlYieldTSDiscount(YieldCurve_3M,H24,,Trigger)</f>
        <v>0.38618128473907842</v>
      </c>
      <c r="J24" s="42"/>
    </row>
    <row r="25" spans="1:10" x14ac:dyDescent="0.2">
      <c r="B25" s="22"/>
      <c r="C25" s="33" t="str">
        <f>[1]Libor!$D$6</f>
        <v>USDON#0000</v>
      </c>
      <c r="D25" s="34" t="b">
        <f>_xll.qlRelinkableHandleLinkTo(C25,D15,Trigger)</f>
        <v>1</v>
      </c>
      <c r="E25" s="42"/>
      <c r="G25" s="22"/>
      <c r="H25" s="33" t="str">
        <f>[1]Libor!$D$10</f>
        <v>USD3M#0000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152</v>
      </c>
      <c r="D26" s="36" t="b">
        <v>1</v>
      </c>
      <c r="E26" s="42"/>
      <c r="G26" s="22"/>
      <c r="H26" s="35" t="s">
        <v>152</v>
      </c>
      <c r="I26" s="36" t="b">
        <v>1</v>
      </c>
      <c r="J26" s="42"/>
    </row>
    <row r="27" spans="1:10" x14ac:dyDescent="0.2">
      <c r="B27" s="22"/>
      <c r="C27" s="193" t="s">
        <v>158</v>
      </c>
      <c r="D27" s="194" t="b">
        <f>_xll.qlExtrapolatorEnableExtrapolation(YieldCurve_ON,D26,Trigger)</f>
        <v>1</v>
      </c>
      <c r="E27" s="42"/>
      <c r="G27" s="22"/>
      <c r="H27" s="193" t="s">
        <v>158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_USD6M#0001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_USD1M#0001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42634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42634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64549</v>
      </c>
      <c r="D40" s="34">
        <f>_xll.qlYieldTSDiscount(YieldCurve_6M,C40,,Trigger)</f>
        <v>0.28629830508247173</v>
      </c>
      <c r="E40" s="42"/>
      <c r="F40" s="49"/>
      <c r="G40" s="22"/>
      <c r="H40" s="33">
        <f>_xll.qlTermStructureMaxDate(YieldCurve_1M,Trigger)</f>
        <v>60896</v>
      </c>
      <c r="I40" s="34">
        <f>_xll.qlYieldTSDiscount(YieldCurve_1M,H40,,Trigger)</f>
        <v>0.41553017722428687</v>
      </c>
      <c r="J40" s="42"/>
    </row>
    <row r="41" spans="2:10" x14ac:dyDescent="0.2">
      <c r="B41" s="22"/>
      <c r="C41" s="33" t="str">
        <f>[1]Libor!$D$11</f>
        <v>USD6M#0000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USD1M#0000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152</v>
      </c>
      <c r="D42" s="36" t="b">
        <v>0</v>
      </c>
      <c r="E42" s="42"/>
      <c r="F42" s="49"/>
      <c r="G42" s="22"/>
      <c r="H42" s="35" t="s">
        <v>152</v>
      </c>
      <c r="I42" s="36" t="b">
        <v>1</v>
      </c>
      <c r="J42" s="42"/>
    </row>
    <row r="43" spans="2:10" x14ac:dyDescent="0.2">
      <c r="B43" s="22"/>
      <c r="C43" s="193" t="s">
        <v>158</v>
      </c>
      <c r="D43" s="194" t="b">
        <f>_xll.qlExtrapolatorEnableExtrapolation(YieldCurve_6M,D42,Trigger)</f>
        <v>1</v>
      </c>
      <c r="E43" s="42"/>
      <c r="F43" s="49"/>
      <c r="G43" s="22"/>
      <c r="H43" s="193" t="s">
        <v>158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_USD1Y#0001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42634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64549</v>
      </c>
      <c r="D56" s="34">
        <f>_xll.qlYieldTSDiscount(YieldCurve_1Y,C56,,Trigger)</f>
        <v>0.25372470586039586</v>
      </c>
      <c r="E56" s="42"/>
    </row>
    <row r="57" spans="2:5" x14ac:dyDescent="0.2">
      <c r="B57" s="22"/>
      <c r="C57" s="33" t="str">
        <f>[1]Libor!$D$12</f>
        <v>USD1Y#0000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152</v>
      </c>
      <c r="D58" s="36" t="b">
        <v>0</v>
      </c>
      <c r="E58" s="42"/>
    </row>
    <row r="59" spans="2:5" x14ac:dyDescent="0.2">
      <c r="B59" s="22"/>
      <c r="C59" s="193" t="s">
        <v>158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117"/>
  <sheetViews>
    <sheetView showGridLines="0" topLeftCell="K1" zoomScaleNormal="100" workbookViewId="0">
      <selection activeCell="X3" sqref="X3:X113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3" style="48" bestFit="1" customWidth="1"/>
    <col min="33" max="33" width="17.28515625" style="48" bestFit="1" customWidth="1"/>
    <col min="34" max="34" width="16.140625" style="48" hidden="1" customWidth="1" outlineLevel="1"/>
    <col min="35" max="35" width="7.7109375" style="48" hidden="1" customWidth="1" outlineLevel="1"/>
    <col min="36" max="36" width="10" style="48" hidden="1" customWidth="1" outlineLevel="1"/>
    <col min="37" max="37" width="9.140625" style="48" customWidth="1" collapsed="1"/>
    <col min="38" max="38" width="9.140625" style="48" customWidth="1"/>
    <col min="39" max="39" width="16.140625" style="48" bestFit="1" customWidth="1"/>
    <col min="40" max="16384" width="9.140625" style="48"/>
  </cols>
  <sheetData>
    <row r="1" spans="1:40" ht="18" customHeight="1" x14ac:dyDescent="0.2">
      <c r="G1" s="52" t="s">
        <v>103</v>
      </c>
      <c r="H1" s="48" t="str">
        <f>_xll.qlInterestRateIndexDayCounter(G3)</f>
        <v>Actual/360</v>
      </c>
      <c r="L1" s="68" t="s">
        <v>157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40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113">_xll.qlPiecewiseYieldCurveData(YieldCurve_ON,Trigger)</f>
        <v>1</v>
      </c>
    </row>
    <row r="3" spans="1:40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obj_002de#0001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4.2044000000000005E-3</v>
      </c>
      <c r="O3" s="165"/>
      <c r="P3" s="101" t="b">
        <v>1</v>
      </c>
      <c r="Q3" s="98">
        <v>70</v>
      </c>
      <c r="R3" s="98">
        <v>1</v>
      </c>
      <c r="S3" s="172" t="str">
        <f>J3</f>
        <v>obj_002de#0001</v>
      </c>
      <c r="T3" s="102">
        <f>IFERROR(_xll.qlRateHelperEarliestDate(S3,Trigger),"--")</f>
        <v>42632</v>
      </c>
      <c r="U3" s="102">
        <f>IFERROR(_xll.qlRateHelperPillarDate(S3,Trigger),"--")</f>
        <v>42633</v>
      </c>
      <c r="W3" s="3" t="str">
        <f t="shared" ref="W3:W34" si="0">IFERROR(INDEX($L$3:$L$113,MATCH(Y3,$M$3:$M$113,0),1),"")</f>
        <v>Dp</v>
      </c>
      <c r="X3" s="3" t="str">
        <f t="array" ref="X3:X113">_xll.qlRateHelperSelection(_xll.ohFilter(RateHelpers,IncludeFlag),_xll.ohFilter(Priority,IncludeFlag),,,,,_xll.ohFilter(MinDistance,IncludeFlag),Trigger)</f>
        <v>obj_002de</v>
      </c>
      <c r="Y3" s="3" t="str">
        <f>IFERROR(_xll.qlRateHelperQuoteName(X3,Trigger),"")</f>
        <v>USDOND_Quote</v>
      </c>
      <c r="Z3" s="70">
        <f>IFERROR(_xll.qlRateHelperRate(X3,Trigger),"")</f>
        <v>4.2044000000000005E-3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42632</v>
      </c>
      <c r="AC3" s="4">
        <f>IFERROR(_xll.qlRateHelperPillarDate(X3,Trigger),"")</f>
        <v>42633</v>
      </c>
      <c r="AD3" s="76">
        <v>0.99998832124750592</v>
      </c>
    </row>
    <row r="4" spans="1:40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obj_002b0#0002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4.2044000000000005E-3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obj_00350</v>
      </c>
      <c r="Y4" s="3" t="str">
        <f>IFERROR(_xll.qlRateHelperQuoteName(X4,Trigger),"")</f>
        <v>USDOIS1M_Quote</v>
      </c>
      <c r="Z4" s="70">
        <f>IFERROR(_xll.qlRateHelperRate(X4,Trigger),"")</f>
        <v>4.2200000000000007E-3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42634</v>
      </c>
      <c r="AC4" s="4">
        <f>IFERROR(_xll.qlRateHelperPillarDate(X4,Trigger),"")</f>
        <v>42664</v>
      </c>
      <c r="AD4" s="76">
        <v>0.9996155801884451</v>
      </c>
    </row>
    <row r="5" spans="1:40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obj_002ae#0002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4.2044000000000005E-3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obj_00349</v>
      </c>
      <c r="Y5" s="3" t="str">
        <f>IFERROR(_xll.qlRateHelperQuoteName(X5,Trigger),"")</f>
        <v>USDOIS2M_Quote</v>
      </c>
      <c r="Z5" s="70">
        <f>IFERROR(_xll.qlRateHelperRate(X5,Trigger),"")</f>
        <v>4.3000000000000009E-3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42634</v>
      </c>
      <c r="AC5" s="4">
        <f>IFERROR(_xll.qlRateHelperPillarDate(X5,Trigger),"")</f>
        <v>42695</v>
      </c>
      <c r="AD5" s="76">
        <v>0.9992390549881035</v>
      </c>
      <c r="AE5" s="79"/>
      <c r="AF5" s="79"/>
    </row>
    <row r="6" spans="1:40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>
        <f>IFERROR(_xll.qlQuoteValue(H8,Trigger),"--")</f>
        <v>4.3000000000000009E-3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obj_00354</v>
      </c>
      <c r="Y6" s="3" t="str">
        <f>IFERROR(_xll.qlRateHelperQuoteName(X6,Trigger),"")</f>
        <v>USDOIS3M_Quote</v>
      </c>
      <c r="Z6" s="70">
        <f>IFERROR(_xll.qlRateHelperRate(X6,Trigger),"")</f>
        <v>4.4400000000000004E-3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76">
        <v>0.99884607342394149</v>
      </c>
    </row>
    <row r="7" spans="1:40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8" si="4">H9</f>
        <v>USDOIS2W_Quote</v>
      </c>
      <c r="N7" s="164">
        <f>IFERROR(_xll.qlQuoteValue(H9,Trigger),"--")</f>
        <v>4.0600000000000002E-3</v>
      </c>
      <c r="O7" s="167"/>
      <c r="P7" s="101" t="b">
        <v>0</v>
      </c>
      <c r="Q7" s="98">
        <v>50</v>
      </c>
      <c r="R7" s="98">
        <v>1</v>
      </c>
      <c r="S7" s="98" t="str">
        <f t="shared" ref="S7:S58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obj_0034f</v>
      </c>
      <c r="Y7" s="3" t="str">
        <f>IFERROR(_xll.qlRateHelperQuoteName(X7,Trigger),"")</f>
        <v>USDOIS4M_Quote</v>
      </c>
      <c r="Z7" s="70">
        <f>IFERROR(_xll.qlRateHelperRate(X7,Trigger),"")</f>
        <v>4.6899999999999997E-3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42634</v>
      </c>
      <c r="AC7" s="4">
        <f>IFERROR(_xll.qlRateHelperPillarDate(X7,Trigger),"")</f>
        <v>42758</v>
      </c>
      <c r="AD7" s="76">
        <v>0.99835432571794402</v>
      </c>
    </row>
    <row r="8" spans="1:40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4.1400000000000005E-3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obj_0034c</v>
      </c>
      <c r="Y8" s="3" t="str">
        <f>IFERROR(_xll.qlRateHelperQuoteName(X8,Trigger),"")</f>
        <v>USDOIS5M_Quote</v>
      </c>
      <c r="Z8" s="70">
        <f>IFERROR(_xll.qlRateHelperRate(X8,Trigger),"")</f>
        <v>4.8500000000000001E-3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42634</v>
      </c>
      <c r="AC8" s="4">
        <f>IFERROR(_xll.qlRateHelperPillarDate(X8,Trigger),"")</f>
        <v>42787</v>
      </c>
      <c r="AD8" s="76">
        <v>0.99791016933048027</v>
      </c>
    </row>
    <row r="9" spans="1:40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198"/>
      <c r="E9" s="198"/>
      <c r="F9" s="198"/>
      <c r="G9" s="63" t="str">
        <f t="shared" si="6"/>
        <v>USDFedFunds</v>
      </c>
      <c r="H9" s="65" t="str">
        <f t="shared" si="7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4.2200000000000007E-3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obj_00350#0001</v>
      </c>
      <c r="T9" s="102">
        <f>IFERROR(_xll.qlRateHelperEarliestDate(S9,Trigger),"--")</f>
        <v>42634</v>
      </c>
      <c r="U9" s="102">
        <f>IFERROR(_xll.qlRateHelperPillarDate(S9,Trigger),"--")</f>
        <v>42664</v>
      </c>
      <c r="W9" s="3" t="str">
        <f t="shared" si="0"/>
        <v>OIS</v>
      </c>
      <c r="X9" s="3" t="str">
        <v>obj_00351</v>
      </c>
      <c r="Y9" s="3" t="str">
        <f>IFERROR(_xll.qlRateHelperQuoteName(X9,Trigger),"")</f>
        <v>USDOIS6M_Quote</v>
      </c>
      <c r="Z9" s="70">
        <f>IFERROR(_xll.qlRateHelperRate(X9,Trigger),"")</f>
        <v>4.9800000000000001E-3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42634</v>
      </c>
      <c r="AC9" s="4">
        <f>IFERROR(_xll.qlRateHelperPillarDate(X9,Trigger),"")</f>
        <v>42815</v>
      </c>
      <c r="AD9" s="76">
        <v>0.99746961399849643</v>
      </c>
      <c r="AG9" s="48" t="s">
        <v>100</v>
      </c>
      <c r="AH9" s="48" t="s">
        <v>170</v>
      </c>
    </row>
    <row r="10" spans="1:40" ht="11.25" customHeight="1" x14ac:dyDescent="0.2">
      <c r="A10" s="60" t="s">
        <v>98</v>
      </c>
      <c r="B10" s="61" t="s">
        <v>50</v>
      </c>
      <c r="C10" s="62">
        <f t="shared" si="8"/>
        <v>2</v>
      </c>
      <c r="D10" s="198"/>
      <c r="E10" s="198"/>
      <c r="F10" s="198"/>
      <c r="G10" s="63" t="str">
        <f t="shared" si="6"/>
        <v>USDFedFunds</v>
      </c>
      <c r="H10" s="65" t="str">
        <f t="shared" si="7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4.3000000000000009E-3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obj_00349#0001</v>
      </c>
      <c r="T10" s="102">
        <f>IFERROR(_xll.qlRateHelperEarliestDate(S10,Trigger),"--")</f>
        <v>42634</v>
      </c>
      <c r="U10" s="102">
        <f>IFERROR(_xll.qlRateHelperPillarDate(S10,Trigger),"--")</f>
        <v>42695</v>
      </c>
      <c r="W10" s="3" t="str">
        <f t="shared" si="0"/>
        <v>OIS</v>
      </c>
      <c r="X10" s="3" t="str">
        <v>obj_0034b</v>
      </c>
      <c r="Y10" s="3" t="str">
        <f>IFERROR(_xll.qlRateHelperQuoteName(X10,Trigger),"")</f>
        <v>USDOIS7M_Quote</v>
      </c>
      <c r="Z10" s="70">
        <f>IFERROR(_xll.qlRateHelperRate(X10,Trigger),"")</f>
        <v>5.1200000000000004E-3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42634</v>
      </c>
      <c r="AC10" s="4">
        <f>IFERROR(_xll.qlRateHelperPillarDate(X10,Trigger),"")</f>
        <v>42846</v>
      </c>
      <c r="AD10" s="76">
        <v>0.99696116298714432</v>
      </c>
      <c r="AF10" s="208" t="s">
        <v>162</v>
      </c>
      <c r="AG10" s="208" t="s">
        <v>163</v>
      </c>
      <c r="AH10" s="208" t="s">
        <v>164</v>
      </c>
      <c r="AI10" s="74" t="s">
        <v>165</v>
      </c>
      <c r="AJ10" s="74" t="s">
        <v>166</v>
      </c>
      <c r="AK10" s="208" t="s">
        <v>167</v>
      </c>
      <c r="AL10" s="208" t="s">
        <v>168</v>
      </c>
      <c r="AM10" s="208" t="s">
        <v>169</v>
      </c>
      <c r="AN10" s="206"/>
    </row>
    <row r="11" spans="1:40" ht="11.25" customHeight="1" x14ac:dyDescent="0.2">
      <c r="A11" s="60" t="s">
        <v>98</v>
      </c>
      <c r="B11" s="61" t="s">
        <v>2</v>
      </c>
      <c r="C11" s="62">
        <f t="shared" si="8"/>
        <v>2</v>
      </c>
      <c r="D11" s="198"/>
      <c r="E11" s="198"/>
      <c r="F11" s="198"/>
      <c r="G11" s="63" t="str">
        <f t="shared" si="6"/>
        <v>USDFedFunds</v>
      </c>
      <c r="H11" s="65" t="str">
        <f t="shared" si="7"/>
        <v>USDOIS1M_Quote</v>
      </c>
      <c r="I11" s="200"/>
      <c r="J11" s="175" t="str">
        <f>IF(P9,_xll.qlOISRateHelper(,C11,B11,H11,$G11,,Permanent,Trigger,ObjectOverwrite),"--")</f>
        <v>obj_00350#0001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4.4400000000000004E-3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obj_00354#0001</v>
      </c>
      <c r="T11" s="102">
        <f>IFERROR(_xll.qlRateHelperEarliestDate(S11,Trigger),"--")</f>
        <v>42634</v>
      </c>
      <c r="U11" s="102">
        <f>IFERROR(_xll.qlRateHelperPillarDate(S11,Trigger),"--")</f>
        <v>42725</v>
      </c>
      <c r="W11" s="3" t="str">
        <f t="shared" si="0"/>
        <v>OIS</v>
      </c>
      <c r="X11" s="3" t="str">
        <v>obj_00353</v>
      </c>
      <c r="Y11" s="3" t="str">
        <f>IFERROR(_xll.qlRateHelperQuoteName(X11,Trigger),"")</f>
        <v>USDOIS8M_Quote</v>
      </c>
      <c r="Z11" s="70">
        <f>IFERROR(_xll.qlRateHelperRate(X11,Trigger),"")</f>
        <v>5.2300000000000003E-3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42634</v>
      </c>
      <c r="AC11" s="4">
        <f>IFERROR(_xll.qlRateHelperPillarDate(X11,Trigger),"")</f>
        <v>42877</v>
      </c>
      <c r="AD11" s="76">
        <v>0.99644939618612705</v>
      </c>
      <c r="AF11" s="219">
        <v>1</v>
      </c>
      <c r="AG11" s="211">
        <f>_xll.qlCalendarEndOfMonth(LocalCalendar,Settlementdate,Trigger)</f>
        <v>42643</v>
      </c>
      <c r="AH11" s="221" t="str">
        <f t="shared" ref="AH11:AH24" si="9">Currency&amp;$AH$9&amp;AF11&amp;$AG$9</f>
        <v>USDJump1_Quote</v>
      </c>
      <c r="AI11" s="212">
        <f>_xll.qlDayCounterYearFraction("Act/360",AG11,_xll.qlCalendarAdvance(LocalCalendar,AG11,"1D","mf",,Trigger))</f>
        <v>8.3333333333333332E-3</v>
      </c>
      <c r="AJ11" s="210">
        <f>IF(_xll.qlQuoteIsValid(AH11,Trigger),_xll.qlQuoteValue(AH11,Trigger),1)</f>
        <v>1.0000095</v>
      </c>
      <c r="AK11" s="213">
        <f>-LN(AJ11)/AI11</f>
        <v>-1.1399945850337696E-3</v>
      </c>
      <c r="AL11" s="222"/>
      <c r="AM11" s="214" t="str">
        <f>IF(ISBLANK(AL11),AH11,EXP(-AL11*AI11))</f>
        <v>USDJump1_Quote</v>
      </c>
      <c r="AN11" s="206"/>
    </row>
    <row r="12" spans="1:40" ht="11.25" customHeight="1" x14ac:dyDescent="0.2">
      <c r="A12" s="60" t="s">
        <v>98</v>
      </c>
      <c r="B12" s="61" t="s">
        <v>51</v>
      </c>
      <c r="C12" s="62">
        <f t="shared" si="8"/>
        <v>2</v>
      </c>
      <c r="D12" s="198"/>
      <c r="E12" s="198"/>
      <c r="F12" s="198"/>
      <c r="G12" s="63" t="str">
        <f t="shared" si="6"/>
        <v>USDFedFunds</v>
      </c>
      <c r="H12" s="65" t="str">
        <f t="shared" si="7"/>
        <v>USDOIS2M_Quote</v>
      </c>
      <c r="I12" s="200"/>
      <c r="J12" s="175" t="str">
        <f>IF(P10,_xll.qlOISRateHelper(,C12,B12,H12,$G12,,Permanent,Trigger,ObjectOverwrite),"--")</f>
        <v>obj_00349#0001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4.6899999999999997E-3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obj_0034f#0001</v>
      </c>
      <c r="T12" s="102">
        <f>IFERROR(_xll.qlRateHelperEarliestDate(S12,Trigger),"--")</f>
        <v>42634</v>
      </c>
      <c r="U12" s="102">
        <f>IFERROR(_xll.qlRateHelperPillarDate(S12,Trigger),"--")</f>
        <v>42758</v>
      </c>
      <c r="W12" s="3" t="str">
        <f t="shared" si="0"/>
        <v>OIS</v>
      </c>
      <c r="X12" s="3" t="str">
        <v>obj_00352</v>
      </c>
      <c r="Y12" s="3" t="str">
        <f>IFERROR(_xll.qlRateHelperQuoteName(X12,Trigger),"")</f>
        <v>USDOIS9M_Quote</v>
      </c>
      <c r="Z12" s="70">
        <f>IFERROR(_xll.qlRateHelperRate(X12,Trigger),"")</f>
        <v>5.3300000000000005E-3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42634</v>
      </c>
      <c r="AC12" s="4">
        <f>IFERROR(_xll.qlRateHelperPillarDate(X12,Trigger),"")</f>
        <v>42907</v>
      </c>
      <c r="AD12" s="76">
        <v>0.99594159872011945</v>
      </c>
      <c r="AF12" s="219">
        <v>2</v>
      </c>
      <c r="AG12" s="211">
        <f>_xll.qlCalendarEndOfMonth(LocalCalendar,_xll.qlCalendarAdvance(LocalCalendar,AG11,"1M","mf",TRUE,Trigger))</f>
        <v>42674</v>
      </c>
      <c r="AH12" s="3" t="str">
        <f t="shared" si="9"/>
        <v>USDJump2_Quote</v>
      </c>
      <c r="AI12" s="212">
        <f>_xll.qlDayCounterYearFraction("Act/360",AG12,_xll.qlCalendarAdvance(LocalCalendar,AG12,"1D","mf",,Trigger))</f>
        <v>2.7777777777777779E-3</v>
      </c>
      <c r="AJ12" s="207">
        <f>IF(_xll.qlQuoteIsValid(AH12,Trigger),_xll.qlQuoteValue(AH12,Trigger),1)</f>
        <v>1</v>
      </c>
      <c r="AK12" s="213">
        <f t="shared" ref="AK12:AK23" si="10">-LN(AJ12)/AI12</f>
        <v>0</v>
      </c>
      <c r="AL12" s="223"/>
      <c r="AM12" s="214" t="str">
        <f t="shared" ref="AM12:AM23" si="11">IF(ISBLANK(AL12),AH12,EXP(-AL12*AI12))</f>
        <v>USDJump2_Quote</v>
      </c>
    </row>
    <row r="13" spans="1:40" ht="11.25" customHeight="1" x14ac:dyDescent="0.2">
      <c r="A13" s="60" t="s">
        <v>98</v>
      </c>
      <c r="B13" s="61" t="s">
        <v>0</v>
      </c>
      <c r="C13" s="62">
        <f t="shared" si="8"/>
        <v>2</v>
      </c>
      <c r="D13" s="198"/>
      <c r="E13" s="198"/>
      <c r="F13" s="198"/>
      <c r="G13" s="63" t="str">
        <f t="shared" si="6"/>
        <v>USDFedFunds</v>
      </c>
      <c r="H13" s="65" t="str">
        <f t="shared" si="7"/>
        <v>USDOIS3M_Quote</v>
      </c>
      <c r="I13" s="200"/>
      <c r="J13" s="175" t="str">
        <f>IF(P11,_xll.qlOISRateHelper(,C13,B13,H13,$G13,,Permanent,Trigger,ObjectOverwrite),"--")</f>
        <v>obj_00354#0001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4.8500000000000001E-3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obj_0034c#0001</v>
      </c>
      <c r="T13" s="102">
        <f>IFERROR(_xll.qlRateHelperEarliestDate(S13,Trigger),"--")</f>
        <v>42634</v>
      </c>
      <c r="U13" s="102">
        <f>IFERROR(_xll.qlRateHelperPillarDate(S13,Trigger),"--")</f>
        <v>42787</v>
      </c>
      <c r="W13" s="3" t="str">
        <f t="shared" si="0"/>
        <v>OIS</v>
      </c>
      <c r="X13" s="3" t="str">
        <v>obj_0034d</v>
      </c>
      <c r="Y13" s="3" t="str">
        <f>IFERROR(_xll.qlRateHelperQuoteName(X13,Trigger),"")</f>
        <v>USDOIS10M_Quote</v>
      </c>
      <c r="Z13" s="70">
        <f>IFERROR(_xll.qlRateHelperRate(X13,Trigger),"")</f>
        <v>5.4300000000000008E-3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42634</v>
      </c>
      <c r="AC13" s="4">
        <f>IFERROR(_xll.qlRateHelperPillarDate(X13,Trigger),"")</f>
        <v>42937</v>
      </c>
      <c r="AD13" s="76">
        <v>0.99541780345079212</v>
      </c>
      <c r="AF13" s="219">
        <v>3</v>
      </c>
      <c r="AG13" s="211">
        <f>_xll.qlCalendarEndOfMonth(LocalCalendar,_xll.qlCalendarAdvance(LocalCalendar,AG12,"1M","mf",TRUE,Trigger))</f>
        <v>42704</v>
      </c>
      <c r="AH13" s="3" t="str">
        <f t="shared" si="9"/>
        <v>USDJump3_Quote</v>
      </c>
      <c r="AI13" s="212">
        <f>_xll.qlDayCounterYearFraction("Act/360",AG13,_xll.qlCalendarAdvance(LocalCalendar,AG13,"1D","mf",,Trigger))</f>
        <v>2.7777777777777779E-3</v>
      </c>
      <c r="AJ13" s="207">
        <f>IF(_xll.qlQuoteIsValid(AH13,Trigger),_xll.qlQuoteValue(AH13,Trigger),1)</f>
        <v>1</v>
      </c>
      <c r="AK13" s="213">
        <f t="shared" si="10"/>
        <v>0</v>
      </c>
      <c r="AL13" s="223"/>
      <c r="AM13" s="214" t="str">
        <f t="shared" si="11"/>
        <v>USDJump3_Quote</v>
      </c>
    </row>
    <row r="14" spans="1:40" ht="11.25" customHeight="1" x14ac:dyDescent="0.2">
      <c r="A14" s="60" t="s">
        <v>98</v>
      </c>
      <c r="B14" s="61" t="s">
        <v>52</v>
      </c>
      <c r="C14" s="62">
        <f t="shared" si="8"/>
        <v>2</v>
      </c>
      <c r="D14" s="198"/>
      <c r="E14" s="198"/>
      <c r="F14" s="198"/>
      <c r="G14" s="63" t="str">
        <f t="shared" si="6"/>
        <v>USDFedFunds</v>
      </c>
      <c r="H14" s="65" t="str">
        <f t="shared" si="7"/>
        <v>USDOIS4M_Quote</v>
      </c>
      <c r="I14" s="200"/>
      <c r="J14" s="175" t="str">
        <f>IF(P12,_xll.qlOISRateHelper(,C14,B14,H14,$G14,,Permanent,Trigger,ObjectOverwrite),"--")</f>
        <v>obj_0034f#0001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4.9800000000000001E-3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obj_00351#0001</v>
      </c>
      <c r="T14" s="102">
        <f>IFERROR(_xll.qlRateHelperEarliestDate(S14,Trigger),"--")</f>
        <v>42634</v>
      </c>
      <c r="U14" s="102">
        <f>IFERROR(_xll.qlRateHelperPillarDate(S14,Trigger),"--")</f>
        <v>42815</v>
      </c>
      <c r="W14" s="3" t="str">
        <f t="shared" si="0"/>
        <v>OIS</v>
      </c>
      <c r="X14" s="3" t="str">
        <v>obj_0034a</v>
      </c>
      <c r="Y14" s="3" t="str">
        <f>IFERROR(_xll.qlRateHelperQuoteName(X14,Trigger),"")</f>
        <v>USDOIS11M_Quote</v>
      </c>
      <c r="Z14" s="70">
        <f>IFERROR(_xll.qlRateHelperRate(X14,Trigger),"")</f>
        <v>5.5299999999999993E-3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42634</v>
      </c>
      <c r="AC14" s="4">
        <f>IFERROR(_xll.qlRateHelperPillarDate(X14,Trigger),"")</f>
        <v>42968</v>
      </c>
      <c r="AD14" s="76">
        <v>0.99486285723763768</v>
      </c>
      <c r="AF14" s="219">
        <v>4</v>
      </c>
      <c r="AG14" s="211">
        <f>_xll.qlCalendarEndOfMonth(LocalCalendar,_xll.qlCalendarAdvance(LocalCalendar,AG13,"1M","mf",TRUE,Trigger))</f>
        <v>42734</v>
      </c>
      <c r="AH14" s="3" t="str">
        <f t="shared" si="9"/>
        <v>USDJump4_Quote</v>
      </c>
      <c r="AI14" s="212">
        <f>_xll.qlDayCounterYearFraction("Act/360",AG14,_xll.qlCalendarAdvance(LocalCalendar,AG14,"1D","mf",,Trigger))</f>
        <v>1.1111111111111112E-2</v>
      </c>
      <c r="AJ14" s="207">
        <f>IF(_xll.qlQuoteIsValid(AH14,Trigger),_xll.qlQuoteValue(AH14,Trigger),1)</f>
        <v>1</v>
      </c>
      <c r="AK14" s="213">
        <f t="shared" si="10"/>
        <v>0</v>
      </c>
      <c r="AL14" s="223"/>
      <c r="AM14" s="214" t="str">
        <f t="shared" si="11"/>
        <v>USDJump4_Quote</v>
      </c>
    </row>
    <row r="15" spans="1:40" ht="11.25" customHeight="1" x14ac:dyDescent="0.2">
      <c r="A15" s="60" t="s">
        <v>98</v>
      </c>
      <c r="B15" s="61" t="s">
        <v>53</v>
      </c>
      <c r="C15" s="62">
        <f t="shared" si="8"/>
        <v>2</v>
      </c>
      <c r="D15" s="198"/>
      <c r="E15" s="198"/>
      <c r="F15" s="198"/>
      <c r="G15" s="63" t="str">
        <f t="shared" si="6"/>
        <v>USDFedFunds</v>
      </c>
      <c r="H15" s="65" t="str">
        <f t="shared" si="7"/>
        <v>USDOIS5M_Quote</v>
      </c>
      <c r="I15" s="200"/>
      <c r="J15" s="175" t="str">
        <f>IF(P13,_xll.qlOISRateHelper(,C15,B15,H15,$G15,,Permanent,Trigger,ObjectOverwrite),"--")</f>
        <v>obj_0034c#0001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5.1200000000000004E-3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obj_0034b#0001</v>
      </c>
      <c r="T15" s="102">
        <f>IFERROR(_xll.qlRateHelperEarliestDate(S15,Trigger),"--")</f>
        <v>42634</v>
      </c>
      <c r="U15" s="102">
        <f>IFERROR(_xll.qlRateHelperPillarDate(S15,Trigger),"--")</f>
        <v>42846</v>
      </c>
      <c r="W15" s="3" t="str">
        <f t="shared" si="0"/>
        <v>OIS</v>
      </c>
      <c r="X15" s="3" t="str">
        <v>obj_0034e</v>
      </c>
      <c r="Y15" s="3" t="str">
        <f>IFERROR(_xll.qlRateHelperQuoteName(X15,Trigger),"")</f>
        <v>USDOIS1Y_Quote</v>
      </c>
      <c r="Z15" s="70">
        <f>IFERROR(_xll.qlRateHelperRate(X15,Trigger),"")</f>
        <v>5.6099999999999995E-3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42634</v>
      </c>
      <c r="AC15" s="4">
        <f>IFERROR(_xll.qlRateHelperPillarDate(X15,Trigger),"")</f>
        <v>42999</v>
      </c>
      <c r="AD15" s="76">
        <v>0.99431155042747732</v>
      </c>
      <c r="AF15" s="219">
        <v>5</v>
      </c>
      <c r="AG15" s="211">
        <f>_xll.qlCalendarEndOfMonth(LocalCalendar,_xll.qlCalendarAdvance(LocalCalendar,AG14,"1M","mf",TRUE,Trigger))</f>
        <v>42766</v>
      </c>
      <c r="AH15" s="3" t="str">
        <f t="shared" si="9"/>
        <v>USDJump5_Quote</v>
      </c>
      <c r="AI15" s="212">
        <f>_xll.qlDayCounterYearFraction("Act/360",AG15,_xll.qlCalendarAdvance(LocalCalendar,AG15,"1D","mf",,Trigger))</f>
        <v>2.7777777777777779E-3</v>
      </c>
      <c r="AJ15" s="207">
        <f>IF(_xll.qlQuoteIsValid(AH15,Trigger),_xll.qlQuoteValue(AH15,Trigger),1)</f>
        <v>1</v>
      </c>
      <c r="AK15" s="213">
        <f t="shared" si="10"/>
        <v>0</v>
      </c>
      <c r="AL15" s="223"/>
      <c r="AM15" s="214" t="str">
        <f t="shared" si="11"/>
        <v>USDJump5_Quote</v>
      </c>
    </row>
    <row r="16" spans="1:40" ht="11.25" customHeight="1" x14ac:dyDescent="0.2">
      <c r="A16" s="60" t="s">
        <v>98</v>
      </c>
      <c r="B16" s="61" t="s">
        <v>3</v>
      </c>
      <c r="C16" s="62">
        <f t="shared" si="8"/>
        <v>2</v>
      </c>
      <c r="D16" s="198"/>
      <c r="E16" s="198"/>
      <c r="F16" s="198"/>
      <c r="G16" s="63" t="str">
        <f t="shared" si="6"/>
        <v>USDFedFunds</v>
      </c>
      <c r="H16" s="65" t="str">
        <f t="shared" si="7"/>
        <v>USDOIS6M_Quote</v>
      </c>
      <c r="I16" s="200"/>
      <c r="J16" s="175" t="str">
        <f>IF(P14,_xll.qlOISRateHelper(,C16,B16,H16,$G16,,Permanent,Trigger,ObjectOverwrite),"--")</f>
        <v>obj_00351#0001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5.2300000000000003E-3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obj_00353#0001</v>
      </c>
      <c r="T16" s="102">
        <f>IFERROR(_xll.qlRateHelperEarliestDate(S16,Trigger),"--")</f>
        <v>42634</v>
      </c>
      <c r="U16" s="102">
        <f>IFERROR(_xll.qlRateHelperPillarDate(S16,Trigger),"--")</f>
        <v>42877</v>
      </c>
      <c r="W16" s="3" t="str">
        <f t="shared" si="0"/>
        <v>OIS</v>
      </c>
      <c r="X16" s="3" t="str">
        <v>obj_0033c</v>
      </c>
      <c r="Y16" s="3" t="str">
        <f>IFERROR(_xll.qlRateHelperQuoteName(X16,Trigger),"")</f>
        <v>USDOIS15M_Quote</v>
      </c>
      <c r="Z16" s="70">
        <f>IFERROR(_xll.qlRateHelperRate(X16,Trigger),"")</f>
        <v>5.8200000000000005E-3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42634</v>
      </c>
      <c r="AC16" s="4">
        <f>IFERROR(_xll.qlRateHelperPillarDate(X16,Trigger),"")</f>
        <v>43090</v>
      </c>
      <c r="AD16" s="76">
        <v>0.9926277228609145</v>
      </c>
      <c r="AF16" s="219">
        <v>6</v>
      </c>
      <c r="AG16" s="211">
        <f>_xll.qlCalendarEndOfMonth(LocalCalendar,_xll.qlCalendarAdvance(LocalCalendar,AG15,"1M","mf",TRUE,Trigger))</f>
        <v>42794</v>
      </c>
      <c r="AH16" s="3" t="str">
        <f t="shared" si="9"/>
        <v>USDJump6_Quote</v>
      </c>
      <c r="AI16" s="212">
        <f>_xll.qlDayCounterYearFraction("Act/360",AG16,_xll.qlCalendarAdvance(LocalCalendar,AG16,"1D","mf",,Trigger))</f>
        <v>2.7777777777777779E-3</v>
      </c>
      <c r="AJ16" s="207">
        <f>IF(_xll.qlQuoteIsValid(AH16,Trigger),_xll.qlQuoteValue(AH16,Trigger),1)</f>
        <v>1</v>
      </c>
      <c r="AK16" s="213">
        <f t="shared" si="10"/>
        <v>0</v>
      </c>
      <c r="AL16" s="223"/>
      <c r="AM16" s="214" t="str">
        <f t="shared" si="11"/>
        <v>USDJump6_Quote</v>
      </c>
    </row>
    <row r="17" spans="1:39" ht="11.25" customHeight="1" x14ac:dyDescent="0.2">
      <c r="A17" s="60" t="s">
        <v>98</v>
      </c>
      <c r="B17" s="61" t="s">
        <v>54</v>
      </c>
      <c r="C17" s="62">
        <f t="shared" si="8"/>
        <v>2</v>
      </c>
      <c r="D17" s="198"/>
      <c r="E17" s="198"/>
      <c r="F17" s="198"/>
      <c r="G17" s="63" t="str">
        <f t="shared" si="6"/>
        <v>USDFedFunds</v>
      </c>
      <c r="H17" s="65" t="str">
        <f t="shared" si="7"/>
        <v>USDOIS7M_Quote</v>
      </c>
      <c r="I17" s="200"/>
      <c r="J17" s="175" t="str">
        <f>IF(P15,_xll.qlOISRateHelper(,C17,B17,H17,$G17,,Permanent,Trigger,ObjectOverwrite),"--")</f>
        <v>obj_0034b#0001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5.3300000000000005E-3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obj_00352#0001</v>
      </c>
      <c r="T17" s="102">
        <f>IFERROR(_xll.qlRateHelperEarliestDate(S17,Trigger),"--")</f>
        <v>42634</v>
      </c>
      <c r="U17" s="102">
        <f>IFERROR(_xll.qlRateHelperPillarDate(S17,Trigger),"--")</f>
        <v>42907</v>
      </c>
      <c r="W17" s="3" t="str">
        <f t="shared" si="0"/>
        <v>OIS</v>
      </c>
      <c r="X17" s="3" t="str">
        <v>obj_00337</v>
      </c>
      <c r="Y17" s="3" t="str">
        <f>IFERROR(_xll.qlRateHelperQuoteName(X17,Trigger),"")</f>
        <v>USDOIS18M_Quote</v>
      </c>
      <c r="Z17" s="70">
        <f>IFERROR(_xll.qlRateHelperRate(X17,Trigger),"")</f>
        <v>6.0299999999999998E-3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42634</v>
      </c>
      <c r="AC17" s="4">
        <f>IFERROR(_xll.qlRateHelperPillarDate(X17,Trigger),"")</f>
        <v>43180</v>
      </c>
      <c r="AD17" s="76">
        <v>0.99087004008043222</v>
      </c>
      <c r="AF17" s="219">
        <v>7</v>
      </c>
      <c r="AG17" s="211">
        <f>_xll.qlCalendarEndOfMonth(LocalCalendar,_xll.qlCalendarAdvance(LocalCalendar,AG16,"1M","mf",TRUE,Trigger))</f>
        <v>42825</v>
      </c>
      <c r="AH17" s="3" t="str">
        <f t="shared" si="9"/>
        <v>USDJump7_Quote</v>
      </c>
      <c r="AI17" s="212">
        <f>_xll.qlDayCounterYearFraction("Act/360",AG17,_xll.qlCalendarAdvance(LocalCalendar,AG17,"1D","mf",,Trigger))</f>
        <v>8.3333333333333332E-3</v>
      </c>
      <c r="AJ17" s="207">
        <f>IF(_xll.qlQuoteIsValid(AH17,Trigger),_xll.qlQuoteValue(AH17,Trigger),1)</f>
        <v>1</v>
      </c>
      <c r="AK17" s="213">
        <f t="shared" si="10"/>
        <v>0</v>
      </c>
      <c r="AL17" s="223"/>
      <c r="AM17" s="214" t="str">
        <f t="shared" si="11"/>
        <v>USDJump7_Quote</v>
      </c>
    </row>
    <row r="18" spans="1:39" ht="11.25" customHeight="1" x14ac:dyDescent="0.2">
      <c r="A18" s="60" t="s">
        <v>98</v>
      </c>
      <c r="B18" s="61" t="s">
        <v>55</v>
      </c>
      <c r="C18" s="62">
        <f t="shared" si="8"/>
        <v>2</v>
      </c>
      <c r="D18" s="198"/>
      <c r="E18" s="198"/>
      <c r="F18" s="198"/>
      <c r="G18" s="63" t="str">
        <f t="shared" si="6"/>
        <v>USDFedFunds</v>
      </c>
      <c r="H18" s="65" t="str">
        <f t="shared" si="7"/>
        <v>USDOIS8M_Quote</v>
      </c>
      <c r="I18" s="200"/>
      <c r="J18" s="175" t="str">
        <f>IF(P16,_xll.qlOISRateHelper(,C18,B18,H18,$G18,,Permanent,Trigger,ObjectOverwrite),"--")</f>
        <v>obj_00353#0001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5.4300000000000008E-3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obj_0034d#0001</v>
      </c>
      <c r="T18" s="102">
        <f>IFERROR(_xll.qlRateHelperEarliestDate(S18,Trigger),"--")</f>
        <v>42634</v>
      </c>
      <c r="U18" s="102">
        <f>IFERROR(_xll.qlRateHelperPillarDate(S18,Trigger),"--")</f>
        <v>42937</v>
      </c>
      <c r="W18" s="3" t="str">
        <f t="shared" si="0"/>
        <v>OIS</v>
      </c>
      <c r="X18" s="3" t="str">
        <v>obj_00336</v>
      </c>
      <c r="Y18" s="3" t="str">
        <f>IFERROR(_xll.qlRateHelperQuoteName(X18,Trigger),"")</f>
        <v>USDOIS21M_Quote</v>
      </c>
      <c r="Z18" s="70">
        <f>IFERROR(_xll.qlRateHelperRate(X18,Trigger),"")</f>
        <v>6.2199999999999998E-3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42634</v>
      </c>
      <c r="AC18" s="4">
        <f>IFERROR(_xll.qlRateHelperPillarDate(X18,Trigger),"")</f>
        <v>43272</v>
      </c>
      <c r="AD18" s="76">
        <v>0.9890147295670515</v>
      </c>
      <c r="AF18" s="219">
        <v>8</v>
      </c>
      <c r="AG18" s="211">
        <f>_xll.qlCalendarEndOfMonth(LocalCalendar,_xll.qlCalendarAdvance(LocalCalendar,AG17,"1M","mf",TRUE,Trigger))</f>
        <v>42853</v>
      </c>
      <c r="AH18" s="3" t="str">
        <f t="shared" si="9"/>
        <v>USDJump8_Quote</v>
      </c>
      <c r="AI18" s="212">
        <f>_xll.qlDayCounterYearFraction("Act/360",AG18,_xll.qlCalendarAdvance(LocalCalendar,AG18,"1D","mf",,Trigger))</f>
        <v>8.3333333333333332E-3</v>
      </c>
      <c r="AJ18" s="207">
        <f>IF(_xll.qlQuoteIsValid(AH18,Trigger),_xll.qlQuoteValue(AH18,Trigger),1)</f>
        <v>1</v>
      </c>
      <c r="AK18" s="213">
        <f t="shared" si="10"/>
        <v>0</v>
      </c>
      <c r="AL18" s="223"/>
      <c r="AM18" s="214" t="str">
        <f t="shared" si="11"/>
        <v>USDJump8_Quote</v>
      </c>
    </row>
    <row r="19" spans="1:39" ht="11.25" customHeight="1" x14ac:dyDescent="0.2">
      <c r="A19" s="60" t="s">
        <v>98</v>
      </c>
      <c r="B19" s="61" t="s">
        <v>56</v>
      </c>
      <c r="C19" s="62">
        <f t="shared" si="8"/>
        <v>2</v>
      </c>
      <c r="D19" s="198"/>
      <c r="E19" s="198"/>
      <c r="F19" s="198"/>
      <c r="G19" s="63" t="str">
        <f t="shared" si="6"/>
        <v>USDFedFunds</v>
      </c>
      <c r="H19" s="65" t="str">
        <f t="shared" si="7"/>
        <v>USDOIS9M_Quote</v>
      </c>
      <c r="I19" s="200"/>
      <c r="J19" s="175" t="str">
        <f>IF(P17,_xll.qlOISRateHelper(,C19,B19,H19,$G19,,Permanent,Trigger,ObjectOverwrite),"--")</f>
        <v>obj_00352#0001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5.5299999999999993E-3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obj_0034a#0001</v>
      </c>
      <c r="T19" s="102">
        <f>IFERROR(_xll.qlRateHelperEarliestDate(S19,Trigger),"--")</f>
        <v>42634</v>
      </c>
      <c r="U19" s="102">
        <f>IFERROR(_xll.qlRateHelperPillarDate(S19,Trigger),"--")</f>
        <v>42968</v>
      </c>
      <c r="W19" s="3" t="str">
        <f t="shared" si="0"/>
        <v>OIS</v>
      </c>
      <c r="X19" s="3" t="str">
        <v>obj_00338</v>
      </c>
      <c r="Y19" s="3" t="str">
        <f>IFERROR(_xll.qlRateHelperQuoteName(X19,Trigger),"")</f>
        <v>USDOIS2Y_Quote</v>
      </c>
      <c r="Z19" s="70">
        <f>IFERROR(_xll.qlRateHelperRate(X19,Trigger),"")</f>
        <v>6.4000000000000003E-3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42634</v>
      </c>
      <c r="AC19" s="4">
        <f>IFERROR(_xll.qlRateHelperPillarDate(X19,Trigger),"")</f>
        <v>43364</v>
      </c>
      <c r="AD19" s="76">
        <v>0.98708992841707244</v>
      </c>
      <c r="AF19" s="219">
        <v>9</v>
      </c>
      <c r="AG19" s="211">
        <f>_xll.qlCalendarEndOfMonth(LocalCalendar,_xll.qlCalendarAdvance(LocalCalendar,AG18,"1M","mf",TRUE,Trigger))</f>
        <v>42886</v>
      </c>
      <c r="AH19" s="3" t="str">
        <f t="shared" si="9"/>
        <v>USDJump9_Quote</v>
      </c>
      <c r="AI19" s="212">
        <f>_xll.qlDayCounterYearFraction("Act/360",AG19,_xll.qlCalendarAdvance(LocalCalendar,AG19,"1D","mf",,Trigger))</f>
        <v>2.7777777777777779E-3</v>
      </c>
      <c r="AJ19" s="207">
        <f>IF(_xll.qlQuoteIsValid(AH19,Trigger),_xll.qlQuoteValue(AH19,Trigger),1)</f>
        <v>1</v>
      </c>
      <c r="AK19" s="213">
        <f t="shared" si="10"/>
        <v>0</v>
      </c>
      <c r="AL19" s="223"/>
      <c r="AM19" s="214" t="str">
        <f t="shared" si="11"/>
        <v>USDJump9_Quote</v>
      </c>
    </row>
    <row r="20" spans="1:39" ht="11.25" customHeight="1" x14ac:dyDescent="0.2">
      <c r="A20" s="60" t="s">
        <v>98</v>
      </c>
      <c r="B20" s="61" t="s">
        <v>57</v>
      </c>
      <c r="C20" s="62">
        <f t="shared" si="8"/>
        <v>2</v>
      </c>
      <c r="D20" s="198"/>
      <c r="E20" s="198"/>
      <c r="F20" s="198"/>
      <c r="G20" s="63" t="str">
        <f t="shared" si="6"/>
        <v>USDFedFunds</v>
      </c>
      <c r="H20" s="65" t="str">
        <f t="shared" si="7"/>
        <v>USDOIS10M_Quote</v>
      </c>
      <c r="I20" s="200"/>
      <c r="J20" s="175" t="str">
        <f>IF(P18,_xll.qlOISRateHelper(,C20,B20,H20,$G20,,Permanent,Trigger,ObjectOverwrite),"--")</f>
        <v>obj_0034d#0001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5.6099999999999995E-3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obj_0034e#0001</v>
      </c>
      <c r="T20" s="102">
        <f>IFERROR(_xll.qlRateHelperEarliestDate(S20,Trigger),"--")</f>
        <v>42634</v>
      </c>
      <c r="U20" s="102">
        <f>IFERROR(_xll.qlRateHelperPillarDate(S20,Trigger),"--")</f>
        <v>42999</v>
      </c>
      <c r="W20" s="3" t="str">
        <f t="shared" si="0"/>
        <v>OIS</v>
      </c>
      <c r="X20" s="3" t="str">
        <v>obj_00346</v>
      </c>
      <c r="Y20" s="3" t="str">
        <f>IFERROR(_xll.qlRateHelperQuoteName(X20,Trigger),"")</f>
        <v>USDOIS3Y_Quote</v>
      </c>
      <c r="Z20" s="70">
        <f>IFERROR(_xll.qlRateHelperRate(X20,Trigger),"")</f>
        <v>7.0599999999999994E-3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42634</v>
      </c>
      <c r="AC20" s="4">
        <f>IFERROR(_xll.qlRateHelperPillarDate(X20,Trigger),"")</f>
        <v>43731</v>
      </c>
      <c r="AD20" s="76">
        <v>0.97868016418633197</v>
      </c>
      <c r="AF20" s="219">
        <v>10</v>
      </c>
      <c r="AG20" s="211">
        <f>_xll.qlCalendarEndOfMonth(LocalCalendar,_xll.qlCalendarAdvance(LocalCalendar,AG19,"1M","mf",TRUE,Trigger))</f>
        <v>42916</v>
      </c>
      <c r="AH20" s="3" t="str">
        <f t="shared" si="9"/>
        <v>USDJump10_Quote</v>
      </c>
      <c r="AI20" s="212">
        <f>_xll.qlDayCounterYearFraction("Act/360",AG20,_xll.qlCalendarAdvance(LocalCalendar,AG20,"1D","mf",,Trigger))</f>
        <v>8.3333333333333332E-3</v>
      </c>
      <c r="AJ20" s="207">
        <f>IF(_xll.qlQuoteIsValid(AH20,Trigger),_xll.qlQuoteValue(AH20,Trigger),1)</f>
        <v>1</v>
      </c>
      <c r="AK20" s="213">
        <f t="shared" si="10"/>
        <v>0</v>
      </c>
      <c r="AL20" s="223"/>
      <c r="AM20" s="214" t="str">
        <f t="shared" si="11"/>
        <v>USDJump10_Quote</v>
      </c>
    </row>
    <row r="21" spans="1:39" ht="11.25" customHeight="1" x14ac:dyDescent="0.2">
      <c r="A21" s="60" t="s">
        <v>98</v>
      </c>
      <c r="B21" s="61" t="s">
        <v>58</v>
      </c>
      <c r="C21" s="62">
        <f t="shared" si="8"/>
        <v>2</v>
      </c>
      <c r="D21" s="198"/>
      <c r="E21" s="198"/>
      <c r="F21" s="198"/>
      <c r="G21" s="63" t="str">
        <f t="shared" si="6"/>
        <v>USDFedFunds</v>
      </c>
      <c r="H21" s="65" t="str">
        <f t="shared" si="7"/>
        <v>USDOIS11M_Quote</v>
      </c>
      <c r="I21" s="200"/>
      <c r="J21" s="175" t="str">
        <f>IF(P19,_xll.qlOISRateHelper(,C21,B21,H21,$G21,,Permanent,Trigger,ObjectOverwrite),"--")</f>
        <v>obj_0034a#0001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obj_00343</v>
      </c>
      <c r="Y21" s="3" t="str">
        <f>IFERROR(_xll.qlRateHelperQuoteName(X21,Trigger),"")</f>
        <v>USDOIS4Y_Quote</v>
      </c>
      <c r="Z21" s="70">
        <f>IFERROR(_xll.qlRateHelperRate(X21,Trigger),"")</f>
        <v>7.7000000000000002E-3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42634</v>
      </c>
      <c r="AC21" s="4">
        <f>IFERROR(_xll.qlRateHelperPillarDate(X21,Trigger),"")</f>
        <v>44095</v>
      </c>
      <c r="AD21" s="76">
        <v>0.96923019116269704</v>
      </c>
      <c r="AF21" s="219">
        <v>11</v>
      </c>
      <c r="AG21" s="211">
        <f>_xll.qlCalendarEndOfMonth(LocalCalendar,_xll.qlCalendarAdvance(LocalCalendar,AG20,"1M","mf",TRUE,Trigger))</f>
        <v>42947</v>
      </c>
      <c r="AH21" s="3" t="str">
        <f t="shared" si="9"/>
        <v>USDJump11_Quote</v>
      </c>
      <c r="AI21" s="212">
        <f>_xll.qlDayCounterYearFraction("Act/360",AG21,_xll.qlCalendarAdvance(LocalCalendar,AG21,"1D","mf",,Trigger))</f>
        <v>2.7777777777777779E-3</v>
      </c>
      <c r="AJ21" s="207">
        <f>IF(_xll.qlQuoteIsValid(AH21,Trigger),_xll.qlQuoteValue(AH21,Trigger),1)</f>
        <v>1</v>
      </c>
      <c r="AK21" s="213">
        <f t="shared" si="10"/>
        <v>0</v>
      </c>
      <c r="AL21" s="223"/>
      <c r="AM21" s="214" t="str">
        <f t="shared" si="11"/>
        <v>USDJump11_Quote</v>
      </c>
    </row>
    <row r="22" spans="1:39" ht="11.25" customHeight="1" x14ac:dyDescent="0.2">
      <c r="A22" s="60" t="s">
        <v>98</v>
      </c>
      <c r="B22" s="61" t="s">
        <v>28</v>
      </c>
      <c r="C22" s="62">
        <f t="shared" si="8"/>
        <v>2</v>
      </c>
      <c r="D22" s="198"/>
      <c r="E22" s="198"/>
      <c r="F22" s="198"/>
      <c r="G22" s="63" t="str">
        <f t="shared" si="6"/>
        <v>USDFedFunds</v>
      </c>
      <c r="H22" s="65" t="str">
        <f t="shared" si="7"/>
        <v>USDOIS1Y_Quote</v>
      </c>
      <c r="I22" s="200"/>
      <c r="J22" s="175" t="str">
        <f>IF(P20,_xll.qlOISRateHelper(,C22,B22,H22,$G22,,Permanent,Trigger,ObjectOverwrite),"--")</f>
        <v>obj_0034e#0001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obj_00340</v>
      </c>
      <c r="Y22" s="3" t="str">
        <f>IFERROR(_xll.qlRateHelperQuoteName(X22,Trigger),"")</f>
        <v>USDOIS5Y_Quote</v>
      </c>
      <c r="Z22" s="70">
        <f>IFERROR(_xll.qlRateHelperRate(X22,Trigger),"")</f>
        <v>8.3600000000000011E-3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42634</v>
      </c>
      <c r="AC22" s="4">
        <f>IFERROR(_xll.qlRateHelperPillarDate(X22,Trigger),"")</f>
        <v>44460</v>
      </c>
      <c r="AD22" s="76">
        <v>0.9585144067790935</v>
      </c>
      <c r="AF22" s="219">
        <v>12</v>
      </c>
      <c r="AG22" s="211">
        <f>_xll.qlCalendarEndOfMonth(LocalCalendar,_xll.qlCalendarAdvance(LocalCalendar,AG21,"1M","mf",TRUE,Trigger))</f>
        <v>42978</v>
      </c>
      <c r="AH22" s="3" t="str">
        <f t="shared" si="9"/>
        <v>USDJump12_Quote</v>
      </c>
      <c r="AI22" s="212">
        <f>_xll.qlDayCounterYearFraction("Act/360",AG22,_xll.qlCalendarAdvance(LocalCalendar,AG22,"1D","mf",,Trigger))</f>
        <v>2.7777777777777779E-3</v>
      </c>
      <c r="AJ22" s="207">
        <f>IF(_xll.qlQuoteIsValid(AH22,Trigger),_xll.qlQuoteValue(AH22,Trigger),1)</f>
        <v>1</v>
      </c>
      <c r="AK22" s="213">
        <f t="shared" si="10"/>
        <v>0</v>
      </c>
      <c r="AL22" s="223"/>
      <c r="AM22" s="214" t="str">
        <f t="shared" si="11"/>
        <v>USDJump12_Quote</v>
      </c>
    </row>
    <row r="23" spans="1:39" ht="11.25" customHeight="1" x14ac:dyDescent="0.2">
      <c r="A23" s="60" t="s">
        <v>98</v>
      </c>
      <c r="B23" s="61" t="s">
        <v>59</v>
      </c>
      <c r="C23" s="62">
        <f t="shared" ref="C23:C61" si="12">IF(B23="O/N",0,IF(B23="T/N",1,2))</f>
        <v>2</v>
      </c>
      <c r="D23" s="198"/>
      <c r="E23" s="198"/>
      <c r="F23" s="198"/>
      <c r="G23" s="63" t="str">
        <f t="shared" si="6"/>
        <v>USDFedFunds</v>
      </c>
      <c r="H23" s="65" t="str">
        <f t="shared" si="7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5.8200000000000005E-3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obj_0033c#0001</v>
      </c>
      <c r="T23" s="102">
        <f>IFERROR(_xll.qlRateHelperEarliestDate(S23,Trigger),"--")</f>
        <v>42634</v>
      </c>
      <c r="U23" s="102">
        <f>IFERROR(_xll.qlRateHelperPillarDate(S23,Trigger),"--")</f>
        <v>43090</v>
      </c>
      <c r="W23" s="3" t="str">
        <f t="shared" si="0"/>
        <v>OIS</v>
      </c>
      <c r="X23" s="3" t="str">
        <v>obj_0033d</v>
      </c>
      <c r="Y23" s="3" t="str">
        <f>IFERROR(_xll.qlRateHelperQuoteName(X23,Trigger),"")</f>
        <v>USDOIS6Y_Quote</v>
      </c>
      <c r="Z23" s="70">
        <f>IFERROR(_xll.qlRateHelperRate(X23,Trigger),"")</f>
        <v>9.0399999999999994E-3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42634</v>
      </c>
      <c r="AC23" s="4">
        <f>IFERROR(_xll.qlRateHelperPillarDate(X23,Trigger),"")</f>
        <v>44825</v>
      </c>
      <c r="AD23" s="76">
        <v>0.94646775289312435</v>
      </c>
      <c r="AF23" s="219">
        <v>13</v>
      </c>
      <c r="AG23" s="211">
        <f>_xll.qlCalendarEndOfMonth(LocalCalendar,_xll.qlCalendarAdvance(LocalCalendar,AG22,"1M","mf",TRUE,Trigger))</f>
        <v>43007</v>
      </c>
      <c r="AH23" s="3" t="str">
        <f t="shared" si="9"/>
        <v>USDJump13_Quote</v>
      </c>
      <c r="AI23" s="212">
        <f>_xll.qlDayCounterYearFraction("Act/360",AG23,_xll.qlCalendarAdvance(LocalCalendar,AG23,"1D","mf",,Trigger))</f>
        <v>8.3333333333333332E-3</v>
      </c>
      <c r="AJ23" s="207">
        <f>IF(_xll.qlQuoteIsValid(AH23,Trigger),_xll.qlQuoteValue(AH23,Trigger),1)</f>
        <v>1</v>
      </c>
      <c r="AK23" s="213">
        <f t="shared" si="10"/>
        <v>0</v>
      </c>
      <c r="AL23" s="223"/>
      <c r="AM23" s="214" t="str">
        <f t="shared" si="11"/>
        <v>USDJump13_Quote</v>
      </c>
    </row>
    <row r="24" spans="1:39" ht="11.25" customHeight="1" x14ac:dyDescent="0.2">
      <c r="A24" s="60" t="s">
        <v>98</v>
      </c>
      <c r="B24" s="61" t="s">
        <v>60</v>
      </c>
      <c r="C24" s="62">
        <f t="shared" si="12"/>
        <v>2</v>
      </c>
      <c r="D24" s="198"/>
      <c r="E24" s="198"/>
      <c r="F24" s="198"/>
      <c r="G24" s="63" t="str">
        <f t="shared" si="6"/>
        <v>USDFedFunds</v>
      </c>
      <c r="H24" s="65" t="str">
        <f t="shared" si="7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obj_00341</v>
      </c>
      <c r="Y24" s="3" t="str">
        <f>IFERROR(_xll.qlRateHelperQuoteName(X24,Trigger),"")</f>
        <v>USDOIS7Y_Quote</v>
      </c>
      <c r="Z24" s="70">
        <f>IFERROR(_xll.qlRateHelperRate(X24,Trigger),"")</f>
        <v>9.6900000000000007E-3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42634</v>
      </c>
      <c r="AC24" s="4">
        <f>IFERROR(_xll.qlRateHelperPillarDate(X24,Trigger),"")</f>
        <v>45190</v>
      </c>
      <c r="AD24" s="76">
        <v>0.93338227089557291</v>
      </c>
      <c r="AF24" s="220">
        <v>14</v>
      </c>
      <c r="AG24" s="215">
        <f>_xll.qlCalendarEndOfMonth(LocalCalendar,_xll.qlCalendarAdvance(LocalCalendar,AG23,"1M","mf",TRUE,Trigger))</f>
        <v>43039</v>
      </c>
      <c r="AH24" s="5" t="str">
        <f t="shared" si="9"/>
        <v>USDJump14_Quote</v>
      </c>
      <c r="AI24" s="216">
        <f>_xll.qlDayCounterYearFraction("Act/360",AG24,_xll.qlCalendarAdvance(LocalCalendar,AG24,"1D","mf",,Trigger))</f>
        <v>2.7777777777777779E-3</v>
      </c>
      <c r="AJ24" s="209">
        <f>IF(_xll.qlQuoteIsValid(AH24,Trigger),_xll.qlQuoteValue(AH24,Trigger),1)</f>
        <v>1</v>
      </c>
      <c r="AK24" s="217">
        <f t="shared" ref="AK24" si="13">-LN(AJ24)/AI24</f>
        <v>0</v>
      </c>
      <c r="AL24" s="224"/>
      <c r="AM24" s="218" t="str">
        <f t="shared" ref="AM24" si="14">IF(ISBLANK(AL24),AH24,EXP(-AL24*AI24))</f>
        <v>USDJump14_Quote</v>
      </c>
    </row>
    <row r="25" spans="1:39" ht="11.25" customHeight="1" x14ac:dyDescent="0.2">
      <c r="A25" s="60" t="s">
        <v>98</v>
      </c>
      <c r="B25" s="61" t="s">
        <v>61</v>
      </c>
      <c r="C25" s="62">
        <f t="shared" si="12"/>
        <v>2</v>
      </c>
      <c r="D25" s="198"/>
      <c r="E25" s="198"/>
      <c r="F25" s="198"/>
      <c r="G25" s="63" t="str">
        <f t="shared" si="6"/>
        <v>USDFedFunds</v>
      </c>
      <c r="H25" s="65" t="str">
        <f t="shared" si="7"/>
        <v>USDOIS15M_Quote</v>
      </c>
      <c r="I25" s="200"/>
      <c r="J25" s="175" t="str">
        <f>IF(P23,_xll.qlOISRateHelper(,C25,B25,H25,$G25,,Permanent,Trigger,ObjectOverwrite),"--")</f>
        <v>obj_0033c#0001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obj_00347</v>
      </c>
      <c r="Y25" s="3" t="str">
        <f>IFERROR(_xll.qlRateHelperQuoteName(X25,Trigger),"")</f>
        <v>USDOIS8Y_Quote</v>
      </c>
      <c r="Z25" s="70">
        <f>IFERROR(_xll.qlRateHelperRate(X25,Trigger),"")</f>
        <v>1.0289999999999999E-2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42634</v>
      </c>
      <c r="AC25" s="4">
        <f>IFERROR(_xll.qlRateHelperPillarDate(X25,Trigger),"")</f>
        <v>45558</v>
      </c>
      <c r="AD25" s="76">
        <v>0.91950421964720674</v>
      </c>
      <c r="AG25" s="206"/>
    </row>
    <row r="26" spans="1:39" ht="11.25" customHeight="1" x14ac:dyDescent="0.2">
      <c r="A26" s="60" t="s">
        <v>98</v>
      </c>
      <c r="B26" s="61" t="s">
        <v>62</v>
      </c>
      <c r="C26" s="62">
        <f t="shared" si="12"/>
        <v>2</v>
      </c>
      <c r="D26" s="198"/>
      <c r="E26" s="198"/>
      <c r="F26" s="198"/>
      <c r="G26" s="63" t="str">
        <f t="shared" si="6"/>
        <v>USDFedFunds</v>
      </c>
      <c r="H26" s="65" t="str">
        <f t="shared" si="7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6.0299999999999998E-3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obj_00337#0001</v>
      </c>
      <c r="T26" s="102">
        <f>IFERROR(_xll.qlRateHelperEarliestDate(S26,Trigger),"--")</f>
        <v>42634</v>
      </c>
      <c r="U26" s="102">
        <f>IFERROR(_xll.qlRateHelperPillarDate(S26,Trigger),"--")</f>
        <v>43180</v>
      </c>
      <c r="W26" s="3" t="str">
        <f t="shared" si="0"/>
        <v>OIS</v>
      </c>
      <c r="X26" s="3" t="str">
        <v>obj_00348</v>
      </c>
      <c r="Y26" s="3" t="str">
        <f>IFERROR(_xll.qlRateHelperQuoteName(X26,Trigger),"")</f>
        <v>USDOIS9Y_Quote</v>
      </c>
      <c r="Z26" s="70">
        <f>IFERROR(_xll.qlRateHelperRate(X26,Trigger),"")</f>
        <v>1.0840000000000001E-2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42634</v>
      </c>
      <c r="AC26" s="4">
        <f>IFERROR(_xll.qlRateHelperPillarDate(X26,Trigger),"")</f>
        <v>45922</v>
      </c>
      <c r="AD26" s="76">
        <v>0.90535759260053039</v>
      </c>
      <c r="AG26" s="206"/>
    </row>
    <row r="27" spans="1:39" ht="11.25" customHeight="1" x14ac:dyDescent="0.2">
      <c r="A27" s="60" t="s">
        <v>98</v>
      </c>
      <c r="B27" s="61" t="s">
        <v>63</v>
      </c>
      <c r="C27" s="62">
        <f t="shared" si="12"/>
        <v>2</v>
      </c>
      <c r="D27" s="198"/>
      <c r="E27" s="198"/>
      <c r="F27" s="198"/>
      <c r="G27" s="63" t="str">
        <f t="shared" si="6"/>
        <v>USDFedFunds</v>
      </c>
      <c r="H27" s="65" t="str">
        <f t="shared" si="7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obj_00342</v>
      </c>
      <c r="Y27" s="3" t="str">
        <f>IFERROR(_xll.qlRateHelperQuoteName(X27,Trigger),"")</f>
        <v>USDOIS10Y_Quote</v>
      </c>
      <c r="Z27" s="70">
        <f>IFERROR(_xll.qlRateHelperRate(X27,Trigger),"")</f>
        <v>1.133E-2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42634</v>
      </c>
      <c r="AC27" s="4">
        <f>IFERROR(_xll.qlRateHelperPillarDate(X27,Trigger),"")</f>
        <v>46286</v>
      </c>
      <c r="AD27" s="76">
        <v>0.89087018707858223</v>
      </c>
      <c r="AG27" s="206"/>
    </row>
    <row r="28" spans="1:39" ht="11.25" customHeight="1" x14ac:dyDescent="0.2">
      <c r="A28" s="60" t="s">
        <v>98</v>
      </c>
      <c r="B28" s="61" t="s">
        <v>64</v>
      </c>
      <c r="C28" s="62">
        <f t="shared" si="12"/>
        <v>2</v>
      </c>
      <c r="D28" s="198"/>
      <c r="E28" s="198"/>
      <c r="F28" s="198"/>
      <c r="G28" s="63" t="str">
        <f t="shared" si="6"/>
        <v>USDFedFunds</v>
      </c>
      <c r="H28" s="65" t="str">
        <f t="shared" si="7"/>
        <v>USDOIS18M_Quote</v>
      </c>
      <c r="I28" s="200"/>
      <c r="J28" s="175" t="str">
        <f>IF(P26,_xll.qlOISRateHelper(,C28,B28,H28,$G28,,Permanent,Trigger,ObjectOverwrite),"--")</f>
        <v>obj_00337#0001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obj_0033b</v>
      </c>
      <c r="Y28" s="3" t="str">
        <f>IFERROR(_xll.qlRateHelperQuoteName(X28,Trigger),"")</f>
        <v>USDOIS12Y_Quote</v>
      </c>
      <c r="Z28" s="70">
        <f>IFERROR(_xll.qlRateHelperRate(X28,Trigger),"")</f>
        <v>1.2189999999999999E-2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42634</v>
      </c>
      <c r="AC28" s="4">
        <f>IFERROR(_xll.qlRateHelperPillarDate(X28,Trigger),"")</f>
        <v>47017</v>
      </c>
      <c r="AD28" s="76">
        <v>0.86096845473477068</v>
      </c>
    </row>
    <row r="29" spans="1:39" ht="11.25" customHeight="1" x14ac:dyDescent="0.2">
      <c r="A29" s="60" t="s">
        <v>98</v>
      </c>
      <c r="B29" s="61" t="s">
        <v>65</v>
      </c>
      <c r="C29" s="62">
        <f t="shared" si="12"/>
        <v>2</v>
      </c>
      <c r="D29" s="198"/>
      <c r="E29" s="198"/>
      <c r="F29" s="198"/>
      <c r="G29" s="63" t="str">
        <f t="shared" si="6"/>
        <v>USDFedFunds</v>
      </c>
      <c r="H29" s="65" t="str">
        <f t="shared" si="7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6.2199999999999998E-3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obj_00336#0001</v>
      </c>
      <c r="T29" s="102">
        <f>IFERROR(_xll.qlRateHelperEarliestDate(S29,Trigger),"--")</f>
        <v>42634</v>
      </c>
      <c r="U29" s="102">
        <f>IFERROR(_xll.qlRateHelperPillarDate(S29,Trigger),"--")</f>
        <v>43272</v>
      </c>
      <c r="W29" s="3" t="str">
        <f t="shared" si="0"/>
        <v>OIS</v>
      </c>
      <c r="X29" s="3" t="str">
        <v>obj_0033f</v>
      </c>
      <c r="Y29" s="3" t="str">
        <f>IFERROR(_xll.qlRateHelperQuoteName(X29,Trigger),"")</f>
        <v>USDOIS15Y_Quote</v>
      </c>
      <c r="Z29" s="70">
        <f>IFERROR(_xll.qlRateHelperRate(X29,Trigger),"")</f>
        <v>1.3100000000000001E-2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42634</v>
      </c>
      <c r="AC29" s="4">
        <f>IFERROR(_xll.qlRateHelperPillarDate(X29,Trigger),"")</f>
        <v>48113</v>
      </c>
      <c r="AD29" s="76">
        <v>0.81738579497075925</v>
      </c>
    </row>
    <row r="30" spans="1:39" ht="11.25" customHeight="1" x14ac:dyDescent="0.2">
      <c r="A30" s="60" t="s">
        <v>98</v>
      </c>
      <c r="B30" s="61" t="s">
        <v>66</v>
      </c>
      <c r="C30" s="62">
        <f t="shared" si="12"/>
        <v>2</v>
      </c>
      <c r="D30" s="198"/>
      <c r="E30" s="198"/>
      <c r="F30" s="198"/>
      <c r="G30" s="63" t="str">
        <f t="shared" si="6"/>
        <v>USDFedFunds</v>
      </c>
      <c r="H30" s="65" t="str">
        <f t="shared" si="7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obj_00344</v>
      </c>
      <c r="Y30" s="3" t="str">
        <f>IFERROR(_xll.qlRateHelperQuoteName(X30,Trigger),"")</f>
        <v>USDOIS20Y_Quote</v>
      </c>
      <c r="Z30" s="70">
        <f>IFERROR(_xll.qlRateHelperRate(X30,Trigger),"")</f>
        <v>1.4030000000000001E-2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42634</v>
      </c>
      <c r="AC30" s="4">
        <f>IFERROR(_xll.qlRateHelperPillarDate(X30,Trigger),"")</f>
        <v>49940</v>
      </c>
      <c r="AD30" s="76">
        <v>0.74929234552381696</v>
      </c>
    </row>
    <row r="31" spans="1:39" ht="11.25" customHeight="1" x14ac:dyDescent="0.2">
      <c r="A31" s="60" t="s">
        <v>98</v>
      </c>
      <c r="B31" s="61" t="s">
        <v>67</v>
      </c>
      <c r="C31" s="62">
        <f t="shared" si="12"/>
        <v>2</v>
      </c>
      <c r="D31" s="198"/>
      <c r="E31" s="198"/>
      <c r="F31" s="198"/>
      <c r="G31" s="63" t="str">
        <f t="shared" si="6"/>
        <v>USDFedFunds</v>
      </c>
      <c r="H31" s="65" t="str">
        <f t="shared" si="7"/>
        <v>USDOIS21M_Quote</v>
      </c>
      <c r="I31" s="200"/>
      <c r="J31" s="175" t="str">
        <f>IF(P29,_xll.qlOISRateHelper(,C31,B31,H31,$G31,,Permanent,Trigger,ObjectOverwrite),"--")</f>
        <v>obj_00336#0001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obj_00339</v>
      </c>
      <c r="Y31" s="3" t="str">
        <f>IFERROR(_xll.qlRateHelperQuoteName(X31,Trigger),"")</f>
        <v>USDOIS25Y_Quote</v>
      </c>
      <c r="Z31" s="70">
        <f>IFERROR(_xll.qlRateHelperRate(X31,Trigger),"")</f>
        <v>1.4460000000000002E-2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42634</v>
      </c>
      <c r="AC31" s="4">
        <f>IFERROR(_xll.qlRateHelperPillarDate(X31,Trigger),"")</f>
        <v>51767</v>
      </c>
      <c r="AD31" s="76">
        <v>0.68907202993623606</v>
      </c>
    </row>
    <row r="32" spans="1:39" ht="11.25" customHeight="1" x14ac:dyDescent="0.2">
      <c r="A32" s="60" t="s">
        <v>98</v>
      </c>
      <c r="B32" s="61" t="s">
        <v>68</v>
      </c>
      <c r="C32" s="62">
        <f t="shared" si="12"/>
        <v>2</v>
      </c>
      <c r="D32" s="198"/>
      <c r="E32" s="198"/>
      <c r="F32" s="198"/>
      <c r="G32" s="63" t="str">
        <f t="shared" si="6"/>
        <v>USDFedFunds</v>
      </c>
      <c r="H32" s="65" t="str">
        <f t="shared" si="7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6.4000000000000003E-3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obj_00338#0001</v>
      </c>
      <c r="T32" s="102">
        <f>IFERROR(_xll.qlRateHelperEarliestDate(S32,Trigger),"--")</f>
        <v>42634</v>
      </c>
      <c r="U32" s="102">
        <f>IFERROR(_xll.qlRateHelperPillarDate(S32,Trigger),"--")</f>
        <v>43364</v>
      </c>
      <c r="W32" s="3" t="str">
        <f t="shared" si="0"/>
        <v>OIS</v>
      </c>
      <c r="X32" s="3" t="str">
        <v>obj_00345</v>
      </c>
      <c r="Y32" s="3" t="str">
        <f>IFERROR(_xll.qlRateHelperQuoteName(X32,Trigger),"")</f>
        <v>USDOIS30Y_Quote</v>
      </c>
      <c r="Z32" s="70">
        <f>IFERROR(_xll.qlRateHelperRate(X32,Trigger),"")</f>
        <v>1.4689999999999998E-2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42634</v>
      </c>
      <c r="AC32" s="4">
        <f>IFERROR(_xll.qlRateHelperPillarDate(X32,Trigger),"")</f>
        <v>53591</v>
      </c>
      <c r="AD32" s="76">
        <v>0.63522115124578238</v>
      </c>
    </row>
    <row r="33" spans="1:30" ht="11.25" customHeight="1" x14ac:dyDescent="0.2">
      <c r="A33" s="60" t="s">
        <v>98</v>
      </c>
      <c r="B33" s="61" t="s">
        <v>69</v>
      </c>
      <c r="C33" s="62">
        <f t="shared" si="12"/>
        <v>2</v>
      </c>
      <c r="D33" s="198"/>
      <c r="E33" s="198"/>
      <c r="F33" s="198"/>
      <c r="G33" s="63" t="str">
        <f t="shared" si="6"/>
        <v>USDFedFunds</v>
      </c>
      <c r="H33" s="65" t="str">
        <f t="shared" si="7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obj_0033a</v>
      </c>
      <c r="Y33" s="3" t="str">
        <f>IFERROR(_xll.qlRateHelperQuoteName(X33,Trigger),"")</f>
        <v>USDOIS40Y_Quote</v>
      </c>
      <c r="Z33" s="70">
        <f>IFERROR(_xll.qlRateHelperRate(X33,Trigger),"")</f>
        <v>1.4780000000000001E-2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42634</v>
      </c>
      <c r="AC33" s="4">
        <f>IFERROR(_xll.qlRateHelperPillarDate(X33,Trigger),"")</f>
        <v>57244</v>
      </c>
      <c r="AD33" s="76">
        <v>0.5455843216303935</v>
      </c>
    </row>
    <row r="34" spans="1:30" ht="11.25" customHeight="1" x14ac:dyDescent="0.2">
      <c r="A34" s="60" t="s">
        <v>98</v>
      </c>
      <c r="B34" s="61" t="s">
        <v>70</v>
      </c>
      <c r="C34" s="62">
        <f t="shared" si="12"/>
        <v>2</v>
      </c>
      <c r="D34" s="198"/>
      <c r="E34" s="198"/>
      <c r="F34" s="198"/>
      <c r="G34" s="63" t="str">
        <f t="shared" si="6"/>
        <v>USDFedFunds</v>
      </c>
      <c r="H34" s="65" t="str">
        <f t="shared" si="7"/>
        <v>USDOIS2Y_Quote</v>
      </c>
      <c r="I34" s="200"/>
      <c r="J34" s="175" t="str">
        <f>IF(P32,_xll.qlOISRateHelper(,C34,B34,H34,$G34,,Permanent,Trigger,ObjectOverwrite),"--")</f>
        <v>obj_00338#0001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>OIS</v>
      </c>
      <c r="X34" s="3" t="str">
        <v>obj_0033e</v>
      </c>
      <c r="Y34" s="3" t="str">
        <f>IFERROR(_xll.qlRateHelperQuoteName(X34,Trigger),"")</f>
        <v>USDOIS50Y_Quote</v>
      </c>
      <c r="Z34" s="70">
        <f>IFERROR(_xll.qlRateHelperRate(X34,Trigger),"")</f>
        <v>1.4650000000000003E-2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42634</v>
      </c>
      <c r="AC34" s="4">
        <f>IFERROR(_xll.qlRateHelperPillarDate(X34,Trigger),"")</f>
        <v>60896</v>
      </c>
      <c r="AD34" s="76">
        <v>0.47442776837200995</v>
      </c>
    </row>
    <row r="35" spans="1:30" ht="11.25" customHeight="1" x14ac:dyDescent="0.2">
      <c r="A35" s="60" t="s">
        <v>98</v>
      </c>
      <c r="B35" s="61" t="s">
        <v>71</v>
      </c>
      <c r="C35" s="62">
        <f t="shared" si="12"/>
        <v>2</v>
      </c>
      <c r="D35" s="198"/>
      <c r="E35" s="198"/>
      <c r="F35" s="198"/>
      <c r="G35" s="63" t="str">
        <f t="shared" si="6"/>
        <v>USDFedFunds</v>
      </c>
      <c r="H35" s="65" t="str">
        <f t="shared" si="7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98" si="15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12"/>
        <v>2</v>
      </c>
      <c r="D36" s="198"/>
      <c r="E36" s="198"/>
      <c r="F36" s="198"/>
      <c r="G36" s="63" t="str">
        <f t="shared" si="6"/>
        <v>USDFedFunds</v>
      </c>
      <c r="H36" s="65" t="str">
        <f t="shared" si="7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7.0599999999999994E-3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obj_00346#0001</v>
      </c>
      <c r="T36" s="102">
        <f>IFERROR(_xll.qlRateHelperEarliestDate(S36,Trigger),"--")</f>
        <v>42634</v>
      </c>
      <c r="U36" s="102">
        <f>IFERROR(_xll.qlRateHelperPillarDate(S36,Trigger),"--")</f>
        <v>43731</v>
      </c>
      <c r="W36" s="3" t="str">
        <f t="shared" si="15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12"/>
        <v>2</v>
      </c>
      <c r="D37" s="198"/>
      <c r="E37" s="198"/>
      <c r="F37" s="198"/>
      <c r="G37" s="63" t="str">
        <f t="shared" si="6"/>
        <v>USDFedFunds</v>
      </c>
      <c r="H37" s="65" t="str">
        <f t="shared" si="7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5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12"/>
        <v>2</v>
      </c>
      <c r="D38" s="198"/>
      <c r="E38" s="198"/>
      <c r="F38" s="198"/>
      <c r="G38" s="63" t="str">
        <f t="shared" si="6"/>
        <v>USDFedFunds</v>
      </c>
      <c r="H38" s="65" t="str">
        <f t="shared" si="7"/>
        <v>USDOIS3Y_Quote</v>
      </c>
      <c r="I38" s="200"/>
      <c r="J38" s="175" t="str">
        <f>IF(P36,_xll.qlOISRateHelper(,C38,B38,H38,$G38,,Permanent,Trigger,ObjectOverwrite),"--")</f>
        <v>obj_00346#0001</v>
      </c>
      <c r="L38" s="162" t="str">
        <f t="shared" ref="L38:L55" si="16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5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12"/>
        <v>2</v>
      </c>
      <c r="D39" s="198"/>
      <c r="E39" s="198"/>
      <c r="F39" s="198"/>
      <c r="G39" s="63" t="str">
        <f t="shared" si="6"/>
        <v>USDFedFunds</v>
      </c>
      <c r="H39" s="65" t="str">
        <f t="shared" si="7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6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5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12"/>
        <v>2</v>
      </c>
      <c r="D40" s="198"/>
      <c r="E40" s="198"/>
      <c r="F40" s="198"/>
      <c r="G40" s="63" t="str">
        <f t="shared" ref="G40:G61" si="17">Currency&amp;Tenor</f>
        <v>USDFedFunds</v>
      </c>
      <c r="H40" s="65" t="str">
        <f t="shared" ref="H40:H61" si="18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6"/>
        <v>OIS</v>
      </c>
      <c r="M40" s="166" t="str">
        <f t="shared" si="4"/>
        <v>USDOIS4Y_Quote</v>
      </c>
      <c r="N40" s="164">
        <f>IFERROR(_xll.qlQuoteValue(H42,Trigger),"--")</f>
        <v>7.7000000000000002E-3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obj_00343#0001</v>
      </c>
      <c r="T40" s="102">
        <f>IFERROR(_xll.qlRateHelperEarliestDate(S40,Trigger),"--")</f>
        <v>42634</v>
      </c>
      <c r="U40" s="102">
        <f>IFERROR(_xll.qlRateHelperPillarDate(S40,Trigger),"--")</f>
        <v>44095</v>
      </c>
      <c r="W40" s="3" t="str">
        <f t="shared" si="15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12"/>
        <v>2</v>
      </c>
      <c r="D41" s="198"/>
      <c r="E41" s="198"/>
      <c r="F41" s="198"/>
      <c r="G41" s="63" t="str">
        <f t="shared" si="17"/>
        <v>USDFedFunds</v>
      </c>
      <c r="H41" s="65" t="str">
        <f t="shared" si="18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6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5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12"/>
        <v>2</v>
      </c>
      <c r="D42" s="198"/>
      <c r="E42" s="198"/>
      <c r="F42" s="198"/>
      <c r="G42" s="63" t="str">
        <f t="shared" si="17"/>
        <v>USDFedFunds</v>
      </c>
      <c r="H42" s="65" t="str">
        <f t="shared" si="18"/>
        <v>USDOIS4Y_Quote</v>
      </c>
      <c r="I42" s="200"/>
      <c r="J42" s="175" t="str">
        <f>IF(P40,_xll.qlOISRateHelper(,C42,B42,H42,$G42,,Permanent,Trigger,ObjectOverwrite),"--")</f>
        <v>obj_00343#0001</v>
      </c>
      <c r="L42" s="162" t="str">
        <f t="shared" si="16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5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12"/>
        <v>2</v>
      </c>
      <c r="D43" s="198"/>
      <c r="E43" s="198"/>
      <c r="F43" s="198"/>
      <c r="G43" s="63" t="str">
        <f t="shared" si="17"/>
        <v>USDFedFunds</v>
      </c>
      <c r="H43" s="65" t="str">
        <f t="shared" si="18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6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5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12"/>
        <v>2</v>
      </c>
      <c r="D44" s="198"/>
      <c r="E44" s="198"/>
      <c r="F44" s="198"/>
      <c r="G44" s="63" t="str">
        <f t="shared" si="17"/>
        <v>USDFedFunds</v>
      </c>
      <c r="H44" s="65" t="str">
        <f t="shared" si="18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6"/>
        <v>OIS</v>
      </c>
      <c r="M44" s="166" t="str">
        <f t="shared" si="4"/>
        <v>USDOIS5Y_Quote</v>
      </c>
      <c r="N44" s="164">
        <f>IFERROR(_xll.qlQuoteValue(H46,Trigger),"--")</f>
        <v>8.3600000000000011E-3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obj_00340#0001</v>
      </c>
      <c r="T44" s="102">
        <f>IFERROR(_xll.qlRateHelperEarliestDate(S44,Trigger),"--")</f>
        <v>42634</v>
      </c>
      <c r="U44" s="102">
        <f>IFERROR(_xll.qlRateHelperPillarDate(S44,Trigger),"--")</f>
        <v>44460</v>
      </c>
      <c r="W44" s="3" t="str">
        <f t="shared" si="15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12"/>
        <v>2</v>
      </c>
      <c r="D45" s="198"/>
      <c r="E45" s="198"/>
      <c r="F45" s="198"/>
      <c r="G45" s="63" t="str">
        <f t="shared" si="17"/>
        <v>USDFedFunds</v>
      </c>
      <c r="H45" s="65" t="str">
        <f t="shared" si="18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6"/>
        <v>OIS</v>
      </c>
      <c r="M45" s="166" t="str">
        <f t="shared" si="4"/>
        <v>USDOIS6Y_Quote</v>
      </c>
      <c r="N45" s="164">
        <f>IFERROR(_xll.qlQuoteValue(H47,Trigger),"--")</f>
        <v>9.0399999999999994E-3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obj_0033d#0001</v>
      </c>
      <c r="T45" s="102">
        <f>IFERROR(_xll.qlRateHelperEarliestDate(S45,Trigger),"--")</f>
        <v>42634</v>
      </c>
      <c r="U45" s="102">
        <f>IFERROR(_xll.qlRateHelperPillarDate(S45,Trigger),"--")</f>
        <v>44825</v>
      </c>
      <c r="W45" s="3" t="str">
        <f t="shared" si="15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12"/>
        <v>2</v>
      </c>
      <c r="D46" s="198"/>
      <c r="E46" s="198"/>
      <c r="F46" s="198"/>
      <c r="G46" s="63" t="str">
        <f t="shared" si="17"/>
        <v>USDFedFunds</v>
      </c>
      <c r="H46" s="65" t="str">
        <f t="shared" si="18"/>
        <v>USDOIS5Y_Quote</v>
      </c>
      <c r="I46" s="200"/>
      <c r="J46" s="175" t="str">
        <f>IF(P44,_xll.qlOISRateHelper(,C46,B46,H46,$G46,,Permanent,Trigger,ObjectOverwrite),"--")</f>
        <v>obj_00340#0001</v>
      </c>
      <c r="L46" s="162" t="str">
        <f t="shared" si="16"/>
        <v>OIS</v>
      </c>
      <c r="M46" s="166" t="str">
        <f t="shared" si="4"/>
        <v>USDOIS7Y_Quote</v>
      </c>
      <c r="N46" s="164">
        <f>IFERROR(_xll.qlQuoteValue(H48,Trigger),"--")</f>
        <v>9.6900000000000007E-3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obj_00341#0001</v>
      </c>
      <c r="T46" s="102">
        <f>IFERROR(_xll.qlRateHelperEarliestDate(S46,Trigger),"--")</f>
        <v>42634</v>
      </c>
      <c r="U46" s="102">
        <f>IFERROR(_xll.qlRateHelperPillarDate(S46,Trigger),"--")</f>
        <v>45190</v>
      </c>
      <c r="W46" s="3" t="str">
        <f t="shared" si="15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12"/>
        <v>2</v>
      </c>
      <c r="D47" s="198"/>
      <c r="E47" s="198"/>
      <c r="F47" s="198"/>
      <c r="G47" s="63" t="str">
        <f t="shared" si="17"/>
        <v>USDFedFunds</v>
      </c>
      <c r="H47" s="65" t="str">
        <f t="shared" si="18"/>
        <v>USDOIS6Y_Quote</v>
      </c>
      <c r="I47" s="200"/>
      <c r="J47" s="175" t="str">
        <f>IF(P45,_xll.qlOISRateHelper(,C47,B47,H47,$G47,,Permanent,Trigger,ObjectOverwrite),"--")</f>
        <v>obj_0033d#0001</v>
      </c>
      <c r="L47" s="162" t="str">
        <f t="shared" si="16"/>
        <v>OIS</v>
      </c>
      <c r="M47" s="166" t="str">
        <f t="shared" si="4"/>
        <v>USDOIS8Y_Quote</v>
      </c>
      <c r="N47" s="164">
        <f>IFERROR(_xll.qlQuoteValue(H49,Trigger),"--")</f>
        <v>1.0289999999999999E-2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obj_00347#0001</v>
      </c>
      <c r="T47" s="102">
        <f>IFERROR(_xll.qlRateHelperEarliestDate(S47,Trigger),"--")</f>
        <v>42634</v>
      </c>
      <c r="U47" s="102">
        <f>IFERROR(_xll.qlRateHelperPillarDate(S47,Trigger),"--")</f>
        <v>45558</v>
      </c>
      <c r="W47" s="3" t="str">
        <f t="shared" si="15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12"/>
        <v>2</v>
      </c>
      <c r="D48" s="198"/>
      <c r="E48" s="198"/>
      <c r="F48" s="198"/>
      <c r="G48" s="63" t="str">
        <f t="shared" si="17"/>
        <v>USDFedFunds</v>
      </c>
      <c r="H48" s="65" t="str">
        <f t="shared" si="18"/>
        <v>USDOIS7Y_Quote</v>
      </c>
      <c r="I48" s="200"/>
      <c r="J48" s="175" t="str">
        <f>IF(P46,_xll.qlOISRateHelper(,C48,B48,H48,$G48,,Permanent,Trigger,ObjectOverwrite),"--")</f>
        <v>obj_00341#0001</v>
      </c>
      <c r="L48" s="162" t="str">
        <f t="shared" si="16"/>
        <v>OIS</v>
      </c>
      <c r="M48" s="166" t="str">
        <f t="shared" si="4"/>
        <v>USDOIS9Y_Quote</v>
      </c>
      <c r="N48" s="164">
        <f>IFERROR(_xll.qlQuoteValue(H50,Trigger),"--")</f>
        <v>1.0840000000000001E-2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obj_00348#0001</v>
      </c>
      <c r="T48" s="102">
        <f>IFERROR(_xll.qlRateHelperEarliestDate(S48,Trigger),"--")</f>
        <v>42634</v>
      </c>
      <c r="U48" s="102">
        <f>IFERROR(_xll.qlRateHelperPillarDate(S48,Trigger),"--")</f>
        <v>45922</v>
      </c>
      <c r="W48" s="3" t="str">
        <f t="shared" si="15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12"/>
        <v>2</v>
      </c>
      <c r="D49" s="198"/>
      <c r="E49" s="198"/>
      <c r="F49" s="198"/>
      <c r="G49" s="63" t="str">
        <f t="shared" si="17"/>
        <v>USDFedFunds</v>
      </c>
      <c r="H49" s="65" t="str">
        <f t="shared" si="18"/>
        <v>USDOIS8Y_Quote</v>
      </c>
      <c r="I49" s="200"/>
      <c r="J49" s="175" t="str">
        <f>IF(P47,_xll.qlOISRateHelper(,C49,B49,H49,$G49,,Permanent,Trigger,ObjectOverwrite),"--")</f>
        <v>obj_00347#0001</v>
      </c>
      <c r="L49" s="162" t="str">
        <f t="shared" si="16"/>
        <v>OIS</v>
      </c>
      <c r="M49" s="166" t="str">
        <f t="shared" si="4"/>
        <v>USDOIS10Y_Quote</v>
      </c>
      <c r="N49" s="164">
        <f>IFERROR(_xll.qlQuoteValue(H51,Trigger),"--")</f>
        <v>1.133E-2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obj_00342#0001</v>
      </c>
      <c r="T49" s="102">
        <f>IFERROR(_xll.qlRateHelperEarliestDate(S49,Trigger),"--")</f>
        <v>42634</v>
      </c>
      <c r="U49" s="102">
        <f>IFERROR(_xll.qlRateHelperPillarDate(S49,Trigger),"--")</f>
        <v>46286</v>
      </c>
      <c r="W49" s="3" t="str">
        <f t="shared" si="15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12"/>
        <v>2</v>
      </c>
      <c r="D50" s="198"/>
      <c r="E50" s="198"/>
      <c r="F50" s="198"/>
      <c r="G50" s="63" t="str">
        <f t="shared" si="17"/>
        <v>USDFedFunds</v>
      </c>
      <c r="H50" s="65" t="str">
        <f t="shared" si="18"/>
        <v>USDOIS9Y_Quote</v>
      </c>
      <c r="I50" s="200"/>
      <c r="J50" s="175" t="str">
        <f>IF(P48,_xll.qlOISRateHelper(,C50,B50,H50,$G50,,Permanent,Trigger,ObjectOverwrite),"--")</f>
        <v>obj_00348#0001</v>
      </c>
      <c r="L50" s="162" t="str">
        <f t="shared" si="16"/>
        <v>OIS</v>
      </c>
      <c r="M50" s="166" t="str">
        <f t="shared" si="4"/>
        <v>USDOIS12Y_Quote</v>
      </c>
      <c r="N50" s="164">
        <f>IFERROR(_xll.qlQuoteValue(H52,Trigger),"--")</f>
        <v>1.2189999999999999E-2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obj_0033b#0001</v>
      </c>
      <c r="T50" s="102">
        <f>IFERROR(_xll.qlRateHelperEarliestDate(S50,Trigger),"--")</f>
        <v>42634</v>
      </c>
      <c r="U50" s="102">
        <f>IFERROR(_xll.qlRateHelperPillarDate(S50,Trigger),"--")</f>
        <v>47017</v>
      </c>
      <c r="W50" s="3" t="str">
        <f t="shared" si="15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12"/>
        <v>2</v>
      </c>
      <c r="D51" s="198"/>
      <c r="E51" s="198"/>
      <c r="F51" s="198"/>
      <c r="G51" s="63" t="str">
        <f t="shared" si="17"/>
        <v>USDFedFunds</v>
      </c>
      <c r="H51" s="65" t="str">
        <f t="shared" si="18"/>
        <v>USDOIS10Y_Quote</v>
      </c>
      <c r="I51" s="200"/>
      <c r="J51" s="175" t="str">
        <f>IF(P49,_xll.qlOISRateHelper(,C51,B51,H51,$G51,,Permanent,Trigger,ObjectOverwrite),"--")</f>
        <v>obj_00342#0001</v>
      </c>
      <c r="L51" s="162" t="str">
        <f t="shared" si="16"/>
        <v>OIS</v>
      </c>
      <c r="M51" s="166" t="str">
        <f t="shared" si="4"/>
        <v>USDOIS15Y_Quote</v>
      </c>
      <c r="N51" s="164">
        <f>IFERROR(_xll.qlQuoteValue(H53,Trigger),"--")</f>
        <v>1.3100000000000001E-2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obj_0033f#0001</v>
      </c>
      <c r="T51" s="102">
        <f>IFERROR(_xll.qlRateHelperEarliestDate(S51,Trigger),"--")</f>
        <v>42634</v>
      </c>
      <c r="U51" s="102">
        <f>IFERROR(_xll.qlRateHelperPillarDate(S51,Trigger),"--")</f>
        <v>48113</v>
      </c>
      <c r="W51" s="3" t="str">
        <f t="shared" si="15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12"/>
        <v>2</v>
      </c>
      <c r="D52" s="198"/>
      <c r="E52" s="198"/>
      <c r="F52" s="198"/>
      <c r="G52" s="63" t="str">
        <f t="shared" si="17"/>
        <v>USDFedFunds</v>
      </c>
      <c r="H52" s="65" t="str">
        <f t="shared" si="18"/>
        <v>USDOIS12Y_Quote</v>
      </c>
      <c r="I52" s="200"/>
      <c r="J52" s="175" t="str">
        <f>IF(P50,_xll.qlOISRateHelper(,C52,B52,H52,$G52,,Permanent,Trigger,ObjectOverwrite),"--")</f>
        <v>obj_0033b#0001</v>
      </c>
      <c r="L52" s="162" t="str">
        <f t="shared" si="16"/>
        <v>OIS</v>
      </c>
      <c r="M52" s="166" t="str">
        <f t="shared" si="4"/>
        <v>USDOIS20Y_Quote</v>
      </c>
      <c r="N52" s="164">
        <f>IFERROR(_xll.qlQuoteValue(H54,Trigger),"--")</f>
        <v>1.4030000000000001E-2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obj_00344#0001</v>
      </c>
      <c r="T52" s="102">
        <f>IFERROR(_xll.qlRateHelperEarliestDate(S52,Trigger),"--")</f>
        <v>42634</v>
      </c>
      <c r="U52" s="102">
        <f>IFERROR(_xll.qlRateHelperPillarDate(S52,Trigger),"--")</f>
        <v>49940</v>
      </c>
      <c r="W52" s="3" t="str">
        <f t="shared" si="15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12"/>
        <v>2</v>
      </c>
      <c r="D53" s="198"/>
      <c r="E53" s="198"/>
      <c r="F53" s="198"/>
      <c r="G53" s="63" t="str">
        <f t="shared" si="17"/>
        <v>USDFedFunds</v>
      </c>
      <c r="H53" s="65" t="str">
        <f t="shared" si="18"/>
        <v>USDOIS15Y_Quote</v>
      </c>
      <c r="I53" s="200"/>
      <c r="J53" s="175" t="str">
        <f>IF(P51,_xll.qlOISRateHelper(,C53,B53,H53,$G53,,Permanent,Trigger,ObjectOverwrite),"--")</f>
        <v>obj_0033f#0001</v>
      </c>
      <c r="L53" s="162" t="str">
        <f t="shared" si="16"/>
        <v>OIS</v>
      </c>
      <c r="M53" s="166" t="str">
        <f t="shared" si="4"/>
        <v>USDOIS25Y_Quote</v>
      </c>
      <c r="N53" s="164">
        <f>IFERROR(_xll.qlQuoteValue(H55,Trigger),"--")</f>
        <v>1.4460000000000002E-2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obj_00339#0001</v>
      </c>
      <c r="T53" s="102">
        <f>IFERROR(_xll.qlRateHelperEarliestDate(S53,Trigger),"--")</f>
        <v>42634</v>
      </c>
      <c r="U53" s="102">
        <f>IFERROR(_xll.qlRateHelperPillarDate(S53,Trigger),"--")</f>
        <v>51767</v>
      </c>
      <c r="W53" s="3" t="str">
        <f t="shared" si="15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12"/>
        <v>2</v>
      </c>
      <c r="D54" s="198"/>
      <c r="E54" s="198"/>
      <c r="F54" s="198"/>
      <c r="G54" s="63" t="str">
        <f t="shared" si="17"/>
        <v>USDFedFunds</v>
      </c>
      <c r="H54" s="65" t="str">
        <f t="shared" si="18"/>
        <v>USDOIS20Y_Quote</v>
      </c>
      <c r="I54" s="200"/>
      <c r="J54" s="175" t="str">
        <f>IF(P52,_xll.qlOISRateHelper(,C54,B54,H54,$G54,,Permanent,Trigger,ObjectOverwrite),"--")</f>
        <v>obj_00344#0001</v>
      </c>
      <c r="L54" s="162" t="str">
        <f t="shared" si="16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5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12"/>
        <v>2</v>
      </c>
      <c r="D55" s="198"/>
      <c r="E55" s="198"/>
      <c r="F55" s="198"/>
      <c r="G55" s="63" t="str">
        <f t="shared" si="17"/>
        <v>USDFedFunds</v>
      </c>
      <c r="H55" s="65" t="str">
        <f t="shared" si="18"/>
        <v>USDOIS25Y_Quote</v>
      </c>
      <c r="I55" s="200"/>
      <c r="J55" s="175" t="str">
        <f>IF(P53,_xll.qlOISRateHelper(,C55,B55,H55,$G55,,Permanent,Trigger,ObjectOverwrite),"--")</f>
        <v>obj_00339#0001</v>
      </c>
      <c r="L55" s="162" t="str">
        <f t="shared" si="16"/>
        <v>OIS</v>
      </c>
      <c r="M55" s="166" t="str">
        <f t="shared" si="4"/>
        <v>USDOIS30Y_Quote</v>
      </c>
      <c r="N55" s="164">
        <f>IFERROR(_xll.qlQuoteValue(H57,Trigger),"--")</f>
        <v>1.4689999999999998E-2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obj_00345#0001</v>
      </c>
      <c r="T55" s="102">
        <f>IFERROR(_xll.qlRateHelperEarliestDate(S55,Trigger),"--")</f>
        <v>42634</v>
      </c>
      <c r="U55" s="102">
        <f>IFERROR(_xll.qlRateHelperPillarDate(S55,Trigger),"--")</f>
        <v>53591</v>
      </c>
      <c r="W55" s="3" t="str">
        <f t="shared" si="15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12"/>
        <v>2</v>
      </c>
      <c r="D56" s="198"/>
      <c r="E56" s="198"/>
      <c r="F56" s="198"/>
      <c r="G56" s="63" t="str">
        <f t="shared" si="17"/>
        <v>USDFedFunds</v>
      </c>
      <c r="H56" s="65" t="str">
        <f t="shared" si="18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8" si="19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5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12"/>
        <v>2</v>
      </c>
      <c r="D57" s="198"/>
      <c r="E57" s="198"/>
      <c r="F57" s="198"/>
      <c r="G57" s="63" t="str">
        <f t="shared" si="17"/>
        <v>USDFedFunds</v>
      </c>
      <c r="H57" s="65" t="str">
        <f t="shared" si="18"/>
        <v>USDOIS30Y_Quote</v>
      </c>
      <c r="I57" s="200"/>
      <c r="J57" s="175" t="str">
        <f>IF(P55,_xll.qlOISRateHelper(,C57,B57,H57,$G57,,Permanent,Trigger,ObjectOverwrite),"--")</f>
        <v>obj_00345#0001</v>
      </c>
      <c r="L57" s="162" t="str">
        <f t="shared" si="19"/>
        <v>OIS</v>
      </c>
      <c r="M57" s="166" t="str">
        <f t="shared" si="4"/>
        <v>USDOIS40Y_Quote</v>
      </c>
      <c r="N57" s="164">
        <f>IFERROR(_xll.qlQuoteValue(H59,Trigger),"--")</f>
        <v>1.4780000000000001E-2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obj_0033a#0001</v>
      </c>
      <c r="T57" s="102">
        <f>IFERROR(_xll.qlRateHelperEarliestDate(S57,Trigger),"--")</f>
        <v>42634</v>
      </c>
      <c r="U57" s="102">
        <f>IFERROR(_xll.qlRateHelperPillarDate(S57,Trigger),"--")</f>
        <v>57244</v>
      </c>
      <c r="W57" s="3" t="str">
        <f t="shared" si="15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12"/>
        <v>2</v>
      </c>
      <c r="D58" s="198"/>
      <c r="E58" s="198"/>
      <c r="F58" s="198"/>
      <c r="G58" s="63" t="str">
        <f t="shared" si="17"/>
        <v>USDFedFunds</v>
      </c>
      <c r="H58" s="65" t="str">
        <f t="shared" si="18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9"/>
        <v>OIS</v>
      </c>
      <c r="M58" s="166" t="str">
        <f t="shared" si="4"/>
        <v>USDOIS45Y_Quote</v>
      </c>
      <c r="N58" s="164">
        <f>IFERROR(_xll.qlQuoteValue(H60,Trigger),"--")</f>
        <v>1.4700000000000001E-2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5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12"/>
        <v>2</v>
      </c>
      <c r="D59" s="198"/>
      <c r="E59" s="198"/>
      <c r="F59" s="198"/>
      <c r="G59" s="63" t="str">
        <f t="shared" si="17"/>
        <v>USDFedFunds</v>
      </c>
      <c r="H59" s="65" t="str">
        <f t="shared" si="18"/>
        <v>USDOIS40Y_Quote</v>
      </c>
      <c r="I59" s="200"/>
      <c r="J59" s="175" t="str">
        <f>IF(P57,_xll.qlOISRateHelper(,C59,B59,H59,$G59,,Permanent,Trigger,ObjectOverwrite),"--")</f>
        <v>obj_0033a#0001</v>
      </c>
      <c r="L59" s="162" t="str">
        <f t="shared" ref="L59" si="20">A61</f>
        <v>OIS</v>
      </c>
      <c r="M59" s="166" t="str">
        <f t="shared" ref="M59" si="21">H61</f>
        <v>USDOIS50Y_Quote</v>
      </c>
      <c r="N59" s="164">
        <f>IFERROR(_xll.qlQuoteValue(H61,Trigger),"--")</f>
        <v>1.4650000000000003E-2</v>
      </c>
      <c r="O59" s="167"/>
      <c r="P59" s="101" t="b">
        <v>1</v>
      </c>
      <c r="Q59" s="98">
        <v>50</v>
      </c>
      <c r="R59" s="98">
        <v>1</v>
      </c>
      <c r="S59" s="98" t="str">
        <f t="shared" ref="S59" si="22">J61</f>
        <v>obj_0033e#0001</v>
      </c>
      <c r="T59" s="102">
        <f>IFERROR(_xll.qlRateHelperEarliestDate(S59,Trigger),"--")</f>
        <v>42634</v>
      </c>
      <c r="U59" s="102">
        <f>IFERROR(_xll.qlRateHelperPillarDate(S59,Trigger),"--")</f>
        <v>60896</v>
      </c>
      <c r="W59" s="3" t="str">
        <f t="shared" si="15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4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12"/>
        <v>2</v>
      </c>
      <c r="D60" s="198"/>
      <c r="E60" s="198"/>
      <c r="F60" s="198"/>
      <c r="G60" s="63" t="str">
        <f t="shared" si="17"/>
        <v>USDFedFunds</v>
      </c>
      <c r="H60" s="65" t="str">
        <f t="shared" si="18"/>
        <v>USDOIS45Y_Quote</v>
      </c>
      <c r="I60" s="200"/>
      <c r="J60" s="175" t="str">
        <f>IF(P58,_xll.qlOISRateHelper(,C60,B60,H60,$G60,,Permanent,Trigger,ObjectOverwrite),"--")</f>
        <v>--</v>
      </c>
      <c r="L60" s="180" t="str">
        <f>A64</f>
        <v>BasSw</v>
      </c>
      <c r="M60" s="203" t="str">
        <f>H64</f>
        <v>USDAM3L1W_Quote</v>
      </c>
      <c r="N60" s="182" t="str">
        <f>IFERROR(_xll.qlQuoteValue(H64,Trigger),"--")</f>
        <v>--</v>
      </c>
      <c r="O60" s="182" t="str">
        <f>IFERROR(_xll.qlQuoteValue(I64,Trigger),"--")</f>
        <v>--</v>
      </c>
      <c r="P60" s="134" t="b">
        <v>0</v>
      </c>
      <c r="Q60" s="133">
        <v>70</v>
      </c>
      <c r="R60" s="133">
        <v>1</v>
      </c>
      <c r="S60" s="133" t="str">
        <f>J64</f>
        <v>--</v>
      </c>
      <c r="T60" s="135" t="str">
        <f>IFERROR(_xll.qlRateHelperEarliestDate(S60,Trigger),"--")</f>
        <v>--</v>
      </c>
      <c r="U60" s="135" t="str">
        <f>IFERROR(_xll.qlRateHelperPillarDate(S60,Trigger),"--")</f>
        <v>--</v>
      </c>
      <c r="W60" s="3" t="str">
        <f t="shared" si="15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4" t="e">
        <v>#N/A</v>
      </c>
    </row>
    <row r="61" spans="1:30" ht="11.25" customHeight="1" x14ac:dyDescent="0.2">
      <c r="A61" s="1" t="s">
        <v>98</v>
      </c>
      <c r="B61" s="8" t="s">
        <v>97</v>
      </c>
      <c r="C61" s="6">
        <f t="shared" si="12"/>
        <v>2</v>
      </c>
      <c r="D61" s="199"/>
      <c r="E61" s="199"/>
      <c r="F61" s="199"/>
      <c r="G61" s="7" t="str">
        <f t="shared" si="17"/>
        <v>USDFedFunds</v>
      </c>
      <c r="H61" s="2" t="str">
        <f t="shared" si="18"/>
        <v>USDOIS50Y_Quote</v>
      </c>
      <c r="I61" s="197"/>
      <c r="J61" s="174" t="str">
        <f>IF(P59,_xll.qlOISRateHelper(,C61,B61,H61,$G61,,Permanent,Trigger,ObjectOverwrite),"--")</f>
        <v>obj_0033e#0001</v>
      </c>
      <c r="L61" s="162" t="str">
        <f t="shared" ref="L61:L113" si="23">A65</f>
        <v>BasSw</v>
      </c>
      <c r="M61" s="163" t="str">
        <f t="shared" ref="M61:M113" si="24">H65</f>
        <v>USDAM3L2W_Quote</v>
      </c>
      <c r="N61" s="164" t="str">
        <f>IFERROR(_xll.qlQuoteValue(H65,Trigger),"--")</f>
        <v>--</v>
      </c>
      <c r="O61" s="164" t="str">
        <f>IFERROR(_xll.qlQuoteValue(I65,Trigger),"--")</f>
        <v>--</v>
      </c>
      <c r="P61" s="101" t="b">
        <v>0</v>
      </c>
      <c r="Q61" s="98">
        <v>70</v>
      </c>
      <c r="R61" s="98">
        <v>1</v>
      </c>
      <c r="S61" s="98" t="str">
        <f t="shared" ref="S61:S113" si="25">J65</f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5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4" t="e">
        <v>#N/A</v>
      </c>
    </row>
    <row r="62" spans="1:30" ht="11.25" customHeight="1" x14ac:dyDescent="0.2">
      <c r="J62" s="105" t="b">
        <v>1</v>
      </c>
      <c r="L62" s="162" t="str">
        <f t="shared" si="23"/>
        <v>BasSw</v>
      </c>
      <c r="M62" s="163" t="str">
        <f t="shared" si="24"/>
        <v>USDAM3L3W_Quote</v>
      </c>
      <c r="N62" s="164" t="str">
        <f>IFERROR(_xll.qlQuoteValue(H66,Trigger),"--")</f>
        <v>--</v>
      </c>
      <c r="O62" s="164" t="str">
        <f>IFERROR(_xll.qlQuoteValue(I66,Trigger),"--")</f>
        <v>--</v>
      </c>
      <c r="P62" s="101" t="b">
        <v>0</v>
      </c>
      <c r="Q62" s="98">
        <v>70</v>
      </c>
      <c r="R62" s="98">
        <v>1</v>
      </c>
      <c r="S62" s="98" t="str">
        <f t="shared" si="25"/>
        <v>--</v>
      </c>
      <c r="T62" s="102" t="str">
        <f>IFERROR(_xll.qlRateHelperEarliestDate(S62,Trigger),"--")</f>
        <v>--</v>
      </c>
      <c r="U62" s="102" t="str">
        <f>IFERROR(_xll.qlRateHelperPillarDate(S62,Trigger),"--")</f>
        <v>--</v>
      </c>
      <c r="W62" s="3" t="str">
        <f t="shared" si="15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4" t="e">
        <v>#N/A</v>
      </c>
    </row>
    <row r="63" spans="1:30" ht="11.25" customHeight="1" x14ac:dyDescent="0.2">
      <c r="A63" s="66" t="s">
        <v>9</v>
      </c>
      <c r="B63" s="66" t="s">
        <v>29</v>
      </c>
      <c r="C63" s="66" t="s">
        <v>106</v>
      </c>
      <c r="D63" s="66"/>
      <c r="E63" s="66" t="s">
        <v>159</v>
      </c>
      <c r="F63" s="66" t="s">
        <v>160</v>
      </c>
      <c r="G63" s="66" t="s">
        <v>4</v>
      </c>
      <c r="H63" s="66" t="s">
        <v>1</v>
      </c>
      <c r="I63" s="66" t="s">
        <v>142</v>
      </c>
      <c r="J63" s="66" t="s">
        <v>24</v>
      </c>
      <c r="L63" s="162" t="str">
        <f t="shared" si="23"/>
        <v>BasSw</v>
      </c>
      <c r="M63" s="163" t="str">
        <f t="shared" si="24"/>
        <v>USDAM3L1M_Quote</v>
      </c>
      <c r="N63" s="164" t="str">
        <f>IFERROR(_xll.qlQuoteValue(H67,Trigger),"--")</f>
        <v>--</v>
      </c>
      <c r="O63" s="164" t="str">
        <f>IFERROR(_xll.qlQuoteValue(I67,Trigger),"--")</f>
        <v>--</v>
      </c>
      <c r="P63" s="101" t="b">
        <v>0</v>
      </c>
      <c r="Q63" s="98">
        <v>70</v>
      </c>
      <c r="R63" s="98">
        <v>1</v>
      </c>
      <c r="S63" s="98" t="str">
        <f t="shared" si="25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5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4" t="e">
        <v>#N/A</v>
      </c>
    </row>
    <row r="64" spans="1:30" ht="11.25" customHeight="1" x14ac:dyDescent="0.2">
      <c r="A64" s="55" t="s">
        <v>150</v>
      </c>
      <c r="B64" s="56" t="s">
        <v>48</v>
      </c>
      <c r="C64" s="57">
        <v>2</v>
      </c>
      <c r="D64" s="198"/>
      <c r="E64" s="201" t="s">
        <v>8</v>
      </c>
      <c r="F64" s="201" t="s">
        <v>161</v>
      </c>
      <c r="G64" s="63" t="str">
        <f t="shared" ref="G64:G95" si="26">Currency&amp;Tenor</f>
        <v>USDFedFunds</v>
      </c>
      <c r="H64" s="59" t="str">
        <f t="shared" ref="H64:H95" si="27">Currency&amp;"AM3L"&amp;B64&amp;QuoteSuffix</f>
        <v>USDAM3L1W_Quote</v>
      </c>
      <c r="I64" s="59" t="str">
        <f t="shared" ref="I64:I95" si="28">Currency&amp;"FF3L"&amp;B64&amp;QuoteSuffix</f>
        <v>USDFF3L1W_Quote</v>
      </c>
      <c r="J64" s="173" t="str">
        <f>IF(P60,_xll.qlArithmeticOISRateHelper(,C64,B64,E64,H64,G64,F64,I64,,,$J$62,,Permanent,Trigger,ObjectOverwrite),"--")</f>
        <v>--</v>
      </c>
      <c r="L64" s="162" t="str">
        <f t="shared" si="23"/>
        <v>BasSw</v>
      </c>
      <c r="M64" s="163" t="str">
        <f t="shared" si="24"/>
        <v>USDAM3L2M_Quote</v>
      </c>
      <c r="N64" s="164" t="str">
        <f>IFERROR(_xll.qlQuoteValue(H68,Trigger),"--")</f>
        <v>--</v>
      </c>
      <c r="O64" s="164" t="str">
        <f>IFERROR(_xll.qlQuoteValue(I68,Trigger),"--")</f>
        <v>--</v>
      </c>
      <c r="P64" s="101" t="b">
        <v>0</v>
      </c>
      <c r="Q64" s="98">
        <v>70</v>
      </c>
      <c r="R64" s="98">
        <v>1</v>
      </c>
      <c r="S64" s="98" t="str">
        <f t="shared" si="25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5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4" t="e">
        <v>#N/A</v>
      </c>
    </row>
    <row r="65" spans="1:30" ht="11.25" customHeight="1" x14ac:dyDescent="0.2">
      <c r="A65" s="60" t="s">
        <v>150</v>
      </c>
      <c r="B65" s="61" t="s">
        <v>49</v>
      </c>
      <c r="C65" s="62">
        <v>2</v>
      </c>
      <c r="D65" s="198"/>
      <c r="E65" s="201" t="s">
        <v>8</v>
      </c>
      <c r="F65" s="201" t="s">
        <v>161</v>
      </c>
      <c r="G65" s="63" t="str">
        <f t="shared" si="26"/>
        <v>USDFedFunds</v>
      </c>
      <c r="H65" s="65" t="str">
        <f t="shared" si="27"/>
        <v>USDAM3L2W_Quote</v>
      </c>
      <c r="I65" s="65" t="str">
        <f t="shared" si="28"/>
        <v>USDFF3L2W_Quote</v>
      </c>
      <c r="J65" s="175" t="str">
        <f>IF(P61,_xll.qlArithmeticOISRateHelper(,C65,B65,E65,H65,G65,F65,I65,,,$J$62,,Permanent,Trigger,ObjectOverwrite),"--")</f>
        <v>--</v>
      </c>
      <c r="L65" s="162" t="str">
        <f t="shared" si="23"/>
        <v>BasSw</v>
      </c>
      <c r="M65" s="163" t="str">
        <f t="shared" si="24"/>
        <v>USDAM3L3M_Quote</v>
      </c>
      <c r="N65" s="164" t="str">
        <f>IFERROR(_xll.qlQuoteValue(H69,Trigger),"--")</f>
        <v>--</v>
      </c>
      <c r="O65" s="164" t="str">
        <f>IFERROR(_xll.qlQuoteValue(I69,Trigger),"--")</f>
        <v>--</v>
      </c>
      <c r="P65" s="101" t="b">
        <v>0</v>
      </c>
      <c r="Q65" s="98">
        <v>70</v>
      </c>
      <c r="R65" s="98">
        <v>1</v>
      </c>
      <c r="S65" s="98" t="str">
        <f t="shared" si="25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5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4" t="e">
        <v>#N/A</v>
      </c>
    </row>
    <row r="66" spans="1:30" ht="11.25" customHeight="1" x14ac:dyDescent="0.2">
      <c r="A66" s="60" t="s">
        <v>150</v>
      </c>
      <c r="B66" s="61" t="s">
        <v>50</v>
      </c>
      <c r="C66" s="62">
        <v>2</v>
      </c>
      <c r="D66" s="198"/>
      <c r="E66" s="201" t="s">
        <v>8</v>
      </c>
      <c r="F66" s="201" t="s">
        <v>161</v>
      </c>
      <c r="G66" s="63" t="str">
        <f t="shared" si="26"/>
        <v>USDFedFunds</v>
      </c>
      <c r="H66" s="65" t="str">
        <f t="shared" si="27"/>
        <v>USDAM3L3W_Quote</v>
      </c>
      <c r="I66" s="65" t="str">
        <f t="shared" si="28"/>
        <v>USDFF3L3W_Quote</v>
      </c>
      <c r="J66" s="175" t="str">
        <f>IF(P62,_xll.qlArithmeticOISRateHelper(,C66,B66,E66,H66,G66,F66,I66,,,$J$62,,Permanent,Trigger,ObjectOverwrite),"--")</f>
        <v>--</v>
      </c>
      <c r="L66" s="162" t="str">
        <f t="shared" si="23"/>
        <v>BasSw</v>
      </c>
      <c r="M66" s="163" t="str">
        <f t="shared" si="24"/>
        <v>USDAM3L4M_Quote</v>
      </c>
      <c r="N66" s="164" t="str">
        <f>IFERROR(_xll.qlQuoteValue(H70,Trigger),"--")</f>
        <v>--</v>
      </c>
      <c r="O66" s="164" t="str">
        <f>IFERROR(_xll.qlQuoteValue(I70,Trigger),"--")</f>
        <v>--</v>
      </c>
      <c r="P66" s="101" t="b">
        <v>0</v>
      </c>
      <c r="Q66" s="98">
        <v>70</v>
      </c>
      <c r="R66" s="98">
        <v>1</v>
      </c>
      <c r="S66" s="98" t="str">
        <f t="shared" si="25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5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4" t="e">
        <v>#N/A</v>
      </c>
    </row>
    <row r="67" spans="1:30" ht="11.25" customHeight="1" x14ac:dyDescent="0.2">
      <c r="A67" s="60" t="s">
        <v>150</v>
      </c>
      <c r="B67" s="61" t="s">
        <v>2</v>
      </c>
      <c r="C67" s="62">
        <v>2</v>
      </c>
      <c r="D67" s="198"/>
      <c r="E67" s="201" t="s">
        <v>8</v>
      </c>
      <c r="F67" s="201" t="s">
        <v>161</v>
      </c>
      <c r="G67" s="63" t="str">
        <f t="shared" si="26"/>
        <v>USDFedFunds</v>
      </c>
      <c r="H67" s="65" t="str">
        <f t="shared" si="27"/>
        <v>USDAM3L1M_Quote</v>
      </c>
      <c r="I67" s="65" t="str">
        <f t="shared" si="28"/>
        <v>USDFF3L1M_Quote</v>
      </c>
      <c r="J67" s="175" t="str">
        <f>IF(P63,_xll.qlArithmeticOISRateHelper(,C67,B67,E67,H67,G67,F67,I67,,,$J$62,,Permanent,Trigger,ObjectOverwrite),"--")</f>
        <v>--</v>
      </c>
      <c r="L67" s="162" t="str">
        <f t="shared" si="23"/>
        <v>BasSw</v>
      </c>
      <c r="M67" s="163" t="str">
        <f t="shared" si="24"/>
        <v>USDAM3L5M_Quote</v>
      </c>
      <c r="N67" s="164" t="str">
        <f>IFERROR(_xll.qlQuoteValue(H71,Trigger),"--")</f>
        <v>--</v>
      </c>
      <c r="O67" s="164" t="str">
        <f>IFERROR(_xll.qlQuoteValue(I71,Trigger),"--")</f>
        <v>--</v>
      </c>
      <c r="P67" s="101" t="b">
        <v>0</v>
      </c>
      <c r="Q67" s="98">
        <v>70</v>
      </c>
      <c r="R67" s="98">
        <v>1</v>
      </c>
      <c r="S67" s="98" t="str">
        <f t="shared" si="25"/>
        <v>--</v>
      </c>
      <c r="T67" s="102" t="str">
        <f>IFERROR(_xll.qlRateHelperEarliestDate(S67,Trigger),"--")</f>
        <v>--</v>
      </c>
      <c r="U67" s="102" t="str">
        <f>IFERROR(_xll.qlRateHelperPillarDate(S67,Trigger),"--")</f>
        <v>--</v>
      </c>
      <c r="W67" s="3" t="str">
        <f t="shared" si="15"/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4" t="e">
        <v>#N/A</v>
      </c>
    </row>
    <row r="68" spans="1:30" ht="11.25" customHeight="1" x14ac:dyDescent="0.2">
      <c r="A68" s="60" t="s">
        <v>150</v>
      </c>
      <c r="B68" s="61" t="s">
        <v>51</v>
      </c>
      <c r="C68" s="62">
        <v>2</v>
      </c>
      <c r="D68" s="198"/>
      <c r="E68" s="201" t="s">
        <v>8</v>
      </c>
      <c r="F68" s="201" t="s">
        <v>161</v>
      </c>
      <c r="G68" s="63" t="str">
        <f t="shared" si="26"/>
        <v>USDFedFunds</v>
      </c>
      <c r="H68" s="65" t="str">
        <f t="shared" si="27"/>
        <v>USDAM3L2M_Quote</v>
      </c>
      <c r="I68" s="65" t="str">
        <f t="shared" si="28"/>
        <v>USDFF3L2M_Quote</v>
      </c>
      <c r="J68" s="175" t="str">
        <f>IF(P64,_xll.qlArithmeticOISRateHelper(,C68,B68,E68,H68,G68,F68,I68,,,$J$62,,Permanent,Trigger,ObjectOverwrite),"--")</f>
        <v>--</v>
      </c>
      <c r="L68" s="162" t="str">
        <f t="shared" si="23"/>
        <v>BasSw</v>
      </c>
      <c r="M68" s="163" t="str">
        <f t="shared" si="24"/>
        <v>USDAM3L6M_Quote</v>
      </c>
      <c r="N68" s="164" t="str">
        <f>IFERROR(_xll.qlQuoteValue(H72,Trigger),"--")</f>
        <v>--</v>
      </c>
      <c r="O68" s="164" t="str">
        <f>IFERROR(_xll.qlQuoteValue(I72,Trigger),"--")</f>
        <v>--</v>
      </c>
      <c r="P68" s="101" t="b">
        <v>0</v>
      </c>
      <c r="Q68" s="98">
        <v>70</v>
      </c>
      <c r="R68" s="98">
        <v>1</v>
      </c>
      <c r="S68" s="98" t="str">
        <f t="shared" si="25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5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4" t="e">
        <v>#N/A</v>
      </c>
    </row>
    <row r="69" spans="1:30" ht="11.25" customHeight="1" x14ac:dyDescent="0.2">
      <c r="A69" s="60" t="s">
        <v>150</v>
      </c>
      <c r="B69" s="61" t="s">
        <v>0</v>
      </c>
      <c r="C69" s="62">
        <v>2</v>
      </c>
      <c r="D69" s="198"/>
      <c r="E69" s="201" t="s">
        <v>8</v>
      </c>
      <c r="F69" s="201" t="s">
        <v>161</v>
      </c>
      <c r="G69" s="63" t="str">
        <f t="shared" si="26"/>
        <v>USDFedFunds</v>
      </c>
      <c r="H69" s="65" t="str">
        <f t="shared" si="27"/>
        <v>USDAM3L3M_Quote</v>
      </c>
      <c r="I69" s="65" t="str">
        <f t="shared" si="28"/>
        <v>USDFF3L3M_Quote</v>
      </c>
      <c r="J69" s="175" t="str">
        <f>IF(P65,_xll.qlArithmeticOISRateHelper(,C69,B69,E69,H69,G69,F69,I69,,,$J$62,,Permanent,Trigger,ObjectOverwrite),"--")</f>
        <v>--</v>
      </c>
      <c r="L69" s="162" t="str">
        <f t="shared" si="23"/>
        <v>BasSw</v>
      </c>
      <c r="M69" s="163" t="str">
        <f t="shared" si="24"/>
        <v>USDAM3L7M_Quote</v>
      </c>
      <c r="N69" s="164" t="str">
        <f>IFERROR(_xll.qlQuoteValue(H73,Trigger),"--")</f>
        <v>--</v>
      </c>
      <c r="O69" s="164" t="str">
        <f>IFERROR(_xll.qlQuoteValue(I73,Trigger),"--")</f>
        <v>--</v>
      </c>
      <c r="P69" s="101" t="b">
        <v>0</v>
      </c>
      <c r="Q69" s="98">
        <v>70</v>
      </c>
      <c r="R69" s="98">
        <v>1</v>
      </c>
      <c r="S69" s="98" t="str">
        <f t="shared" si="25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5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4" t="e">
        <v>#N/A</v>
      </c>
    </row>
    <row r="70" spans="1:30" ht="11.25" customHeight="1" x14ac:dyDescent="0.2">
      <c r="A70" s="60" t="s">
        <v>150</v>
      </c>
      <c r="B70" s="61" t="s">
        <v>52</v>
      </c>
      <c r="C70" s="62">
        <v>2</v>
      </c>
      <c r="D70" s="198"/>
      <c r="E70" s="201" t="s">
        <v>8</v>
      </c>
      <c r="F70" s="201" t="s">
        <v>161</v>
      </c>
      <c r="G70" s="63" t="str">
        <f t="shared" si="26"/>
        <v>USDFedFunds</v>
      </c>
      <c r="H70" s="65" t="str">
        <f t="shared" si="27"/>
        <v>USDAM3L4M_Quote</v>
      </c>
      <c r="I70" s="65" t="str">
        <f t="shared" si="28"/>
        <v>USDFF3L4M_Quote</v>
      </c>
      <c r="J70" s="175" t="str">
        <f>IF(P66,_xll.qlArithmeticOISRateHelper(,C70,B70,E70,H70,G70,F70,I70,,,$J$62,,Permanent,Trigger,ObjectOverwrite),"--")</f>
        <v>--</v>
      </c>
      <c r="L70" s="162" t="str">
        <f t="shared" si="23"/>
        <v>BasSw</v>
      </c>
      <c r="M70" s="163" t="str">
        <f t="shared" si="24"/>
        <v>USDAM3L8M_Quote</v>
      </c>
      <c r="N70" s="164" t="str">
        <f>IFERROR(_xll.qlQuoteValue(H74,Trigger),"--")</f>
        <v>--</v>
      </c>
      <c r="O70" s="164" t="str">
        <f>IFERROR(_xll.qlQuoteValue(I74,Trigger),"--")</f>
        <v>--</v>
      </c>
      <c r="P70" s="101" t="b">
        <v>0</v>
      </c>
      <c r="Q70" s="98">
        <v>70</v>
      </c>
      <c r="R70" s="98">
        <v>1</v>
      </c>
      <c r="S70" s="98" t="str">
        <f t="shared" si="25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5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4" t="e">
        <v>#N/A</v>
      </c>
    </row>
    <row r="71" spans="1:30" ht="11.25" customHeight="1" x14ac:dyDescent="0.2">
      <c r="A71" s="60" t="s">
        <v>150</v>
      </c>
      <c r="B71" s="61" t="s">
        <v>53</v>
      </c>
      <c r="C71" s="62">
        <v>2</v>
      </c>
      <c r="D71" s="198"/>
      <c r="E71" s="201" t="s">
        <v>8</v>
      </c>
      <c r="F71" s="201" t="s">
        <v>161</v>
      </c>
      <c r="G71" s="63" t="str">
        <f t="shared" si="26"/>
        <v>USDFedFunds</v>
      </c>
      <c r="H71" s="65" t="str">
        <f t="shared" si="27"/>
        <v>USDAM3L5M_Quote</v>
      </c>
      <c r="I71" s="65" t="str">
        <f t="shared" si="28"/>
        <v>USDFF3L5M_Quote</v>
      </c>
      <c r="J71" s="175" t="str">
        <f>IF(P67,_xll.qlArithmeticOISRateHelper(,C71,B71,E71,H71,G71,F71,I71,,,$J$62,,Permanent,Trigger,ObjectOverwrite),"--")</f>
        <v>--</v>
      </c>
      <c r="L71" s="162" t="str">
        <f t="shared" si="23"/>
        <v>BasSw</v>
      </c>
      <c r="M71" s="163" t="str">
        <f t="shared" si="24"/>
        <v>USDAM3L9M_Quote</v>
      </c>
      <c r="N71" s="164" t="str">
        <f>IFERROR(_xll.qlQuoteValue(H75,Trigger),"--")</f>
        <v>--</v>
      </c>
      <c r="O71" s="164" t="str">
        <f>IFERROR(_xll.qlQuoteValue(I75,Trigger),"--")</f>
        <v>--</v>
      </c>
      <c r="P71" s="101" t="b">
        <v>0</v>
      </c>
      <c r="Q71" s="98">
        <v>70</v>
      </c>
      <c r="R71" s="98">
        <v>1</v>
      </c>
      <c r="S71" s="98" t="str">
        <f t="shared" si="25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5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4" t="e">
        <v>#N/A</v>
      </c>
    </row>
    <row r="72" spans="1:30" ht="11.25" customHeight="1" x14ac:dyDescent="0.2">
      <c r="A72" s="60" t="s">
        <v>150</v>
      </c>
      <c r="B72" s="61" t="s">
        <v>3</v>
      </c>
      <c r="C72" s="62">
        <v>2</v>
      </c>
      <c r="D72" s="198"/>
      <c r="E72" s="201" t="s">
        <v>8</v>
      </c>
      <c r="F72" s="201" t="s">
        <v>161</v>
      </c>
      <c r="G72" s="63" t="str">
        <f t="shared" si="26"/>
        <v>USDFedFunds</v>
      </c>
      <c r="H72" s="65" t="str">
        <f t="shared" si="27"/>
        <v>USDAM3L6M_Quote</v>
      </c>
      <c r="I72" s="65" t="str">
        <f t="shared" si="28"/>
        <v>USDFF3L6M_Quote</v>
      </c>
      <c r="J72" s="175" t="str">
        <f>IF(P68,_xll.qlArithmeticOISRateHelper(,C72,B72,E72,H72,G72,F72,I72,,,$J$62,,Permanent,Trigger,ObjectOverwrite),"--")</f>
        <v>--</v>
      </c>
      <c r="L72" s="162" t="str">
        <f t="shared" si="23"/>
        <v>BasSw</v>
      </c>
      <c r="M72" s="163" t="str">
        <f t="shared" si="24"/>
        <v>USDAM3L10M_Quote</v>
      </c>
      <c r="N72" s="164" t="str">
        <f>IFERROR(_xll.qlQuoteValue(H76,Trigger),"--")</f>
        <v>--</v>
      </c>
      <c r="O72" s="164" t="str">
        <f>IFERROR(_xll.qlQuoteValue(I76,Trigger),"--")</f>
        <v>--</v>
      </c>
      <c r="P72" s="101" t="b">
        <v>0</v>
      </c>
      <c r="Q72" s="98">
        <v>70</v>
      </c>
      <c r="R72" s="98">
        <v>1</v>
      </c>
      <c r="S72" s="98" t="str">
        <f t="shared" si="25"/>
        <v>--</v>
      </c>
      <c r="T72" s="102" t="str">
        <f>IFERROR(_xll.qlRateHelperEarliestDate(S72,Trigger),"--")</f>
        <v>--</v>
      </c>
      <c r="U72" s="102" t="str">
        <f>IFERROR(_xll.qlRateHelperPillarDate(S72,Trigger),"--")</f>
        <v>--</v>
      </c>
      <c r="W72" s="3" t="str">
        <f t="shared" si="15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4" t="e">
        <v>#N/A</v>
      </c>
    </row>
    <row r="73" spans="1:30" ht="11.25" customHeight="1" x14ac:dyDescent="0.2">
      <c r="A73" s="60" t="s">
        <v>150</v>
      </c>
      <c r="B73" s="61" t="s">
        <v>54</v>
      </c>
      <c r="C73" s="62">
        <v>2</v>
      </c>
      <c r="D73" s="198"/>
      <c r="E73" s="201" t="s">
        <v>8</v>
      </c>
      <c r="F73" s="201" t="s">
        <v>161</v>
      </c>
      <c r="G73" s="63" t="str">
        <f t="shared" si="26"/>
        <v>USDFedFunds</v>
      </c>
      <c r="H73" s="65" t="str">
        <f t="shared" si="27"/>
        <v>USDAM3L7M_Quote</v>
      </c>
      <c r="I73" s="65" t="str">
        <f t="shared" si="28"/>
        <v>USDFF3L7M_Quote</v>
      </c>
      <c r="J73" s="175" t="str">
        <f>IF(P69,_xll.qlArithmeticOISRateHelper(,C73,B73,E73,H73,G73,F73,I73,,,$J$62,,Permanent,Trigger,ObjectOverwrite),"--")</f>
        <v>--</v>
      </c>
      <c r="L73" s="162" t="str">
        <f t="shared" si="23"/>
        <v>BasSw</v>
      </c>
      <c r="M73" s="163" t="str">
        <f t="shared" si="24"/>
        <v>USDAM3L11M_Quote</v>
      </c>
      <c r="N73" s="164" t="str">
        <f>IFERROR(_xll.qlQuoteValue(H77,Trigger),"--")</f>
        <v>--</v>
      </c>
      <c r="O73" s="164" t="str">
        <f>IFERROR(_xll.qlQuoteValue(I77,Trigger),"--")</f>
        <v>--</v>
      </c>
      <c r="P73" s="101" t="b">
        <v>0</v>
      </c>
      <c r="Q73" s="98">
        <v>70</v>
      </c>
      <c r="R73" s="98">
        <v>1</v>
      </c>
      <c r="S73" s="98" t="str">
        <f t="shared" si="25"/>
        <v>--</v>
      </c>
      <c r="T73" s="102" t="str">
        <f>IFERROR(_xll.qlRateHelperEarliestDate(S73,Trigger),"--")</f>
        <v>--</v>
      </c>
      <c r="U73" s="102" t="str">
        <f>IFERROR(_xll.qlRateHelperPillarDate(S73,Trigger),"--")</f>
        <v>--</v>
      </c>
      <c r="W73" s="3" t="str">
        <f t="shared" si="15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4" t="e">
        <v>#N/A</v>
      </c>
    </row>
    <row r="74" spans="1:30" ht="11.25" customHeight="1" x14ac:dyDescent="0.2">
      <c r="A74" s="60" t="s">
        <v>150</v>
      </c>
      <c r="B74" s="61" t="s">
        <v>55</v>
      </c>
      <c r="C74" s="62">
        <v>2</v>
      </c>
      <c r="D74" s="198"/>
      <c r="E74" s="201" t="s">
        <v>8</v>
      </c>
      <c r="F74" s="201" t="s">
        <v>161</v>
      </c>
      <c r="G74" s="63" t="str">
        <f t="shared" si="26"/>
        <v>USDFedFunds</v>
      </c>
      <c r="H74" s="65" t="str">
        <f t="shared" si="27"/>
        <v>USDAM3L8M_Quote</v>
      </c>
      <c r="I74" s="65" t="str">
        <f t="shared" si="28"/>
        <v>USDFF3L8M_Quote</v>
      </c>
      <c r="J74" s="175" t="str">
        <f>IF(P70,_xll.qlArithmeticOISRateHelper(,C74,B74,E74,H74,G74,F74,I74,,,$J$62,,Permanent,Trigger,ObjectOverwrite),"--")</f>
        <v>--</v>
      </c>
      <c r="L74" s="162" t="str">
        <f t="shared" si="23"/>
        <v>BasSw</v>
      </c>
      <c r="M74" s="163" t="str">
        <f t="shared" si="24"/>
        <v>USDAM3L1Y_Quote</v>
      </c>
      <c r="N74" s="164">
        <f>IFERROR(_xll.qlQuoteValue(H78,Trigger),"--")</f>
        <v>9.3900000000000008E-3</v>
      </c>
      <c r="O74" s="164">
        <f>IFERROR(_xll.qlQuoteValue(I78,Trigger),"--")</f>
        <v>3.7800000000000004E-3</v>
      </c>
      <c r="P74" s="101" t="b">
        <v>0</v>
      </c>
      <c r="Q74" s="98">
        <v>70</v>
      </c>
      <c r="R74" s="98">
        <v>1</v>
      </c>
      <c r="S74" s="98" t="str">
        <f t="shared" si="25"/>
        <v>--</v>
      </c>
      <c r="T74" s="102" t="str">
        <f>IFERROR(_xll.qlRateHelperEarliestDate(S74,Trigger),"--")</f>
        <v>--</v>
      </c>
      <c r="U74" s="102" t="str">
        <f>IFERROR(_xll.qlRateHelperPillarDate(S74,Trigger),"--")</f>
        <v>--</v>
      </c>
      <c r="W74" s="3" t="str">
        <f t="shared" si="15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4" t="e">
        <v>#N/A</v>
      </c>
    </row>
    <row r="75" spans="1:30" ht="11.25" customHeight="1" x14ac:dyDescent="0.2">
      <c r="A75" s="60" t="s">
        <v>150</v>
      </c>
      <c r="B75" s="61" t="s">
        <v>56</v>
      </c>
      <c r="C75" s="62">
        <v>2</v>
      </c>
      <c r="D75" s="198"/>
      <c r="E75" s="201" t="s">
        <v>8</v>
      </c>
      <c r="F75" s="201" t="s">
        <v>161</v>
      </c>
      <c r="G75" s="63" t="str">
        <f t="shared" si="26"/>
        <v>USDFedFunds</v>
      </c>
      <c r="H75" s="65" t="str">
        <f t="shared" si="27"/>
        <v>USDAM3L9M_Quote</v>
      </c>
      <c r="I75" s="65" t="str">
        <f t="shared" si="28"/>
        <v>USDFF3L9M_Quote</v>
      </c>
      <c r="J75" s="175" t="str">
        <f>IF(P71,_xll.qlArithmeticOISRateHelper(,C75,B75,E75,H75,G75,F75,I75,,,$J$62,,Permanent,Trigger,ObjectOverwrite),"--")</f>
        <v>--</v>
      </c>
      <c r="L75" s="162" t="str">
        <f t="shared" si="23"/>
        <v>BasSw</v>
      </c>
      <c r="M75" s="163" t="str">
        <f t="shared" si="24"/>
        <v>USDAM3L13M_Quote</v>
      </c>
      <c r="N75" s="164" t="str">
        <f>IFERROR(_xll.qlQuoteValue(H79,Trigger),"--")</f>
        <v>--</v>
      </c>
      <c r="O75" s="164" t="str">
        <f>IFERROR(_xll.qlQuoteValue(I79,Trigger),"--")</f>
        <v>--</v>
      </c>
      <c r="P75" s="101" t="b">
        <v>0</v>
      </c>
      <c r="Q75" s="98">
        <v>70</v>
      </c>
      <c r="R75" s="98">
        <v>1</v>
      </c>
      <c r="S75" s="98" t="str">
        <f t="shared" si="25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5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4" t="e">
        <v>#N/A</v>
      </c>
    </row>
    <row r="76" spans="1:30" ht="11.25" customHeight="1" x14ac:dyDescent="0.2">
      <c r="A76" s="60" t="s">
        <v>150</v>
      </c>
      <c r="B76" s="61" t="s">
        <v>57</v>
      </c>
      <c r="C76" s="62">
        <v>2</v>
      </c>
      <c r="D76" s="198"/>
      <c r="E76" s="201" t="s">
        <v>8</v>
      </c>
      <c r="F76" s="201" t="s">
        <v>161</v>
      </c>
      <c r="G76" s="63" t="str">
        <f t="shared" si="26"/>
        <v>USDFedFunds</v>
      </c>
      <c r="H76" s="65" t="str">
        <f t="shared" si="27"/>
        <v>USDAM3L10M_Quote</v>
      </c>
      <c r="I76" s="65" t="str">
        <f t="shared" si="28"/>
        <v>USDFF3L10M_Quote</v>
      </c>
      <c r="J76" s="175" t="str">
        <f>IF(P72,_xll.qlArithmeticOISRateHelper(,C76,B76,E76,H76,G76,F76,I76,,,$J$62,,Permanent,Trigger,ObjectOverwrite),"--")</f>
        <v>--</v>
      </c>
      <c r="L76" s="162" t="str">
        <f t="shared" si="23"/>
        <v>BasSw</v>
      </c>
      <c r="M76" s="163" t="str">
        <f t="shared" si="24"/>
        <v>USDAM3L14M_Quote</v>
      </c>
      <c r="N76" s="164" t="str">
        <f>IFERROR(_xll.qlQuoteValue(H80,Trigger),"--")</f>
        <v>--</v>
      </c>
      <c r="O76" s="164" t="str">
        <f>IFERROR(_xll.qlQuoteValue(I80,Trigger),"--")</f>
        <v>--</v>
      </c>
      <c r="P76" s="101" t="b">
        <v>0</v>
      </c>
      <c r="Q76" s="98">
        <v>70</v>
      </c>
      <c r="R76" s="98">
        <v>1</v>
      </c>
      <c r="S76" s="98" t="str">
        <f t="shared" si="25"/>
        <v>--</v>
      </c>
      <c r="T76" s="102" t="str">
        <f>IFERROR(_xll.qlRateHelperEarliestDate(S76,Trigger),"--")</f>
        <v>--</v>
      </c>
      <c r="U76" s="102" t="str">
        <f>IFERROR(_xll.qlRateHelperPillarDate(S76,Trigger),"--")</f>
        <v>--</v>
      </c>
      <c r="W76" s="3" t="str">
        <f t="shared" si="15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4" t="e">
        <v>#N/A</v>
      </c>
    </row>
    <row r="77" spans="1:30" ht="11.25" customHeight="1" x14ac:dyDescent="0.2">
      <c r="A77" s="60" t="s">
        <v>150</v>
      </c>
      <c r="B77" s="61" t="s">
        <v>58</v>
      </c>
      <c r="C77" s="62">
        <v>2</v>
      </c>
      <c r="D77" s="198"/>
      <c r="E77" s="201" t="s">
        <v>8</v>
      </c>
      <c r="F77" s="201" t="s">
        <v>161</v>
      </c>
      <c r="G77" s="63" t="str">
        <f t="shared" si="26"/>
        <v>USDFedFunds</v>
      </c>
      <c r="H77" s="65" t="str">
        <f t="shared" si="27"/>
        <v>USDAM3L11M_Quote</v>
      </c>
      <c r="I77" s="65" t="str">
        <f t="shared" si="28"/>
        <v>USDFF3L11M_Quote</v>
      </c>
      <c r="J77" s="175" t="str">
        <f>IF(P73,_xll.qlArithmeticOISRateHelper(,C77,B77,E77,H77,G77,F77,I77,,,$J$62,,Permanent,Trigger,ObjectOverwrite),"--")</f>
        <v>--</v>
      </c>
      <c r="L77" s="162" t="str">
        <f t="shared" si="23"/>
        <v>BasSw</v>
      </c>
      <c r="M77" s="163" t="str">
        <f t="shared" si="24"/>
        <v>USDAM3L15M_Quote</v>
      </c>
      <c r="N77" s="164" t="str">
        <f>IFERROR(_xll.qlQuoteValue(H81,Trigger),"--")</f>
        <v>--</v>
      </c>
      <c r="O77" s="164" t="str">
        <f>IFERROR(_xll.qlQuoteValue(I81,Trigger),"--")</f>
        <v>--</v>
      </c>
      <c r="P77" s="101" t="b">
        <v>0</v>
      </c>
      <c r="Q77" s="98">
        <v>70</v>
      </c>
      <c r="R77" s="98">
        <v>1</v>
      </c>
      <c r="S77" s="98" t="str">
        <f t="shared" si="25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5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4" t="e">
        <v>#N/A</v>
      </c>
    </row>
    <row r="78" spans="1:30" ht="11.25" customHeight="1" x14ac:dyDescent="0.2">
      <c r="A78" s="60" t="s">
        <v>150</v>
      </c>
      <c r="B78" s="61" t="s">
        <v>28</v>
      </c>
      <c r="C78" s="62">
        <v>2</v>
      </c>
      <c r="D78" s="198"/>
      <c r="E78" s="201" t="s">
        <v>8</v>
      </c>
      <c r="F78" s="201" t="s">
        <v>161</v>
      </c>
      <c r="G78" s="63" t="str">
        <f t="shared" si="26"/>
        <v>USDFedFunds</v>
      </c>
      <c r="H78" s="65" t="str">
        <f t="shared" si="27"/>
        <v>USDAM3L1Y_Quote</v>
      </c>
      <c r="I78" s="65" t="str">
        <f t="shared" si="28"/>
        <v>USDFF3L1Y_Quote</v>
      </c>
      <c r="J78" s="175" t="str">
        <f>IF(P74,_xll.qlArithmeticOISRateHelper(,C78,B78,E78,H78,G78,F78,I78,,,$J$62,,Permanent,Trigger,ObjectOverwrite),"--")</f>
        <v>--</v>
      </c>
      <c r="L78" s="162" t="str">
        <f t="shared" si="23"/>
        <v>BasSw</v>
      </c>
      <c r="M78" s="163" t="str">
        <f t="shared" si="24"/>
        <v>USDAM3L16M_Quote</v>
      </c>
      <c r="N78" s="164" t="str">
        <f>IFERROR(_xll.qlQuoteValue(H82,Trigger),"--")</f>
        <v>--</v>
      </c>
      <c r="O78" s="164" t="str">
        <f>IFERROR(_xll.qlQuoteValue(I82,Trigger),"--")</f>
        <v>--</v>
      </c>
      <c r="P78" s="101" t="b">
        <v>0</v>
      </c>
      <c r="Q78" s="98">
        <v>70</v>
      </c>
      <c r="R78" s="98">
        <v>1</v>
      </c>
      <c r="S78" s="98" t="str">
        <f t="shared" si="25"/>
        <v>--</v>
      </c>
      <c r="T78" s="102" t="str">
        <f>IFERROR(_xll.qlRateHelperEarliestDate(S78,Trigger),"--")</f>
        <v>--</v>
      </c>
      <c r="U78" s="102" t="str">
        <f>IFERROR(_xll.qlRateHelperPillarDate(S78,Trigger),"--")</f>
        <v>--</v>
      </c>
      <c r="W78" s="3" t="str">
        <f t="shared" si="15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4" t="e">
        <v>#N/A</v>
      </c>
    </row>
    <row r="79" spans="1:30" ht="11.25" customHeight="1" x14ac:dyDescent="0.2">
      <c r="A79" s="60" t="s">
        <v>150</v>
      </c>
      <c r="B79" s="61" t="s">
        <v>59</v>
      </c>
      <c r="C79" s="62">
        <v>2</v>
      </c>
      <c r="D79" s="198"/>
      <c r="E79" s="201" t="s">
        <v>8</v>
      </c>
      <c r="F79" s="201" t="s">
        <v>161</v>
      </c>
      <c r="G79" s="63" t="str">
        <f t="shared" si="26"/>
        <v>USDFedFunds</v>
      </c>
      <c r="H79" s="65" t="str">
        <f t="shared" si="27"/>
        <v>USDAM3L13M_Quote</v>
      </c>
      <c r="I79" s="65" t="str">
        <f t="shared" si="28"/>
        <v>USDFF3L13M_Quote</v>
      </c>
      <c r="J79" s="175" t="str">
        <f>IF(P75,_xll.qlArithmeticOISRateHelper(,C79,B79,E79,H79,G79,F79,I79,,,$J$62,,Permanent,Trigger,ObjectOverwrite),"--")</f>
        <v>--</v>
      </c>
      <c r="L79" s="162" t="str">
        <f t="shared" si="23"/>
        <v>BasSw</v>
      </c>
      <c r="M79" s="163" t="str">
        <f t="shared" si="24"/>
        <v>USDAM3L17M_Quote</v>
      </c>
      <c r="N79" s="164" t="str">
        <f>IFERROR(_xll.qlQuoteValue(H83,Trigger),"--")</f>
        <v>--</v>
      </c>
      <c r="O79" s="164" t="str">
        <f>IFERROR(_xll.qlQuoteValue(I83,Trigger),"--")</f>
        <v>--</v>
      </c>
      <c r="P79" s="101" t="b">
        <v>0</v>
      </c>
      <c r="Q79" s="98">
        <v>70</v>
      </c>
      <c r="R79" s="98">
        <v>1</v>
      </c>
      <c r="S79" s="98" t="str">
        <f t="shared" si="25"/>
        <v>--</v>
      </c>
      <c r="T79" s="102" t="str">
        <f>IFERROR(_xll.qlRateHelperEarliestDate(S79,Trigger),"--")</f>
        <v>--</v>
      </c>
      <c r="U79" s="102" t="str">
        <f>IFERROR(_xll.qlRateHelperPillarDate(S79,Trigger),"--")</f>
        <v>--</v>
      </c>
      <c r="W79" s="3" t="str">
        <f t="shared" si="15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4" t="e">
        <v>#N/A</v>
      </c>
    </row>
    <row r="80" spans="1:30" ht="11.25" customHeight="1" x14ac:dyDescent="0.2">
      <c r="A80" s="60" t="s">
        <v>150</v>
      </c>
      <c r="B80" s="61" t="s">
        <v>60</v>
      </c>
      <c r="C80" s="62">
        <v>2</v>
      </c>
      <c r="D80" s="198"/>
      <c r="E80" s="201" t="s">
        <v>8</v>
      </c>
      <c r="F80" s="201" t="s">
        <v>161</v>
      </c>
      <c r="G80" s="63" t="str">
        <f t="shared" si="26"/>
        <v>USDFedFunds</v>
      </c>
      <c r="H80" s="65" t="str">
        <f t="shared" si="27"/>
        <v>USDAM3L14M_Quote</v>
      </c>
      <c r="I80" s="65" t="str">
        <f t="shared" si="28"/>
        <v>USDFF3L14M_Quote</v>
      </c>
      <c r="J80" s="175" t="str">
        <f>IF(P76,_xll.qlArithmeticOISRateHelper(,C80,B80,E80,H80,G80,F80,I80,,,$J$62,,Permanent,Trigger,ObjectOverwrite),"--")</f>
        <v>--</v>
      </c>
      <c r="L80" s="162" t="str">
        <f t="shared" si="23"/>
        <v>BasSw</v>
      </c>
      <c r="M80" s="163" t="str">
        <f t="shared" si="24"/>
        <v>USDAM3L18M_Quote</v>
      </c>
      <c r="N80" s="164" t="str">
        <f>IFERROR(_xll.qlQuoteValue(H84,Trigger),"--")</f>
        <v>--</v>
      </c>
      <c r="O80" s="164" t="str">
        <f>IFERROR(_xll.qlQuoteValue(I84,Trigger),"--")</f>
        <v>--</v>
      </c>
      <c r="P80" s="101" t="b">
        <v>0</v>
      </c>
      <c r="Q80" s="98">
        <v>70</v>
      </c>
      <c r="R80" s="98">
        <v>1</v>
      </c>
      <c r="S80" s="98" t="str">
        <f t="shared" si="25"/>
        <v>--</v>
      </c>
      <c r="T80" s="102" t="str">
        <f>IFERROR(_xll.qlRateHelperEarliestDate(S80,Trigger),"--")</f>
        <v>--</v>
      </c>
      <c r="U80" s="102" t="str">
        <f>IFERROR(_xll.qlRateHelperPillarDate(S80,Trigger),"--")</f>
        <v>--</v>
      </c>
      <c r="W80" s="3" t="str">
        <f t="shared" si="15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4" t="e">
        <v>#N/A</v>
      </c>
    </row>
    <row r="81" spans="1:30" x14ac:dyDescent="0.2">
      <c r="A81" s="60" t="s">
        <v>150</v>
      </c>
      <c r="B81" s="61" t="s">
        <v>61</v>
      </c>
      <c r="C81" s="62">
        <v>2</v>
      </c>
      <c r="D81" s="198"/>
      <c r="E81" s="201" t="s">
        <v>8</v>
      </c>
      <c r="F81" s="201" t="s">
        <v>161</v>
      </c>
      <c r="G81" s="63" t="str">
        <f t="shared" si="26"/>
        <v>USDFedFunds</v>
      </c>
      <c r="H81" s="65" t="str">
        <f t="shared" si="27"/>
        <v>USDAM3L15M_Quote</v>
      </c>
      <c r="I81" s="65" t="str">
        <f t="shared" si="28"/>
        <v>USDFF3L15M_Quote</v>
      </c>
      <c r="J81" s="175" t="str">
        <f>IF(P77,_xll.qlArithmeticOISRateHelper(,C81,B81,E81,H81,G81,F81,I81,,,$J$62,,Permanent,Trigger,ObjectOverwrite),"--")</f>
        <v>--</v>
      </c>
      <c r="L81" s="162" t="str">
        <f t="shared" si="23"/>
        <v>BasSw</v>
      </c>
      <c r="M81" s="163" t="str">
        <f t="shared" si="24"/>
        <v>USDAM3L19M_Quote</v>
      </c>
      <c r="N81" s="164" t="str">
        <f>IFERROR(_xll.qlQuoteValue(H85,Trigger),"--")</f>
        <v>--</v>
      </c>
      <c r="O81" s="164" t="str">
        <f>IFERROR(_xll.qlQuoteValue(I85,Trigger),"--")</f>
        <v>--</v>
      </c>
      <c r="P81" s="101" t="b">
        <v>0</v>
      </c>
      <c r="Q81" s="98">
        <v>70</v>
      </c>
      <c r="R81" s="98">
        <v>1</v>
      </c>
      <c r="S81" s="98" t="str">
        <f t="shared" si="25"/>
        <v>--</v>
      </c>
      <c r="T81" s="102" t="str">
        <f>IFERROR(_xll.qlRateHelperEarliestDate(S81,Trigger),"--")</f>
        <v>--</v>
      </c>
      <c r="U81" s="102" t="str">
        <f>IFERROR(_xll.qlRateHelperPillarDate(S81,Trigger),"--")</f>
        <v>--</v>
      </c>
      <c r="W81" s="3" t="str">
        <f t="shared" si="15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4" t="e">
        <v>#N/A</v>
      </c>
    </row>
    <row r="82" spans="1:30" x14ac:dyDescent="0.2">
      <c r="A82" s="60" t="s">
        <v>150</v>
      </c>
      <c r="B82" s="61" t="s">
        <v>62</v>
      </c>
      <c r="C82" s="62">
        <v>2</v>
      </c>
      <c r="D82" s="198"/>
      <c r="E82" s="201" t="s">
        <v>8</v>
      </c>
      <c r="F82" s="201" t="s">
        <v>161</v>
      </c>
      <c r="G82" s="63" t="str">
        <f t="shared" si="26"/>
        <v>USDFedFunds</v>
      </c>
      <c r="H82" s="65" t="str">
        <f t="shared" si="27"/>
        <v>USDAM3L16M_Quote</v>
      </c>
      <c r="I82" s="65" t="str">
        <f t="shared" si="28"/>
        <v>USDFF3L16M_Quote</v>
      </c>
      <c r="J82" s="175" t="str">
        <f>IF(P78,_xll.qlArithmeticOISRateHelper(,C82,B82,E82,H82,G82,F82,I82,,,$J$62,,Permanent,Trigger,ObjectOverwrite),"--")</f>
        <v>--</v>
      </c>
      <c r="L82" s="162" t="str">
        <f t="shared" si="23"/>
        <v>BasSw</v>
      </c>
      <c r="M82" s="163" t="str">
        <f t="shared" si="24"/>
        <v>USDAM3L20M_Quote</v>
      </c>
      <c r="N82" s="164" t="str">
        <f>IFERROR(_xll.qlQuoteValue(H86,Trigger),"--")</f>
        <v>--</v>
      </c>
      <c r="O82" s="164" t="str">
        <f>IFERROR(_xll.qlQuoteValue(I86,Trigger),"--")</f>
        <v>--</v>
      </c>
      <c r="P82" s="101" t="b">
        <v>0</v>
      </c>
      <c r="Q82" s="98">
        <v>70</v>
      </c>
      <c r="R82" s="98">
        <v>1</v>
      </c>
      <c r="S82" s="98" t="str">
        <f t="shared" si="25"/>
        <v>--</v>
      </c>
      <c r="T82" s="102" t="str">
        <f>IFERROR(_xll.qlRateHelperEarliestDate(S82,Trigger),"--")</f>
        <v>--</v>
      </c>
      <c r="U82" s="102" t="str">
        <f>IFERROR(_xll.qlRateHelperPillarDate(S82,Trigger),"--")</f>
        <v>--</v>
      </c>
      <c r="W82" s="3" t="str">
        <f t="shared" si="15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4" t="e">
        <v>#N/A</v>
      </c>
    </row>
    <row r="83" spans="1:30" x14ac:dyDescent="0.2">
      <c r="A83" s="60" t="s">
        <v>150</v>
      </c>
      <c r="B83" s="61" t="s">
        <v>63</v>
      </c>
      <c r="C83" s="62">
        <v>2</v>
      </c>
      <c r="D83" s="198"/>
      <c r="E83" s="201" t="s">
        <v>8</v>
      </c>
      <c r="F83" s="201" t="s">
        <v>161</v>
      </c>
      <c r="G83" s="63" t="str">
        <f t="shared" si="26"/>
        <v>USDFedFunds</v>
      </c>
      <c r="H83" s="65" t="str">
        <f t="shared" si="27"/>
        <v>USDAM3L17M_Quote</v>
      </c>
      <c r="I83" s="65" t="str">
        <f t="shared" si="28"/>
        <v>USDFF3L17M_Quote</v>
      </c>
      <c r="J83" s="175" t="str">
        <f>IF(P79,_xll.qlArithmeticOISRateHelper(,C83,B83,E83,H83,G83,F83,I83,,,$J$62,,Permanent,Trigger,ObjectOverwrite),"--")</f>
        <v>--</v>
      </c>
      <c r="L83" s="162" t="str">
        <f t="shared" si="23"/>
        <v>BasSw</v>
      </c>
      <c r="M83" s="163" t="str">
        <f t="shared" si="24"/>
        <v>USDAM3L21M_Quote</v>
      </c>
      <c r="N83" s="164" t="str">
        <f>IFERROR(_xll.qlQuoteValue(H87,Trigger),"--")</f>
        <v>--</v>
      </c>
      <c r="O83" s="164" t="str">
        <f>IFERROR(_xll.qlQuoteValue(I87,Trigger),"--")</f>
        <v>--</v>
      </c>
      <c r="P83" s="101" t="b">
        <v>0</v>
      </c>
      <c r="Q83" s="98">
        <v>70</v>
      </c>
      <c r="R83" s="98">
        <v>1</v>
      </c>
      <c r="S83" s="98" t="str">
        <f t="shared" si="25"/>
        <v>--</v>
      </c>
      <c r="T83" s="102" t="str">
        <f>IFERROR(_xll.qlRateHelperEarliestDate(S83,Trigger),"--")</f>
        <v>--</v>
      </c>
      <c r="U83" s="102" t="str">
        <f>IFERROR(_xll.qlRateHelperPillarDate(S83,Trigger),"--")</f>
        <v>--</v>
      </c>
      <c r="W83" s="3" t="str">
        <f t="shared" si="15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4" t="e">
        <v>#N/A</v>
      </c>
    </row>
    <row r="84" spans="1:30" x14ac:dyDescent="0.2">
      <c r="A84" s="60" t="s">
        <v>150</v>
      </c>
      <c r="B84" s="61" t="s">
        <v>64</v>
      </c>
      <c r="C84" s="62">
        <v>2</v>
      </c>
      <c r="D84" s="198"/>
      <c r="E84" s="201" t="s">
        <v>8</v>
      </c>
      <c r="F84" s="201" t="s">
        <v>161</v>
      </c>
      <c r="G84" s="63" t="str">
        <f t="shared" si="26"/>
        <v>USDFedFunds</v>
      </c>
      <c r="H84" s="65" t="str">
        <f t="shared" si="27"/>
        <v>USDAM3L18M_Quote</v>
      </c>
      <c r="I84" s="65" t="str">
        <f t="shared" si="28"/>
        <v>USDFF3L18M_Quote</v>
      </c>
      <c r="J84" s="175" t="str">
        <f>IF(P80,_xll.qlArithmeticOISRateHelper(,C84,B84,E84,H84,G84,F84,I84,,,$J$62,,Permanent,Trigger,ObjectOverwrite),"--")</f>
        <v>--</v>
      </c>
      <c r="L84" s="162" t="str">
        <f t="shared" si="23"/>
        <v>BasSw</v>
      </c>
      <c r="M84" s="163" t="str">
        <f t="shared" si="24"/>
        <v>USDAM3L22M_Quote</v>
      </c>
      <c r="N84" s="164" t="str">
        <f>IFERROR(_xll.qlQuoteValue(H88,Trigger),"--")</f>
        <v>--</v>
      </c>
      <c r="O84" s="164" t="str">
        <f>IFERROR(_xll.qlQuoteValue(I88,Trigger),"--")</f>
        <v>--</v>
      </c>
      <c r="P84" s="101" t="b">
        <v>0</v>
      </c>
      <c r="Q84" s="98">
        <v>70</v>
      </c>
      <c r="R84" s="98">
        <v>1</v>
      </c>
      <c r="S84" s="98" t="str">
        <f t="shared" si="25"/>
        <v>--</v>
      </c>
      <c r="T84" s="102" t="str">
        <f>IFERROR(_xll.qlRateHelperEarliestDate(S84,Trigger),"--")</f>
        <v>--</v>
      </c>
      <c r="U84" s="102" t="str">
        <f>IFERROR(_xll.qlRateHelperPillarDate(S84,Trigger),"--")</f>
        <v>--</v>
      </c>
      <c r="W84" s="3" t="str">
        <f t="shared" si="15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4" t="e">
        <v>#N/A</v>
      </c>
    </row>
    <row r="85" spans="1:30" x14ac:dyDescent="0.2">
      <c r="A85" s="60" t="s">
        <v>150</v>
      </c>
      <c r="B85" s="61" t="s">
        <v>65</v>
      </c>
      <c r="C85" s="62">
        <v>2</v>
      </c>
      <c r="D85" s="198"/>
      <c r="E85" s="201" t="s">
        <v>8</v>
      </c>
      <c r="F85" s="201" t="s">
        <v>161</v>
      </c>
      <c r="G85" s="63" t="str">
        <f t="shared" si="26"/>
        <v>USDFedFunds</v>
      </c>
      <c r="H85" s="65" t="str">
        <f t="shared" si="27"/>
        <v>USDAM3L19M_Quote</v>
      </c>
      <c r="I85" s="65" t="str">
        <f t="shared" si="28"/>
        <v>USDFF3L19M_Quote</v>
      </c>
      <c r="J85" s="175" t="str">
        <f>IF(P81,_xll.qlArithmeticOISRateHelper(,C85,B85,E85,H85,G85,F85,I85,,,$J$62,,Permanent,Trigger,ObjectOverwrite),"--")</f>
        <v>--</v>
      </c>
      <c r="L85" s="162" t="str">
        <f t="shared" si="23"/>
        <v>BasSw</v>
      </c>
      <c r="M85" s="163" t="str">
        <f t="shared" si="24"/>
        <v>USDAM3L23M_Quote</v>
      </c>
      <c r="N85" s="164" t="str">
        <f>IFERROR(_xll.qlQuoteValue(H89,Trigger),"--")</f>
        <v>--</v>
      </c>
      <c r="O85" s="164" t="str">
        <f>IFERROR(_xll.qlQuoteValue(I89,Trigger),"--")</f>
        <v>--</v>
      </c>
      <c r="P85" s="101" t="b">
        <v>0</v>
      </c>
      <c r="Q85" s="98">
        <v>70</v>
      </c>
      <c r="R85" s="98">
        <v>1</v>
      </c>
      <c r="S85" s="98" t="str">
        <f t="shared" si="25"/>
        <v>--</v>
      </c>
      <c r="T85" s="102" t="str">
        <f>IFERROR(_xll.qlRateHelperEarliestDate(S85,Trigger),"--")</f>
        <v>--</v>
      </c>
      <c r="U85" s="102" t="str">
        <f>IFERROR(_xll.qlRateHelperPillarDate(S85,Trigger),"--")</f>
        <v>--</v>
      </c>
      <c r="W85" s="3" t="str">
        <f t="shared" si="15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4" t="e">
        <v>#N/A</v>
      </c>
    </row>
    <row r="86" spans="1:30" x14ac:dyDescent="0.2">
      <c r="A86" s="60" t="s">
        <v>150</v>
      </c>
      <c r="B86" s="61" t="s">
        <v>66</v>
      </c>
      <c r="C86" s="62">
        <v>2</v>
      </c>
      <c r="D86" s="198"/>
      <c r="E86" s="201" t="s">
        <v>8</v>
      </c>
      <c r="F86" s="201" t="s">
        <v>161</v>
      </c>
      <c r="G86" s="63" t="str">
        <f t="shared" si="26"/>
        <v>USDFedFunds</v>
      </c>
      <c r="H86" s="65" t="str">
        <f t="shared" si="27"/>
        <v>USDAM3L20M_Quote</v>
      </c>
      <c r="I86" s="65" t="str">
        <f t="shared" si="28"/>
        <v>USDFF3L20M_Quote</v>
      </c>
      <c r="J86" s="175" t="str">
        <f>IF(P82,_xll.qlArithmeticOISRateHelper(,C86,B86,E86,H86,G86,F86,I86,,,$J$62,,Permanent,Trigger,ObjectOverwrite),"--")</f>
        <v>--</v>
      </c>
      <c r="L86" s="162" t="str">
        <f t="shared" si="23"/>
        <v>BasSw</v>
      </c>
      <c r="M86" s="163" t="str">
        <f t="shared" si="24"/>
        <v>USDAM3L2Y_Quote</v>
      </c>
      <c r="N86" s="164">
        <f>IFERROR(_xll.qlQuoteValue(H90,Trigger),"--")</f>
        <v>1.0109999999999999E-2</v>
      </c>
      <c r="O86" s="164">
        <f>IFERROR(_xll.qlQuoteValue(I90,Trigger),"--")</f>
        <v>3.7100000000000002E-3</v>
      </c>
      <c r="P86" s="101" t="b">
        <v>0</v>
      </c>
      <c r="Q86" s="98">
        <v>70</v>
      </c>
      <c r="R86" s="98">
        <v>1</v>
      </c>
      <c r="S86" s="98" t="str">
        <f t="shared" si="25"/>
        <v>--</v>
      </c>
      <c r="T86" s="102" t="str">
        <f>IFERROR(_xll.qlRateHelperEarliestDate(S86,Trigger),"--")</f>
        <v>--</v>
      </c>
      <c r="U86" s="102" t="str">
        <f>IFERROR(_xll.qlRateHelperPillarDate(S86,Trigger),"--")</f>
        <v>--</v>
      </c>
      <c r="W86" s="3" t="str">
        <f t="shared" si="15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4" t="e">
        <v>#N/A</v>
      </c>
    </row>
    <row r="87" spans="1:30" x14ac:dyDescent="0.2">
      <c r="A87" s="60" t="s">
        <v>150</v>
      </c>
      <c r="B87" s="61" t="s">
        <v>67</v>
      </c>
      <c r="C87" s="62">
        <v>2</v>
      </c>
      <c r="D87" s="198"/>
      <c r="E87" s="201" t="s">
        <v>8</v>
      </c>
      <c r="F87" s="201" t="s">
        <v>161</v>
      </c>
      <c r="G87" s="63" t="str">
        <f t="shared" si="26"/>
        <v>USDFedFunds</v>
      </c>
      <c r="H87" s="65" t="str">
        <f t="shared" si="27"/>
        <v>USDAM3L21M_Quote</v>
      </c>
      <c r="I87" s="65" t="str">
        <f t="shared" si="28"/>
        <v>USDFF3L21M_Quote</v>
      </c>
      <c r="J87" s="175" t="str">
        <f>IF(P83,_xll.qlArithmeticOISRateHelper(,C87,B87,E87,H87,G87,F87,I87,,,$J$62,,Permanent,Trigger,ObjectOverwrite),"--")</f>
        <v>--</v>
      </c>
      <c r="L87" s="162" t="str">
        <f t="shared" si="23"/>
        <v>BasSw</v>
      </c>
      <c r="M87" s="163" t="str">
        <f t="shared" si="24"/>
        <v>USDAM3L27M_Quote</v>
      </c>
      <c r="N87" s="164" t="str">
        <f>IFERROR(_xll.qlQuoteValue(H91,Trigger),"--")</f>
        <v>--</v>
      </c>
      <c r="O87" s="164" t="str">
        <f>IFERROR(_xll.qlQuoteValue(I91,Trigger),"--")</f>
        <v>--</v>
      </c>
      <c r="P87" s="101" t="b">
        <v>0</v>
      </c>
      <c r="Q87" s="98">
        <v>70</v>
      </c>
      <c r="R87" s="98">
        <v>1</v>
      </c>
      <c r="S87" s="98" t="str">
        <f t="shared" si="25"/>
        <v>--</v>
      </c>
      <c r="T87" s="102" t="str">
        <f>IFERROR(_xll.qlRateHelperEarliestDate(S87,Trigger),"--")</f>
        <v>--</v>
      </c>
      <c r="U87" s="102" t="str">
        <f>IFERROR(_xll.qlRateHelperPillarDate(S87,Trigger),"--")</f>
        <v>--</v>
      </c>
      <c r="W87" s="3" t="str">
        <f t="shared" si="15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4" t="e">
        <v>#N/A</v>
      </c>
    </row>
    <row r="88" spans="1:30" x14ac:dyDescent="0.2">
      <c r="A88" s="60" t="s">
        <v>150</v>
      </c>
      <c r="B88" s="61" t="s">
        <v>68</v>
      </c>
      <c r="C88" s="62">
        <v>2</v>
      </c>
      <c r="D88" s="198"/>
      <c r="E88" s="201" t="s">
        <v>8</v>
      </c>
      <c r="F88" s="201" t="s">
        <v>161</v>
      </c>
      <c r="G88" s="63" t="str">
        <f t="shared" si="26"/>
        <v>USDFedFunds</v>
      </c>
      <c r="H88" s="65" t="str">
        <f t="shared" si="27"/>
        <v>USDAM3L22M_Quote</v>
      </c>
      <c r="I88" s="65" t="str">
        <f t="shared" si="28"/>
        <v>USDFF3L22M_Quote</v>
      </c>
      <c r="J88" s="175" t="str">
        <f>IF(P84,_xll.qlArithmeticOISRateHelper(,C88,B88,E88,H88,G88,F88,I88,,,$J$62,,Permanent,Trigger,ObjectOverwrite),"--")</f>
        <v>--</v>
      </c>
      <c r="L88" s="162" t="str">
        <f t="shared" si="23"/>
        <v>BasSw</v>
      </c>
      <c r="M88" s="163" t="str">
        <f t="shared" si="24"/>
        <v>USDAM3L30M_Quote</v>
      </c>
      <c r="N88" s="164" t="str">
        <f>IFERROR(_xll.qlQuoteValue(H92,Trigger),"--")</f>
        <v>--</v>
      </c>
      <c r="O88" s="164" t="str">
        <f>IFERROR(_xll.qlQuoteValue(I92,Trigger),"--")</f>
        <v>--</v>
      </c>
      <c r="P88" s="101" t="b">
        <v>0</v>
      </c>
      <c r="Q88" s="98">
        <v>70</v>
      </c>
      <c r="R88" s="98">
        <v>1</v>
      </c>
      <c r="S88" s="98" t="str">
        <f t="shared" si="25"/>
        <v>--</v>
      </c>
      <c r="T88" s="102" t="str">
        <f>IFERROR(_xll.qlRateHelperEarliestDate(S88,Trigger),"--")</f>
        <v>--</v>
      </c>
      <c r="U88" s="102" t="str">
        <f>IFERROR(_xll.qlRateHelperPillarDate(S88,Trigger),"--")</f>
        <v>--</v>
      </c>
      <c r="W88" s="3" t="str">
        <f t="shared" si="15"/>
        <v/>
      </c>
      <c r="X88" s="3" t="e">
        <v>#N/A</v>
      </c>
      <c r="Y88" s="3" t="str">
        <f>IFERROR(_xll.qlRateHelperQuoteName(X88,Trigger),"")</f>
        <v/>
      </c>
      <c r="Z88" s="70" t="str">
        <f>IFERROR(_xll.qlRateHelperRate(X88,Trigger),"")</f>
        <v/>
      </c>
      <c r="AA88" s="10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4" t="e">
        <v>#N/A</v>
      </c>
    </row>
    <row r="89" spans="1:30" x14ac:dyDescent="0.2">
      <c r="A89" s="60" t="s">
        <v>150</v>
      </c>
      <c r="B89" s="61" t="s">
        <v>69</v>
      </c>
      <c r="C89" s="62">
        <v>2</v>
      </c>
      <c r="D89" s="198"/>
      <c r="E89" s="201" t="s">
        <v>8</v>
      </c>
      <c r="F89" s="201" t="s">
        <v>161</v>
      </c>
      <c r="G89" s="63" t="str">
        <f t="shared" si="26"/>
        <v>USDFedFunds</v>
      </c>
      <c r="H89" s="65" t="str">
        <f t="shared" si="27"/>
        <v>USDAM3L23M_Quote</v>
      </c>
      <c r="I89" s="65" t="str">
        <f t="shared" si="28"/>
        <v>USDFF3L23M_Quote</v>
      </c>
      <c r="J89" s="175" t="str">
        <f>IF(P85,_xll.qlArithmeticOISRateHelper(,C89,B89,E89,H89,G89,F89,I89,,,$J$62,,Permanent,Trigger,ObjectOverwrite),"--")</f>
        <v>--</v>
      </c>
      <c r="L89" s="162" t="str">
        <f t="shared" si="23"/>
        <v>BasSw</v>
      </c>
      <c r="M89" s="163" t="str">
        <f t="shared" si="24"/>
        <v>USDAM3L33M_Quote</v>
      </c>
      <c r="N89" s="164" t="str">
        <f>IFERROR(_xll.qlQuoteValue(H93,Trigger),"--")</f>
        <v>--</v>
      </c>
      <c r="O89" s="164" t="str">
        <f>IFERROR(_xll.qlQuoteValue(I93,Trigger),"--")</f>
        <v>--</v>
      </c>
      <c r="P89" s="101" t="b">
        <v>0</v>
      </c>
      <c r="Q89" s="98">
        <v>70</v>
      </c>
      <c r="R89" s="98">
        <v>1</v>
      </c>
      <c r="S89" s="98" t="str">
        <f t="shared" si="25"/>
        <v>--</v>
      </c>
      <c r="T89" s="102" t="str">
        <f>IFERROR(_xll.qlRateHelperEarliestDate(S89,Trigger),"--")</f>
        <v>--</v>
      </c>
      <c r="U89" s="102" t="str">
        <f>IFERROR(_xll.qlRateHelperPillarDate(S89,Trigger),"--")</f>
        <v>--</v>
      </c>
      <c r="W89" s="3" t="str">
        <f t="shared" si="15"/>
        <v/>
      </c>
      <c r="X89" s="3" t="e">
        <v>#N/A</v>
      </c>
      <c r="Y89" s="3" t="str">
        <f>IFERROR(_xll.qlRateHelperQuoteName(X89,Trigger),"")</f>
        <v/>
      </c>
      <c r="Z89" s="70" t="str">
        <f>IFERROR(_xll.qlRateHelperRate(X89,Trigger),"")</f>
        <v/>
      </c>
      <c r="AA89" s="10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4" t="e">
        <v>#N/A</v>
      </c>
    </row>
    <row r="90" spans="1:30" x14ac:dyDescent="0.2">
      <c r="A90" s="60" t="s">
        <v>150</v>
      </c>
      <c r="B90" s="61" t="s">
        <v>70</v>
      </c>
      <c r="C90" s="62">
        <v>2</v>
      </c>
      <c r="D90" s="198"/>
      <c r="E90" s="201" t="s">
        <v>8</v>
      </c>
      <c r="F90" s="201" t="s">
        <v>161</v>
      </c>
      <c r="G90" s="63" t="str">
        <f t="shared" si="26"/>
        <v>USDFedFunds</v>
      </c>
      <c r="H90" s="65" t="str">
        <f t="shared" si="27"/>
        <v>USDAM3L2Y_Quote</v>
      </c>
      <c r="I90" s="65" t="str">
        <f t="shared" si="28"/>
        <v>USDFF3L2Y_Quote</v>
      </c>
      <c r="J90" s="175" t="str">
        <f>IF(P86,_xll.qlArithmeticOISRateHelper(,C90,B90,E90,H90,G90,F90,I90,,,$J$62,,Permanent,Trigger,ObjectOverwrite),"--")</f>
        <v>--</v>
      </c>
      <c r="L90" s="162" t="str">
        <f t="shared" si="23"/>
        <v>BasSw</v>
      </c>
      <c r="M90" s="163" t="str">
        <f t="shared" si="24"/>
        <v>USDAM3L3Y_Quote</v>
      </c>
      <c r="N90" s="164">
        <f>IFERROR(_xll.qlQuoteValue(H94,Trigger),"--")</f>
        <v>1.077E-2</v>
      </c>
      <c r="O90" s="164">
        <f>IFERROR(_xll.qlQuoteValue(I94,Trigger),"--")</f>
        <v>3.7000000000000002E-3</v>
      </c>
      <c r="P90" s="101" t="b">
        <v>0</v>
      </c>
      <c r="Q90" s="98">
        <v>70</v>
      </c>
      <c r="R90" s="98">
        <v>1</v>
      </c>
      <c r="S90" s="98" t="str">
        <f t="shared" si="25"/>
        <v>--</v>
      </c>
      <c r="T90" s="102" t="str">
        <f>IFERROR(_xll.qlRateHelperEarliestDate(S90,Trigger),"--")</f>
        <v>--</v>
      </c>
      <c r="U90" s="102" t="str">
        <f>IFERROR(_xll.qlRateHelperPillarDate(S90,Trigger),"--")</f>
        <v>--</v>
      </c>
      <c r="W90" s="3" t="str">
        <f t="shared" si="15"/>
        <v/>
      </c>
      <c r="X90" s="3" t="e">
        <v>#N/A</v>
      </c>
      <c r="Y90" s="3" t="str">
        <f>IFERROR(_xll.qlRateHelperQuoteName(X90,Trigger),"")</f>
        <v/>
      </c>
      <c r="Z90" s="70" t="str">
        <f>IFERROR(_xll.qlRateHelperRate(X90,Trigger),"")</f>
        <v/>
      </c>
      <c r="AA90" s="10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4" t="e">
        <v>#N/A</v>
      </c>
    </row>
    <row r="91" spans="1:30" x14ac:dyDescent="0.2">
      <c r="A91" s="60" t="s">
        <v>150</v>
      </c>
      <c r="B91" s="61" t="s">
        <v>71</v>
      </c>
      <c r="C91" s="62">
        <v>2</v>
      </c>
      <c r="D91" s="198"/>
      <c r="E91" s="201" t="s">
        <v>8</v>
      </c>
      <c r="F91" s="201" t="s">
        <v>161</v>
      </c>
      <c r="G91" s="63" t="str">
        <f t="shared" si="26"/>
        <v>USDFedFunds</v>
      </c>
      <c r="H91" s="65" t="str">
        <f t="shared" si="27"/>
        <v>USDAM3L27M_Quote</v>
      </c>
      <c r="I91" s="65" t="str">
        <f t="shared" si="28"/>
        <v>USDFF3L27M_Quote</v>
      </c>
      <c r="J91" s="175" t="str">
        <f>IF(P87,_xll.qlArithmeticOISRateHelper(,C91,B91,E91,H91,G91,F91,I91,,,$J$62,,Permanent,Trigger,ObjectOverwrite),"--")</f>
        <v>--</v>
      </c>
      <c r="L91" s="162" t="str">
        <f t="shared" si="23"/>
        <v>BasSw</v>
      </c>
      <c r="M91" s="163" t="str">
        <f t="shared" si="24"/>
        <v>USDAM3L39M_Quote</v>
      </c>
      <c r="N91" s="164" t="str">
        <f>IFERROR(_xll.qlQuoteValue(H95,Trigger),"--")</f>
        <v>--</v>
      </c>
      <c r="O91" s="164" t="str">
        <f>IFERROR(_xll.qlQuoteValue(I95,Trigger),"--")</f>
        <v>--</v>
      </c>
      <c r="P91" s="101" t="b">
        <v>0</v>
      </c>
      <c r="Q91" s="98">
        <v>70</v>
      </c>
      <c r="R91" s="98">
        <v>1</v>
      </c>
      <c r="S91" s="98" t="str">
        <f t="shared" si="25"/>
        <v>--</v>
      </c>
      <c r="T91" s="102" t="str">
        <f>IFERROR(_xll.qlRateHelperEarliestDate(S91,Trigger),"--")</f>
        <v>--</v>
      </c>
      <c r="U91" s="102" t="str">
        <f>IFERROR(_xll.qlRateHelperPillarDate(S91,Trigger),"--")</f>
        <v>--</v>
      </c>
      <c r="W91" s="3" t="str">
        <f t="shared" si="15"/>
        <v/>
      </c>
      <c r="X91" s="3" t="e">
        <v>#N/A</v>
      </c>
      <c r="Y91" s="3" t="str">
        <f>IFERROR(_xll.qlRateHelperQuoteName(X91,Trigger),"")</f>
        <v/>
      </c>
      <c r="Z91" s="70" t="str">
        <f>IFERROR(_xll.qlRateHelperRate(X91,Trigger),"")</f>
        <v/>
      </c>
      <c r="AA91" s="10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4" t="e">
        <v>#N/A</v>
      </c>
    </row>
    <row r="92" spans="1:30" x14ac:dyDescent="0.2">
      <c r="A92" s="60" t="s">
        <v>150</v>
      </c>
      <c r="B92" s="61" t="s">
        <v>72</v>
      </c>
      <c r="C92" s="62">
        <v>2</v>
      </c>
      <c r="D92" s="198"/>
      <c r="E92" s="201" t="s">
        <v>8</v>
      </c>
      <c r="F92" s="201" t="s">
        <v>161</v>
      </c>
      <c r="G92" s="63" t="str">
        <f t="shared" si="26"/>
        <v>USDFedFunds</v>
      </c>
      <c r="H92" s="65" t="str">
        <f t="shared" si="27"/>
        <v>USDAM3L30M_Quote</v>
      </c>
      <c r="I92" s="65" t="str">
        <f t="shared" si="28"/>
        <v>USDFF3L30M_Quote</v>
      </c>
      <c r="J92" s="175" t="str">
        <f>IF(P88,_xll.qlArithmeticOISRateHelper(,C92,B92,E92,H92,G92,F92,I92,,,$J$62,,Permanent,Trigger,ObjectOverwrite),"--")</f>
        <v>--</v>
      </c>
      <c r="L92" s="162" t="str">
        <f t="shared" si="23"/>
        <v>BasSw</v>
      </c>
      <c r="M92" s="163" t="str">
        <f t="shared" si="24"/>
        <v>USDAM3L42M_Quote</v>
      </c>
      <c r="N92" s="164" t="str">
        <f>IFERROR(_xll.qlQuoteValue(H96,Trigger),"--")</f>
        <v>--</v>
      </c>
      <c r="O92" s="164" t="str">
        <f>IFERROR(_xll.qlQuoteValue(I96,Trigger),"--")</f>
        <v>--</v>
      </c>
      <c r="P92" s="101" t="b">
        <v>0</v>
      </c>
      <c r="Q92" s="98">
        <v>70</v>
      </c>
      <c r="R92" s="98">
        <v>1</v>
      </c>
      <c r="S92" s="98" t="str">
        <f t="shared" si="25"/>
        <v>--</v>
      </c>
      <c r="T92" s="102" t="str">
        <f>IFERROR(_xll.qlRateHelperEarliestDate(S92,Trigger),"--")</f>
        <v>--</v>
      </c>
      <c r="U92" s="102" t="str">
        <f>IFERROR(_xll.qlRateHelperPillarDate(S92,Trigger),"--")</f>
        <v>--</v>
      </c>
      <c r="W92" s="3" t="str">
        <f t="shared" si="15"/>
        <v/>
      </c>
      <c r="X92" s="3" t="e">
        <v>#N/A</v>
      </c>
      <c r="Y92" s="3" t="str">
        <f>IFERROR(_xll.qlRateHelperQuoteName(X92,Trigger),"")</f>
        <v/>
      </c>
      <c r="Z92" s="70" t="str">
        <f>IFERROR(_xll.qlRateHelperRate(X92,Trigger),"")</f>
        <v/>
      </c>
      <c r="AA92" s="10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4" t="e">
        <v>#N/A</v>
      </c>
    </row>
    <row r="93" spans="1:30" x14ac:dyDescent="0.2">
      <c r="A93" s="60" t="s">
        <v>150</v>
      </c>
      <c r="B93" s="61" t="s">
        <v>73</v>
      </c>
      <c r="C93" s="62">
        <v>2</v>
      </c>
      <c r="D93" s="198"/>
      <c r="E93" s="201" t="s">
        <v>8</v>
      </c>
      <c r="F93" s="201" t="s">
        <v>161</v>
      </c>
      <c r="G93" s="63" t="str">
        <f t="shared" si="26"/>
        <v>USDFedFunds</v>
      </c>
      <c r="H93" s="65" t="str">
        <f t="shared" si="27"/>
        <v>USDAM3L33M_Quote</v>
      </c>
      <c r="I93" s="65" t="str">
        <f t="shared" si="28"/>
        <v>USDFF3L33M_Quote</v>
      </c>
      <c r="J93" s="175" t="str">
        <f>IF(P89,_xll.qlArithmeticOISRateHelper(,C93,B93,E93,H93,G93,F93,I93,,,$J$62,,Permanent,Trigger,ObjectOverwrite),"--")</f>
        <v>--</v>
      </c>
      <c r="L93" s="162" t="str">
        <f t="shared" si="23"/>
        <v>BasSw</v>
      </c>
      <c r="M93" s="163" t="str">
        <f t="shared" si="24"/>
        <v>USDAM3L45M_Quote</v>
      </c>
      <c r="N93" s="164" t="str">
        <f>IFERROR(_xll.qlQuoteValue(H97,Trigger),"--")</f>
        <v>--</v>
      </c>
      <c r="O93" s="164" t="str">
        <f>IFERROR(_xll.qlQuoteValue(I97,Trigger),"--")</f>
        <v>--</v>
      </c>
      <c r="P93" s="101" t="b">
        <v>0</v>
      </c>
      <c r="Q93" s="98">
        <v>70</v>
      </c>
      <c r="R93" s="98">
        <v>1</v>
      </c>
      <c r="S93" s="98" t="str">
        <f t="shared" si="25"/>
        <v>--</v>
      </c>
      <c r="T93" s="102" t="str">
        <f>IFERROR(_xll.qlRateHelperEarliestDate(S93,Trigger),"--")</f>
        <v>--</v>
      </c>
      <c r="U93" s="102" t="str">
        <f>IFERROR(_xll.qlRateHelperPillarDate(S93,Trigger),"--")</f>
        <v>--</v>
      </c>
      <c r="W93" s="3" t="str">
        <f t="shared" si="15"/>
        <v/>
      </c>
      <c r="X93" s="3" t="e">
        <v>#N/A</v>
      </c>
      <c r="Y93" s="3" t="str">
        <f>IFERROR(_xll.qlRateHelperQuoteName(X93,Trigger),"")</f>
        <v/>
      </c>
      <c r="Z93" s="70" t="str">
        <f>IFERROR(_xll.qlRateHelperRate(X93,Trigger),"")</f>
        <v/>
      </c>
      <c r="AA93" s="10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4" t="e">
        <v>#N/A</v>
      </c>
    </row>
    <row r="94" spans="1:30" x14ac:dyDescent="0.2">
      <c r="A94" s="60" t="s">
        <v>150</v>
      </c>
      <c r="B94" s="61" t="s">
        <v>74</v>
      </c>
      <c r="C94" s="62">
        <v>2</v>
      </c>
      <c r="D94" s="198"/>
      <c r="E94" s="201" t="s">
        <v>8</v>
      </c>
      <c r="F94" s="201" t="s">
        <v>161</v>
      </c>
      <c r="G94" s="63" t="str">
        <f t="shared" si="26"/>
        <v>USDFedFunds</v>
      </c>
      <c r="H94" s="65" t="str">
        <f t="shared" si="27"/>
        <v>USDAM3L3Y_Quote</v>
      </c>
      <c r="I94" s="65" t="str">
        <f t="shared" si="28"/>
        <v>USDFF3L3Y_Quote</v>
      </c>
      <c r="J94" s="175" t="str">
        <f>IF(P90,_xll.qlArithmeticOISRateHelper(,C94,B94,E94,H94,G94,F94,I94,,,$J$62,,Permanent,Trigger,ObjectOverwrite),"--")</f>
        <v>--</v>
      </c>
      <c r="L94" s="162" t="str">
        <f t="shared" si="23"/>
        <v>BasSw</v>
      </c>
      <c r="M94" s="163" t="str">
        <f t="shared" si="24"/>
        <v>USDAM3L4Y_Quote</v>
      </c>
      <c r="N94" s="164">
        <f>IFERROR(_xll.qlQuoteValue(H98,Trigger),"--")</f>
        <v>1.141E-2</v>
      </c>
      <c r="O94" s="164">
        <f>IFERROR(_xll.qlQuoteValue(I98,Trigger),"--")</f>
        <v>3.7000000000000002E-3</v>
      </c>
      <c r="P94" s="101" t="b">
        <v>0</v>
      </c>
      <c r="Q94" s="98">
        <v>70</v>
      </c>
      <c r="R94" s="98">
        <v>1</v>
      </c>
      <c r="S94" s="98" t="str">
        <f t="shared" si="25"/>
        <v>--</v>
      </c>
      <c r="T94" s="102" t="str">
        <f>IFERROR(_xll.qlRateHelperEarliestDate(S94,Trigger),"--")</f>
        <v>--</v>
      </c>
      <c r="U94" s="102" t="str">
        <f>IFERROR(_xll.qlRateHelperPillarDate(S94,Trigger),"--")</f>
        <v>--</v>
      </c>
      <c r="W94" s="3" t="str">
        <f t="shared" si="15"/>
        <v/>
      </c>
      <c r="X94" s="3" t="e">
        <v>#N/A</v>
      </c>
      <c r="Y94" s="3" t="str">
        <f>IFERROR(_xll.qlRateHelperQuoteName(X94,Trigger),"")</f>
        <v/>
      </c>
      <c r="Z94" s="70" t="str">
        <f>IFERROR(_xll.qlRateHelperRate(X94,Trigger),"")</f>
        <v/>
      </c>
      <c r="AA94" s="10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4" t="e">
        <v>#N/A</v>
      </c>
    </row>
    <row r="95" spans="1:30" x14ac:dyDescent="0.2">
      <c r="A95" s="60" t="s">
        <v>150</v>
      </c>
      <c r="B95" s="61" t="s">
        <v>75</v>
      </c>
      <c r="C95" s="62">
        <v>2</v>
      </c>
      <c r="D95" s="198"/>
      <c r="E95" s="201" t="s">
        <v>8</v>
      </c>
      <c r="F95" s="201" t="s">
        <v>161</v>
      </c>
      <c r="G95" s="63" t="str">
        <f t="shared" si="26"/>
        <v>USDFedFunds</v>
      </c>
      <c r="H95" s="65" t="str">
        <f t="shared" si="27"/>
        <v>USDAM3L39M_Quote</v>
      </c>
      <c r="I95" s="65" t="str">
        <f t="shared" si="28"/>
        <v>USDFF3L39M_Quote</v>
      </c>
      <c r="J95" s="175" t="str">
        <f>IF(P91,_xll.qlArithmeticOISRateHelper(,C95,B95,E95,H95,G95,F95,I95,,,$J$62,,Permanent,Trigger,ObjectOverwrite),"--")</f>
        <v>--</v>
      </c>
      <c r="L95" s="162" t="str">
        <f t="shared" si="23"/>
        <v>BasSw</v>
      </c>
      <c r="M95" s="163" t="str">
        <f t="shared" si="24"/>
        <v>USDAM3L51M_Quote</v>
      </c>
      <c r="N95" s="164" t="str">
        <f>IFERROR(_xll.qlQuoteValue(H99,Trigger),"--")</f>
        <v>--</v>
      </c>
      <c r="O95" s="164" t="str">
        <f>IFERROR(_xll.qlQuoteValue(I99,Trigger),"--")</f>
        <v>--</v>
      </c>
      <c r="P95" s="101" t="b">
        <v>0</v>
      </c>
      <c r="Q95" s="98">
        <v>70</v>
      </c>
      <c r="R95" s="98">
        <v>1</v>
      </c>
      <c r="S95" s="98" t="str">
        <f t="shared" si="25"/>
        <v>--</v>
      </c>
      <c r="T95" s="102" t="str">
        <f>IFERROR(_xll.qlRateHelperEarliestDate(S95,Trigger),"--")</f>
        <v>--</v>
      </c>
      <c r="U95" s="102" t="str">
        <f>IFERROR(_xll.qlRateHelperPillarDate(S95,Trigger),"--")</f>
        <v>--</v>
      </c>
      <c r="W95" s="3" t="str">
        <f t="shared" si="15"/>
        <v/>
      </c>
      <c r="X95" s="3" t="e">
        <v>#N/A</v>
      </c>
      <c r="Y95" s="3" t="str">
        <f>IFERROR(_xll.qlRateHelperQuoteName(X95,Trigger),"")</f>
        <v/>
      </c>
      <c r="Z95" s="70" t="str">
        <f>IFERROR(_xll.qlRateHelperRate(X95,Trigger),"")</f>
        <v/>
      </c>
      <c r="AA95" s="10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4" t="e">
        <v>#N/A</v>
      </c>
    </row>
    <row r="96" spans="1:30" x14ac:dyDescent="0.2">
      <c r="A96" s="60" t="s">
        <v>150</v>
      </c>
      <c r="B96" s="61" t="s">
        <v>76</v>
      </c>
      <c r="C96" s="62">
        <v>2</v>
      </c>
      <c r="D96" s="198"/>
      <c r="E96" s="201" t="s">
        <v>8</v>
      </c>
      <c r="F96" s="201" t="s">
        <v>161</v>
      </c>
      <c r="G96" s="63" t="str">
        <f t="shared" ref="G96:G117" si="29">Currency&amp;Tenor</f>
        <v>USDFedFunds</v>
      </c>
      <c r="H96" s="65" t="str">
        <f t="shared" ref="H96:H117" si="30">Currency&amp;"AM3L"&amp;B96&amp;QuoteSuffix</f>
        <v>USDAM3L42M_Quote</v>
      </c>
      <c r="I96" s="65" t="str">
        <f t="shared" ref="I96:I117" si="31">Currency&amp;"FF3L"&amp;B96&amp;QuoteSuffix</f>
        <v>USDFF3L42M_Quote</v>
      </c>
      <c r="J96" s="175" t="str">
        <f>IF(P92,_xll.qlArithmeticOISRateHelper(,C96,B96,E96,H96,G96,F96,I96,,,$J$62,,Permanent,Trigger,ObjectOverwrite),"--")</f>
        <v>--</v>
      </c>
      <c r="L96" s="162" t="str">
        <f t="shared" si="23"/>
        <v>BasSw</v>
      </c>
      <c r="M96" s="163" t="str">
        <f t="shared" si="24"/>
        <v>USDAM3L54M_Quote</v>
      </c>
      <c r="N96" s="164" t="str">
        <f>IFERROR(_xll.qlQuoteValue(H100,Trigger),"--")</f>
        <v>--</v>
      </c>
      <c r="O96" s="164" t="str">
        <f>IFERROR(_xll.qlQuoteValue(I100,Trigger),"--")</f>
        <v>--</v>
      </c>
      <c r="P96" s="101" t="b">
        <v>0</v>
      </c>
      <c r="Q96" s="98">
        <v>70</v>
      </c>
      <c r="R96" s="98">
        <v>1</v>
      </c>
      <c r="S96" s="98" t="str">
        <f t="shared" si="25"/>
        <v>--</v>
      </c>
      <c r="T96" s="102" t="str">
        <f>IFERROR(_xll.qlRateHelperEarliestDate(S96,Trigger),"--")</f>
        <v>--</v>
      </c>
      <c r="U96" s="102" t="str">
        <f>IFERROR(_xll.qlRateHelperPillarDate(S96,Trigger),"--")</f>
        <v>--</v>
      </c>
      <c r="W96" s="3" t="str">
        <f t="shared" si="15"/>
        <v/>
      </c>
      <c r="X96" s="3" t="e">
        <v>#N/A</v>
      </c>
      <c r="Y96" s="3" t="str">
        <f>IFERROR(_xll.qlRateHelperQuoteName(X96,Trigger),"")</f>
        <v/>
      </c>
      <c r="Z96" s="70" t="str">
        <f>IFERROR(_xll.qlRateHelperRate(X96,Trigger),"")</f>
        <v/>
      </c>
      <c r="AA96" s="10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4" t="e">
        <v>#N/A</v>
      </c>
    </row>
    <row r="97" spans="1:30" x14ac:dyDescent="0.2">
      <c r="A97" s="60" t="s">
        <v>150</v>
      </c>
      <c r="B97" s="61" t="s">
        <v>77</v>
      </c>
      <c r="C97" s="62">
        <v>2</v>
      </c>
      <c r="D97" s="198"/>
      <c r="E97" s="201" t="s">
        <v>8</v>
      </c>
      <c r="F97" s="201" t="s">
        <v>161</v>
      </c>
      <c r="G97" s="63" t="str">
        <f t="shared" si="29"/>
        <v>USDFedFunds</v>
      </c>
      <c r="H97" s="65" t="str">
        <f t="shared" si="30"/>
        <v>USDAM3L45M_Quote</v>
      </c>
      <c r="I97" s="65" t="str">
        <f t="shared" si="31"/>
        <v>USDFF3L45M_Quote</v>
      </c>
      <c r="J97" s="175" t="str">
        <f>IF(P93,_xll.qlArithmeticOISRateHelper(,C97,B97,E97,H97,G97,F97,I97,,,$J$62,,Permanent,Trigger,ObjectOverwrite),"--")</f>
        <v>--</v>
      </c>
      <c r="L97" s="162" t="str">
        <f t="shared" si="23"/>
        <v>BasSw</v>
      </c>
      <c r="M97" s="163" t="str">
        <f t="shared" si="24"/>
        <v>USDAM3L57M_Quote</v>
      </c>
      <c r="N97" s="164" t="str">
        <f>IFERROR(_xll.qlQuoteValue(H101,Trigger),"--")</f>
        <v>--</v>
      </c>
      <c r="O97" s="164" t="str">
        <f>IFERROR(_xll.qlQuoteValue(I101,Trigger),"--")</f>
        <v>--</v>
      </c>
      <c r="P97" s="101" t="b">
        <v>0</v>
      </c>
      <c r="Q97" s="98">
        <v>70</v>
      </c>
      <c r="R97" s="98">
        <v>1</v>
      </c>
      <c r="S97" s="98" t="str">
        <f t="shared" si="25"/>
        <v>--</v>
      </c>
      <c r="T97" s="102" t="str">
        <f>IFERROR(_xll.qlRateHelperEarliestDate(S97,Trigger),"--")</f>
        <v>--</v>
      </c>
      <c r="U97" s="102" t="str">
        <f>IFERROR(_xll.qlRateHelperPillarDate(S97,Trigger),"--")</f>
        <v>--</v>
      </c>
      <c r="W97" s="3" t="str">
        <f t="shared" si="15"/>
        <v/>
      </c>
      <c r="X97" s="3" t="e">
        <v>#N/A</v>
      </c>
      <c r="Y97" s="3" t="str">
        <f>IFERROR(_xll.qlRateHelperQuoteName(X97,Trigger),"")</f>
        <v/>
      </c>
      <c r="Z97" s="70" t="str">
        <f>IFERROR(_xll.qlRateHelperRate(X97,Trigger),"")</f>
        <v/>
      </c>
      <c r="AA97" s="10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4" t="e">
        <v>#N/A</v>
      </c>
    </row>
    <row r="98" spans="1:30" x14ac:dyDescent="0.2">
      <c r="A98" s="60" t="s">
        <v>150</v>
      </c>
      <c r="B98" s="61" t="s">
        <v>78</v>
      </c>
      <c r="C98" s="62">
        <v>2</v>
      </c>
      <c r="D98" s="198"/>
      <c r="E98" s="201" t="s">
        <v>8</v>
      </c>
      <c r="F98" s="201" t="s">
        <v>161</v>
      </c>
      <c r="G98" s="63" t="str">
        <f t="shared" si="29"/>
        <v>USDFedFunds</v>
      </c>
      <c r="H98" s="65" t="str">
        <f t="shared" si="30"/>
        <v>USDAM3L4Y_Quote</v>
      </c>
      <c r="I98" s="65" t="str">
        <f t="shared" si="31"/>
        <v>USDFF3L4Y_Quote</v>
      </c>
      <c r="J98" s="175" t="str">
        <f>IF(P94,_xll.qlArithmeticOISRateHelper(,C98,B98,E98,H98,G98,F98,I98,,,$J$62,,Permanent,Trigger,ObjectOverwrite),"--")</f>
        <v>--</v>
      </c>
      <c r="L98" s="162" t="str">
        <f t="shared" si="23"/>
        <v>BasSw</v>
      </c>
      <c r="M98" s="163" t="str">
        <f t="shared" si="24"/>
        <v>USDAM3L5Y_Quote</v>
      </c>
      <c r="N98" s="164">
        <f>IFERROR(_xll.qlQuoteValue(H102,Trigger),"--")</f>
        <v>1.2070000000000001E-2</v>
      </c>
      <c r="O98" s="164">
        <f>IFERROR(_xll.qlQuoteValue(I102,Trigger),"--")</f>
        <v>3.7100000000000002E-3</v>
      </c>
      <c r="P98" s="101" t="b">
        <v>0</v>
      </c>
      <c r="Q98" s="98">
        <v>70</v>
      </c>
      <c r="R98" s="98">
        <v>1</v>
      </c>
      <c r="S98" s="98" t="str">
        <f t="shared" si="25"/>
        <v>--</v>
      </c>
      <c r="T98" s="102" t="str">
        <f>IFERROR(_xll.qlRateHelperEarliestDate(S98,Trigger),"--")</f>
        <v>--</v>
      </c>
      <c r="U98" s="102" t="str">
        <f>IFERROR(_xll.qlRateHelperPillarDate(S98,Trigger),"--")</f>
        <v>--</v>
      </c>
      <c r="W98" s="3" t="str">
        <f t="shared" si="15"/>
        <v/>
      </c>
      <c r="X98" s="3" t="e">
        <v>#N/A</v>
      </c>
      <c r="Y98" s="3" t="str">
        <f>IFERROR(_xll.qlRateHelperQuoteName(X98,Trigger),"")</f>
        <v/>
      </c>
      <c r="Z98" s="70" t="str">
        <f>IFERROR(_xll.qlRateHelperRate(X98,Trigger),"")</f>
        <v/>
      </c>
      <c r="AA98" s="10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4" t="e">
        <v>#N/A</v>
      </c>
    </row>
    <row r="99" spans="1:30" x14ac:dyDescent="0.2">
      <c r="A99" s="60" t="s">
        <v>150</v>
      </c>
      <c r="B99" s="61" t="s">
        <v>79</v>
      </c>
      <c r="C99" s="62">
        <v>2</v>
      </c>
      <c r="D99" s="198"/>
      <c r="E99" s="201" t="s">
        <v>8</v>
      </c>
      <c r="F99" s="201" t="s">
        <v>161</v>
      </c>
      <c r="G99" s="63" t="str">
        <f t="shared" si="29"/>
        <v>USDFedFunds</v>
      </c>
      <c r="H99" s="65" t="str">
        <f t="shared" si="30"/>
        <v>USDAM3L51M_Quote</v>
      </c>
      <c r="I99" s="65" t="str">
        <f t="shared" si="31"/>
        <v>USDFF3L51M_Quote</v>
      </c>
      <c r="J99" s="175" t="str">
        <f>IF(P95,_xll.qlArithmeticOISRateHelper(,C99,B99,E99,H99,G99,F99,I99,,,$J$62,,Permanent,Trigger,ObjectOverwrite),"--")</f>
        <v>--</v>
      </c>
      <c r="L99" s="162" t="str">
        <f t="shared" si="23"/>
        <v>BasSw</v>
      </c>
      <c r="M99" s="163" t="str">
        <f t="shared" si="24"/>
        <v>USDAM3L6Y_Quote</v>
      </c>
      <c r="N99" s="164">
        <f>IFERROR(_xll.qlQuoteValue(H103,Trigger),"--")</f>
        <v>1.2760000000000001E-2</v>
      </c>
      <c r="O99" s="164">
        <f>IFERROR(_xll.qlQuoteValue(I103,Trigger),"--")</f>
        <v>3.7200000000000002E-3</v>
      </c>
      <c r="P99" s="101" t="b">
        <v>0</v>
      </c>
      <c r="Q99" s="98">
        <v>70</v>
      </c>
      <c r="R99" s="98">
        <v>1</v>
      </c>
      <c r="S99" s="98" t="str">
        <f t="shared" si="25"/>
        <v>--</v>
      </c>
      <c r="T99" s="102" t="str">
        <f>IFERROR(_xll.qlRateHelperEarliestDate(S99,Trigger),"--")</f>
        <v>--</v>
      </c>
      <c r="U99" s="102" t="str">
        <f>IFERROR(_xll.qlRateHelperPillarDate(S99,Trigger),"--")</f>
        <v>--</v>
      </c>
      <c r="W99" s="3" t="str">
        <f t="shared" ref="W99:W113" si="32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70" t="str">
        <f>IFERROR(_xll.qlRateHelperRate(X99,Trigger),"")</f>
        <v/>
      </c>
      <c r="AA99" s="10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4" t="e">
        <v>#N/A</v>
      </c>
    </row>
    <row r="100" spans="1:30" x14ac:dyDescent="0.2">
      <c r="A100" s="60" t="s">
        <v>150</v>
      </c>
      <c r="B100" s="61" t="s">
        <v>80</v>
      </c>
      <c r="C100" s="62">
        <v>2</v>
      </c>
      <c r="D100" s="198"/>
      <c r="E100" s="201" t="s">
        <v>8</v>
      </c>
      <c r="F100" s="201" t="s">
        <v>161</v>
      </c>
      <c r="G100" s="63" t="str">
        <f t="shared" si="29"/>
        <v>USDFedFunds</v>
      </c>
      <c r="H100" s="65" t="str">
        <f t="shared" si="30"/>
        <v>USDAM3L54M_Quote</v>
      </c>
      <c r="I100" s="65" t="str">
        <f t="shared" si="31"/>
        <v>USDFF3L54M_Quote</v>
      </c>
      <c r="J100" s="175" t="str">
        <f>IF(P96,_xll.qlArithmeticOISRateHelper(,C100,B100,E100,H100,G100,F100,I100,,,$J$62,,Permanent,Trigger,ObjectOverwrite),"--")</f>
        <v>--</v>
      </c>
      <c r="L100" s="162" t="str">
        <f t="shared" si="23"/>
        <v>BasSw</v>
      </c>
      <c r="M100" s="163" t="str">
        <f t="shared" si="24"/>
        <v>USDAM3L7Y_Quote</v>
      </c>
      <c r="N100" s="164">
        <f>IFERROR(_xll.qlQuoteValue(H104,Trigger),"--")</f>
        <v>1.3429999999999999E-2</v>
      </c>
      <c r="O100" s="164">
        <f>IFERROR(_xll.qlQuoteValue(I104,Trigger),"--")</f>
        <v>3.7399999999999998E-3</v>
      </c>
      <c r="P100" s="101" t="b">
        <v>0</v>
      </c>
      <c r="Q100" s="98">
        <v>70</v>
      </c>
      <c r="R100" s="98">
        <v>1</v>
      </c>
      <c r="S100" s="98" t="str">
        <f t="shared" si="25"/>
        <v>--</v>
      </c>
      <c r="T100" s="102" t="str">
        <f>IFERROR(_xll.qlRateHelperEarliestDate(S100,Trigger),"--")</f>
        <v>--</v>
      </c>
      <c r="U100" s="102" t="str">
        <f>IFERROR(_xll.qlRateHelperPillarDate(S100,Trigger),"--")</f>
        <v>--</v>
      </c>
      <c r="W100" s="3" t="str">
        <f t="shared" si="32"/>
        <v/>
      </c>
      <c r="X100" s="3" t="e">
        <v>#N/A</v>
      </c>
      <c r="Y100" s="3" t="str">
        <f>IFERROR(_xll.qlRateHelperQuoteName(X100,Trigger),"")</f>
        <v/>
      </c>
      <c r="Z100" s="70" t="str">
        <f>IFERROR(_xll.qlRateHelperRate(X100,Trigger),"")</f>
        <v/>
      </c>
      <c r="AA100" s="10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4" t="e">
        <v>#N/A</v>
      </c>
    </row>
    <row r="101" spans="1:30" x14ac:dyDescent="0.2">
      <c r="A101" s="60" t="s">
        <v>150</v>
      </c>
      <c r="B101" s="61" t="s">
        <v>81</v>
      </c>
      <c r="C101" s="62">
        <v>2</v>
      </c>
      <c r="D101" s="198"/>
      <c r="E101" s="201" t="s">
        <v>8</v>
      </c>
      <c r="F101" s="201" t="s">
        <v>161</v>
      </c>
      <c r="G101" s="63" t="str">
        <f t="shared" si="29"/>
        <v>USDFedFunds</v>
      </c>
      <c r="H101" s="65" t="str">
        <f t="shared" si="30"/>
        <v>USDAM3L57M_Quote</v>
      </c>
      <c r="I101" s="65" t="str">
        <f t="shared" si="31"/>
        <v>USDFF3L57M_Quote</v>
      </c>
      <c r="J101" s="175" t="str">
        <f>IF(P97,_xll.qlArithmeticOISRateHelper(,C101,B101,E101,H101,G101,F101,I101,,,$J$62,,Permanent,Trigger,ObjectOverwrite),"--")</f>
        <v>--</v>
      </c>
      <c r="L101" s="162" t="str">
        <f t="shared" si="23"/>
        <v>BasSw</v>
      </c>
      <c r="M101" s="163" t="str">
        <f t="shared" si="24"/>
        <v>USDAM3L8Y_Quote</v>
      </c>
      <c r="N101" s="164">
        <f>IFERROR(_xll.qlQuoteValue(H105,Trigger),"--")</f>
        <v>1.405E-2</v>
      </c>
      <c r="O101" s="164">
        <f>IFERROR(_xll.qlQuoteValue(I105,Trigger),"--")</f>
        <v>3.7600000000000003E-3</v>
      </c>
      <c r="P101" s="101" t="b">
        <v>0</v>
      </c>
      <c r="Q101" s="98">
        <v>70</v>
      </c>
      <c r="R101" s="98">
        <v>1</v>
      </c>
      <c r="S101" s="98" t="str">
        <f t="shared" si="25"/>
        <v>--</v>
      </c>
      <c r="T101" s="102" t="str">
        <f>IFERROR(_xll.qlRateHelperEarliestDate(S101,Trigger),"--")</f>
        <v>--</v>
      </c>
      <c r="U101" s="102" t="str">
        <f>IFERROR(_xll.qlRateHelperPillarDate(S101,Trigger),"--")</f>
        <v>--</v>
      </c>
      <c r="W101" s="3" t="str">
        <f t="shared" si="32"/>
        <v/>
      </c>
      <c r="X101" s="3" t="e">
        <v>#N/A</v>
      </c>
      <c r="Y101" s="3" t="str">
        <f>IFERROR(_xll.qlRateHelperQuoteName(X101,Trigger),"")</f>
        <v/>
      </c>
      <c r="Z101" s="70" t="str">
        <f>IFERROR(_xll.qlRateHelperRate(X101,Trigger),"")</f>
        <v/>
      </c>
      <c r="AA101" s="10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4" t="e">
        <v>#N/A</v>
      </c>
    </row>
    <row r="102" spans="1:30" x14ac:dyDescent="0.2">
      <c r="A102" s="60" t="s">
        <v>150</v>
      </c>
      <c r="B102" s="61" t="s">
        <v>82</v>
      </c>
      <c r="C102" s="62">
        <v>2</v>
      </c>
      <c r="D102" s="198"/>
      <c r="E102" s="201" t="s">
        <v>8</v>
      </c>
      <c r="F102" s="201" t="s">
        <v>161</v>
      </c>
      <c r="G102" s="63" t="str">
        <f t="shared" si="29"/>
        <v>USDFedFunds</v>
      </c>
      <c r="H102" s="65" t="str">
        <f t="shared" si="30"/>
        <v>USDAM3L5Y_Quote</v>
      </c>
      <c r="I102" s="65" t="str">
        <f t="shared" si="31"/>
        <v>USDFF3L5Y_Quote</v>
      </c>
      <c r="J102" s="175" t="str">
        <f>IF(P98,_xll.qlArithmeticOISRateHelper(,C102,B102,E102,H102,G102,F102,I102,,,$J$62,,Permanent,Trigger,ObjectOverwrite),"--")</f>
        <v>--</v>
      </c>
      <c r="L102" s="162" t="str">
        <f t="shared" si="23"/>
        <v>BasSw</v>
      </c>
      <c r="M102" s="163" t="str">
        <f t="shared" si="24"/>
        <v>USDAM3L9Y_Quote</v>
      </c>
      <c r="N102" s="164">
        <f>IFERROR(_xll.qlQuoteValue(H106,Trigger),"--")</f>
        <v>1.4610000000000001E-2</v>
      </c>
      <c r="O102" s="164">
        <f>IFERROR(_xll.qlQuoteValue(I106,Trigger),"--")</f>
        <v>3.7800000000000004E-3</v>
      </c>
      <c r="P102" s="101" t="b">
        <v>0</v>
      </c>
      <c r="Q102" s="98">
        <v>70</v>
      </c>
      <c r="R102" s="98">
        <v>1</v>
      </c>
      <c r="S102" s="98" t="str">
        <f t="shared" si="25"/>
        <v>--</v>
      </c>
      <c r="T102" s="102" t="str">
        <f>IFERROR(_xll.qlRateHelperEarliestDate(S102,Trigger),"--")</f>
        <v>--</v>
      </c>
      <c r="U102" s="102" t="str">
        <f>IFERROR(_xll.qlRateHelperPillarDate(S102,Trigger),"--")</f>
        <v>--</v>
      </c>
      <c r="W102" s="3" t="str">
        <f t="shared" si="32"/>
        <v/>
      </c>
      <c r="X102" s="3" t="e">
        <v>#N/A</v>
      </c>
      <c r="Y102" s="3" t="str">
        <f>IFERROR(_xll.qlRateHelperQuoteName(X102,Trigger),"")</f>
        <v/>
      </c>
      <c r="Z102" s="70" t="str">
        <f>IFERROR(_xll.qlRateHelperRate(X102,Trigger),"")</f>
        <v/>
      </c>
      <c r="AA102" s="10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4" t="e">
        <v>#N/A</v>
      </c>
    </row>
    <row r="103" spans="1:30" x14ac:dyDescent="0.2">
      <c r="A103" s="60" t="s">
        <v>150</v>
      </c>
      <c r="B103" s="61" t="s">
        <v>83</v>
      </c>
      <c r="C103" s="62">
        <v>2</v>
      </c>
      <c r="D103" s="198"/>
      <c r="E103" s="201" t="s">
        <v>8</v>
      </c>
      <c r="F103" s="201" t="s">
        <v>161</v>
      </c>
      <c r="G103" s="63" t="str">
        <f t="shared" si="29"/>
        <v>USDFedFunds</v>
      </c>
      <c r="H103" s="65" t="str">
        <f t="shared" si="30"/>
        <v>USDAM3L6Y_Quote</v>
      </c>
      <c r="I103" s="65" t="str">
        <f t="shared" si="31"/>
        <v>USDFF3L6Y_Quote</v>
      </c>
      <c r="J103" s="175" t="str">
        <f>IF(P99,_xll.qlArithmeticOISRateHelper(,C103,B103,E103,H103,G103,F103,I103,,,$J$62,,Permanent,Trigger,ObjectOverwrite),"--")</f>
        <v>--</v>
      </c>
      <c r="L103" s="162" t="str">
        <f t="shared" si="23"/>
        <v>BasSw</v>
      </c>
      <c r="M103" s="163" t="str">
        <f t="shared" si="24"/>
        <v>USDAM3L10Y_Quote</v>
      </c>
      <c r="N103" s="164">
        <f>IFERROR(_xll.qlQuoteValue(H107,Trigger),"--")</f>
        <v>1.512E-2</v>
      </c>
      <c r="O103" s="164">
        <f>IFERROR(_xll.qlQuoteValue(I107,Trigger),"--")</f>
        <v>3.8E-3</v>
      </c>
      <c r="P103" s="101" t="b">
        <v>0</v>
      </c>
      <c r="Q103" s="98">
        <v>70</v>
      </c>
      <c r="R103" s="98">
        <v>1</v>
      </c>
      <c r="S103" s="98" t="str">
        <f t="shared" si="25"/>
        <v>--</v>
      </c>
      <c r="T103" s="102" t="str">
        <f>IFERROR(_xll.qlRateHelperEarliestDate(S103,Trigger),"--")</f>
        <v>--</v>
      </c>
      <c r="U103" s="102" t="str">
        <f>IFERROR(_xll.qlRateHelperPillarDate(S103,Trigger),"--")</f>
        <v>--</v>
      </c>
      <c r="W103" s="3" t="str">
        <f t="shared" si="32"/>
        <v/>
      </c>
      <c r="X103" s="3" t="e">
        <v>#N/A</v>
      </c>
      <c r="Y103" s="3" t="str">
        <f>IFERROR(_xll.qlRateHelperQuoteName(X103,Trigger),"")</f>
        <v/>
      </c>
      <c r="Z103" s="70" t="str">
        <f>IFERROR(_xll.qlRateHelperRate(X103,Trigger),"")</f>
        <v/>
      </c>
      <c r="AA103" s="10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4" t="e">
        <v>#N/A</v>
      </c>
    </row>
    <row r="104" spans="1:30" x14ac:dyDescent="0.2">
      <c r="A104" s="60" t="s">
        <v>150</v>
      </c>
      <c r="B104" s="61" t="s">
        <v>84</v>
      </c>
      <c r="C104" s="62">
        <v>2</v>
      </c>
      <c r="D104" s="198"/>
      <c r="E104" s="201" t="s">
        <v>8</v>
      </c>
      <c r="F104" s="201" t="s">
        <v>161</v>
      </c>
      <c r="G104" s="63" t="str">
        <f t="shared" si="29"/>
        <v>USDFedFunds</v>
      </c>
      <c r="H104" s="65" t="str">
        <f t="shared" si="30"/>
        <v>USDAM3L7Y_Quote</v>
      </c>
      <c r="I104" s="65" t="str">
        <f t="shared" si="31"/>
        <v>USDFF3L7Y_Quote</v>
      </c>
      <c r="J104" s="175" t="str">
        <f>IF(P100,_xll.qlArithmeticOISRateHelper(,C104,B104,E104,H104,G104,F104,I104,,,$J$62,,Permanent,Trigger,ObjectOverwrite),"--")</f>
        <v>--</v>
      </c>
      <c r="L104" s="162" t="str">
        <f t="shared" si="23"/>
        <v>BasSw</v>
      </c>
      <c r="M104" s="163" t="str">
        <f t="shared" si="24"/>
        <v>USDAM3L12Y_Quote</v>
      </c>
      <c r="N104" s="164">
        <f>IFERROR(_xll.qlQuoteValue(H108,Trigger),"--")</f>
        <v>1.602E-2</v>
      </c>
      <c r="O104" s="164">
        <f>IFERROR(_xll.qlQuoteValue(I108,Trigger),"--")</f>
        <v>3.8400000000000005E-3</v>
      </c>
      <c r="P104" s="101" t="b">
        <v>0</v>
      </c>
      <c r="Q104" s="98">
        <v>70</v>
      </c>
      <c r="R104" s="98">
        <v>1</v>
      </c>
      <c r="S104" s="98" t="str">
        <f t="shared" si="25"/>
        <v>--</v>
      </c>
      <c r="T104" s="102" t="str">
        <f>IFERROR(_xll.qlRateHelperEarliestDate(S104,Trigger),"--")</f>
        <v>--</v>
      </c>
      <c r="U104" s="102" t="str">
        <f>IFERROR(_xll.qlRateHelperPillarDate(S104,Trigger),"--")</f>
        <v>--</v>
      </c>
      <c r="W104" s="3" t="str">
        <f t="shared" si="32"/>
        <v/>
      </c>
      <c r="X104" s="3" t="e">
        <v>#N/A</v>
      </c>
      <c r="Y104" s="3" t="str">
        <f>IFERROR(_xll.qlRateHelperQuoteName(X104,Trigger),"")</f>
        <v/>
      </c>
      <c r="Z104" s="70" t="str">
        <f>IFERROR(_xll.qlRateHelperRate(X104,Trigger),"")</f>
        <v/>
      </c>
      <c r="AA104" s="10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4" t="e">
        <v>#N/A</v>
      </c>
    </row>
    <row r="105" spans="1:30" x14ac:dyDescent="0.2">
      <c r="A105" s="60" t="s">
        <v>150</v>
      </c>
      <c r="B105" s="61" t="s">
        <v>85</v>
      </c>
      <c r="C105" s="62">
        <v>2</v>
      </c>
      <c r="D105" s="198"/>
      <c r="E105" s="201" t="s">
        <v>8</v>
      </c>
      <c r="F105" s="201" t="s">
        <v>161</v>
      </c>
      <c r="G105" s="63" t="str">
        <f t="shared" si="29"/>
        <v>USDFedFunds</v>
      </c>
      <c r="H105" s="65" t="str">
        <f t="shared" si="30"/>
        <v>USDAM3L8Y_Quote</v>
      </c>
      <c r="I105" s="65" t="str">
        <f t="shared" si="31"/>
        <v>USDFF3L8Y_Quote</v>
      </c>
      <c r="J105" s="175" t="str">
        <f>IF(P101,_xll.qlArithmeticOISRateHelper(,C105,B105,E105,H105,G105,F105,I105,,,$J$62,,Permanent,Trigger,ObjectOverwrite),"--")</f>
        <v>--</v>
      </c>
      <c r="L105" s="162" t="str">
        <f t="shared" si="23"/>
        <v>BasSw</v>
      </c>
      <c r="M105" s="163" t="str">
        <f t="shared" si="24"/>
        <v>USDAM3L15Y_Quote</v>
      </c>
      <c r="N105" s="164">
        <f>IFERROR(_xll.qlQuoteValue(H109,Trigger),"--")</f>
        <v>1.6979999999999999E-2</v>
      </c>
      <c r="O105" s="164">
        <f>IFERROR(_xll.qlQuoteValue(I109,Trigger),"--")</f>
        <v>3.8800000000000006E-3</v>
      </c>
      <c r="P105" s="101" t="b">
        <v>0</v>
      </c>
      <c r="Q105" s="98">
        <v>70</v>
      </c>
      <c r="R105" s="98">
        <v>1</v>
      </c>
      <c r="S105" s="98" t="str">
        <f t="shared" si="25"/>
        <v>--</v>
      </c>
      <c r="T105" s="102" t="str">
        <f>IFERROR(_xll.qlRateHelperEarliestDate(S105,Trigger),"--")</f>
        <v>--</v>
      </c>
      <c r="U105" s="102" t="str">
        <f>IFERROR(_xll.qlRateHelperPillarDate(S105,Trigger),"--")</f>
        <v>--</v>
      </c>
      <c r="W105" s="3" t="str">
        <f t="shared" si="32"/>
        <v/>
      </c>
      <c r="X105" s="3" t="e">
        <v>#N/A</v>
      </c>
      <c r="Y105" s="3" t="str">
        <f>IFERROR(_xll.qlRateHelperQuoteName(X105,Trigger),"")</f>
        <v/>
      </c>
      <c r="Z105" s="70" t="str">
        <f>IFERROR(_xll.qlRateHelperRate(X105,Trigger),"")</f>
        <v/>
      </c>
      <c r="AA105" s="10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4" t="e">
        <v>#N/A</v>
      </c>
    </row>
    <row r="106" spans="1:30" x14ac:dyDescent="0.2">
      <c r="A106" s="60" t="s">
        <v>150</v>
      </c>
      <c r="B106" s="61" t="s">
        <v>86</v>
      </c>
      <c r="C106" s="62">
        <v>2</v>
      </c>
      <c r="D106" s="198"/>
      <c r="E106" s="201" t="s">
        <v>8</v>
      </c>
      <c r="F106" s="201" t="s">
        <v>161</v>
      </c>
      <c r="G106" s="63" t="str">
        <f t="shared" si="29"/>
        <v>USDFedFunds</v>
      </c>
      <c r="H106" s="65" t="str">
        <f t="shared" si="30"/>
        <v>USDAM3L9Y_Quote</v>
      </c>
      <c r="I106" s="65" t="str">
        <f t="shared" si="31"/>
        <v>USDFF3L9Y_Quote</v>
      </c>
      <c r="J106" s="175" t="str">
        <f>IF(P102,_xll.qlArithmeticOISRateHelper(,C106,B106,E106,H106,G106,F106,I106,,,$J$62,,Permanent,Trigger,ObjectOverwrite),"--")</f>
        <v>--</v>
      </c>
      <c r="L106" s="162" t="str">
        <f t="shared" si="23"/>
        <v>BasSw</v>
      </c>
      <c r="M106" s="163" t="str">
        <f t="shared" si="24"/>
        <v>USDAM3L20Y_Quote</v>
      </c>
      <c r="N106" s="164">
        <f>IFERROR(_xll.qlQuoteValue(H110,Trigger),"--")</f>
        <v>1.7950000000000001E-2</v>
      </c>
      <c r="O106" s="164">
        <f>IFERROR(_xll.qlQuoteValue(I110,Trigger),"--")</f>
        <v>3.9300000000000003E-3</v>
      </c>
      <c r="P106" s="101" t="b">
        <v>0</v>
      </c>
      <c r="Q106" s="98">
        <v>70</v>
      </c>
      <c r="R106" s="98">
        <v>1</v>
      </c>
      <c r="S106" s="98" t="str">
        <f t="shared" si="25"/>
        <v>--</v>
      </c>
      <c r="T106" s="102" t="str">
        <f>IFERROR(_xll.qlRateHelperEarliestDate(S106,Trigger),"--")</f>
        <v>--</v>
      </c>
      <c r="U106" s="102" t="str">
        <f>IFERROR(_xll.qlRateHelperPillarDate(S106,Trigger),"--")</f>
        <v>--</v>
      </c>
      <c r="W106" s="3" t="str">
        <f t="shared" si="32"/>
        <v/>
      </c>
      <c r="X106" s="3" t="e">
        <v>#N/A</v>
      </c>
      <c r="Y106" s="3" t="str">
        <f>IFERROR(_xll.qlRateHelperQuoteName(X106,Trigger),"")</f>
        <v/>
      </c>
      <c r="Z106" s="70" t="str">
        <f>IFERROR(_xll.qlRateHelperRate(X106,Trigger),"")</f>
        <v/>
      </c>
      <c r="AA106" s="10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4" t="e">
        <v>#N/A</v>
      </c>
    </row>
    <row r="107" spans="1:30" x14ac:dyDescent="0.2">
      <c r="A107" s="60" t="s">
        <v>150</v>
      </c>
      <c r="B107" s="61" t="s">
        <v>87</v>
      </c>
      <c r="C107" s="62">
        <v>2</v>
      </c>
      <c r="D107" s="198"/>
      <c r="E107" s="201" t="s">
        <v>8</v>
      </c>
      <c r="F107" s="201" t="s">
        <v>161</v>
      </c>
      <c r="G107" s="63" t="str">
        <f t="shared" si="29"/>
        <v>USDFedFunds</v>
      </c>
      <c r="H107" s="65" t="str">
        <f t="shared" si="30"/>
        <v>USDAM3L10Y_Quote</v>
      </c>
      <c r="I107" s="65" t="str">
        <f t="shared" si="31"/>
        <v>USDFF3L10Y_Quote</v>
      </c>
      <c r="J107" s="175" t="str">
        <f>IF(P103,_xll.qlArithmeticOISRateHelper(,C107,B107,E107,H107,G107,F107,I107,,,$J$62,,Permanent,Trigger,ObjectOverwrite),"--")</f>
        <v>--</v>
      </c>
      <c r="L107" s="162" t="str">
        <f t="shared" si="23"/>
        <v>BasSw</v>
      </c>
      <c r="M107" s="163" t="str">
        <f t="shared" si="24"/>
        <v>USDAM3L25Y_Quote</v>
      </c>
      <c r="N107" s="164">
        <f>IFERROR(_xll.qlQuoteValue(H111,Trigger),"--")</f>
        <v>1.8409999999999999E-2</v>
      </c>
      <c r="O107" s="164">
        <f>IFERROR(_xll.qlQuoteValue(I111,Trigger),"--")</f>
        <v>3.96E-3</v>
      </c>
      <c r="P107" s="101" t="b">
        <v>0</v>
      </c>
      <c r="Q107" s="98">
        <v>70</v>
      </c>
      <c r="R107" s="98">
        <v>1</v>
      </c>
      <c r="S107" s="98" t="str">
        <f t="shared" si="25"/>
        <v>--</v>
      </c>
      <c r="T107" s="102" t="str">
        <f>IFERROR(_xll.qlRateHelperEarliestDate(S107,Trigger),"--")</f>
        <v>--</v>
      </c>
      <c r="U107" s="102" t="str">
        <f>IFERROR(_xll.qlRateHelperPillarDate(S107,Trigger),"--")</f>
        <v>--</v>
      </c>
      <c r="W107" s="3" t="str">
        <f t="shared" si="32"/>
        <v/>
      </c>
      <c r="X107" s="3" t="e">
        <v>#N/A</v>
      </c>
      <c r="Y107" s="3" t="str">
        <f>IFERROR(_xll.qlRateHelperQuoteName(X107,Trigger),"")</f>
        <v/>
      </c>
      <c r="Z107" s="70" t="str">
        <f>IFERROR(_xll.qlRateHelperRate(X107,Trigger),"")</f>
        <v/>
      </c>
      <c r="AA107" s="10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4" t="e">
        <v>#N/A</v>
      </c>
    </row>
    <row r="108" spans="1:30" x14ac:dyDescent="0.2">
      <c r="A108" s="60" t="s">
        <v>150</v>
      </c>
      <c r="B108" s="61" t="s">
        <v>88</v>
      </c>
      <c r="C108" s="62">
        <v>2</v>
      </c>
      <c r="D108" s="198"/>
      <c r="E108" s="201" t="s">
        <v>8</v>
      </c>
      <c r="F108" s="201" t="s">
        <v>161</v>
      </c>
      <c r="G108" s="63" t="str">
        <f t="shared" si="29"/>
        <v>USDFedFunds</v>
      </c>
      <c r="H108" s="65" t="str">
        <f t="shared" si="30"/>
        <v>USDAM3L12Y_Quote</v>
      </c>
      <c r="I108" s="65" t="str">
        <f t="shared" si="31"/>
        <v>USDFF3L12Y_Quote</v>
      </c>
      <c r="J108" s="175" t="str">
        <f>IF(P104,_xll.qlArithmeticOISRateHelper(,C108,B108,E108,H108,G108,F108,I108,,,$J$62,,Permanent,Trigger,ObjectOverwrite),"--")</f>
        <v>--</v>
      </c>
      <c r="L108" s="162" t="str">
        <f t="shared" si="23"/>
        <v>BasSw</v>
      </c>
      <c r="M108" s="163" t="str">
        <f t="shared" si="24"/>
        <v>USDAM3L27Y_Quote</v>
      </c>
      <c r="N108" s="164" t="str">
        <f>IFERROR(_xll.qlQuoteValue(H112,Trigger),"--")</f>
        <v>--</v>
      </c>
      <c r="O108" s="164" t="str">
        <f>IFERROR(_xll.qlQuoteValue(I112,Trigger),"--")</f>
        <v>--</v>
      </c>
      <c r="P108" s="101" t="b">
        <v>0</v>
      </c>
      <c r="Q108" s="98">
        <v>70</v>
      </c>
      <c r="R108" s="98">
        <v>1</v>
      </c>
      <c r="S108" s="98" t="str">
        <f t="shared" si="25"/>
        <v>--</v>
      </c>
      <c r="T108" s="102" t="str">
        <f>IFERROR(_xll.qlRateHelperEarliestDate(S108,Trigger),"--")</f>
        <v>--</v>
      </c>
      <c r="U108" s="102" t="str">
        <f>IFERROR(_xll.qlRateHelperPillarDate(S108,Trigger),"--")</f>
        <v>--</v>
      </c>
      <c r="W108" s="3" t="str">
        <f t="shared" si="32"/>
        <v/>
      </c>
      <c r="X108" s="3" t="e">
        <v>#N/A</v>
      </c>
      <c r="Y108" s="3" t="str">
        <f>IFERROR(_xll.qlRateHelperQuoteName(X108,Trigger),"")</f>
        <v/>
      </c>
      <c r="Z108" s="70" t="str">
        <f>IFERROR(_xll.qlRateHelperRate(X108,Trigger),"")</f>
        <v/>
      </c>
      <c r="AA108" s="10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4" t="e">
        <v>#N/A</v>
      </c>
    </row>
    <row r="109" spans="1:30" x14ac:dyDescent="0.2">
      <c r="A109" s="60" t="s">
        <v>150</v>
      </c>
      <c r="B109" s="61" t="s">
        <v>89</v>
      </c>
      <c r="C109" s="62">
        <v>2</v>
      </c>
      <c r="D109" s="198"/>
      <c r="E109" s="201" t="s">
        <v>8</v>
      </c>
      <c r="F109" s="201" t="s">
        <v>161</v>
      </c>
      <c r="G109" s="63" t="str">
        <f t="shared" si="29"/>
        <v>USDFedFunds</v>
      </c>
      <c r="H109" s="65" t="str">
        <f t="shared" si="30"/>
        <v>USDAM3L15Y_Quote</v>
      </c>
      <c r="I109" s="65" t="str">
        <f t="shared" si="31"/>
        <v>USDFF3L15Y_Quote</v>
      </c>
      <c r="J109" s="175" t="str">
        <f>IF(P105,_xll.qlArithmeticOISRateHelper(,C109,B109,E109,H109,G109,F109,I109,,,$J$62,,Permanent,Trigger,ObjectOverwrite),"--")</f>
        <v>--</v>
      </c>
      <c r="L109" s="162" t="str">
        <f t="shared" si="23"/>
        <v>BasSw</v>
      </c>
      <c r="M109" s="163" t="str">
        <f t="shared" si="24"/>
        <v>USDAM3L30Y_Quote</v>
      </c>
      <c r="N109" s="164">
        <f>IFERROR(_xll.qlQuoteValue(H113,Trigger),"--")</f>
        <v>1.866E-2</v>
      </c>
      <c r="O109" s="164">
        <f>IFERROR(_xll.qlQuoteValue(I113,Trigger),"--")</f>
        <v>3.9700000000000004E-3</v>
      </c>
      <c r="P109" s="101" t="b">
        <v>0</v>
      </c>
      <c r="Q109" s="98">
        <v>70</v>
      </c>
      <c r="R109" s="98">
        <v>1</v>
      </c>
      <c r="S109" s="98" t="str">
        <f t="shared" si="25"/>
        <v>--</v>
      </c>
      <c r="T109" s="102" t="str">
        <f>IFERROR(_xll.qlRateHelperEarliestDate(S109,Trigger),"--")</f>
        <v>--</v>
      </c>
      <c r="U109" s="102" t="str">
        <f>IFERROR(_xll.qlRateHelperPillarDate(S109,Trigger),"--")</f>
        <v>--</v>
      </c>
      <c r="W109" s="3" t="str">
        <f t="shared" si="32"/>
        <v/>
      </c>
      <c r="X109" s="3" t="e">
        <v>#N/A</v>
      </c>
      <c r="Y109" s="3" t="str">
        <f>IFERROR(_xll.qlRateHelperQuoteName(X109,Trigger),"")</f>
        <v/>
      </c>
      <c r="Z109" s="70" t="str">
        <f>IFERROR(_xll.qlRateHelperRate(X109,Trigger),"")</f>
        <v/>
      </c>
      <c r="AA109" s="10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4" t="e">
        <v>#N/A</v>
      </c>
    </row>
    <row r="110" spans="1:30" x14ac:dyDescent="0.2">
      <c r="A110" s="60" t="s">
        <v>150</v>
      </c>
      <c r="B110" s="61" t="s">
        <v>90</v>
      </c>
      <c r="C110" s="62">
        <v>2</v>
      </c>
      <c r="D110" s="198"/>
      <c r="E110" s="201" t="s">
        <v>8</v>
      </c>
      <c r="F110" s="201" t="s">
        <v>161</v>
      </c>
      <c r="G110" s="63" t="str">
        <f t="shared" si="29"/>
        <v>USDFedFunds</v>
      </c>
      <c r="H110" s="65" t="str">
        <f t="shared" si="30"/>
        <v>USDAM3L20Y_Quote</v>
      </c>
      <c r="I110" s="65" t="str">
        <f t="shared" si="31"/>
        <v>USDFF3L20Y_Quote</v>
      </c>
      <c r="J110" s="175" t="str">
        <f>IF(P106,_xll.qlArithmeticOISRateHelper(,C110,B110,E110,H110,G110,F110,I110,,,$J$62,,Permanent,Trigger,ObjectOverwrite),"--")</f>
        <v>--</v>
      </c>
      <c r="L110" s="162" t="str">
        <f t="shared" si="23"/>
        <v>BasSw</v>
      </c>
      <c r="M110" s="163" t="str">
        <f t="shared" si="24"/>
        <v>USDAM3L35Y_Quote</v>
      </c>
      <c r="N110" s="164" t="str">
        <f>IFERROR(_xll.qlQuoteValue(H114,Trigger),"--")</f>
        <v>--</v>
      </c>
      <c r="O110" s="164" t="str">
        <f>IFERROR(_xll.qlQuoteValue(I114,Trigger),"--")</f>
        <v>--</v>
      </c>
      <c r="P110" s="101" t="b">
        <v>0</v>
      </c>
      <c r="Q110" s="98">
        <v>70</v>
      </c>
      <c r="R110" s="98">
        <v>1</v>
      </c>
      <c r="S110" s="98" t="str">
        <f t="shared" si="25"/>
        <v>--</v>
      </c>
      <c r="T110" s="102" t="str">
        <f>IFERROR(_xll.qlRateHelperEarliestDate(S110,Trigger),"--")</f>
        <v>--</v>
      </c>
      <c r="U110" s="102" t="str">
        <f>IFERROR(_xll.qlRateHelperPillarDate(S110,Trigger),"--")</f>
        <v>--</v>
      </c>
      <c r="W110" s="3" t="str">
        <f t="shared" si="32"/>
        <v/>
      </c>
      <c r="X110" s="3" t="e">
        <v>#N/A</v>
      </c>
      <c r="Y110" s="3" t="str">
        <f>IFERROR(_xll.qlRateHelperQuoteName(X110,Trigger),"")</f>
        <v/>
      </c>
      <c r="Z110" s="70" t="str">
        <f>IFERROR(_xll.qlRateHelperRate(X110,Trigger),"")</f>
        <v/>
      </c>
      <c r="AA110" s="10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4" t="e">
        <v>#N/A</v>
      </c>
    </row>
    <row r="111" spans="1:30" x14ac:dyDescent="0.2">
      <c r="A111" s="60" t="s">
        <v>150</v>
      </c>
      <c r="B111" s="61" t="s">
        <v>91</v>
      </c>
      <c r="C111" s="62">
        <v>2</v>
      </c>
      <c r="D111" s="198"/>
      <c r="E111" s="201" t="s">
        <v>8</v>
      </c>
      <c r="F111" s="201" t="s">
        <v>161</v>
      </c>
      <c r="G111" s="63" t="str">
        <f t="shared" si="29"/>
        <v>USDFedFunds</v>
      </c>
      <c r="H111" s="65" t="str">
        <f t="shared" si="30"/>
        <v>USDAM3L25Y_Quote</v>
      </c>
      <c r="I111" s="65" t="str">
        <f t="shared" si="31"/>
        <v>USDFF3L25Y_Quote</v>
      </c>
      <c r="J111" s="175" t="str">
        <f>IF(P107,_xll.qlArithmeticOISRateHelper(,C111,B111,E111,H111,G111,F111,I111,,,$J$62,,Permanent,Trigger,ObjectOverwrite),"--")</f>
        <v>--</v>
      </c>
      <c r="L111" s="162" t="str">
        <f t="shared" si="23"/>
        <v>BasSw</v>
      </c>
      <c r="M111" s="163" t="str">
        <f t="shared" si="24"/>
        <v>USDAM3L40Y_Quote</v>
      </c>
      <c r="N111" s="164">
        <f>IFERROR(_xll.qlQuoteValue(H115,Trigger),"--")</f>
        <v>1.8760000000000002E-2</v>
      </c>
      <c r="O111" s="164" t="str">
        <f>IFERROR(_xll.qlQuoteValue(I115,Trigger),"--")</f>
        <v>--</v>
      </c>
      <c r="P111" s="101" t="b">
        <v>0</v>
      </c>
      <c r="Q111" s="98">
        <v>70</v>
      </c>
      <c r="R111" s="98">
        <v>1</v>
      </c>
      <c r="S111" s="98" t="str">
        <f t="shared" si="25"/>
        <v>--</v>
      </c>
      <c r="T111" s="102" t="str">
        <f>IFERROR(_xll.qlRateHelperEarliestDate(S111,Trigger),"--")</f>
        <v>--</v>
      </c>
      <c r="U111" s="102" t="str">
        <f>IFERROR(_xll.qlRateHelperPillarDate(S111,Trigger),"--")</f>
        <v>--</v>
      </c>
      <c r="W111" s="3" t="str">
        <f t="shared" si="32"/>
        <v/>
      </c>
      <c r="X111" s="3" t="e">
        <v>#N/A</v>
      </c>
      <c r="Y111" s="3" t="str">
        <f>IFERROR(_xll.qlRateHelperQuoteName(X111,Trigger),"")</f>
        <v/>
      </c>
      <c r="Z111" s="70" t="str">
        <f>IFERROR(_xll.qlRateHelperRate(X111,Trigger),"")</f>
        <v/>
      </c>
      <c r="AA111" s="10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4" t="e">
        <v>#N/A</v>
      </c>
    </row>
    <row r="112" spans="1:30" x14ac:dyDescent="0.2">
      <c r="A112" s="60" t="s">
        <v>150</v>
      </c>
      <c r="B112" s="61" t="s">
        <v>92</v>
      </c>
      <c r="C112" s="62">
        <v>2</v>
      </c>
      <c r="D112" s="198"/>
      <c r="E112" s="201" t="s">
        <v>8</v>
      </c>
      <c r="F112" s="201" t="s">
        <v>161</v>
      </c>
      <c r="G112" s="63" t="str">
        <f t="shared" si="29"/>
        <v>USDFedFunds</v>
      </c>
      <c r="H112" s="65" t="str">
        <f t="shared" si="30"/>
        <v>USDAM3L27Y_Quote</v>
      </c>
      <c r="I112" s="65" t="str">
        <f t="shared" si="31"/>
        <v>USDFF3L27Y_Quote</v>
      </c>
      <c r="J112" s="175" t="str">
        <f>IF(P108,_xll.qlArithmeticOISRateHelper(,C112,B112,E112,H112,G112,F112,I112,,,$J$62,,Permanent,Trigger,ObjectOverwrite),"--")</f>
        <v>--</v>
      </c>
      <c r="L112" s="162" t="str">
        <f t="shared" si="23"/>
        <v>BasSw</v>
      </c>
      <c r="M112" s="163" t="str">
        <f t="shared" si="24"/>
        <v>USDAM3L45Y_Quote</v>
      </c>
      <c r="N112" s="164" t="str">
        <f>IFERROR(_xll.qlQuoteValue(H116,Trigger),"--")</f>
        <v>--</v>
      </c>
      <c r="O112" s="164" t="str">
        <f>IFERROR(_xll.qlQuoteValue(I116,Trigger),"--")</f>
        <v>--</v>
      </c>
      <c r="P112" s="101" t="b">
        <v>0</v>
      </c>
      <c r="Q112" s="98">
        <v>70</v>
      </c>
      <c r="R112" s="98">
        <v>1</v>
      </c>
      <c r="S112" s="98" t="str">
        <f t="shared" si="25"/>
        <v>--</v>
      </c>
      <c r="T112" s="102" t="str">
        <f>IFERROR(_xll.qlRateHelperEarliestDate(S112,Trigger),"--")</f>
        <v>--</v>
      </c>
      <c r="U112" s="102" t="str">
        <f>IFERROR(_xll.qlRateHelperPillarDate(S112,Trigger),"--")</f>
        <v>--</v>
      </c>
      <c r="W112" s="3" t="str">
        <f t="shared" si="32"/>
        <v/>
      </c>
      <c r="X112" s="3" t="e">
        <v>#N/A</v>
      </c>
      <c r="Y112" s="3" t="str">
        <f>IFERROR(_xll.qlRateHelperQuoteName(X112,Trigger),"")</f>
        <v/>
      </c>
      <c r="Z112" s="70" t="str">
        <f>IFERROR(_xll.qlRateHelperRate(X112,Trigger),"")</f>
        <v/>
      </c>
      <c r="AA112" s="10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4" t="e">
        <v>#N/A</v>
      </c>
    </row>
    <row r="113" spans="1:30" x14ac:dyDescent="0.2">
      <c r="A113" s="60" t="s">
        <v>150</v>
      </c>
      <c r="B113" s="61" t="s">
        <v>93</v>
      </c>
      <c r="C113" s="62">
        <v>2</v>
      </c>
      <c r="D113" s="198"/>
      <c r="E113" s="201" t="s">
        <v>8</v>
      </c>
      <c r="F113" s="201" t="s">
        <v>161</v>
      </c>
      <c r="G113" s="63" t="str">
        <f t="shared" si="29"/>
        <v>USDFedFunds</v>
      </c>
      <c r="H113" s="65" t="str">
        <f t="shared" si="30"/>
        <v>USDAM3L30Y_Quote</v>
      </c>
      <c r="I113" s="65" t="str">
        <f t="shared" si="31"/>
        <v>USDFF3L30Y_Quote</v>
      </c>
      <c r="J113" s="175" t="str">
        <f>IF(P109,_xll.qlArithmeticOISRateHelper(,C113,B113,E113,H113,G113,F113,I113,,,$J$62,,Permanent,Trigger,ObjectOverwrite),"--")</f>
        <v>--</v>
      </c>
      <c r="L113" s="168" t="str">
        <f t="shared" si="23"/>
        <v>BasSw</v>
      </c>
      <c r="M113" s="204" t="str">
        <f t="shared" si="24"/>
        <v>USDAM3L50Y_Quote</v>
      </c>
      <c r="N113" s="170">
        <f>IFERROR(_xll.qlQuoteValue(H117,Trigger),"--")</f>
        <v>1.8710000000000001E-2</v>
      </c>
      <c r="O113" s="170" t="str">
        <f>IFERROR(_xll.qlQuoteValue(I117,Trigger),"--")</f>
        <v>--</v>
      </c>
      <c r="P113" s="103" t="b">
        <v>0</v>
      </c>
      <c r="Q113" s="99">
        <v>70</v>
      </c>
      <c r="R113" s="99">
        <v>1</v>
      </c>
      <c r="S113" s="99" t="str">
        <f t="shared" si="25"/>
        <v>--</v>
      </c>
      <c r="T113" s="104" t="str">
        <f>IFERROR(_xll.qlRateHelperEarliestDate(S113,Trigger),"--")</f>
        <v>--</v>
      </c>
      <c r="U113" s="104" t="str">
        <f>IFERROR(_xll.qlRateHelperPillarDate(S113,Trigger),"--")</f>
        <v>--</v>
      </c>
      <c r="W113" s="5" t="str">
        <f t="shared" si="32"/>
        <v/>
      </c>
      <c r="X113" s="5" t="e">
        <v>#N/A</v>
      </c>
      <c r="Y113" s="5" t="str">
        <f>IFERROR(_xll.qlRateHelperQuoteName(X113,Trigger),"")</f>
        <v/>
      </c>
      <c r="Z113" s="78" t="str">
        <f>IFERROR(_xll.qlRateHelperRate(X113,Trigger),"")</f>
        <v/>
      </c>
      <c r="AA113" s="107" t="str">
        <f>IF(ISERROR(_xll.qlSwapRateHelperSpread($X113)),IF(ISERROR(_xll.qlFuturesRateHelperConvexityAdjustment($X113)),"",_xll.qlFuturesRateHelperConvexityAdjustment($X113)),_xll.qlSwapRateHelperSpread($X113))</f>
        <v/>
      </c>
      <c r="AB113" s="10" t="str">
        <f>IFERROR(_xll.qlRateHelperEarliestDate(X113,Trigger),"")</f>
        <v/>
      </c>
      <c r="AC113" s="10" t="str">
        <f>IFERROR(_xll.qlRateHelperPillarDate(X113,Trigger),"")</f>
        <v/>
      </c>
      <c r="AD113" s="10" t="e">
        <v>#N/A</v>
      </c>
    </row>
    <row r="114" spans="1:30" x14ac:dyDescent="0.2">
      <c r="A114" s="60" t="s">
        <v>150</v>
      </c>
      <c r="B114" s="61" t="s">
        <v>94</v>
      </c>
      <c r="C114" s="62">
        <v>2</v>
      </c>
      <c r="D114" s="198"/>
      <c r="E114" s="201" t="s">
        <v>8</v>
      </c>
      <c r="F114" s="201" t="s">
        <v>161</v>
      </c>
      <c r="G114" s="63" t="str">
        <f t="shared" si="29"/>
        <v>USDFedFunds</v>
      </c>
      <c r="H114" s="65" t="str">
        <f t="shared" si="30"/>
        <v>USDAM3L35Y_Quote</v>
      </c>
      <c r="I114" s="65" t="str">
        <f t="shared" si="31"/>
        <v>USDFF3L35Y_Quote</v>
      </c>
      <c r="J114" s="175" t="str">
        <f>IF(P110,_xll.qlArithmeticOISRateHelper(,C114,B114,E114,H114,G114,F114,I114,,,$J$62,,Permanent,Trigger,ObjectOverwrite),"--")</f>
        <v>--</v>
      </c>
      <c r="Y114" s="205" t="str">
        <f>_xll.ohGroup("USDON_instruments",Y3:Y113,Permanent,Trigger,ObjectOverwrite)</f>
        <v>USDON_instruments#0001</v>
      </c>
    </row>
    <row r="115" spans="1:30" x14ac:dyDescent="0.2">
      <c r="A115" s="60" t="s">
        <v>150</v>
      </c>
      <c r="B115" s="61" t="s">
        <v>95</v>
      </c>
      <c r="C115" s="62">
        <v>2</v>
      </c>
      <c r="D115" s="198"/>
      <c r="E115" s="201" t="s">
        <v>8</v>
      </c>
      <c r="F115" s="201" t="s">
        <v>161</v>
      </c>
      <c r="G115" s="63" t="str">
        <f t="shared" si="29"/>
        <v>USDFedFunds</v>
      </c>
      <c r="H115" s="65" t="str">
        <f t="shared" si="30"/>
        <v>USDAM3L40Y_Quote</v>
      </c>
      <c r="I115" s="65" t="str">
        <f t="shared" si="31"/>
        <v>USDFF3L40Y_Quote</v>
      </c>
      <c r="J115" s="175" t="str">
        <f>IF(P111,_xll.qlArithmeticOISRateHelper(,C115,B115,E115,H115,G115,F115,I115,,,$J$62,,Permanent,Trigger,ObjectOverwrite),"--")</f>
        <v>--</v>
      </c>
    </row>
    <row r="116" spans="1:30" x14ac:dyDescent="0.2">
      <c r="A116" s="60" t="s">
        <v>150</v>
      </c>
      <c r="B116" s="61" t="s">
        <v>96</v>
      </c>
      <c r="C116" s="62">
        <v>2</v>
      </c>
      <c r="D116" s="198"/>
      <c r="E116" s="201" t="s">
        <v>8</v>
      </c>
      <c r="F116" s="201" t="s">
        <v>161</v>
      </c>
      <c r="G116" s="63" t="str">
        <f t="shared" si="29"/>
        <v>USDFedFunds</v>
      </c>
      <c r="H116" s="65" t="str">
        <f t="shared" si="30"/>
        <v>USDAM3L45Y_Quote</v>
      </c>
      <c r="I116" s="65" t="str">
        <f t="shared" si="31"/>
        <v>USDFF3L45Y_Quote</v>
      </c>
      <c r="J116" s="175" t="str">
        <f>IF(P112,_xll.qlArithmeticOISRateHelper(,C116,B116,E116,H116,G116,F116,I116,,,$J$62,,Permanent,Trigger,ObjectOverwrite),"--")</f>
        <v>--</v>
      </c>
    </row>
    <row r="117" spans="1:30" x14ac:dyDescent="0.2">
      <c r="A117" s="1" t="s">
        <v>150</v>
      </c>
      <c r="B117" s="8" t="s">
        <v>97</v>
      </c>
      <c r="C117" s="6">
        <v>2</v>
      </c>
      <c r="D117" s="199"/>
      <c r="E117" s="202" t="s">
        <v>8</v>
      </c>
      <c r="F117" s="202" t="s">
        <v>161</v>
      </c>
      <c r="G117" s="7" t="str">
        <f t="shared" si="29"/>
        <v>USDFedFunds</v>
      </c>
      <c r="H117" s="2" t="str">
        <f t="shared" si="30"/>
        <v>USDAM3L50Y_Quote</v>
      </c>
      <c r="I117" s="2" t="str">
        <f t="shared" si="31"/>
        <v>USDFF3L50Y_Quote</v>
      </c>
      <c r="J117" s="174" t="str">
        <f>IF(P113,_xll.qlArithmeticOISRateHelper(,C117,B117,E117,H117,G117,F117,I117,,,$J$62,,Permanent,Trigger,ObjectOverwrite),"--")</f>
        <v>--</v>
      </c>
    </row>
  </sheetData>
  <dataValidations count="3"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64:F117">
      <formula1>"Annual,Semiannual,EveryFourthMonth,Quarterly,Bimonthly,Monthly,Biweekly,Weekly,Daily,Once,NoFrequency"</formula1>
    </dataValidation>
    <dataValidation type="list" allowBlank="1" showInputMessage="1" showErrorMessage="1" sqref="P3:P113 J62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obj_002b2#0002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8.5400000000000007E-3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obj_002e8</v>
      </c>
      <c r="Y3" s="3" t="str">
        <f>IFERROR(_xll.qlRateHelperQuoteName(X3,Trigger),"")</f>
        <v>USD1MD_SYNTH3M_Quote</v>
      </c>
      <c r="Z3" s="70">
        <f>IFERROR(_xll.qlRateHelperRate(X3,Trigger),"")</f>
        <v>8.4899999999999993E-3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42634</v>
      </c>
      <c r="AC3" s="4">
        <f>IFERROR(_xll.qlRateHelperPillarDate(X3,Trigger),"")</f>
        <v>42664</v>
      </c>
      <c r="AD3" s="76">
        <v>0.9992930002023569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8.5240000000000003E-3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obj_002ea</v>
      </c>
      <c r="Y4" s="3" t="str">
        <f>IFERROR(_xll.qlRateHelperQuoteName(X4,Trigger),"")</f>
        <v>USD2MD_SYNTH3M_Quote</v>
      </c>
      <c r="Z4" s="70">
        <f>IFERROR(_xll.qlRateHelperRate(X4,Trigger),"")</f>
        <v>8.4989999999999996E-3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42634</v>
      </c>
      <c r="AC4" s="4">
        <f>IFERROR(_xll.qlRateHelperPillarDate(X4,Trigger),"")</f>
        <v>42695</v>
      </c>
      <c r="AD4" s="76">
        <v>0.99856196259630881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obj_002c3#0002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8.5089999999999992E-3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obj_002ca</v>
      </c>
      <c r="Y5" s="3" t="str">
        <f>IFERROR(_xll.qlRateHelperQuoteName(X5,Trigger),"")</f>
        <v>USD3MD_SYNTH3M_Quote</v>
      </c>
      <c r="Z5" s="70">
        <f>IFERROR(_xll.qlRateHelperRate(X5,Trigger),"")</f>
        <v>8.5710000000000005E-3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42634</v>
      </c>
      <c r="AC5" s="4">
        <f>IFERROR(_xll.qlRateHelperPillarDate(X5,Trigger),"")</f>
        <v>42725</v>
      </c>
      <c r="AD5" s="76">
        <v>0.9978381254938935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obj_002c2#0002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8.4980000000000003E-3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obj_0035d</v>
      </c>
      <c r="Y6" s="3" t="str">
        <f>IFERROR(_xll.qlRateHelperQuoteName(X6,Trigger),"")</f>
        <v>USDFUT3MV6_Quote</v>
      </c>
      <c r="Z6" s="70">
        <f>IFERROR(_xll.qlRateHelperRate(X6,Trigger),"")</f>
        <v>8.8118031191087524E-3</v>
      </c>
      <c r="AA6" s="106">
        <f>IF(ISERROR(_xll.qlSwapRateHelperSpread($X6)),IF(ISERROR(_xll.qlFuturesRateHelperConvexityAdjustment($X6)),"",_xll.qlFuturesRateHelperConvexityAdjustment($X6)),_xll.qlSwapRateHelperSpread($X6))</f>
        <v>6.9688089113697505E-7</v>
      </c>
      <c r="AB6" s="4">
        <f>IFERROR(_xll.qlRateHelperEarliestDate(X6,Trigger),"")</f>
        <v>42662</v>
      </c>
      <c r="AC6" s="4">
        <f>IFERROR(_xll.qlRateHelperPillarDate(X6,Trigger),"")</f>
        <v>42754</v>
      </c>
      <c r="AD6" s="76">
        <v>0.99709474632253559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obj_002e8#0001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8.4899999999999993E-3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obj_002e8#0001</v>
      </c>
      <c r="T7" s="102">
        <f>IFERROR(_xll.qlRateHelperEarliestDate(S7,Trigger),"--")</f>
        <v>42634</v>
      </c>
      <c r="U7" s="102">
        <f>IFERROR(_xll.qlRateHelperPillarDate(S7,Trigger),"--")</f>
        <v>42664</v>
      </c>
      <c r="W7" s="3" t="str">
        <f t="shared" si="2"/>
        <v>FUT</v>
      </c>
      <c r="X7" s="3" t="str">
        <v>obj_00356</v>
      </c>
      <c r="Y7" s="3" t="str">
        <f>IFERROR(_xll.qlRateHelperQuoteName(X7,Trigger),"")</f>
        <v>USDFUT3MZ6_Quote</v>
      </c>
      <c r="Z7" s="70">
        <f>IFERROR(_xll.qlRateHelperRate(X7,Trigger),"")</f>
        <v>9.2722558057502409E-3</v>
      </c>
      <c r="AA7" s="106">
        <f>IF(ISERROR(_xll.qlSwapRateHelperSpread($X7)),IF(ISERROR(_xll.qlFuturesRateHelperConvexityAdjustment($X7)),"",_xll.qlFuturesRateHelperConvexityAdjustment($X7)),_xll.qlSwapRateHelperSpread($X7))</f>
        <v>2.7441942496815563E-6</v>
      </c>
      <c r="AB7" s="4">
        <f>IFERROR(_xll.qlRateHelperEarliestDate(X7,Trigger),"")</f>
        <v>42725</v>
      </c>
      <c r="AC7" s="4">
        <f>IFERROR(_xll.qlRateHelperPillarDate(X7,Trigger),"")</f>
        <v>42815</v>
      </c>
      <c r="AD7" s="76">
        <v>0.99553042230938127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obj_002ea#0001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8.4989999999999996E-3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obj_002ea#0001</v>
      </c>
      <c r="T8" s="102">
        <f>IFERROR(_xll.qlRateHelperEarliestDate(S8,Trigger),"--")</f>
        <v>42634</v>
      </c>
      <c r="U8" s="102">
        <f>IFERROR(_xll.qlRateHelperPillarDate(S8,Trigger),"--")</f>
        <v>42695</v>
      </c>
      <c r="W8" s="3" t="str">
        <f t="shared" si="2"/>
        <v>FUT</v>
      </c>
      <c r="X8" s="3" t="str">
        <v>obj_00357</v>
      </c>
      <c r="Y8" s="3" t="str">
        <f>IFERROR(_xll.qlRateHelperQuoteName(X8,Trigger),"")</f>
        <v>USDFUT3MH7_Quote</v>
      </c>
      <c r="Z8" s="70">
        <f>IFERROR(_xll.qlRateHelperRate(X8,Trigger),"")</f>
        <v>9.6181377286791436E-3</v>
      </c>
      <c r="AA8" s="106">
        <f>IF(ISERROR(_xll.qlSwapRateHelperSpread($X8)),IF(ISERROR(_xll.qlFuturesRateHelperConvexityAdjustment($X8)),"",_xll.qlFuturesRateHelperConvexityAdjustment($X8)),_xll.qlSwapRateHelperSpread($X8))</f>
        <v>6.8622713209616751E-6</v>
      </c>
      <c r="AB8" s="4">
        <f>IFERROR(_xll.qlRateHelperEarliestDate(X8,Trigger),"")</f>
        <v>42809</v>
      </c>
      <c r="AC8" s="4">
        <f>IFERROR(_xll.qlRateHelperPillarDate(X8,Trigger),"")</f>
        <v>42901</v>
      </c>
      <c r="AD8" s="76">
        <v>0.99324393411125023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obj_002ca#0001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8.5710000000000005E-3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obj_002ca#0001</v>
      </c>
      <c r="T9" s="104">
        <f>IFERROR(_xll.qlRateHelperEarliestDate(S9,Trigger),"--")</f>
        <v>42634</v>
      </c>
      <c r="U9" s="104">
        <f>IFERROR(_xll.qlRateHelperPillarDate(S9,Trigger),"--")</f>
        <v>42725</v>
      </c>
      <c r="W9" s="3" t="str">
        <f t="shared" si="2"/>
        <v>FUT</v>
      </c>
      <c r="X9" s="3" t="str">
        <v>obj_00355</v>
      </c>
      <c r="Y9" s="3" t="str">
        <f>IFERROR(_xll.qlRateHelperQuoteName(X9,Trigger),"")</f>
        <v>USDFUT3MM7_Quote</v>
      </c>
      <c r="Z9" s="70">
        <f>IFERROR(_xll.qlRateHelperRate(X9,Trigger),"")</f>
        <v>1.0011546795999887E-2</v>
      </c>
      <c r="AA9" s="106">
        <f>IF(ISERROR(_xll.qlSwapRateHelperSpread($X9)),IF(ISERROR(_xll.qlFuturesRateHelperConvexityAdjustment($X9)),"",_xll.qlFuturesRateHelperConvexityAdjustment($X9)),_xll.qlSwapRateHelperSpread($X9))</f>
        <v>1.3453204000062893E-5</v>
      </c>
      <c r="AB9" s="4">
        <f>IFERROR(_xll.qlRateHelperEarliestDate(X9,Trigger),"")</f>
        <v>42907</v>
      </c>
      <c r="AC9" s="4">
        <f>IFERROR(_xll.qlRateHelperPillarDate(X9,Trigger),"")</f>
        <v>42999</v>
      </c>
      <c r="AD9" s="76">
        <v>0.9905467275353933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8.8299999999999993E-3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obj_0035b</v>
      </c>
      <c r="Y10" s="3" t="str">
        <f>IFERROR(_xll.qlRateHelperQuoteName(X10,Trigger),"")</f>
        <v>USDFUT3MU7_Quote</v>
      </c>
      <c r="Z10" s="70">
        <f>IFERROR(_xll.qlRateHelperRate(X10,Trigger),"")</f>
        <v>1.0353775814261976E-2</v>
      </c>
      <c r="AA10" s="106">
        <f>IF(ISERROR(_xll.qlSwapRateHelperSpread($X10)),IF(ISERROR(_xll.qlFuturesRateHelperConvexityAdjustment($X10)),"",_xll.qlFuturesRateHelperConvexityAdjustment($X10)),_xll.qlSwapRateHelperSpread($X10))</f>
        <v>2.1224185737936538E-5</v>
      </c>
      <c r="AB10" s="4">
        <f>IFERROR(_xll.qlRateHelperEarliestDate(X10,Trigger),"")</f>
        <v>42998</v>
      </c>
      <c r="AC10" s="4">
        <f>IFERROR(_xll.qlRateHelperPillarDate(X10,Trigger),"")</f>
        <v>43089</v>
      </c>
      <c r="AD10" s="76">
        <v>0.98798887075833142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8.8999999999999999E-3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obj_00359</v>
      </c>
      <c r="Y11" s="3" t="str">
        <f>IFERROR(_xll.qlRateHelperQuoteName(X11,Trigger),"")</f>
        <v>USDFUT3MZ7_Quote</v>
      </c>
      <c r="Z11" s="70">
        <f>IFERROR(_xll.qlRateHelperRate(X11,Trigger),"")</f>
        <v>1.0844415605335327E-2</v>
      </c>
      <c r="AA11" s="106">
        <f>IF(ISERROR(_xll.qlSwapRateHelperSpread($X11)),IF(ISERROR(_xll.qlFuturesRateHelperConvexityAdjustment($X11)),"",_xll.qlFuturesRateHelperConvexityAdjustment($X11)),_xll.qlSwapRateHelperSpread($X11))</f>
        <v>3.058439466475259E-5</v>
      </c>
      <c r="AB11" s="4">
        <f>IFERROR(_xll.qlRateHelperEarliestDate(X11,Trigger),"")</f>
        <v>43089</v>
      </c>
      <c r="AC11" s="4">
        <f>IFERROR(_xll.qlRateHelperPillarDate(X11,Trigger),"")</f>
        <v>43179</v>
      </c>
      <c r="AD11" s="76">
        <v>0.98531757244362672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9.2399999999999999E-3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obj_00358</v>
      </c>
      <c r="Y12" s="3" t="str">
        <f>IFERROR(_xll.qlRateHelperQuoteName(X12,Trigger),"")</f>
        <v>USDFUT3MH8_Quote</v>
      </c>
      <c r="Z12" s="70">
        <f>IFERROR(_xll.qlRateHelperRate(X12,Trigger),"")</f>
        <v>1.1133165569595522E-2</v>
      </c>
      <c r="AA12" s="106">
        <f>IF(ISERROR(_xll.qlSwapRateHelperSpread($X12)),IF(ISERROR(_xll.qlFuturesRateHelperConvexityAdjustment($X12)),"",_xll.qlFuturesRateHelperConvexityAdjustment($X12)),_xll.qlSwapRateHelperSpread($X12))</f>
        <v>4.1834430404524256E-5</v>
      </c>
      <c r="AB12" s="4">
        <f>IFERROR(_xll.qlRateHelperEarliestDate(X12,Trigger),"")</f>
        <v>43180</v>
      </c>
      <c r="AC12" s="4">
        <f>IFERROR(_xll.qlRateHelperPillarDate(X12,Trigger),"")</f>
        <v>43272</v>
      </c>
      <c r="AD12" s="76">
        <v>0.98249214430600507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9.4500000000000001E-3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obj_0035f</v>
      </c>
      <c r="Y13" s="3" t="str">
        <f>IFERROR(_xll.qlRateHelperQuoteName(X13,Trigger),"")</f>
        <v>USDFUT3MM8_Quote</v>
      </c>
      <c r="Z13" s="70">
        <f>IFERROR(_xll.qlRateHelperRate(X13,Trigger),"")</f>
        <v>1.1470554141721859E-2</v>
      </c>
      <c r="AA13" s="106">
        <f>IF(ISERROR(_xll.qlSwapRateHelperSpread($X13)),IF(ISERROR(_xll.qlFuturesRateHelperConvexityAdjustment($X13)),"",_xll.qlFuturesRateHelperConvexityAdjustment($X13)),_xll.qlSwapRateHelperSpread($X13))</f>
        <v>5.4445858278148088E-5</v>
      </c>
      <c r="AB13" s="4">
        <f>IFERROR(_xll.qlRateHelperEarliestDate(X13,Trigger),"")</f>
        <v>43271</v>
      </c>
      <c r="AC13" s="4">
        <f>IFERROR(_xll.qlRateHelperPillarDate(X13,Trigger),"")</f>
        <v>43363</v>
      </c>
      <c r="AD13" s="76">
        <v>0.97965114779269846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9.5399999999999999E-3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obj_00360</v>
      </c>
      <c r="Y14" s="3" t="str">
        <f>IFERROR(_xll.qlRateHelperQuoteName(X14,Trigger),"")</f>
        <v>USDFUT3MU8_Quote</v>
      </c>
      <c r="Z14" s="70">
        <f>IFERROR(_xll.qlRateHelperRate(X14,Trigger),"")</f>
        <v>1.1856575081021958E-2</v>
      </c>
      <c r="AA14" s="106">
        <f>IF(ISERROR(_xll.qlSwapRateHelperSpread($X14)),IF(ISERROR(_xll.qlFuturesRateHelperConvexityAdjustment($X14)),"",_xll.qlFuturesRateHelperConvexityAdjustment($X14)),_xll.qlSwapRateHelperSpread($X14))</f>
        <v>6.8424918978006547E-5</v>
      </c>
      <c r="AB14" s="4">
        <f>IFERROR(_xll.qlRateHelperEarliestDate(X14,Trigger),"")</f>
        <v>43362</v>
      </c>
      <c r="AC14" s="4">
        <f>IFERROR(_xll.qlRateHelperPillarDate(X14,Trigger),"")</f>
        <v>43453</v>
      </c>
      <c r="AD14" s="76">
        <v>0.97675555463046893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9.6000000000000009E-3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obj_0030d</v>
      </c>
      <c r="Y15" s="3" t="str">
        <f>IFERROR(_xll.qlRateHelperQuoteName(X15,Trigger),"")</f>
        <v>USDAM3L3Y_Quote</v>
      </c>
      <c r="Z15" s="70">
        <f>IFERROR(_xll.qlRateHelperRate(X15,Trigger),"")</f>
        <v>1.077E-2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42634</v>
      </c>
      <c r="AC15" s="4">
        <f>IFERROR(_xll.qlRateHelperPillarDate(X15,Trigger),"")</f>
        <v>43731</v>
      </c>
      <c r="AD15" s="76">
        <v>0.96782687255330835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9.7000000000000003E-3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obj_0030f</v>
      </c>
      <c r="Y16" s="3" t="str">
        <f>IFERROR(_xll.qlRateHelperQuoteName(X16,Trigger),"")</f>
        <v>USDAM3L4Y_Quote</v>
      </c>
      <c r="Z16" s="70">
        <f>IFERROR(_xll.qlRateHelperRate(X16,Trigger),"")</f>
        <v>1.141E-2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42634</v>
      </c>
      <c r="AC16" s="4">
        <f>IFERROR(_xll.qlRateHelperPillarDate(X16,Trigger),"")</f>
        <v>44095</v>
      </c>
      <c r="AD16" s="76">
        <v>0.95489668416864593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9.8200000000000006E-3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obj_00335</v>
      </c>
      <c r="Y17" s="3" t="str">
        <f>IFERROR(_xll.qlRateHelperQuoteName(X17,Trigger),"")</f>
        <v>USDAM3L5Y_Quote</v>
      </c>
      <c r="Z17" s="70">
        <f>IFERROR(_xll.qlRateHelperRate(X17,Trigger),"")</f>
        <v>1.2070000000000001E-2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42634</v>
      </c>
      <c r="AC17" s="4">
        <f>IFERROR(_xll.qlRateHelperPillarDate(X17,Trigger),"")</f>
        <v>44460</v>
      </c>
      <c r="AD17" s="76">
        <v>0.94078183494583389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9.9500000000000005E-3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obj_002f5</v>
      </c>
      <c r="Y18" s="3" t="str">
        <f>IFERROR(_xll.qlRateHelperQuoteName(X18,Trigger),"")</f>
        <v>USDAM3L6Y_Quote</v>
      </c>
      <c r="Z18" s="70">
        <f>IFERROR(_xll.qlRateHelperRate(X18,Trigger),"")</f>
        <v>1.2760000000000001E-2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42634</v>
      </c>
      <c r="AC18" s="4">
        <f>IFERROR(_xll.qlRateHelperPillarDate(X18,Trigger),"")</f>
        <v>44825</v>
      </c>
      <c r="AD18" s="76">
        <v>0.92544218900367481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1.0059999999999999E-2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obj_002f7</v>
      </c>
      <c r="Y19" s="3" t="str">
        <f>IFERROR(_xll.qlRateHelperQuoteName(X19,Trigger),"")</f>
        <v>USDAM3L7Y_Quote</v>
      </c>
      <c r="Z19" s="70">
        <f>IFERROR(_xll.qlRateHelperRate(X19,Trigger),"")</f>
        <v>1.3429999999999999E-2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42634</v>
      </c>
      <c r="AC19" s="4">
        <f>IFERROR(_xll.qlRateHelperPillarDate(X19,Trigger),"")</f>
        <v>45190</v>
      </c>
      <c r="AD19" s="76">
        <v>0.90917673963300094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1.0170000000000002E-2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obj_00331</v>
      </c>
      <c r="Y20" s="3" t="str">
        <f>IFERROR(_xll.qlRateHelperQuoteName(X20,Trigger),"")</f>
        <v>USDAM3L8Y_Quote</v>
      </c>
      <c r="Z20" s="70">
        <f>IFERROR(_xll.qlRateHelperRate(X20,Trigger),"")</f>
        <v>1.405E-2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42634</v>
      </c>
      <c r="AC20" s="4">
        <f>IFERROR(_xll.qlRateHelperPillarDate(X20,Trigger),"")</f>
        <v>45558</v>
      </c>
      <c r="AD20" s="76">
        <v>0.89220868467274272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1.0290000000000001E-2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obj_00318</v>
      </c>
      <c r="Y21" s="3" t="str">
        <f>IFERROR(_xll.qlRateHelperQuoteName(X21,Trigger),"")</f>
        <v>USDAM3L9Y_Quote</v>
      </c>
      <c r="Z21" s="70">
        <f>IFERROR(_xll.qlRateHelperRate(X21,Trigger),"")</f>
        <v>1.4610000000000001E-2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42634</v>
      </c>
      <c r="AC21" s="4">
        <f>IFERROR(_xll.qlRateHelperPillarDate(X21,Trigger),"")</f>
        <v>45922</v>
      </c>
      <c r="AD21" s="76">
        <v>0.87503376320801818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USDFUT3MV6_Quote</v>
      </c>
      <c r="N22" s="185">
        <f>IFERROR(_xll.qlQuoteValue(H26,Trigger),"--")</f>
        <v>99.118750000000006</v>
      </c>
      <c r="O22" s="182">
        <f>IFERROR(_xll.qlQuoteValue(I26,Trigger),"--")</f>
        <v>6.9688089113697505E-7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obj_0035d#0001</v>
      </c>
      <c r="T22" s="135">
        <f>IFERROR(_xll.qlRateHelperEarliestDate(S22,Trigger),"--")</f>
        <v>42662</v>
      </c>
      <c r="U22" s="135">
        <f>IFERROR(_xll.qlRateHelperPillarDate(S22,Trigger),"--")</f>
        <v>42754</v>
      </c>
      <c r="W22" s="3" t="str">
        <f t="shared" si="2"/>
        <v>Sw</v>
      </c>
      <c r="X22" s="3" t="str">
        <v>obj_00327</v>
      </c>
      <c r="Y22" s="3" t="str">
        <f>IFERROR(_xll.qlRateHelperQuoteName(X22,Trigger),"")</f>
        <v>USDAM3L10Y_Quote</v>
      </c>
      <c r="Z22" s="70">
        <f>IFERROR(_xll.qlRateHelperRate(X22,Trigger),"")</f>
        <v>1.512E-2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42634</v>
      </c>
      <c r="AC22" s="4">
        <f>IFERROR(_xll.qlRateHelperPillarDate(X22,Trigger),"")</f>
        <v>46286</v>
      </c>
      <c r="AD22" s="76">
        <v>0.85761559114542496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USDFUT3MX6_Quote</v>
      </c>
      <c r="N23" s="186">
        <f>IFERROR(_xll.qlQuoteValue(H27,Trigger),"--")</f>
        <v>99.112500000000011</v>
      </c>
      <c r="O23" s="164">
        <f>IFERROR(_xll.qlQuoteValue(I27,Trigger),"--")</f>
        <v>1.5206427136347567E-6</v>
      </c>
      <c r="P23" s="101" t="b">
        <v>1</v>
      </c>
      <c r="Q23" s="98">
        <v>60</v>
      </c>
      <c r="R23" s="98">
        <v>1</v>
      </c>
      <c r="S23" s="98" t="str">
        <f t="shared" si="11"/>
        <v>obj_0035c#0001</v>
      </c>
      <c r="T23" s="102">
        <f>IFERROR(_xll.qlRateHelperEarliestDate(S23,Trigger),"--")</f>
        <v>42690</v>
      </c>
      <c r="U23" s="102">
        <f>IFERROR(_xll.qlRateHelperPillarDate(S23,Trigger),"--")</f>
        <v>42782</v>
      </c>
      <c r="W23" s="3" t="str">
        <f t="shared" si="2"/>
        <v>Sw</v>
      </c>
      <c r="X23" s="3" t="str">
        <v>obj_0032f</v>
      </c>
      <c r="Y23" s="3" t="str">
        <f>IFERROR(_xll.qlRateHelperQuoteName(X23,Trigger),"")</f>
        <v>USDAM3L12Y_Quote</v>
      </c>
      <c r="Z23" s="70">
        <f>IFERROR(_xll.qlRateHelperRate(X23,Trigger),"")</f>
        <v>1.602E-2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42634</v>
      </c>
      <c r="AC23" s="4">
        <f>IFERROR(_xll.qlRateHelperPillarDate(X23,Trigger),"")</f>
        <v>47017</v>
      </c>
      <c r="AD23" s="76">
        <v>0.82224338344928616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USDFUT3MZ6_Quote</v>
      </c>
      <c r="N24" s="186">
        <f>IFERROR(_xll.qlQuoteValue(H28,Trigger),"--")</f>
        <v>99.072500000000005</v>
      </c>
      <c r="O24" s="164">
        <f>IFERROR(_xll.qlQuoteValue(I28,Trigger),"--")</f>
        <v>2.7441942496815563E-6</v>
      </c>
      <c r="P24" s="101" t="b">
        <v>1</v>
      </c>
      <c r="Q24" s="98">
        <v>60</v>
      </c>
      <c r="R24" s="98">
        <v>1</v>
      </c>
      <c r="S24" s="98" t="str">
        <f t="shared" si="11"/>
        <v>obj_00356#0001</v>
      </c>
      <c r="T24" s="102">
        <f>IFERROR(_xll.qlRateHelperEarliestDate(S24,Trigger),"--")</f>
        <v>42725</v>
      </c>
      <c r="U24" s="102">
        <f>IFERROR(_xll.qlRateHelperPillarDate(S24,Trigger),"--")</f>
        <v>42815</v>
      </c>
      <c r="W24" s="3" t="str">
        <f t="shared" si="2"/>
        <v>Sw</v>
      </c>
      <c r="X24" s="3" t="str">
        <v>obj_00300</v>
      </c>
      <c r="Y24" s="3" t="str">
        <f>IFERROR(_xll.qlRateHelperQuoteName(X24,Trigger),"")</f>
        <v>USDAM3L15Y_Quote</v>
      </c>
      <c r="Z24" s="70">
        <f>IFERROR(_xll.qlRateHelperRate(X24,Trigger),"")</f>
        <v>1.6979999999999999E-2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42634</v>
      </c>
      <c r="AC24" s="4">
        <f>IFERROR(_xll.qlRateHelperPillarDate(X24,Trigger),"")</f>
        <v>48113</v>
      </c>
      <c r="AD24" s="76">
        <v>0.77108266055004759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USDFUT3MF7_Quote</v>
      </c>
      <c r="N25" s="186">
        <f>IFERROR(_xll.qlQuoteValue(H29,Trigger),"--")</f>
        <v>99.0625</v>
      </c>
      <c r="O25" s="164">
        <f>IFERROR(_xll.qlQuoteValue(I29,Trigger),"--")</f>
        <v>3.928445031256556E-6</v>
      </c>
      <c r="P25" s="101" t="b">
        <v>1</v>
      </c>
      <c r="Q25" s="98">
        <v>60</v>
      </c>
      <c r="R25" s="98">
        <v>21</v>
      </c>
      <c r="S25" s="98" t="str">
        <f t="shared" si="11"/>
        <v>obj_0035a#0001</v>
      </c>
      <c r="T25" s="102">
        <f>IFERROR(_xll.qlRateHelperEarliestDate(S25,Trigger),"--")</f>
        <v>42753</v>
      </c>
      <c r="U25" s="102">
        <f>IFERROR(_xll.qlRateHelperPillarDate(S25,Trigger),"--")</f>
        <v>42843</v>
      </c>
      <c r="W25" s="3" t="str">
        <f t="shared" si="2"/>
        <v>Sw</v>
      </c>
      <c r="X25" s="3" t="str">
        <v>obj_00324</v>
      </c>
      <c r="Y25" s="3" t="str">
        <f>IFERROR(_xll.qlRateHelperQuoteName(X25,Trigger),"")</f>
        <v>USDAM3L20Y_Quote</v>
      </c>
      <c r="Z25" s="70">
        <f>IFERROR(_xll.qlRateHelperRate(X25,Trigger),"")</f>
        <v>1.7950000000000001E-2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42634</v>
      </c>
      <c r="AC25" s="4">
        <f>IFERROR(_xll.qlRateHelperPillarDate(X25,Trigger),"")</f>
        <v>49940</v>
      </c>
      <c r="AD25" s="76">
        <v>0.69250397292940258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V6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USDFUT3MV6_Quote</v>
      </c>
      <c r="I26" s="118" t="str">
        <f t="shared" ref="I26:I47" si="16">Currency&amp;"FUT"&amp;Tenor&amp;$C26&amp;"ConvAdj"&amp;QuoteSuffix</f>
        <v>USDFUT3MV6ConvAdj_Quote</v>
      </c>
      <c r="J26" s="173" t="str">
        <f>IF(P22,_xll.qlFuturesRateHelper(,H26,$H$24,C26,G26,I26,Permanent,Trigger,ObjectOverwrite),"--")</f>
        <v>obj_0035d#0001</v>
      </c>
      <c r="K26" s="50"/>
      <c r="L26" s="162" t="str">
        <f t="shared" si="12"/>
        <v>FUT</v>
      </c>
      <c r="M26" s="183" t="str">
        <f t="shared" si="13"/>
        <v>USDFUT3MG7_Quote</v>
      </c>
      <c r="N26" s="186">
        <f>IFERROR(_xll.qlQuoteValue(H30,Trigger),"--")</f>
        <v>99.055000000000007</v>
      </c>
      <c r="O26" s="164">
        <f>IFERROR(_xll.qlQuoteValue(I30,Trigger),"--")</f>
        <v>5.2445008472556275E-6</v>
      </c>
      <c r="P26" s="101" t="b">
        <v>1</v>
      </c>
      <c r="Q26" s="98">
        <v>60</v>
      </c>
      <c r="R26" s="98">
        <v>21</v>
      </c>
      <c r="S26" s="98" t="str">
        <f t="shared" si="11"/>
        <v>obj_0035e#0001</v>
      </c>
      <c r="T26" s="102">
        <f>IFERROR(_xll.qlRateHelperEarliestDate(S26,Trigger),"--")</f>
        <v>42781</v>
      </c>
      <c r="U26" s="102">
        <f>IFERROR(_xll.qlRateHelperPillarDate(S26,Trigger),"--")</f>
        <v>42870</v>
      </c>
      <c r="W26" s="3" t="str">
        <f t="shared" si="2"/>
        <v>Sw</v>
      </c>
      <c r="X26" s="3" t="str">
        <v>obj_002f2</v>
      </c>
      <c r="Y26" s="3" t="str">
        <f>IFERROR(_xll.qlRateHelperQuoteName(X26,Trigger),"")</f>
        <v>USDAM3L25Y_Quote</v>
      </c>
      <c r="Z26" s="70">
        <f>IFERROR(_xll.qlRateHelperRate(X26,Trigger),"")</f>
        <v>1.8409999999999999E-2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42634</v>
      </c>
      <c r="AC26" s="4">
        <f>IFERROR(_xll.qlRateHelperPillarDate(X26,Trigger),"")</f>
        <v>51767</v>
      </c>
      <c r="AD26" s="76">
        <v>0.62409784654898548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X6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USDFUT3MX6_Quote</v>
      </c>
      <c r="I27" s="119" t="str">
        <f t="shared" si="16"/>
        <v>USDFUT3MX6ConvAdj_Quote</v>
      </c>
      <c r="J27" s="175" t="str">
        <f>IF(P23,_xll.qlFuturesRateHelper(,H27,$H$24,C27,G27,I27,Permanent,Trigger,ObjectOverwrite),"--")</f>
        <v>obj_0035c#0001</v>
      </c>
      <c r="K27" s="50"/>
      <c r="L27" s="162" t="str">
        <f t="shared" si="12"/>
        <v>FUT</v>
      </c>
      <c r="M27" s="183" t="str">
        <f t="shared" si="13"/>
        <v>USDFUT3MH7_Quote</v>
      </c>
      <c r="N27" s="186">
        <f>IFERROR(_xll.qlQuoteValue(H31,Trigger),"--")</f>
        <v>99.037499999999994</v>
      </c>
      <c r="O27" s="164">
        <f>IFERROR(_xll.qlQuoteValue(I31,Trigger),"--")</f>
        <v>6.8622713209616751E-6</v>
      </c>
      <c r="P27" s="101" t="b">
        <v>1</v>
      </c>
      <c r="Q27" s="98">
        <v>60</v>
      </c>
      <c r="R27" s="98">
        <v>21</v>
      </c>
      <c r="S27" s="98" t="str">
        <f t="shared" si="11"/>
        <v>obj_00357#0001</v>
      </c>
      <c r="T27" s="102">
        <f>IFERROR(_xll.qlRateHelperEarliestDate(S27,Trigger),"--")</f>
        <v>42809</v>
      </c>
      <c r="U27" s="102">
        <f>IFERROR(_xll.qlRateHelperPillarDate(S27,Trigger),"--")</f>
        <v>42901</v>
      </c>
      <c r="W27" s="3" t="str">
        <f t="shared" si="2"/>
        <v>Sw</v>
      </c>
      <c r="X27" s="3" t="str">
        <v>obj_00306</v>
      </c>
      <c r="Y27" s="3" t="str">
        <f>IFERROR(_xll.qlRateHelperQuoteName(X27,Trigger),"")</f>
        <v>USDAM3L30Y_Quote</v>
      </c>
      <c r="Z27" s="70">
        <f>IFERROR(_xll.qlRateHelperRate(X27,Trigger),"")</f>
        <v>1.866E-2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42634</v>
      </c>
      <c r="AC27" s="4">
        <f>IFERROR(_xll.qlRateHelperPillarDate(X27,Trigger),"")</f>
        <v>53591</v>
      </c>
      <c r="AD27" s="76">
        <v>0.56368189230212107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Z6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USDFUT3MZ6_Quote</v>
      </c>
      <c r="I28" s="119" t="str">
        <f t="shared" si="16"/>
        <v>USDFUT3MZ6ConvAdj_Quote</v>
      </c>
      <c r="J28" s="175" t="str">
        <f>IF(P24,_xll.qlFuturesRateHelper(,H28,$H$24,C28,G28,I28,Permanent,Trigger,ObjectOverwrite),"--")</f>
        <v>obj_00356#0001</v>
      </c>
      <c r="K28" s="50"/>
      <c r="L28" s="162" t="str">
        <f t="shared" si="12"/>
        <v>FUT</v>
      </c>
      <c r="M28" s="183" t="str">
        <f t="shared" si="13"/>
        <v>USDFUT3MM7_Quote</v>
      </c>
      <c r="N28" s="186">
        <f>IFERROR(_xll.qlQuoteValue(H32,Trigger),"--")</f>
        <v>98.997500000000002</v>
      </c>
      <c r="O28" s="164">
        <f>IFERROR(_xll.qlQuoteValue(I32,Trigger),"--")</f>
        <v>1.3453204000062893E-5</v>
      </c>
      <c r="P28" s="101" t="b">
        <v>1</v>
      </c>
      <c r="Q28" s="98">
        <v>60</v>
      </c>
      <c r="R28" s="98">
        <v>21</v>
      </c>
      <c r="S28" s="98" t="str">
        <f t="shared" si="11"/>
        <v>obj_00355#0001</v>
      </c>
      <c r="T28" s="102">
        <f>IFERROR(_xll.qlRateHelperEarliestDate(S28,Trigger),"--")</f>
        <v>42907</v>
      </c>
      <c r="U28" s="102">
        <f>IFERROR(_xll.qlRateHelperPillarDate(S28,Trigger),"--")</f>
        <v>42999</v>
      </c>
      <c r="W28" s="3" t="str">
        <f t="shared" si="2"/>
        <v>Sw</v>
      </c>
      <c r="X28" s="3" t="str">
        <v>obj_00333</v>
      </c>
      <c r="Y28" s="3" t="str">
        <f>IFERROR(_xll.qlRateHelperQuoteName(X28,Trigger),"")</f>
        <v>USDAM3L40Y_Quote</v>
      </c>
      <c r="Z28" s="70">
        <f>IFERROR(_xll.qlRateHelperRate(X28,Trigger),"")</f>
        <v>1.8760000000000002E-2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42634</v>
      </c>
      <c r="AC28" s="4">
        <f>IFERROR(_xll.qlRateHelperPillarDate(X28,Trigger),"")</f>
        <v>57244</v>
      </c>
      <c r="AD28" s="76">
        <v>0.46480895823807972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F7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USDFUT3MF7_Quote</v>
      </c>
      <c r="I29" s="119" t="str">
        <f t="shared" si="16"/>
        <v>USDFUT3MF7ConvAdj_Quote</v>
      </c>
      <c r="J29" s="175" t="str">
        <f>IF(P25,_xll.qlFuturesRateHelper(,H29,$H$24,C29,G29,I29,Permanent,Trigger,ObjectOverwrite),"--")</f>
        <v>obj_0035a#0001</v>
      </c>
      <c r="K29" s="50"/>
      <c r="L29" s="162" t="str">
        <f t="shared" si="12"/>
        <v>FUT</v>
      </c>
      <c r="M29" s="183" t="str">
        <f t="shared" si="13"/>
        <v>USDFUT3MU7_Quote</v>
      </c>
      <c r="N29" s="186">
        <f>IFERROR(_xll.qlQuoteValue(H33,Trigger),"--")</f>
        <v>98.962500000000006</v>
      </c>
      <c r="O29" s="164">
        <f>IFERROR(_xll.qlQuoteValue(I33,Trigger),"--")</f>
        <v>2.1224185737936538E-5</v>
      </c>
      <c r="P29" s="101" t="b">
        <v>1</v>
      </c>
      <c r="Q29" s="98">
        <v>60</v>
      </c>
      <c r="R29" s="98">
        <v>21</v>
      </c>
      <c r="S29" s="98" t="str">
        <f t="shared" si="11"/>
        <v>obj_0035b#0001</v>
      </c>
      <c r="T29" s="102">
        <f>IFERROR(_xll.qlRateHelperEarliestDate(S29,Trigger),"--")</f>
        <v>42998</v>
      </c>
      <c r="U29" s="102">
        <f>IFERROR(_xll.qlRateHelperPillarDate(S29,Trigger),"--")</f>
        <v>43089</v>
      </c>
      <c r="W29" s="3" t="str">
        <f t="shared" si="2"/>
        <v>Sw</v>
      </c>
      <c r="X29" s="3" t="str">
        <v>obj_00303</v>
      </c>
      <c r="Y29" s="3" t="str">
        <f>IFERROR(_xll.qlRateHelperQuoteName(X29,Trigger),"")</f>
        <v>USDAM3L50Y_Quote</v>
      </c>
      <c r="Z29" s="70">
        <f>IFERROR(_xll.qlRateHelperRate(X29,Trigger),"")</f>
        <v>1.8710000000000001E-2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42634</v>
      </c>
      <c r="AC29" s="4">
        <f>IFERROR(_xll.qlRateHelperPillarDate(X29,Trigger),"")</f>
        <v>60896</v>
      </c>
      <c r="AD29" s="76">
        <v>0.38618128473907842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G7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USDFUT3MG7_Quote</v>
      </c>
      <c r="I30" s="120" t="str">
        <f t="shared" si="16"/>
        <v>USDFUT3MG7ConvAdj_Quote</v>
      </c>
      <c r="J30" s="174" t="str">
        <f>IF(P26,_xll.qlFuturesRateHelper(,H30,$H$24,C30,G30,I30,Permanent,Trigger,ObjectOverwrite),"--")</f>
        <v>obj_0035e#0001</v>
      </c>
      <c r="K30" s="50"/>
      <c r="L30" s="162" t="str">
        <f t="shared" si="12"/>
        <v>FUT</v>
      </c>
      <c r="M30" s="183" t="str">
        <f t="shared" si="13"/>
        <v>USDFUT3MZ7_Quote</v>
      </c>
      <c r="N30" s="186">
        <f>IFERROR(_xll.qlQuoteValue(H34,Trigger),"--")</f>
        <v>98.912499999999994</v>
      </c>
      <c r="O30" s="164">
        <f>IFERROR(_xll.qlQuoteValue(I34,Trigger),"--")</f>
        <v>3.058439466475259E-5</v>
      </c>
      <c r="P30" s="101" t="b">
        <v>1</v>
      </c>
      <c r="Q30" s="98">
        <v>60</v>
      </c>
      <c r="R30" s="98">
        <v>21</v>
      </c>
      <c r="S30" s="98" t="str">
        <f t="shared" si="11"/>
        <v>obj_00359#0001</v>
      </c>
      <c r="T30" s="102">
        <f>IFERROR(_xll.qlRateHelperEarliestDate(S30,Trigger),"--")</f>
        <v>43089</v>
      </c>
      <c r="U30" s="102">
        <f>IFERROR(_xll.qlRateHelperPillarDate(S30,Trigger),"--")</f>
        <v>43179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H7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USDFUT3MH7_Quote</v>
      </c>
      <c r="I31" s="119" t="str">
        <f t="shared" si="16"/>
        <v>USDFUT3MH7ConvAdj_Quote</v>
      </c>
      <c r="J31" s="175" t="str">
        <f>IF(P27,_xll.qlFuturesRateHelper(,H31,$H$24,C31,G31,I31,Permanent,Trigger,ObjectOverwrite),"--")</f>
        <v>obj_00357#0001</v>
      </c>
      <c r="K31" s="50"/>
      <c r="L31" s="162" t="str">
        <f t="shared" si="12"/>
        <v>FUT</v>
      </c>
      <c r="M31" s="183" t="str">
        <f t="shared" si="13"/>
        <v>USDFUT3MH8_Quote</v>
      </c>
      <c r="N31" s="186">
        <f>IFERROR(_xll.qlQuoteValue(H35,Trigger),"--")</f>
        <v>98.882499999999993</v>
      </c>
      <c r="O31" s="164">
        <f>IFERROR(_xll.qlQuoteValue(I35,Trigger),"--")</f>
        <v>4.1834430404524256E-5</v>
      </c>
      <c r="P31" s="101" t="b">
        <v>1</v>
      </c>
      <c r="Q31" s="98">
        <v>60</v>
      </c>
      <c r="R31" s="98">
        <v>21</v>
      </c>
      <c r="S31" s="98" t="str">
        <f t="shared" si="11"/>
        <v>obj_00358#0001</v>
      </c>
      <c r="T31" s="102">
        <f>IFERROR(_xll.qlRateHelperEarliestDate(S31,Trigger),"--")</f>
        <v>43180</v>
      </c>
      <c r="U31" s="102">
        <f>IFERROR(_xll.qlRateHelperPillarDate(S31,Trigger),"--")</f>
        <v>43272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M7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USDFUT3MM7_Quote</v>
      </c>
      <c r="I32" s="119" t="str">
        <f t="shared" si="16"/>
        <v>USDFUT3MM7ConvAdj_Quote</v>
      </c>
      <c r="J32" s="175" t="str">
        <f>IF(P28,_xll.qlFuturesRateHelper(,H32,$H$24,C32,G32,I32,Permanent,Trigger,ObjectOverwrite),"--")</f>
        <v>obj_00355#0001</v>
      </c>
      <c r="K32" s="50"/>
      <c r="L32" s="162" t="str">
        <f t="shared" si="12"/>
        <v>FUT</v>
      </c>
      <c r="M32" s="183" t="str">
        <f t="shared" si="13"/>
        <v>USDFUT3MM8_Quote</v>
      </c>
      <c r="N32" s="186">
        <f>IFERROR(_xll.qlQuoteValue(H36,Trigger),"--")</f>
        <v>98.847499999999997</v>
      </c>
      <c r="O32" s="164">
        <f>IFERROR(_xll.qlQuoteValue(I36,Trigger),"--")</f>
        <v>5.4445858278148088E-5</v>
      </c>
      <c r="P32" s="101" t="b">
        <v>1</v>
      </c>
      <c r="Q32" s="98">
        <v>60</v>
      </c>
      <c r="R32" s="98">
        <v>21</v>
      </c>
      <c r="S32" s="98" t="str">
        <f t="shared" si="11"/>
        <v>obj_0035f#0001</v>
      </c>
      <c r="T32" s="102">
        <f>IFERROR(_xll.qlRateHelperEarliestDate(S32,Trigger),"--")</f>
        <v>43271</v>
      </c>
      <c r="U32" s="102">
        <f>IFERROR(_xll.qlRateHelperPillarDate(S32,Trigger),"--")</f>
        <v>43363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U7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USDFUT3MU7_Quote</v>
      </c>
      <c r="I33" s="119" t="str">
        <f t="shared" si="16"/>
        <v>USDFUT3MU7ConvAdj_Quote</v>
      </c>
      <c r="J33" s="175" t="str">
        <f>IF(P29,_xll.qlFuturesRateHelper(,H33,$H$24,C33,G33,I33,Permanent,Trigger,ObjectOverwrite),"--")</f>
        <v>obj_0035b#0001</v>
      </c>
      <c r="K33" s="50"/>
      <c r="L33" s="162" t="str">
        <f t="shared" si="12"/>
        <v>FUT</v>
      </c>
      <c r="M33" s="183" t="str">
        <f t="shared" si="13"/>
        <v>USDFUT3MU8_Quote</v>
      </c>
      <c r="N33" s="186">
        <f>IFERROR(_xll.qlQuoteValue(H37,Trigger),"--")</f>
        <v>98.807500000000005</v>
      </c>
      <c r="O33" s="164">
        <f>IFERROR(_xll.qlQuoteValue(I37,Trigger),"--")</f>
        <v>6.8424918978006547E-5</v>
      </c>
      <c r="P33" s="101" t="b">
        <v>1</v>
      </c>
      <c r="Q33" s="98">
        <v>60</v>
      </c>
      <c r="R33" s="98">
        <v>21</v>
      </c>
      <c r="S33" s="98" t="str">
        <f t="shared" si="11"/>
        <v>obj_00360#0001</v>
      </c>
      <c r="T33" s="102">
        <f>IFERROR(_xll.qlRateHelperEarliestDate(S33,Trigger),"--")</f>
        <v>43362</v>
      </c>
      <c r="U33" s="102">
        <f>IFERROR(_xll.qlRateHelperPillarDate(S33,Trigger),"--")</f>
        <v>43453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Z7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USDFUT3MZ7_Quote</v>
      </c>
      <c r="I34" s="119" t="str">
        <f t="shared" si="16"/>
        <v>USDFUT3MZ7ConvAdj_Quote</v>
      </c>
      <c r="J34" s="175" t="str">
        <f>IF(P30,_xll.qlFuturesRateHelper(,H34,$H$24,C34,G34,I34,Permanent,Trigger,ObjectOverwrite),"--")</f>
        <v>obj_00359#0001</v>
      </c>
      <c r="K34" s="50"/>
      <c r="L34" s="162" t="str">
        <f t="shared" si="12"/>
        <v>FUT</v>
      </c>
      <c r="M34" s="183" t="str">
        <f t="shared" si="13"/>
        <v>USDFUT3MZ8_Quote</v>
      </c>
      <c r="N34" s="186">
        <f>IFERROR(_xll.qlQuoteValue(H38,Trigger),"--")</f>
        <v>98.762500000000003</v>
      </c>
      <c r="O34" s="164">
        <f>IFERROR(_xll.qlQuoteValue(I38,Trigger),"--")</f>
        <v>8.3850750700759007E-5</v>
      </c>
      <c r="P34" s="101" t="b">
        <v>1</v>
      </c>
      <c r="Q34" s="98">
        <v>60</v>
      </c>
      <c r="R34" s="98">
        <v>21</v>
      </c>
      <c r="S34" s="98" t="str">
        <f t="shared" si="11"/>
        <v>obj_00362#0001</v>
      </c>
      <c r="T34" s="102">
        <f>IFERROR(_xll.qlRateHelperEarliestDate(S34,Trigger),"--")</f>
        <v>43453</v>
      </c>
      <c r="U34" s="102">
        <f>IFERROR(_xll.qlRateHelperPillarDate(S34,Trigger),"--")</f>
        <v>43543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H8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USDFUT3MH8_Quote</v>
      </c>
      <c r="I35" s="119" t="str">
        <f t="shared" si="16"/>
        <v>USDFUT3MH8ConvAdj_Quote</v>
      </c>
      <c r="J35" s="175" t="str">
        <f>IF(P31,_xll.qlFuturesRateHelper(,H35,$H$24,C35,G35,I35,Permanent,Trigger,ObjectOverwrite),"--")</f>
        <v>obj_00358#0001</v>
      </c>
      <c r="K35" s="50"/>
      <c r="L35" s="162" t="str">
        <f t="shared" si="12"/>
        <v>FUT</v>
      </c>
      <c r="M35" s="183" t="str">
        <f t="shared" si="13"/>
        <v>USDFUT3MH9_Quote</v>
      </c>
      <c r="N35" s="186">
        <f>IFERROR(_xll.qlQuoteValue(H39,Trigger),"--")</f>
        <v>98.732500000000002</v>
      </c>
      <c r="O35" s="164">
        <f>IFERROR(_xll.qlQuoteValue(I39,Trigger),"--")</f>
        <v>1.0123368828485122E-4</v>
      </c>
      <c r="P35" s="101" t="b">
        <v>1</v>
      </c>
      <c r="Q35" s="98">
        <v>30</v>
      </c>
      <c r="R35" s="98">
        <v>21</v>
      </c>
      <c r="S35" s="98" t="str">
        <f t="shared" si="11"/>
        <v>obj_00363#0001</v>
      </c>
      <c r="T35" s="102">
        <f>IFERROR(_xll.qlRateHelperEarliestDate(S35,Trigger),"--")</f>
        <v>43544</v>
      </c>
      <c r="U35" s="102">
        <f>IFERROR(_xll.qlRateHelperPillarDate(S35,Trigger),"--")</f>
        <v>43636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M8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USDFUT3MM8_Quote</v>
      </c>
      <c r="I36" s="119" t="str">
        <f t="shared" si="16"/>
        <v>USDFUT3MM8ConvAdj_Quote</v>
      </c>
      <c r="J36" s="175" t="str">
        <f>IF(P32,_xll.qlFuturesRateHelper(,H36,$H$24,C36,G36,I36,Permanent,Trigger,ObjectOverwrite),"--")</f>
        <v>obj_0035f#0001</v>
      </c>
      <c r="K36" s="50"/>
      <c r="L36" s="162" t="str">
        <f t="shared" si="12"/>
        <v>FUT</v>
      </c>
      <c r="M36" s="183" t="str">
        <f t="shared" si="13"/>
        <v>USDFUT3MM9_Quote</v>
      </c>
      <c r="N36" s="186">
        <f>IFERROR(_xll.qlQuoteValue(H40,Trigger),"--")</f>
        <v>98.69</v>
      </c>
      <c r="O36" s="164">
        <f>IFERROR(_xll.qlQuoteValue(I40,Trigger),"--")</f>
        <v>1.1969973085092754E-4</v>
      </c>
      <c r="P36" s="101" t="b">
        <v>1</v>
      </c>
      <c r="Q36" s="98">
        <v>30</v>
      </c>
      <c r="R36" s="98">
        <v>21</v>
      </c>
      <c r="S36" s="98" t="str">
        <f t="shared" si="11"/>
        <v>obj_00365#0001</v>
      </c>
      <c r="T36" s="102">
        <f>IFERROR(_xll.qlRateHelperEarliestDate(S36,Trigger),"--")</f>
        <v>43635</v>
      </c>
      <c r="U36" s="102">
        <f>IFERROR(_xll.qlRateHelperPillarDate(S36,Trigger),"--")</f>
        <v>43727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U8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USDFUT3MU8_Quote</v>
      </c>
      <c r="I37" s="119" t="str">
        <f t="shared" si="16"/>
        <v>USDFUT3MU8ConvAdj_Quote</v>
      </c>
      <c r="J37" s="175" t="str">
        <f>IF(P33,_xll.qlFuturesRateHelper(,H37,$H$24,C37,G37,I37,Permanent,Trigger,ObjectOverwrite),"--")</f>
        <v>obj_00360#0001</v>
      </c>
      <c r="K37" s="50"/>
      <c r="L37" s="162" t="str">
        <f t="shared" si="12"/>
        <v>FUT</v>
      </c>
      <c r="M37" s="183" t="str">
        <f t="shared" si="13"/>
        <v>USDFUT3MU9_Quote</v>
      </c>
      <c r="N37" s="186">
        <f>IFERROR(_xll.qlQuoteValue(H41,Trigger),"--")</f>
        <v>98.647500000000008</v>
      </c>
      <c r="O37" s="164">
        <f>IFERROR(_xll.qlQuoteValue(I41,Trigger),"--")</f>
        <v>1.3932810390550381E-4</v>
      </c>
      <c r="P37" s="101" t="b">
        <v>1</v>
      </c>
      <c r="Q37" s="98">
        <v>30</v>
      </c>
      <c r="R37" s="98">
        <v>21</v>
      </c>
      <c r="S37" s="98" t="str">
        <f t="shared" si="11"/>
        <v>obj_00366#0001</v>
      </c>
      <c r="T37" s="102">
        <f>IFERROR(_xll.qlRateHelperEarliestDate(S37,Trigger),"--")</f>
        <v>43726</v>
      </c>
      <c r="U37" s="102">
        <f>IFERROR(_xll.qlRateHelperPillarDate(S37,Trigger),"--")</f>
        <v>43817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Z8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USDFUT3MZ8_Quote</v>
      </c>
      <c r="I38" s="119" t="str">
        <f t="shared" si="16"/>
        <v>USDFUT3MZ8ConvAdj_Quote</v>
      </c>
      <c r="J38" s="175" t="str">
        <f>IF(P34,_xll.qlFuturesRateHelper(,H38,$H$24,C38,G38,I38,Permanent,Trigger,ObjectOverwrite),"--")</f>
        <v>obj_00362#0001</v>
      </c>
      <c r="K38" s="50"/>
      <c r="L38" s="162" t="str">
        <f t="shared" si="12"/>
        <v>FUT</v>
      </c>
      <c r="M38" s="183" t="str">
        <f t="shared" si="13"/>
        <v>USDFUT3MZ9_Quote</v>
      </c>
      <c r="N38" s="186">
        <f>IFERROR(_xll.qlQuoteValue(H42,Trigger),"--")</f>
        <v>98.597499999999997</v>
      </c>
      <c r="O38" s="164">
        <f>IFERROR(_xll.qlQuoteValue(I42,Trigger),"--")</f>
        <v>1.6050535370402909E-4</v>
      </c>
      <c r="P38" s="101" t="b">
        <v>1</v>
      </c>
      <c r="Q38" s="98">
        <v>30</v>
      </c>
      <c r="R38" s="98">
        <v>21</v>
      </c>
      <c r="S38" s="98" t="str">
        <f t="shared" si="11"/>
        <v>obj_00367#0001</v>
      </c>
      <c r="T38" s="102">
        <f>IFERROR(_xll.qlRateHelperEarliestDate(S38,Trigger),"--")</f>
        <v>43817</v>
      </c>
      <c r="U38" s="102">
        <f>IFERROR(_xll.qlRateHelperPillarDate(S38,Trigger),"--")</f>
        <v>43908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H9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USDFUT3MH9_Quote</v>
      </c>
      <c r="I39" s="119" t="str">
        <f t="shared" si="16"/>
        <v>USDFUT3MH9ConvAdj_Quote</v>
      </c>
      <c r="J39" s="175" t="str">
        <f>IF(P35,_xll.qlFuturesRateHelper(,H39,$H$24,C39,G39,I39,Permanent,Trigger,ObjectOverwrite),"--")</f>
        <v>obj_00363#0001</v>
      </c>
      <c r="K39" s="50"/>
      <c r="L39" s="162" t="str">
        <f t="shared" si="12"/>
        <v>FUT</v>
      </c>
      <c r="M39" s="183" t="str">
        <f t="shared" si="13"/>
        <v>USDFUT3MH0_Quote</v>
      </c>
      <c r="N39" s="186">
        <f>IFERROR(_xll.qlQuoteValue(H43,Trigger),"--")</f>
        <v>98.5625</v>
      </c>
      <c r="O39" s="164">
        <f>IFERROR(_xll.qlQuoteValue(I43,Trigger),"--")</f>
        <v>1.8323953514906205E-4</v>
      </c>
      <c r="P39" s="101" t="b">
        <v>1</v>
      </c>
      <c r="Q39" s="98">
        <v>30</v>
      </c>
      <c r="R39" s="98">
        <v>21</v>
      </c>
      <c r="S39" s="98" t="str">
        <f t="shared" si="11"/>
        <v>obj_00368#0001</v>
      </c>
      <c r="T39" s="102">
        <f>IFERROR(_xll.qlRateHelperEarliestDate(S39,Trigger),"--")</f>
        <v>43908</v>
      </c>
      <c r="U39" s="102">
        <f>IFERROR(_xll.qlRateHelperPillarDate(S39,Trigger),"--")</f>
        <v>44000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M9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USDFUT3MM9_Quote</v>
      </c>
      <c r="I40" s="119" t="str">
        <f t="shared" si="16"/>
        <v>USDFUT3MM9ConvAdj_Quote</v>
      </c>
      <c r="J40" s="175" t="str">
        <f>IF(P36,_xll.qlFuturesRateHelper(,H40,$H$24,C40,G40,I40,Permanent,Trigger,ObjectOverwrite),"--")</f>
        <v>obj_00365#0001</v>
      </c>
      <c r="K40" s="50"/>
      <c r="L40" s="162" t="str">
        <f t="shared" si="12"/>
        <v>FUT</v>
      </c>
      <c r="M40" s="183" t="str">
        <f t="shared" si="13"/>
        <v>USDFUT3MM0_Quote</v>
      </c>
      <c r="N40" s="186">
        <f>IFERROR(_xll.qlQuoteValue(H44,Trigger),"--")</f>
        <v>98.517499999999998</v>
      </c>
      <c r="O40" s="164">
        <f>IFERROR(_xll.qlQuoteValue(I44,Trigger),"--")</f>
        <v>2.070274127400427E-4</v>
      </c>
      <c r="P40" s="101" t="b">
        <v>1</v>
      </c>
      <c r="Q40" s="98">
        <v>30</v>
      </c>
      <c r="R40" s="98">
        <v>21</v>
      </c>
      <c r="S40" s="98" t="str">
        <f t="shared" si="11"/>
        <v>obj_00369#0001</v>
      </c>
      <c r="T40" s="102">
        <f>IFERROR(_xll.qlRateHelperEarliestDate(S40,Trigger),"--")</f>
        <v>43999</v>
      </c>
      <c r="U40" s="102">
        <f>IFERROR(_xll.qlRateHelperPillarDate(S40,Trigger),"--")</f>
        <v>44091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U9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USDFUT3MU9_Quote</v>
      </c>
      <c r="I41" s="119" t="str">
        <f t="shared" si="16"/>
        <v>USDFUT3MU9ConvAdj_Quote</v>
      </c>
      <c r="J41" s="175" t="str">
        <f>IF(P37,_xll.qlFuturesRateHelper(,H41,$H$24,C41,G41,I41,Permanent,Trigger,ObjectOverwrite),"--")</f>
        <v>obj_00366#0001</v>
      </c>
      <c r="L41" s="162" t="str">
        <f t="shared" si="12"/>
        <v>FUT</v>
      </c>
      <c r="M41" s="183" t="str">
        <f t="shared" si="13"/>
        <v>USDFUT3MU0_Quote</v>
      </c>
      <c r="N41" s="186">
        <f>IFERROR(_xll.qlQuoteValue(H45,Trigger),"--")</f>
        <v>98.472499999999997</v>
      </c>
      <c r="O41" s="164">
        <f>IFERROR(_xll.qlQuoteValue(I45,Trigger),"--")</f>
        <v>2.3178569505865896E-4</v>
      </c>
      <c r="P41" s="101" t="b">
        <v>1</v>
      </c>
      <c r="Q41" s="98">
        <v>30</v>
      </c>
      <c r="R41" s="98">
        <v>21</v>
      </c>
      <c r="S41" s="98" t="str">
        <f t="shared" si="11"/>
        <v>obj_0036a#0001</v>
      </c>
      <c r="T41" s="102">
        <f>IFERROR(_xll.qlRateHelperEarliestDate(S41,Trigger),"--")</f>
        <v>44090</v>
      </c>
      <c r="U41" s="102">
        <f>IFERROR(_xll.qlRateHelperPillarDate(S41,Trigger),"--")</f>
        <v>44181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Z9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USDFUT3MZ9_Quote</v>
      </c>
      <c r="I42" s="119" t="str">
        <f t="shared" si="16"/>
        <v>USDFUT3MZ9ConvAdj_Quote</v>
      </c>
      <c r="J42" s="175" t="str">
        <f>IF(P38,_xll.qlFuturesRateHelper(,H42,$H$24,C42,G42,I42,Permanent,Trigger,ObjectOverwrite),"--")</f>
        <v>obj_00367#0001</v>
      </c>
      <c r="L42" s="162" t="str">
        <f t="shared" si="12"/>
        <v>FUT</v>
      </c>
      <c r="M42" s="183" t="str">
        <f t="shared" si="13"/>
        <v>USDFUT3MZ0_Quote</v>
      </c>
      <c r="N42" s="186">
        <f>IFERROR(_xll.qlQuoteValue(H46,Trigger),"--")</f>
        <v>98.422499999999999</v>
      </c>
      <c r="O42" s="164">
        <f>IFERROR(_xll.qlQuoteValue(I46,Trigger),"--")</f>
        <v>2.5773665700113232E-4</v>
      </c>
      <c r="P42" s="101" t="b">
        <v>1</v>
      </c>
      <c r="Q42" s="98">
        <v>30</v>
      </c>
      <c r="R42" s="98">
        <v>21</v>
      </c>
      <c r="S42" s="98" t="str">
        <f t="shared" si="11"/>
        <v>obj_0036b#0001</v>
      </c>
      <c r="T42" s="102">
        <f>IFERROR(_xll.qlRateHelperEarliestDate(S42,Trigger),"--")</f>
        <v>44181</v>
      </c>
      <c r="U42" s="102">
        <f>IFERROR(_xll.qlRateHelperPillarDate(S42,Trigger),"--")</f>
        <v>44271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H0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USDFUT3MH0_Quote</v>
      </c>
      <c r="I43" s="119" t="str">
        <f t="shared" si="16"/>
        <v>USDFUT3MH0ConvAdj_Quote</v>
      </c>
      <c r="J43" s="175" t="str">
        <f>IF(P39,_xll.qlFuturesRateHelper(,H43,$H$24,C43,G43,I43,Permanent,Trigger,ObjectOverwrite),"--")</f>
        <v>obj_00368#0001</v>
      </c>
      <c r="L43" s="168" t="str">
        <f t="shared" si="12"/>
        <v>FUT</v>
      </c>
      <c r="M43" s="184" t="str">
        <f t="shared" si="13"/>
        <v>USDFUT3MH1_Quote</v>
      </c>
      <c r="N43" s="187">
        <f>IFERROR(_xll.qlQuoteValue(H47,Trigger),"--")</f>
        <v>98.377499999999998</v>
      </c>
      <c r="O43" s="170">
        <f>IFERROR(_xll.qlQuoteValue(I47,Trigger),"--")</f>
        <v>2.8578183450814432E-4</v>
      </c>
      <c r="P43" s="103" t="b">
        <v>1</v>
      </c>
      <c r="Q43" s="99">
        <v>30</v>
      </c>
      <c r="R43" s="99">
        <v>21</v>
      </c>
      <c r="S43" s="99" t="str">
        <f t="shared" si="11"/>
        <v>obj_0036e#0001</v>
      </c>
      <c r="T43" s="104">
        <f>IFERROR(_xll.qlRateHelperEarliestDate(S43,Trigger),"--")</f>
        <v>44272</v>
      </c>
      <c r="U43" s="104">
        <f>IFERROR(_xll.qlRateHelperPillarDate(S43,Trigger),"--")</f>
        <v>44364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M0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USDFUT3MM0_Quote</v>
      </c>
      <c r="I44" s="119" t="str">
        <f t="shared" si="16"/>
        <v>USDFUT3MM0ConvAdj_Quote</v>
      </c>
      <c r="J44" s="175" t="str">
        <f>IF(P40,_xll.qlFuturesRateHelper(,H44,$H$24,C44,G44,I44,Permanent,Trigger,ObjectOverwrite),"--")</f>
        <v>obj_00369#0001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9.3900000000000008E-3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U0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USDFUT3MU0_Quote</v>
      </c>
      <c r="I45" s="119" t="str">
        <f t="shared" si="16"/>
        <v>USDFUT3MU0ConvAdj_Quote</v>
      </c>
      <c r="J45" s="175" t="str">
        <f>IF(P41,_xll.qlFuturesRateHelper(,H45,$H$24,C45,G45,I45,Permanent,Trigger,ObjectOverwrite),"--")</f>
        <v>obj_0036a#0001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Z0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USDFUT3MZ0_Quote</v>
      </c>
      <c r="I46" s="119" t="str">
        <f t="shared" si="16"/>
        <v>USDFUT3MZ0ConvAdj_Quote</v>
      </c>
      <c r="J46" s="175" t="str">
        <f>IF(P42,_xll.qlFuturesRateHelper(,H46,$H$24,C46,G46,I46,Permanent,Trigger,ObjectOverwrite),"--")</f>
        <v>obj_0036b#0001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H1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USDFUT3MH1_Quote</v>
      </c>
      <c r="I47" s="120" t="str">
        <f t="shared" si="16"/>
        <v>USDFUT3MH1ConvAdj_Quote</v>
      </c>
      <c r="J47" s="174" t="str">
        <f>IF(P43,_xll.qlFuturesRateHelper(,H47,$H$24,C47,G47,I47,Permanent,Trigger,ObjectOverwrite),"--")</f>
        <v>obj_0036e#0001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1.0109999999999999E-2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1.077E-2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obj_0030d#0001</v>
      </c>
      <c r="T49" s="141">
        <f>IFERROR(_xll.qlRateHelperEarliestDate(S49,Trigger),"--")</f>
        <v>42634</v>
      </c>
      <c r="U49" s="141">
        <f>IFERROR(_xll.qlRateHelperPillarDate(S49,Trigger),"--")</f>
        <v>43731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1.141E-2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obj_0030f#0001</v>
      </c>
      <c r="T50" s="141">
        <f>IFERROR(_xll.qlRateHelperEarliestDate(S50,Trigger),"--")</f>
        <v>42634</v>
      </c>
      <c r="U50" s="141">
        <f>IFERROR(_xll.qlRateHelperPillarDate(S50,Trigger),"--")</f>
        <v>44095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1.2070000000000001E-2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obj_00335#0001</v>
      </c>
      <c r="T51" s="141">
        <f>IFERROR(_xll.qlRateHelperEarliestDate(S51,Trigger),"--")</f>
        <v>42634</v>
      </c>
      <c r="U51" s="141">
        <f>IFERROR(_xll.qlRateHelperPillarDate(S51,Trigger),"--")</f>
        <v>44460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1.2760000000000001E-2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obj_002f5#0001</v>
      </c>
      <c r="T52" s="141">
        <f>IFERROR(_xll.qlRateHelperEarliestDate(S52,Trigger),"--")</f>
        <v>42634</v>
      </c>
      <c r="U52" s="141">
        <f>IFERROR(_xll.qlRateHelperPillarDate(S52,Trigger),"--")</f>
        <v>44825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1.3429999999999999E-2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obj_002f7#0001</v>
      </c>
      <c r="T53" s="141">
        <f>IFERROR(_xll.qlRateHelperEarliestDate(S53,Trigger),"--")</f>
        <v>42634</v>
      </c>
      <c r="U53" s="141">
        <f>IFERROR(_xll.qlRateHelperPillarDate(S53,Trigger),"--")</f>
        <v>45190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1.405E-2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obj_00331#0001</v>
      </c>
      <c r="T54" s="141">
        <f>IFERROR(_xll.qlRateHelperEarliestDate(S54,Trigger),"--")</f>
        <v>42634</v>
      </c>
      <c r="U54" s="141">
        <f>IFERROR(_xll.qlRateHelperPillarDate(S54,Trigger),"--")</f>
        <v>45558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obj_0030d#0001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1.4610000000000001E-2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obj_00318#0001</v>
      </c>
      <c r="T55" s="141">
        <f>IFERROR(_xll.qlRateHelperEarliestDate(S55,Trigger),"--")</f>
        <v>42634</v>
      </c>
      <c r="U55" s="141">
        <f>IFERROR(_xll.qlRateHelperPillarDate(S55,Trigger),"--")</f>
        <v>45922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obj_0030f#0001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1.512E-2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obj_00327#0001</v>
      </c>
      <c r="T56" s="141">
        <f>IFERROR(_xll.qlRateHelperEarliestDate(S56,Trigger),"--")</f>
        <v>42634</v>
      </c>
      <c r="U56" s="141">
        <f>IFERROR(_xll.qlRateHelperPillarDate(S56,Trigger),"--")</f>
        <v>46286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obj_00335#0001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obj_002f5#0001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1.602E-2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obj_0032f#0001</v>
      </c>
      <c r="T58" s="141">
        <f>IFERROR(_xll.qlRateHelperEarliestDate(S58,Trigger),"--")</f>
        <v>42634</v>
      </c>
      <c r="U58" s="141">
        <f>IFERROR(_xll.qlRateHelperPillarDate(S58,Trigger),"--")</f>
        <v>47017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obj_002f7#0001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obj_00331#0001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obj_00318#0001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1.6979999999999999E-2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obj_00300#0001</v>
      </c>
      <c r="T61" s="141">
        <f>IFERROR(_xll.qlRateHelperEarliestDate(S61,Trigger),"--")</f>
        <v>42634</v>
      </c>
      <c r="U61" s="141">
        <f>IFERROR(_xll.qlRateHelperPillarDate(S61,Trigger),"--")</f>
        <v>48113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obj_00327#0001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obj_0032f#0001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1.7950000000000001E-2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obj_00324#0001</v>
      </c>
      <c r="T66" s="141">
        <f>IFERROR(_xll.qlRateHelperEarliestDate(S66,Trigger),"--")</f>
        <v>42634</v>
      </c>
      <c r="U66" s="141">
        <f>IFERROR(_xll.qlRateHelperPillarDate(S66,Trigger),"--")</f>
        <v>49940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obj_00300#0001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1.8409999999999999E-2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obj_002f2#0001</v>
      </c>
      <c r="T71" s="141">
        <f>IFERROR(_xll.qlRateHelperEarliestDate(S71,Trigger),"--")</f>
        <v>42634</v>
      </c>
      <c r="U71" s="141">
        <f>IFERROR(_xll.qlRateHelperPillarDate(S71,Trigger),"--")</f>
        <v>51767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obj_00324#0001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1.866E-2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obj_00306#0001</v>
      </c>
      <c r="T76" s="141">
        <f>IFERROR(_xll.qlRateHelperEarliestDate(S76,Trigger),"--")</f>
        <v>42634</v>
      </c>
      <c r="U76" s="141">
        <f>IFERROR(_xll.qlRateHelperPillarDate(S76,Trigger),"--")</f>
        <v>53591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obj_002f2#0001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1.8760000000000002E-2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obj_00333#0001</v>
      </c>
      <c r="T78" s="141">
        <f>IFERROR(_xll.qlRateHelperEarliestDate(S78,Trigger),"--")</f>
        <v>42634</v>
      </c>
      <c r="U78" s="141">
        <f>IFERROR(_xll.qlRateHelperPillarDate(S78,Trigger),"--")</f>
        <v>57244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1.8710000000000001E-2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obj_00303#0001</v>
      </c>
      <c r="T80" s="141">
        <f>IFERROR(_xll.qlRateHelperEarliestDate(S80,Trigger),"--")</f>
        <v>42634</v>
      </c>
      <c r="U80" s="141">
        <f>IFERROR(_xll.qlRateHelperPillarDate(S80,Trigger),"--")</f>
        <v>60896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obj_00306#0001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9.3900000000000008E-3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9.810000000000001E-3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obj_00333#0001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1.0160000000000001E-2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1.0510000000000002E-2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obj_00303#0001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USD3M_instruments#0001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obj_002af#0002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1.0989000000000001E-2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obj_002d2</v>
      </c>
      <c r="Y3" s="3" t="str">
        <f>IFERROR(_xll.qlRateHelperQuoteName(X3,Trigger),"")</f>
        <v>USD1MD_SYNTH6M_Quote</v>
      </c>
      <c r="Z3" s="70">
        <f>IFERROR(_xll.qlRateHelperRate(X3,Trigger),"")</f>
        <v>1.1282E-2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42634</v>
      </c>
      <c r="AC3" s="4">
        <f>IFERROR(_xll.qlRateHelperPillarDate(X3,Trigger),"")</f>
        <v>42664</v>
      </c>
      <c r="AD3" s="76">
        <v>0.99906071641644911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1.1049E-2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obj_002c6</v>
      </c>
      <c r="Y4" s="3" t="str">
        <f>IFERROR(_xll.qlRateHelperQuoteName(X4,Trigger),"")</f>
        <v>USD2MD_SYNTH6M_Quote</v>
      </c>
      <c r="Z4" s="70">
        <f>IFERROR(_xll.qlRateHelperRate(X4,Trigger),"")</f>
        <v>1.1587999999999999E-2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42634</v>
      </c>
      <c r="AC4" s="4">
        <f>IFERROR(_xll.qlRateHelperPillarDate(X4,Trigger),"")</f>
        <v>42695</v>
      </c>
      <c r="AD4" s="76">
        <v>0.99804032564192835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obj_002bf#0002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1.1119E-2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obj_002cf</v>
      </c>
      <c r="Y5" s="3" t="str">
        <f>IFERROR(_xll.qlRateHelperQuoteName(X5,Trigger),"")</f>
        <v>USD3MD_SYNTH6M_Quote</v>
      </c>
      <c r="Z5" s="70">
        <f>IFERROR(_xll.qlRateHelperRate(X5,Trigger),"")</f>
        <v>1.1879000000000001E-2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42634</v>
      </c>
      <c r="AC5" s="4">
        <f>IFERROR(_xll.qlRateHelperPillarDate(X5,Trigger),"")</f>
        <v>42725</v>
      </c>
      <c r="AD5" s="76">
        <v>0.99700624227546941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obj_002be#0002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1.119E-2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obj_002cc</v>
      </c>
      <c r="Y6" s="3" t="str">
        <f>IFERROR(_xll.qlRateHelperQuoteName(X6,Trigger),"")</f>
        <v>USD4MD_SYNTH6M_Quote</v>
      </c>
      <c r="Z6" s="70">
        <f>IFERROR(_xll.qlRateHelperRate(X6,Trigger),"")</f>
        <v>1.2219000000000001E-2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42634</v>
      </c>
      <c r="AC6" s="4">
        <f>IFERROR(_xll.qlRateHelperPillarDate(X6,Trigger),"")</f>
        <v>42758</v>
      </c>
      <c r="AD6" s="76">
        <v>0.99580887280974839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obj_002d2#0001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1.1282E-2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obj_002d2#0001</v>
      </c>
      <c r="T7" s="102">
        <f>IFERROR(_xll.qlRateHelperEarliestDate(S7,Trigger),"--")</f>
        <v>42634</v>
      </c>
      <c r="U7" s="102">
        <f>IFERROR(_xll.qlRateHelperPillarDate(S7,Trigger),"--")</f>
        <v>42664</v>
      </c>
      <c r="W7" s="3" t="str">
        <f t="shared" si="1"/>
        <v>Dp</v>
      </c>
      <c r="X7" s="3" t="str">
        <v>obj_002c8</v>
      </c>
      <c r="Y7" s="3" t="str">
        <f>IFERROR(_xll.qlRateHelperQuoteName(X7,Trigger),"")</f>
        <v>USD5MD_SYNTH6M_Quote</v>
      </c>
      <c r="Z7" s="70">
        <f>IFERROR(_xll.qlRateHelperRate(X7,Trigger),"")</f>
        <v>1.2390999999999999E-2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42634</v>
      </c>
      <c r="AC7" s="4">
        <f>IFERROR(_xll.qlRateHelperPillarDate(X7,Trigger),"")</f>
        <v>42787</v>
      </c>
      <c r="AD7" s="76">
        <v>0.99476141231947868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obj_002c6#0001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1.1587999999999999E-2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obj_002c6#0001</v>
      </c>
      <c r="T8" s="102">
        <f>IFERROR(_xll.qlRateHelperEarliestDate(S8,Trigger),"--")</f>
        <v>42634</v>
      </c>
      <c r="U8" s="102">
        <f>IFERROR(_xll.qlRateHelperPillarDate(S8,Trigger),"--")</f>
        <v>42695</v>
      </c>
      <c r="W8" s="3" t="str">
        <f t="shared" si="1"/>
        <v>Dp</v>
      </c>
      <c r="X8" s="3" t="str">
        <v>obj_002d6</v>
      </c>
      <c r="Y8" s="3" t="str">
        <f>IFERROR(_xll.qlRateHelperQuoteName(X8,Trigger),"")</f>
        <v>USD6MD_SYNTH6M_Quote</v>
      </c>
      <c r="Z8" s="70">
        <f>IFERROR(_xll.qlRateHelperRate(X8,Trigger),"")</f>
        <v>1.2473E-2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42634</v>
      </c>
      <c r="AC8" s="4">
        <f>IFERROR(_xll.qlRateHelperPillarDate(X8,Trigger),"")</f>
        <v>42815</v>
      </c>
      <c r="AD8" s="76">
        <v>0.99376793497504767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obj_002cf#0001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1.1879000000000001E-2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obj_002cf#0001</v>
      </c>
      <c r="T9" s="102">
        <f>IFERROR(_xll.qlRateHelperEarliestDate(S9,Trigger),"--")</f>
        <v>42634</v>
      </c>
      <c r="U9" s="102">
        <f>IFERROR(_xll.qlRateHelperPillarDate(S9,Trigger),"--")</f>
        <v>42725</v>
      </c>
      <c r="W9" s="3" t="str">
        <f t="shared" si="1"/>
        <v>FRA</v>
      </c>
      <c r="X9" s="3" t="str">
        <v>obj_002c9</v>
      </c>
      <c r="Y9" s="3" t="str">
        <f>IFERROR(_xll.qlRateHelperQuoteName(X9,Trigger),"")</f>
        <v>USD1x7F_Quote</v>
      </c>
      <c r="Z9" s="70">
        <f>IFERROR(_xll.qlRateHelperRate(X9,Trigger),"")</f>
        <v>1.268E-2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42664</v>
      </c>
      <c r="AC9" s="4">
        <f>IFERROR(_xll.qlRateHelperPillarDate(X9,Trigger),"")</f>
        <v>42846</v>
      </c>
      <c r="AD9" s="76">
        <v>0.99269708689091951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obj_002c0#0002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obj_002cc#0001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1.2219000000000001E-2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obj_002cc#0001</v>
      </c>
      <c r="T10" s="102">
        <f>IFERROR(_xll.qlRateHelperEarliestDate(S10,Trigger),"--")</f>
        <v>42634</v>
      </c>
      <c r="U10" s="102">
        <f>IFERROR(_xll.qlRateHelperPillarDate(S10,Trigger),"--")</f>
        <v>42758</v>
      </c>
      <c r="W10" s="3" t="str">
        <f t="shared" si="1"/>
        <v>FRA</v>
      </c>
      <c r="X10" s="3" t="str">
        <v>obj_002e3</v>
      </c>
      <c r="Y10" s="3" t="str">
        <f>IFERROR(_xll.qlRateHelperQuoteName(X10,Trigger),"")</f>
        <v>USD2x8F_Quote</v>
      </c>
      <c r="Z10" s="70">
        <f>IFERROR(_xll.qlRateHelperRate(X10,Trigger),"")</f>
        <v>1.2659999999999999E-2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42695</v>
      </c>
      <c r="AC10" s="4">
        <f>IFERROR(_xll.qlRateHelperPillarDate(X10,Trigger),"")</f>
        <v>42877</v>
      </c>
      <c r="AD10" s="76">
        <v>0.99169315886083276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obj_002c1#0002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obj_002c8#0001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1.2390999999999999E-2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obj_002c8#0001</v>
      </c>
      <c r="T11" s="102">
        <f>IFERROR(_xll.qlRateHelperEarliestDate(S11,Trigger),"--")</f>
        <v>42634</v>
      </c>
      <c r="U11" s="102">
        <f>IFERROR(_xll.qlRateHelperPillarDate(S11,Trigger),"--")</f>
        <v>42787</v>
      </c>
      <c r="W11" s="3" t="str">
        <f t="shared" si="1"/>
        <v>FRA</v>
      </c>
      <c r="X11" s="3" t="str">
        <v>obj_002d3</v>
      </c>
      <c r="Y11" s="3" t="str">
        <f>IFERROR(_xll.qlRateHelperQuoteName(X11,Trigger),"")</f>
        <v>USD3x9F_Quote</v>
      </c>
      <c r="Z11" s="70">
        <f>IFERROR(_xll.qlRateHelperRate(X11,Trigger),"")</f>
        <v>1.2750000000000001E-2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42725</v>
      </c>
      <c r="AC11" s="4">
        <f>IFERROR(_xll.qlRateHelperPillarDate(X11,Trigger),"")</f>
        <v>42907</v>
      </c>
      <c r="AD11" s="76">
        <v>0.99062086528134341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obj_002d6#0001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1.2473E-2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obj_002d6#0001</v>
      </c>
      <c r="T12" s="104">
        <f>IFERROR(_xll.qlRateHelperEarliestDate(S12,Trigger),"--")</f>
        <v>42634</v>
      </c>
      <c r="U12" s="104">
        <f>IFERROR(_xll.qlRateHelperPillarDate(S12,Trigger),"--")</f>
        <v>42815</v>
      </c>
      <c r="W12" s="3" t="str">
        <f t="shared" si="1"/>
        <v>FRA</v>
      </c>
      <c r="X12" s="3" t="str">
        <v>obj_002c5</v>
      </c>
      <c r="Y12" s="3" t="str">
        <f>IFERROR(_xll.qlRateHelperQuoteName(X12,Trigger),"")</f>
        <v>USD4x10F_Quote</v>
      </c>
      <c r="Z12" s="70">
        <f>IFERROR(_xll.qlRateHelperRate(X12,Trigger),"")</f>
        <v>1.2790000000000001E-2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42758</v>
      </c>
      <c r="AC12" s="4">
        <f>IFERROR(_xll.qlRateHelperPillarDate(X12,Trigger),"")</f>
        <v>42937</v>
      </c>
      <c r="AD12" s="76">
        <v>0.98952093241432759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1.268E-2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obj_002c9#0001</v>
      </c>
      <c r="T13" s="135">
        <f>IFERROR(_xll.qlRateHelperEarliestDate(S13,Trigger),"--")</f>
        <v>42664</v>
      </c>
      <c r="U13" s="135">
        <f>IFERROR(_xll.qlRateHelperPillarDate(S13,Trigger),"--")</f>
        <v>42846</v>
      </c>
      <c r="W13" s="3" t="str">
        <f t="shared" si="1"/>
        <v>FRA</v>
      </c>
      <c r="X13" s="3" t="str">
        <v>obj_002dc</v>
      </c>
      <c r="Y13" s="3" t="str">
        <f>IFERROR(_xll.qlRateHelperQuoteName(X13,Trigger),"")</f>
        <v>USD5x11F_Quote</v>
      </c>
      <c r="Z13" s="70">
        <f>IFERROR(_xll.qlRateHelperRate(X13,Trigger),"")</f>
        <v>1.2800000000000001E-2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42787</v>
      </c>
      <c r="AC13" s="4">
        <f>IFERROR(_xll.qlRateHelperPillarDate(X13,Trigger),"")</f>
        <v>42968</v>
      </c>
      <c r="AD13" s="76">
        <v>0.98840050595228357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1.2659999999999999E-2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obj_002e3#0001</v>
      </c>
      <c r="T14" s="102">
        <f>IFERROR(_xll.qlRateHelperEarliestDate(S14,Trigger),"--")</f>
        <v>42695</v>
      </c>
      <c r="U14" s="102">
        <f>IFERROR(_xll.qlRateHelperPillarDate(S14,Trigger),"--")</f>
        <v>42877</v>
      </c>
      <c r="W14" s="3" t="str">
        <f t="shared" si="1"/>
        <v>FRA</v>
      </c>
      <c r="X14" s="3" t="str">
        <v>obj_002c7</v>
      </c>
      <c r="Y14" s="3" t="str">
        <f>IFERROR(_xll.qlRateHelperQuoteName(X14,Trigger),"")</f>
        <v>USD6x12F_Quote</v>
      </c>
      <c r="Z14" s="70">
        <f>IFERROR(_xll.qlRateHelperRate(X14,Trigger),"")</f>
        <v>1.2790000000000001E-2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42815</v>
      </c>
      <c r="AC14" s="4">
        <f>IFERROR(_xll.qlRateHelperPillarDate(X14,Trigger),"")</f>
        <v>42999</v>
      </c>
      <c r="AD14" s="76">
        <v>0.98731375525541476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obj_002c9#0001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1.2750000000000001E-2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obj_002d3#0001</v>
      </c>
      <c r="T15" s="102">
        <f>IFERROR(_xll.qlRateHelperEarliestDate(S15,Trigger),"--")</f>
        <v>42725</v>
      </c>
      <c r="U15" s="102">
        <f>IFERROR(_xll.qlRateHelperPillarDate(S15,Trigger),"--")</f>
        <v>42907</v>
      </c>
      <c r="W15" s="3" t="str">
        <f t="shared" si="1"/>
        <v>FRA</v>
      </c>
      <c r="X15" s="3" t="str">
        <v>obj_002eb</v>
      </c>
      <c r="Y15" s="3" t="str">
        <f>IFERROR(_xll.qlRateHelperQuoteName(X15,Trigger),"")</f>
        <v>USD7x13F_Quote</v>
      </c>
      <c r="Z15" s="70">
        <f>IFERROR(_xll.qlRateHelperRate(X15,Trigger),"")</f>
        <v>1.2830000000000001E-2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42846</v>
      </c>
      <c r="AC15" s="4">
        <f>IFERROR(_xll.qlRateHelperPillarDate(X15,Trigger),"")</f>
        <v>43031</v>
      </c>
      <c r="AD15" s="76">
        <v>0.98619491207548415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obj_002e3#0001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1.2790000000000001E-2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obj_002c5#0001</v>
      </c>
      <c r="T16" s="102">
        <f>IFERROR(_xll.qlRateHelperEarliestDate(S16,Trigger),"--")</f>
        <v>42758</v>
      </c>
      <c r="U16" s="102">
        <f>IFERROR(_xll.qlRateHelperPillarDate(S16,Trigger),"--")</f>
        <v>42937</v>
      </c>
      <c r="W16" s="3" t="str">
        <f t="shared" si="1"/>
        <v>FRA</v>
      </c>
      <c r="X16" s="3" t="str">
        <v>obj_002e7</v>
      </c>
      <c r="Y16" s="3" t="str">
        <f>IFERROR(_xll.qlRateHelperQuoteName(X16,Trigger),"")</f>
        <v>USD8x14F_Quote</v>
      </c>
      <c r="Z16" s="70">
        <f>IFERROR(_xll.qlRateHelperRate(X16,Trigger),"")</f>
        <v>1.2870000000000001E-2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42877</v>
      </c>
      <c r="AC16" s="4">
        <f>IFERROR(_xll.qlRateHelperPillarDate(X16,Trigger),"")</f>
        <v>43060</v>
      </c>
      <c r="AD16" s="76">
        <v>0.98524655422902851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obj_002d3#0001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1.2800000000000001E-2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obj_002dc#0001</v>
      </c>
      <c r="T17" s="102">
        <f>IFERROR(_xll.qlRateHelperEarliestDate(S17,Trigger),"--")</f>
        <v>42787</v>
      </c>
      <c r="U17" s="102">
        <f>IFERROR(_xll.qlRateHelperPillarDate(S17,Trigger),"--")</f>
        <v>42968</v>
      </c>
      <c r="W17" s="3" t="str">
        <f t="shared" si="1"/>
        <v>FRA</v>
      </c>
      <c r="X17" s="3" t="str">
        <v>obj_002d5</v>
      </c>
      <c r="Y17" s="3" t="str">
        <f>IFERROR(_xll.qlRateHelperQuoteName(X17,Trigger),"")</f>
        <v>USD9x15F_Quote</v>
      </c>
      <c r="Z17" s="70">
        <f>IFERROR(_xll.qlRateHelperRate(X17,Trigger),"")</f>
        <v>1.2920000000000001E-2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42907</v>
      </c>
      <c r="AC17" s="4">
        <f>IFERROR(_xll.qlRateHelperPillarDate(X17,Trigger),"")</f>
        <v>43090</v>
      </c>
      <c r="AD17" s="76">
        <v>0.98415724852544462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obj_002c5#0001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1.2790000000000001E-2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obj_002c7#0001</v>
      </c>
      <c r="T18" s="102">
        <f>IFERROR(_xll.qlRateHelperEarliestDate(S18,Trigger),"--")</f>
        <v>42815</v>
      </c>
      <c r="U18" s="102">
        <f>IFERROR(_xll.qlRateHelperPillarDate(S18,Trigger),"--")</f>
        <v>42999</v>
      </c>
      <c r="W18" s="3" t="str">
        <f t="shared" si="1"/>
        <v>FRA</v>
      </c>
      <c r="X18" s="3" t="str">
        <v>obj_002e1</v>
      </c>
      <c r="Y18" s="3" t="str">
        <f>IFERROR(_xll.qlRateHelperQuoteName(X18,Trigger),"")</f>
        <v>USD10x16F_Quote</v>
      </c>
      <c r="Z18" s="70">
        <f>IFERROR(_xll.qlRateHelperRate(X18,Trigger),"")</f>
        <v>1.2990000000000002E-2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42937</v>
      </c>
      <c r="AC18" s="4">
        <f>IFERROR(_xll.qlRateHelperPillarDate(X18,Trigger),"")</f>
        <v>43122</v>
      </c>
      <c r="AD18" s="76">
        <v>0.98295926972239045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obj_002dc#0001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1.2830000000000001E-2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obj_002eb#0001</v>
      </c>
      <c r="T19" s="102">
        <f>IFERROR(_xll.qlRateHelperEarliestDate(S19,Trigger),"--")</f>
        <v>42846</v>
      </c>
      <c r="U19" s="102">
        <f>IFERROR(_xll.qlRateHelperPillarDate(S19,Trigger),"--")</f>
        <v>43031</v>
      </c>
      <c r="W19" s="3" t="str">
        <f t="shared" si="1"/>
        <v>FRA</v>
      </c>
      <c r="X19" s="3" t="str">
        <v>obj_002d1</v>
      </c>
      <c r="Y19" s="3" t="str">
        <f>IFERROR(_xll.qlRateHelperQuoteName(X19,Trigger),"")</f>
        <v>USD12x18F_Quote</v>
      </c>
      <c r="Z19" s="70">
        <f>IFERROR(_xll.qlRateHelperRate(X19,Trigger),"")</f>
        <v>1.3100000000000001E-2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42999</v>
      </c>
      <c r="AC19" s="4">
        <f>IFERROR(_xll.qlRateHelperPillarDate(X19,Trigger),"")</f>
        <v>43180</v>
      </c>
      <c r="AD19" s="76">
        <v>0.98085347284027469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obj_002c7#0001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1.2870000000000001E-2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obj_002e7#0001</v>
      </c>
      <c r="T20" s="102">
        <f>IFERROR(_xll.qlRateHelperEarliestDate(S20,Trigger),"--")</f>
        <v>42877</v>
      </c>
      <c r="U20" s="102">
        <f>IFERROR(_xll.qlRateHelperPillarDate(S20,Trigger),"--")</f>
        <v>43060</v>
      </c>
      <c r="W20" s="3" t="str">
        <f t="shared" si="1"/>
        <v>FRA</v>
      </c>
      <c r="X20" s="3" t="str">
        <v>obj_002e9</v>
      </c>
      <c r="Y20" s="3" t="str">
        <f>IFERROR(_xll.qlRateHelperQuoteName(X20,Trigger),"")</f>
        <v>USD13x19F_Quote</v>
      </c>
      <c r="Z20" s="70">
        <f>IFERROR(_xll.qlRateHelperRate(X20,Trigger),"")</f>
        <v>1.3180000000000001E-2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43031</v>
      </c>
      <c r="AC20" s="4">
        <f>IFERROR(_xll.qlRateHelperPillarDate(X20,Trigger),"")</f>
        <v>43213</v>
      </c>
      <c r="AD20" s="76">
        <v>0.97966717200460141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obj_002eb#0001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1.2920000000000001E-2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obj_002d5#0001</v>
      </c>
      <c r="T21" s="102">
        <f>IFERROR(_xll.qlRateHelperEarliestDate(S21,Trigger),"--")</f>
        <v>42907</v>
      </c>
      <c r="U21" s="102">
        <f>IFERROR(_xll.qlRateHelperPillarDate(S21,Trigger),"--")</f>
        <v>43090</v>
      </c>
      <c r="W21" s="3" t="str">
        <f t="shared" si="1"/>
        <v>BasSw</v>
      </c>
      <c r="X21" s="3" t="str">
        <v>obj_002ef</v>
      </c>
      <c r="Y21" s="3" t="str">
        <f>IFERROR(_xll.qlRateHelperQuoteName(X21,Trigger),"")</f>
        <v>USDAM3L2Y_S6L3L_Quote</v>
      </c>
      <c r="Z21" s="70">
        <f>IFERROR(_xll.qlRateHelperRate(X21,Trigger),"")</f>
        <v>1.3087935103161571E-2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42634</v>
      </c>
      <c r="AC21" s="4">
        <f>IFERROR(_xll.qlRateHelperPillarDate(X21,Trigger),"")</f>
        <v>43364</v>
      </c>
      <c r="AD21" s="76">
        <v>0.97393571366806297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obj_002e7#0001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1.2990000000000002E-2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obj_002e1#0001</v>
      </c>
      <c r="T22" s="102">
        <f>IFERROR(_xll.qlRateHelperEarliestDate(S22,Trigger),"--")</f>
        <v>42937</v>
      </c>
      <c r="U22" s="102">
        <f>IFERROR(_xll.qlRateHelperPillarDate(S22,Trigger),"--")</f>
        <v>43122</v>
      </c>
      <c r="W22" s="3" t="str">
        <f t="shared" si="1"/>
        <v>BasSw</v>
      </c>
      <c r="X22" s="3" t="str">
        <v>obj_0031d</v>
      </c>
      <c r="Y22" s="3" t="str">
        <f>IFERROR(_xll.qlRateHelperQuoteName(X22,Trigger),"")</f>
        <v>USDAM3L3Y_S6L3L_Quote</v>
      </c>
      <c r="Z22" s="70">
        <f>IFERROR(_xll.qlRateHelperRate(X22,Trigger),"")</f>
        <v>1.3377328434449717E-2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42634</v>
      </c>
      <c r="AC22" s="4">
        <f>IFERROR(_xll.qlRateHelperPillarDate(X22,Trigger),"")</f>
        <v>43731</v>
      </c>
      <c r="AD22" s="76">
        <v>0.96025162221946547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obj_002d5#0001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obj_002ec</v>
      </c>
      <c r="Y23" s="3" t="str">
        <f>IFERROR(_xll.qlRateHelperQuoteName(X23,Trigger),"")</f>
        <v>USDAM3L4Y_S6L3L_Quote</v>
      </c>
      <c r="Z23" s="70">
        <f>IFERROR(_xll.qlRateHelperRate(X23,Trigger),"")</f>
        <v>1.3807290380949119E-2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42634</v>
      </c>
      <c r="AC23" s="4">
        <f>IFERROR(_xll.qlRateHelperPillarDate(X23,Trigger),"")</f>
        <v>44095</v>
      </c>
      <c r="AD23" s="76">
        <v>0.94576709007946413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obj_002e1#0001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1.3100000000000001E-2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obj_002d1#0001</v>
      </c>
      <c r="T24" s="102">
        <f>IFERROR(_xll.qlRateHelperEarliestDate(S24,Trigger),"--")</f>
        <v>42999</v>
      </c>
      <c r="U24" s="102">
        <f>IFERROR(_xll.qlRateHelperPillarDate(S24,Trigger),"--")</f>
        <v>43180</v>
      </c>
      <c r="W24" s="3" t="str">
        <f t="shared" si="1"/>
        <v>BasSw</v>
      </c>
      <c r="X24" s="3" t="str">
        <v>obj_0030b</v>
      </c>
      <c r="Y24" s="3" t="str">
        <f>IFERROR(_xll.qlRateHelperQuoteName(X24,Trigger),"")</f>
        <v>USDAM3L5Y_S6L3L_Quote</v>
      </c>
      <c r="Z24" s="70">
        <f>IFERROR(_xll.qlRateHelperRate(X24,Trigger),"")</f>
        <v>1.4327421066638068E-2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42634</v>
      </c>
      <c r="AC24" s="4">
        <f>IFERROR(_xll.qlRateHelperPillarDate(X24,Trigger),"")</f>
        <v>44460</v>
      </c>
      <c r="AD24" s="76">
        <v>0.93022131212965176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1.3180000000000001E-2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obj_002e9#0001</v>
      </c>
      <c r="T25" s="102">
        <f>IFERROR(_xll.qlRateHelperEarliestDate(S25,Trigger),"--")</f>
        <v>43031</v>
      </c>
      <c r="U25" s="102">
        <f>IFERROR(_xll.qlRateHelperPillarDate(S25,Trigger),"--")</f>
        <v>43213</v>
      </c>
      <c r="W25" s="3" t="str">
        <f t="shared" si="1"/>
        <v>BasSw</v>
      </c>
      <c r="X25" s="3" t="str">
        <v>obj_00307</v>
      </c>
      <c r="Y25" s="3" t="str">
        <f>IFERROR(_xll.qlRateHelperQuoteName(X25,Trigger),"")</f>
        <v>USDAM3L6Y_S6L3L_Quote</v>
      </c>
      <c r="Z25" s="70">
        <f>IFERROR(_xll.qlRateHelperRate(X25,Trigger),"")</f>
        <v>1.4927674546552441E-2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42634</v>
      </c>
      <c r="AC25" s="4">
        <f>IFERROR(_xll.qlRateHelperPillarDate(X25,Trigger),"")</f>
        <v>44825</v>
      </c>
      <c r="AD25" s="76">
        <v>0.91350003823292181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obj_002d1#0001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obj_002ff</v>
      </c>
      <c r="Y26" s="3" t="str">
        <f>IFERROR(_xll.qlRateHelperQuoteName(X26,Trigger),"")</f>
        <v>USDAM3L7Y_S6L3L_Quote</v>
      </c>
      <c r="Z26" s="70">
        <f>IFERROR(_xll.qlRateHelperRate(X26,Trigger),"")</f>
        <v>1.5548003293426165E-2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42634</v>
      </c>
      <c r="AC26" s="4">
        <f>IFERROR(_xll.qlRateHelperPillarDate(X26,Trigger),"")</f>
        <v>45190</v>
      </c>
      <c r="AD26" s="76">
        <v>0.89582999147048736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obj_002e9#0001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obj_00301</v>
      </c>
      <c r="Y27" s="3" t="str">
        <f>IFERROR(_xll.qlRateHelperQuoteName(X27,Trigger),"")</f>
        <v>USDAM3L8Y_S6L3L_Quote</v>
      </c>
      <c r="Z27" s="70">
        <f>IFERROR(_xll.qlRateHelperRate(X27,Trigger),"")</f>
        <v>1.6128321560897885E-2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42634</v>
      </c>
      <c r="AC27" s="4">
        <f>IFERROR(_xll.qlRateHelperPillarDate(X27,Trigger),"")</f>
        <v>45558</v>
      </c>
      <c r="AD27" s="76">
        <v>0.8775350785445768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obj_002f9</v>
      </c>
      <c r="Y28" s="3" t="str">
        <f>IFERROR(_xll.qlRateHelperQuoteName(X28,Trigger),"")</f>
        <v>USDAM3L9Y_S6L3L_Quote</v>
      </c>
      <c r="Z28" s="70">
        <f>IFERROR(_xll.qlRateHelperRate(X28,Trigger),"")</f>
        <v>1.665860813112241E-2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42634</v>
      </c>
      <c r="AC28" s="4">
        <f>IFERROR(_xll.qlRateHelperPillarDate(X28,Trigger),"")</f>
        <v>45922</v>
      </c>
      <c r="AD28" s="76">
        <v>0.85911158881831462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obj_00328</v>
      </c>
      <c r="Y29" s="3" t="str">
        <f>IFERROR(_xll.qlRateHelperQuoteName(X29,Trigger),"")</f>
        <v>USDAM3L10Y_S6L3L_Quote</v>
      </c>
      <c r="Z29" s="70">
        <f>IFERROR(_xll.qlRateHelperRate(X29,Trigger),"")</f>
        <v>1.7148882817061204E-2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42634</v>
      </c>
      <c r="AC29" s="4">
        <f>IFERROR(_xll.qlRateHelperPillarDate(X29,Trigger),"")</f>
        <v>46286</v>
      </c>
      <c r="AD29" s="76">
        <v>0.84047800144939921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1.349E-2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obj_00325</v>
      </c>
      <c r="Y30" s="3" t="str">
        <f>IFERROR(_xll.qlRateHelperQuoteName(X30,Trigger),"")</f>
        <v>USDAM3L12Y_S6L3L_Quote</v>
      </c>
      <c r="Z30" s="70">
        <f>IFERROR(_xll.qlRateHelperRate(X30,Trigger),"")</f>
        <v>1.8029425811149209E-2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42634</v>
      </c>
      <c r="AC30" s="4">
        <f>IFERROR(_xll.qlRateHelperPillarDate(X30,Trigger),"")</f>
        <v>47017</v>
      </c>
      <c r="AD30" s="76">
        <v>0.80276830438143043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1.2687948666631619E-2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obj_0031b</v>
      </c>
      <c r="Y31" s="3" t="str">
        <f>IFERROR(_xll.qlRateHelperQuoteName(X31,Trigger),"")</f>
        <v>USDAM3L15Y_S6L3L_Quote</v>
      </c>
      <c r="Z31" s="70">
        <f>IFERROR(_xll.qlRateHelperRate(X31,Trigger),"")</f>
        <v>1.8969983663118424E-2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42634</v>
      </c>
      <c r="AC31" s="4">
        <f>IFERROR(_xll.qlRateHelperPillarDate(X31,Trigger),"")</f>
        <v>48113</v>
      </c>
      <c r="AD31" s="76">
        <v>0.74856309709682134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1.3087935103161571E-2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obj_002ef#0001</v>
      </c>
      <c r="T32" s="102">
        <f>IFERROR(_xll.qlRateHelperEarliestDate(S32,Trigger),"--")</f>
        <v>42634</v>
      </c>
      <c r="U32" s="102">
        <f>IFERROR(_xll.qlRateHelperPillarDate(S32,Trigger),"--")</f>
        <v>43364</v>
      </c>
      <c r="W32" s="3" t="str">
        <f t="shared" si="1"/>
        <v>BasSw</v>
      </c>
      <c r="X32" s="3" t="str">
        <v>obj_002ed</v>
      </c>
      <c r="Y32" s="3" t="str">
        <f>IFERROR(_xll.qlRateHelperQuoteName(X32,Trigger),"")</f>
        <v>USDAM3L20Y_S6L3L_Quote</v>
      </c>
      <c r="Z32" s="70">
        <f>IFERROR(_xll.qlRateHelperRate(X32,Trigger),"")</f>
        <v>1.9910486067981778E-2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42634</v>
      </c>
      <c r="AC32" s="4">
        <f>IFERROR(_xll.qlRateHelperPillarDate(X32,Trigger),"")</f>
        <v>49940</v>
      </c>
      <c r="AD32" s="76">
        <v>0.66611008604595123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1.3377328434449717E-2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obj_0031d#0001</v>
      </c>
      <c r="T33" s="102">
        <f>IFERROR(_xll.qlRateHelperEarliestDate(S33,Trigger),"--")</f>
        <v>42634</v>
      </c>
      <c r="U33" s="102">
        <f>IFERROR(_xll.qlRateHelperPillarDate(S33,Trigger),"--")</f>
        <v>43731</v>
      </c>
      <c r="W33" s="3" t="str">
        <f t="shared" si="1"/>
        <v>BasSw</v>
      </c>
      <c r="X33" s="3" t="str">
        <v>obj_002f4</v>
      </c>
      <c r="Y33" s="3" t="str">
        <f>IFERROR(_xll.qlRateHelperQuoteName(X33,Trigger),"")</f>
        <v>USDAM3L25Y_S6L3L_Quote</v>
      </c>
      <c r="Z33" s="70">
        <f>IFERROR(_xll.qlRateHelperRate(X33,Trigger),"")</f>
        <v>2.0350671469913383E-2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42634</v>
      </c>
      <c r="AC33" s="4">
        <f>IFERROR(_xll.qlRateHelperPillarDate(X33,Trigger),"")</f>
        <v>51767</v>
      </c>
      <c r="AD33" s="76">
        <v>0.59483752424271474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1.3807290380949119E-2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obj_002ec#0001</v>
      </c>
      <c r="T34" s="102">
        <f>IFERROR(_xll.qlRateHelperEarliestDate(S34,Trigger),"--")</f>
        <v>42634</v>
      </c>
      <c r="U34" s="102">
        <f>IFERROR(_xll.qlRateHelperPillarDate(S34,Trigger),"--")</f>
        <v>44095</v>
      </c>
      <c r="W34" s="3" t="str">
        <f t="shared" si="1"/>
        <v>BasSw</v>
      </c>
      <c r="X34" s="3" t="str">
        <v>obj_002fa</v>
      </c>
      <c r="Y34" s="3" t="str">
        <f>IFERROR(_xll.qlRateHelperQuoteName(X34,Trigger),"")</f>
        <v>USDAM3L30Y_S6L3L_Quote</v>
      </c>
      <c r="Z34" s="70">
        <f>IFERROR(_xll.qlRateHelperRate(X34,Trigger),"")</f>
        <v>2.0590767888726793E-2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42634</v>
      </c>
      <c r="AC34" s="4">
        <f>IFERROR(_xll.qlRateHelperPillarDate(X34,Trigger),"")</f>
        <v>53591</v>
      </c>
      <c r="AD34" s="76">
        <v>0.53229661473547496</v>
      </c>
    </row>
    <row r="35" spans="1:30" ht="11.25" customHeight="1" x14ac:dyDescent="0.2">
      <c r="A35" s="55" t="s">
        <v>150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1.4327421066638068E-2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obj_0030b#0001</v>
      </c>
      <c r="T35" s="102">
        <f>IFERROR(_xll.qlRateHelperEarliestDate(S35,Trigger),"--")</f>
        <v>42634</v>
      </c>
      <c r="U35" s="102">
        <f>IFERROR(_xll.qlRateHelperPillarDate(S35,Trigger),"--")</f>
        <v>44460</v>
      </c>
      <c r="W35" s="3" t="str">
        <f t="shared" ref="W35:W66" si="20">IFERROR(INDEX($L$3:$L$88,MATCH(Y35,$M$3:$M$88,0),1),"")</f>
        <v>BasSw</v>
      </c>
      <c r="X35" s="3" t="str">
        <v>obj_0032c</v>
      </c>
      <c r="Y35" s="3" t="str">
        <f>IFERROR(_xll.qlRateHelperQuoteName(X35,Trigger),"")</f>
        <v>USDAM3L35Y_S6L3L_Quote</v>
      </c>
      <c r="Z35" s="70">
        <f>IFERROR(_xll.qlRateHelperRate(X35,Trigger),"")</f>
        <v>2.0682880538667736E-2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42634</v>
      </c>
      <c r="AC35" s="4">
        <f>IFERROR(_xll.qlRateHelperPillarDate(X35,Trigger),"")</f>
        <v>55417</v>
      </c>
      <c r="AD35" s="76">
        <v>0.47797398800046953</v>
      </c>
    </row>
    <row r="36" spans="1:30" ht="11.25" customHeight="1" x14ac:dyDescent="0.2">
      <c r="A36" s="60" t="s">
        <v>150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obj_002ef#0001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1.4927674546552441E-2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obj_00307#0001</v>
      </c>
      <c r="T36" s="102">
        <f>IFERROR(_xll.qlRateHelperEarliestDate(S36,Trigger),"--")</f>
        <v>42634</v>
      </c>
      <c r="U36" s="102">
        <f>IFERROR(_xll.qlRateHelperPillarDate(S36,Trigger),"--")</f>
        <v>44825</v>
      </c>
      <c r="W36" s="3" t="str">
        <f t="shared" si="20"/>
        <v>BasSw</v>
      </c>
      <c r="X36" s="3" t="str">
        <v>obj_00302</v>
      </c>
      <c r="Y36" s="3" t="str">
        <f>IFERROR(_xll.qlRateHelperQuoteName(X36,Trigger),"")</f>
        <v>USDAM3L40Y_S6L3L_Quote</v>
      </c>
      <c r="Z36" s="70">
        <f>IFERROR(_xll.qlRateHelperRate(X36,Trigger),"")</f>
        <v>2.0690815590387667E-2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42634</v>
      </c>
      <c r="AC36" s="4">
        <f>IFERROR(_xll.qlRateHelperPillarDate(X36,Trigger),"")</f>
        <v>57244</v>
      </c>
      <c r="AD36" s="76">
        <v>0.43057025629599605</v>
      </c>
    </row>
    <row r="37" spans="1:30" ht="11.25" customHeight="1" x14ac:dyDescent="0.2">
      <c r="A37" s="60" t="s">
        <v>150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obj_0031d#0001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1.5548003293426165E-2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obj_002ff#0001</v>
      </c>
      <c r="T37" s="102">
        <f>IFERROR(_xll.qlRateHelperEarliestDate(S37,Trigger),"--")</f>
        <v>42634</v>
      </c>
      <c r="U37" s="102">
        <f>IFERROR(_xll.qlRateHelperPillarDate(S37,Trigger),"--")</f>
        <v>45190</v>
      </c>
      <c r="W37" s="3" t="str">
        <f t="shared" si="20"/>
        <v>BasSw</v>
      </c>
      <c r="X37" s="3" t="str">
        <v>obj_00315</v>
      </c>
      <c r="Y37" s="3" t="str">
        <f>IFERROR(_xll.qlRateHelperQuoteName(X37,Trigger),"")</f>
        <v>USDAM3L50Y_S6L3L_Quote</v>
      </c>
      <c r="Z37" s="70">
        <f>IFERROR(_xll.qlRateHelperRate(X37,Trigger),"")</f>
        <v>2.0640711808130777E-2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42634</v>
      </c>
      <c r="AC37" s="4">
        <f>IFERROR(_xll.qlRateHelperPillarDate(X37,Trigger),"")</f>
        <v>60896</v>
      </c>
      <c r="AD37" s="76">
        <v>0.35092551158924823</v>
      </c>
    </row>
    <row r="38" spans="1:30" ht="11.25" customHeight="1" x14ac:dyDescent="0.2">
      <c r="A38" s="60" t="s">
        <v>150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obj_002ec#0001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1.6128321560897885E-2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obj_00301#0001</v>
      </c>
      <c r="T38" s="102">
        <f>IFERROR(_xll.qlRateHelperEarliestDate(S38,Trigger),"--")</f>
        <v>42634</v>
      </c>
      <c r="U38" s="102">
        <f>IFERROR(_xll.qlRateHelperPillarDate(S38,Trigger),"--")</f>
        <v>45558</v>
      </c>
      <c r="W38" s="3" t="str">
        <f t="shared" si="20"/>
        <v>BasSw</v>
      </c>
      <c r="X38" s="3" t="str">
        <v>obj_0030a</v>
      </c>
      <c r="Y38" s="3" t="str">
        <f>IFERROR(_xll.qlRateHelperQuoteName(X38,Trigger),"")</f>
        <v>USDAM3L60Y_S6L3L_Quote</v>
      </c>
      <c r="Z38" s="70">
        <f>IFERROR(_xll.qlRateHelperRate(X38,Trigger),"")</f>
        <v>2.059524134046611E-2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42634</v>
      </c>
      <c r="AC38" s="4">
        <f>IFERROR(_xll.qlRateHelperPillarDate(X38,Trigger),"")</f>
        <v>64549</v>
      </c>
      <c r="AD38" s="76">
        <v>0.28629830508247173</v>
      </c>
    </row>
    <row r="39" spans="1:30" ht="11.25" customHeight="1" x14ac:dyDescent="0.2">
      <c r="A39" s="60" t="s">
        <v>150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obj_0030b#0001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1.665860813112241E-2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obj_002f9#0001</v>
      </c>
      <c r="T39" s="102">
        <f>IFERROR(_xll.qlRateHelperEarliestDate(S39,Trigger),"--")</f>
        <v>42634</v>
      </c>
      <c r="U39" s="102">
        <f>IFERROR(_xll.qlRateHelperPillarDate(S39,Trigger),"--")</f>
        <v>45922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obj_00307#0001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1.7148882817061204E-2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obj_00328#0001</v>
      </c>
      <c r="T40" s="102">
        <f>IFERROR(_xll.qlRateHelperEarliestDate(S40,Trigger),"--")</f>
        <v>42634</v>
      </c>
      <c r="U40" s="102">
        <f>IFERROR(_xll.qlRateHelperPillarDate(S40,Trigger),"--")</f>
        <v>46286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obj_002ff#0001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1.7611262923573592E-2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obj_00301#0001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1.8029425811149209E-2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obj_00325#0001</v>
      </c>
      <c r="T42" s="102">
        <f>IFERROR(_xll.qlRateHelperEarliestDate(S42,Trigger),"--")</f>
        <v>42634</v>
      </c>
      <c r="U42" s="102">
        <f>IFERROR(_xll.qlRateHelperPillarDate(S42,Trigger),"--")</f>
        <v>47017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obj_002f9#0001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1.8388121040216105E-2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obj_00328#0001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1.869943430900186E-2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1.8969983663118424E-2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obj_0031b#0001</v>
      </c>
      <c r="T45" s="102">
        <f>IFERROR(_xll.qlRateHelperEarliestDate(S45,Trigger),"--")</f>
        <v>42634</v>
      </c>
      <c r="U45" s="102">
        <f>IFERROR(_xll.qlRateHelperPillarDate(S45,Trigger),"--")</f>
        <v>48113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obj_00325#0001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1.9210610955213703E-2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1.942335472209435E-2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1.9609886909781164E-2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obj_0031b#0001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1.9771610341047043E-2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1.9910486067981778E-2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obj_002ed#0001</v>
      </c>
      <c r="T50" s="102">
        <f>IFERROR(_xll.qlRateHelperEarliestDate(S50,Trigger),"--")</f>
        <v>42634</v>
      </c>
      <c r="U50" s="102">
        <f>IFERROR(_xll.qlRateHelperPillarDate(S50,Trigger),"--")</f>
        <v>49940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2.0026276472236756E-2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2.0124689606185717E-2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2.0209352208043298E-2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obj_002ed#0001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2.0283784807339722E-2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2.0350671469913383E-2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obj_002f4#0001</v>
      </c>
      <c r="T55" s="102">
        <f>IFERROR(_xll.qlRateHelperEarliestDate(S55,Trigger),"--")</f>
        <v>42634</v>
      </c>
      <c r="U55" s="102">
        <f>IFERROR(_xll.qlRateHelperPillarDate(S55,Trigger),"--")</f>
        <v>51767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2.0411125374545747E-2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2.0465731150228643E-2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2.0514331201595633E-2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obj_002f4#0001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2.0556064149040296E-2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2.0590767888726793E-2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obj_002fa#0001</v>
      </c>
      <c r="T60" s="102">
        <f>IFERROR(_xll.qlRateHelperEarliestDate(S60,Trigger),"--")</f>
        <v>42634</v>
      </c>
      <c r="U60" s="102">
        <f>IFERROR(_xll.qlRateHelperPillarDate(S60,Trigger),"--")</f>
        <v>53591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2.0682880538667736E-2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obj_0032c#0001</v>
      </c>
      <c r="T61" s="102">
        <f>IFERROR(_xll.qlRateHelperEarliestDate(S61,Trigger),"--")</f>
        <v>42634</v>
      </c>
      <c r="U61" s="102">
        <f>IFERROR(_xll.qlRateHelperPillarDate(S61,Trigger),"--")</f>
        <v>55417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2.0690815590387667E-2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obj_00302#0001</v>
      </c>
      <c r="T62" s="102">
        <f>IFERROR(_xll.qlRateHelperEarliestDate(S62,Trigger),"--")</f>
        <v>42634</v>
      </c>
      <c r="U62" s="102">
        <f>IFERROR(_xll.qlRateHelperPillarDate(S62,Trigger),"--")</f>
        <v>57244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obj_002fa#0001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2.0640711808130777E-2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obj_00315#0001</v>
      </c>
      <c r="T64" s="102">
        <f>IFERROR(_xll.qlRateHelperEarliestDate(S64,Trigger),"--")</f>
        <v>42634</v>
      </c>
      <c r="U64" s="102">
        <f>IFERROR(_xll.qlRateHelperPillarDate(S64,Trigger),"--")</f>
        <v>60896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obj_0032c#0001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obj_00302#0001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2.059524134046611E-2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obj_0030a#0001</v>
      </c>
      <c r="T66" s="104">
        <f>IFERROR(_xll.qlRateHelperEarliestDate(S66,Trigger),"--")</f>
        <v>42634</v>
      </c>
      <c r="U66" s="104">
        <f>IFERROR(_xll.qlRateHelperPillarDate(S66,Trigger),"--")</f>
        <v>64549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150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USD6M_instruments#0001</v>
      </c>
    </row>
    <row r="68" spans="1:30" ht="11.25" customHeight="1" x14ac:dyDescent="0.2">
      <c r="A68" s="60" t="s">
        <v>150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obj_00315#0001</v>
      </c>
    </row>
    <row r="69" spans="1:30" ht="11.25" customHeight="1" x14ac:dyDescent="0.2">
      <c r="A69" s="60" t="s">
        <v>150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150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obj_0030a#0001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obj_002b1#0002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5.0829999999999998E-3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obj_002cb</v>
      </c>
      <c r="Y3" s="3" t="str">
        <f>IFERROR(_xll.qlRateHelperQuoteName(X3,Trigger),"")</f>
        <v>USDSWD_SYNTH1M_Quote</v>
      </c>
      <c r="Z3" s="70">
        <f>IFERROR(_xll.qlRateHelperRate(X3,Trigger),"")</f>
        <v>5.1330000000000004E-3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42634</v>
      </c>
      <c r="AC3" s="4">
        <f>IFERROR(_xll.qlRateHelperPillarDate(X3,Trigger),"")</f>
        <v>42641</v>
      </c>
      <c r="AD3" s="76">
        <v>0.99990020162737558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obj_002cb#0001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5.1330000000000004E-3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obj_002cb#0001</v>
      </c>
      <c r="T4" s="102">
        <f>IFERROR(_xll.qlRateHelperEarliestDate(S4,Trigger),"--")</f>
        <v>42634</v>
      </c>
      <c r="U4" s="102">
        <f>IFERROR(_xll.qlRateHelperPillarDate(S4,Trigger),"--")</f>
        <v>42641</v>
      </c>
      <c r="W4" s="3" t="str">
        <f t="shared" si="1"/>
        <v>Dp</v>
      </c>
      <c r="X4" s="3" t="str">
        <v>obj_002c4</v>
      </c>
      <c r="Y4" s="3" t="str">
        <f>IFERROR(_xll.qlRateHelperQuoteName(X4,Trigger),"")</f>
        <v>USD1MD_SYNTH1M_Quote</v>
      </c>
      <c r="Z4" s="70">
        <f>IFERROR(_xll.qlRateHelperRate(X4,Trigger),"")</f>
        <v>5.3179999999999998E-3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42634</v>
      </c>
      <c r="AC4" s="4">
        <f>IFERROR(_xll.qlRateHelperPillarDate(X4,Trigger),"")</f>
        <v>42664</v>
      </c>
      <c r="AD4" s="76">
        <v>0.99955702964302995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obj_002ba#0002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5.1900000000000002E-3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obj_00320</v>
      </c>
      <c r="Y5" s="3" t="str">
        <f>IFERROR(_xll.qlRateHelperQuoteName(X5,Trigger),"")</f>
        <v>USDAM1L3M_Quote</v>
      </c>
      <c r="Z5" s="70">
        <f>IFERROR(_xll.qlRateHelperRate(X5,Trigger),"")</f>
        <v>5.7299999999999999E-3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42634</v>
      </c>
      <c r="AC5" s="4">
        <f>IFERROR(_xll.qlRateHelperPillarDate(X5,Trigger),"")</f>
        <v>42725</v>
      </c>
      <c r="AD5" s="76">
        <v>0.99855351672125015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obj_002b8#0002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5.2459999999999998E-3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obj_0031a</v>
      </c>
      <c r="Y6" s="3" t="str">
        <f>IFERROR(_xll.qlRateHelperQuoteName(X6,Trigger),"")</f>
        <v>USDAM1L6M_Quote</v>
      </c>
      <c r="Z6" s="70">
        <f>IFERROR(_xll.qlRateHelperRate(X6,Trigger),"")</f>
        <v>6.2900000000000005E-3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42634</v>
      </c>
      <c r="AC6" s="4">
        <f>IFERROR(_xll.qlRateHelperPillarDate(X6,Trigger),"")</f>
        <v>42815</v>
      </c>
      <c r="AD6" s="76">
        <v>0.99684666110190456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obj_002c4#0002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5.3179999999999998E-3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obj_002c4#0002</v>
      </c>
      <c r="T7" s="102">
        <f>IFERROR(_xll.qlRateHelperEarliestDate(S7,Trigger),"--")</f>
        <v>42634</v>
      </c>
      <c r="U7" s="102">
        <f>IFERROR(_xll.qlRateHelperPillarDate(S7,Trigger),"--")</f>
        <v>42664</v>
      </c>
      <c r="W7" s="3" t="str">
        <f t="shared" si="1"/>
        <v>Sw</v>
      </c>
      <c r="X7" s="3" t="str">
        <v>obj_002f0</v>
      </c>
      <c r="Y7" s="3" t="str">
        <f>IFERROR(_xll.qlRateHelperQuoteName(X7,Trigger),"")</f>
        <v>USDAM1L9M_Quote</v>
      </c>
      <c r="Z7" s="70">
        <f>IFERROR(_xll.qlRateHelperRate(X7,Trigger),"")</f>
        <v>6.7100000000000007E-3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42634</v>
      </c>
      <c r="AC7" s="4">
        <f>IFERROR(_xll.qlRateHelperPillarDate(X7,Trigger),"")</f>
        <v>42907</v>
      </c>
      <c r="AD7" s="76">
        <v>0.99493504892410334</v>
      </c>
    </row>
    <row r="8" spans="1:33" ht="11.25" customHeight="1" x14ac:dyDescent="0.2">
      <c r="B8" s="48"/>
      <c r="C8" s="48"/>
      <c r="D8" s="48"/>
      <c r="E8" s="48"/>
      <c r="F8" s="48"/>
      <c r="G8" s="48" t="s">
        <v>143</v>
      </c>
      <c r="H8" s="48" t="s">
        <v>149</v>
      </c>
      <c r="K8" s="50"/>
      <c r="L8" s="180" t="str">
        <f>A10</f>
        <v>Sw</v>
      </c>
      <c r="M8" s="188" t="str">
        <f>H10</f>
        <v>USDAM1L2M_Quote</v>
      </c>
      <c r="N8" s="182">
        <f>IFERROR(_xll.qlQuoteValue(H10,Trigger),"--")</f>
        <v>5.5400000000000007E-3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obj_002f6</v>
      </c>
      <c r="Y8" s="3" t="str">
        <f>IFERROR(_xll.qlRateHelperQuoteName(X8,Trigger),"")</f>
        <v>USDAM1L1Y_Quote</v>
      </c>
      <c r="Z8" s="70">
        <f>IFERROR(_xll.qlRateHelperRate(X8,Trigger),"")</f>
        <v>7.0300000000000007E-3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42634</v>
      </c>
      <c r="AC8" s="4">
        <f>IFERROR(_xll.qlRateHelperPillarDate(X8,Trigger),"")</f>
        <v>42999</v>
      </c>
      <c r="AD8" s="76">
        <v>0.99291828225036494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USDAM1L3M_Quote</v>
      </c>
      <c r="N9" s="164">
        <f>IFERROR(_xll.qlQuoteValue(H11,Trigger),"--")</f>
        <v>5.7299999999999999E-3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obj_00320#0001</v>
      </c>
      <c r="T9" s="102">
        <f>IFERROR(_xll.qlRateHelperEarliestDate(S9,Trigger),"--")</f>
        <v>42634</v>
      </c>
      <c r="U9" s="102">
        <f>IFERROR(_xll.qlRateHelperPillarDate(S9,Trigger),"--")</f>
        <v>42725</v>
      </c>
      <c r="W9" s="3" t="str">
        <f t="shared" si="1"/>
        <v>BasSw</v>
      </c>
      <c r="X9" s="3" t="str">
        <v>obj_0031e</v>
      </c>
      <c r="Y9" s="3" t="str">
        <f>IFERROR(_xll.qlRateHelperQuoteName(X9,Trigger),"")</f>
        <v>USDAM3L2Y_Quote</v>
      </c>
      <c r="Z9" s="70">
        <f>IFERROR(_xll.qlRateHelperRate(X9,Trigger),"")</f>
        <v>1.0109999999999999E-2</v>
      </c>
      <c r="AA9" s="106">
        <f>IF(ISERROR(_xll.qlSwapRateHelperSpread($X9)),IF(ISERROR(_xll.qlFuturesRateHelperConvexityAdjustment($X9)),"",_xll.qlFuturesRateHelperConvexityAdjustment($X9)),_xll.qlSwapRateHelperSpread($X9))</f>
        <v>2.0999999999999999E-3</v>
      </c>
      <c r="AB9" s="4">
        <f>IFERROR(_xll.qlRateHelperEarliestDate(X9,Trigger),"")</f>
        <v>42634</v>
      </c>
      <c r="AC9" s="4">
        <f>IFERROR(_xll.qlRateHelperPillarDate(X9,Trigger),"")</f>
        <v>43364</v>
      </c>
      <c r="AD9" s="76">
        <v>0.98394832364473495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Currency&amp;$G$8&amp;$H$8&amp;B10&amp;QuoteSuffix</f>
        <v>USDAM1L2M_Quote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USDAM1L4M_Quote</v>
      </c>
      <c r="N10" s="164">
        <f>IFERROR(_xll.qlQuoteValue(H12,Trigger),"--")</f>
        <v>6.0099999999999997E-3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obj_00305</v>
      </c>
      <c r="Y10" s="3" t="str">
        <f>IFERROR(_xll.qlRateHelperQuoteName(X10,Trigger),"")</f>
        <v>USDAM3L3Y_Quote</v>
      </c>
      <c r="Z10" s="70">
        <f>IFERROR(_xll.qlRateHelperRate(X10,Trigger),"")</f>
        <v>1.077E-2</v>
      </c>
      <c r="AA10" s="106">
        <f>IF(ISERROR(_xll.qlSwapRateHelperSpread($X10)),IF(ISERROR(_xll.qlFuturesRateHelperConvexityAdjustment($X10)),"",_xll.qlFuturesRateHelperConvexityAdjustment($X10)),_xll.qlSwapRateHelperSpread($X10))</f>
        <v>1.9400000000000003E-3</v>
      </c>
      <c r="AB10" s="4">
        <f>IFERROR(_xll.qlRateHelperEarliestDate(X10,Trigger),"")</f>
        <v>42634</v>
      </c>
      <c r="AC10" s="4">
        <f>IFERROR(_xll.qlRateHelperPillarDate(X10,Trigger),"")</f>
        <v>43731</v>
      </c>
      <c r="AD10" s="76">
        <v>0.97354287524801753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USDAM1L3M_Quote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obj_00320#0001</v>
      </c>
      <c r="K11" s="50"/>
      <c r="L11" s="162" t="str">
        <f t="shared" si="5"/>
        <v>Sw</v>
      </c>
      <c r="M11" s="183" t="str">
        <f t="shared" si="6"/>
        <v>USDAM1L5M_Quote</v>
      </c>
      <c r="N11" s="164">
        <f>IFERROR(_xll.qlQuoteValue(H13,Trigger),"--")</f>
        <v>6.1700000000000001E-3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obj_002f1</v>
      </c>
      <c r="Y11" s="3" t="str">
        <f>IFERROR(_xll.qlRateHelperQuoteName(X11,Trigger),"")</f>
        <v>USDAM3L4Y_Quote</v>
      </c>
      <c r="Z11" s="70">
        <f>IFERROR(_xll.qlRateHelperRate(X11,Trigger),"")</f>
        <v>1.141E-2</v>
      </c>
      <c r="AA11" s="106">
        <f>IF(ISERROR(_xll.qlSwapRateHelperSpread($X11)),IF(ISERROR(_xll.qlFuturesRateHelperConvexityAdjustment($X11)),"",_xll.qlFuturesRateHelperConvexityAdjustment($X11)),_xll.qlSwapRateHelperSpread($X11))</f>
        <v>1.82E-3</v>
      </c>
      <c r="AB11" s="4">
        <f>IFERROR(_xll.qlRateHelperEarliestDate(X11,Trigger),"")</f>
        <v>42634</v>
      </c>
      <c r="AC11" s="4">
        <f>IFERROR(_xll.qlRateHelperPillarDate(X11,Trigger),"")</f>
        <v>44095</v>
      </c>
      <c r="AD11" s="76">
        <v>0.96194254238860111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USDAM1L4M_Quote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USDAM1L6M_Quote</v>
      </c>
      <c r="N12" s="164">
        <f>IFERROR(_xll.qlQuoteValue(H14,Trigger),"--")</f>
        <v>6.2900000000000005E-3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obj_0031a#0001</v>
      </c>
      <c r="T12" s="102">
        <f>IFERROR(_xll.qlRateHelperEarliestDate(S12,Trigger),"--")</f>
        <v>42634</v>
      </c>
      <c r="U12" s="102">
        <f>IFERROR(_xll.qlRateHelperPillarDate(S12,Trigger),"--")</f>
        <v>42815</v>
      </c>
      <c r="W12" s="3" t="str">
        <f t="shared" si="1"/>
        <v>BasSw</v>
      </c>
      <c r="X12" s="3" t="str">
        <v>obj_002fc</v>
      </c>
      <c r="Y12" s="3" t="str">
        <f>IFERROR(_xll.qlRateHelperQuoteName(X12,Trigger),"")</f>
        <v>USDAM3L5Y_Quote</v>
      </c>
      <c r="Z12" s="70">
        <f>IFERROR(_xll.qlRateHelperRate(X12,Trigger),"")</f>
        <v>1.2070000000000001E-2</v>
      </c>
      <c r="AA12" s="106">
        <f>IF(ISERROR(_xll.qlSwapRateHelperSpread($X12)),IF(ISERROR(_xll.qlFuturesRateHelperConvexityAdjustment($X12)),"",_xll.qlFuturesRateHelperConvexityAdjustment($X12)),_xll.qlSwapRateHelperSpread($X12))</f>
        <v>1.73E-3</v>
      </c>
      <c r="AB12" s="4">
        <f>IFERROR(_xll.qlRateHelperEarliestDate(X12,Trigger),"")</f>
        <v>42634</v>
      </c>
      <c r="AC12" s="4">
        <f>IFERROR(_xll.qlRateHelperPillarDate(X12,Trigger),"")</f>
        <v>44460</v>
      </c>
      <c r="AD12" s="76">
        <v>0.94902633875482378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USDAM1L5M_Quote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USDAM1L7M_Quote</v>
      </c>
      <c r="N13" s="164">
        <f>IFERROR(_xll.qlQuoteValue(H15,Trigger),"--")</f>
        <v>6.45E-3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obj_00321</v>
      </c>
      <c r="Y13" s="3" t="str">
        <f>IFERROR(_xll.qlRateHelperQuoteName(X13,Trigger),"")</f>
        <v>USDAM3L6Y_Quote</v>
      </c>
      <c r="Z13" s="70">
        <f>IFERROR(_xll.qlRateHelperRate(X13,Trigger),"")</f>
        <v>1.2760000000000001E-2</v>
      </c>
      <c r="AA13" s="106">
        <f>IF(ISERROR(_xll.qlSwapRateHelperSpread($X13)),IF(ISERROR(_xll.qlFuturesRateHelperConvexityAdjustment($X13)),"",_xll.qlFuturesRateHelperConvexityAdjustment($X13)),_xll.qlSwapRateHelperSpread($X13))</f>
        <v>1.6199999999999999E-3</v>
      </c>
      <c r="AB13" s="4">
        <f>IFERROR(_xll.qlRateHelperEarliestDate(X13,Trigger),"")</f>
        <v>42634</v>
      </c>
      <c r="AC13" s="4">
        <f>IFERROR(_xll.qlRateHelperPillarDate(X13,Trigger),"")</f>
        <v>44825</v>
      </c>
      <c r="AD13" s="76">
        <v>0.93454288544514819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USDAM1L6M_Quote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obj_0031a#0001</v>
      </c>
      <c r="K14" s="50"/>
      <c r="L14" s="162" t="str">
        <f t="shared" si="5"/>
        <v>Sw</v>
      </c>
      <c r="M14" s="183" t="str">
        <f t="shared" si="6"/>
        <v>USDAM1L8M_Quote</v>
      </c>
      <c r="N14" s="164">
        <f>IFERROR(_xll.qlQuoteValue(H16,Trigger),"--")</f>
        <v>6.5799999999999999E-3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obj_0032a</v>
      </c>
      <c r="Y14" s="3" t="str">
        <f>IFERROR(_xll.qlRateHelperQuoteName(X14,Trigger),"")</f>
        <v>USDAM3L7Y_Quote</v>
      </c>
      <c r="Z14" s="70">
        <f>IFERROR(_xll.qlRateHelperRate(X14,Trigger),"")</f>
        <v>1.3429999999999999E-2</v>
      </c>
      <c r="AA14" s="106">
        <f>IF(ISERROR(_xll.qlSwapRateHelperSpread($X14)),IF(ISERROR(_xll.qlFuturesRateHelperConvexityAdjustment($X14)),"",_xll.qlFuturesRateHelperConvexityAdjustment($X14)),_xll.qlSwapRateHelperSpread($X14))</f>
        <v>1.5400000000000001E-3</v>
      </c>
      <c r="AB14" s="4">
        <f>IFERROR(_xll.qlRateHelperEarliestDate(X14,Trigger),"")</f>
        <v>42634</v>
      </c>
      <c r="AC14" s="4">
        <f>IFERROR(_xll.qlRateHelperPillarDate(X14,Trigger),"")</f>
        <v>45190</v>
      </c>
      <c r="AD14" s="76">
        <v>0.91908012972292064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USDAM1L7M_Quote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USDAM1L9M_Quote</v>
      </c>
      <c r="N15" s="164">
        <f>IFERROR(_xll.qlQuoteValue(H17,Trigger),"--")</f>
        <v>6.7100000000000007E-3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obj_002f0#0001</v>
      </c>
      <c r="T15" s="102">
        <f>IFERROR(_xll.qlRateHelperEarliestDate(S15,Trigger),"--")</f>
        <v>42634</v>
      </c>
      <c r="U15" s="102">
        <f>IFERROR(_xll.qlRateHelperPillarDate(S15,Trigger),"--")</f>
        <v>42907</v>
      </c>
      <c r="W15" s="3" t="str">
        <f t="shared" si="1"/>
        <v>BasSw</v>
      </c>
      <c r="X15" s="3" t="str">
        <v>obj_00311</v>
      </c>
      <c r="Y15" s="3" t="str">
        <f>IFERROR(_xll.qlRateHelperQuoteName(X15,Trigger),"")</f>
        <v>USDAM3L8Y_Quote</v>
      </c>
      <c r="Z15" s="70">
        <f>IFERROR(_xll.qlRateHelperRate(X15,Trigger),"")</f>
        <v>1.405E-2</v>
      </c>
      <c r="AA15" s="106">
        <f>IF(ISERROR(_xll.qlSwapRateHelperSpread($X15)),IF(ISERROR(_xll.qlFuturesRateHelperConvexityAdjustment($X15)),"",_xll.qlFuturesRateHelperConvexityAdjustment($X15)),_xll.qlSwapRateHelperSpread($X15))</f>
        <v>1.4600000000000001E-3</v>
      </c>
      <c r="AB15" s="4">
        <f>IFERROR(_xll.qlRateHelperEarliestDate(X15,Trigger),"")</f>
        <v>42634</v>
      </c>
      <c r="AC15" s="4">
        <f>IFERROR(_xll.qlRateHelperPillarDate(X15,Trigger),"")</f>
        <v>45558</v>
      </c>
      <c r="AD15" s="76">
        <v>0.90272933544661305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USDAM1L8M_Quote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USDAM1L10M_Quote</v>
      </c>
      <c r="N16" s="164">
        <f>IFERROR(_xll.qlQuoteValue(H18,Trigger),"--")</f>
        <v>6.8199999999999997E-3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obj_0030c</v>
      </c>
      <c r="Y16" s="3" t="str">
        <f>IFERROR(_xll.qlRateHelperQuoteName(X16,Trigger),"")</f>
        <v>USDAM3L9Y_Quote</v>
      </c>
      <c r="Z16" s="70">
        <f>IFERROR(_xll.qlRateHelperRate(X16,Trigger),"")</f>
        <v>1.4610000000000001E-2</v>
      </c>
      <c r="AA16" s="106">
        <f>IF(ISERROR(_xll.qlSwapRateHelperSpread($X16)),IF(ISERROR(_xll.qlFuturesRateHelperConvexityAdjustment($X16)),"",_xll.qlFuturesRateHelperConvexityAdjustment($X16)),_xll.qlSwapRateHelperSpread($X16))</f>
        <v>1.39E-3</v>
      </c>
      <c r="AB16" s="4">
        <f>IFERROR(_xll.qlRateHelperEarliestDate(X16,Trigger),"")</f>
        <v>42634</v>
      </c>
      <c r="AC16" s="4">
        <f>IFERROR(_xll.qlRateHelperPillarDate(X16,Trigger),"")</f>
        <v>45922</v>
      </c>
      <c r="AD16" s="76">
        <v>0.88605681114161172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USDAM1L9M_Quote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obj_002f0#0001</v>
      </c>
      <c r="K17" s="50"/>
      <c r="L17" s="162" t="str">
        <f t="shared" si="5"/>
        <v>Sw</v>
      </c>
      <c r="M17" s="183" t="str">
        <f t="shared" si="6"/>
        <v>USDAM1L11M_Quote</v>
      </c>
      <c r="N17" s="164">
        <f>IFERROR(_xll.qlQuoteValue(H19,Trigger),"--")</f>
        <v>6.9300000000000004E-3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obj_0032b</v>
      </c>
      <c r="Y17" s="3" t="str">
        <f>IFERROR(_xll.qlRateHelperQuoteName(X17,Trigger),"")</f>
        <v>USDAM3L10Y_Quote</v>
      </c>
      <c r="Z17" s="70">
        <f>IFERROR(_xll.qlRateHelperRate(X17,Trigger),"")</f>
        <v>1.512E-2</v>
      </c>
      <c r="AA17" s="106">
        <f>IF(ISERROR(_xll.qlSwapRateHelperSpread($X17)),IF(ISERROR(_xll.qlFuturesRateHelperConvexityAdjustment($X17)),"",_xll.qlFuturesRateHelperConvexityAdjustment($X17)),_xll.qlSwapRateHelperSpread($X17))</f>
        <v>1.33E-3</v>
      </c>
      <c r="AB17" s="4">
        <f>IFERROR(_xll.qlRateHelperEarliestDate(X17,Trigger),"")</f>
        <v>42634</v>
      </c>
      <c r="AC17" s="4">
        <f>IFERROR(_xll.qlRateHelperPillarDate(X17,Trigger),"")</f>
        <v>46286</v>
      </c>
      <c r="AD17" s="76">
        <v>0.86907157248540756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USDAM1L10M_Quote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USDAM1L1Y_Quote</v>
      </c>
      <c r="N18" s="170">
        <f>IFERROR(_xll.qlQuoteValue(H20,Trigger),"--")</f>
        <v>7.0300000000000007E-3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obj_002f6#0001</v>
      </c>
      <c r="T18" s="104">
        <f>IFERROR(_xll.qlRateHelperEarliestDate(S18,Trigger),"--")</f>
        <v>42634</v>
      </c>
      <c r="U18" s="104">
        <f>IFERROR(_xll.qlRateHelperPillarDate(S18,Trigger),"--")</f>
        <v>42999</v>
      </c>
      <c r="W18" s="3" t="str">
        <f t="shared" si="1"/>
        <v>BasSw</v>
      </c>
      <c r="X18" s="3" t="str">
        <v>obj_00309</v>
      </c>
      <c r="Y18" s="3" t="str">
        <f>IFERROR(_xll.qlRateHelperQuoteName(X18,Trigger),"")</f>
        <v>USDAM3L12Y_Quote</v>
      </c>
      <c r="Z18" s="70">
        <f>IFERROR(_xll.qlRateHelperRate(X18,Trigger),"")</f>
        <v>1.602E-2</v>
      </c>
      <c r="AA18" s="106">
        <f>IF(ISERROR(_xll.qlSwapRateHelperSpread($X18)),IF(ISERROR(_xll.qlFuturesRateHelperConvexityAdjustment($X18)),"",_xll.qlFuturesRateHelperConvexityAdjustment($X18)),_xll.qlSwapRateHelperSpread($X18))</f>
        <v>1.23E-3</v>
      </c>
      <c r="AB18" s="4">
        <f>IFERROR(_xll.qlRateHelperEarliestDate(X18,Trigger),"")</f>
        <v>42634</v>
      </c>
      <c r="AC18" s="4">
        <f>IFERROR(_xll.qlRateHelperPillarDate(X18,Trigger),"")</f>
        <v>47017</v>
      </c>
      <c r="AD18" s="76">
        <v>0.83437375070058506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USDAM1L11M_Quote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9.3900000000000008E-3</v>
      </c>
      <c r="O19" s="182">
        <f>IFERROR(_xll.qlQuoteValue(I23,Trigger),"--")</f>
        <v>2.3500000000000001E-3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obj_00329</v>
      </c>
      <c r="Y19" s="3" t="str">
        <f>IFERROR(_xll.qlRateHelperQuoteName(X19,Trigger),"")</f>
        <v>USDAM3L15Y_Quote</v>
      </c>
      <c r="Z19" s="70">
        <f>IFERROR(_xll.qlRateHelperRate(X19,Trigger),"")</f>
        <v>1.6979999999999999E-2</v>
      </c>
      <c r="AA19" s="106">
        <f>IF(ISERROR(_xll.qlSwapRateHelperSpread($X19)),IF(ISERROR(_xll.qlFuturesRateHelperConvexityAdjustment($X19)),"",_xll.qlFuturesRateHelperConvexityAdjustment($X19)),_xll.qlSwapRateHelperSpread($X19))</f>
        <v>1.1300000000000001E-3</v>
      </c>
      <c r="AB19" s="4">
        <f>IFERROR(_xll.qlRateHelperEarliestDate(X19,Trigger),"")</f>
        <v>42634</v>
      </c>
      <c r="AC19" s="4">
        <f>IFERROR(_xll.qlRateHelperPillarDate(X19,Trigger),"")</f>
        <v>48113</v>
      </c>
      <c r="AD19" s="76">
        <v>0.78406609823994688</v>
      </c>
    </row>
    <row r="20" spans="1:30" ht="11.25" customHeight="1" x14ac:dyDescent="0.2">
      <c r="A20" s="1" t="s">
        <v>25</v>
      </c>
      <c r="B20" s="8" t="s">
        <v>28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USDAM1L1Y_Quote</v>
      </c>
      <c r="I20" s="132">
        <v>0</v>
      </c>
      <c r="J20" s="191" t="str">
        <f>_xll.qlSwapRateHelper2(,H20,,B20,JoinCalendar,D20,E20,F20,G20,I20,C20,Discounting,PillarDate,,Permanent,Trigger,ObjectOverwrite)</f>
        <v>obj_002f6#0001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2.2524368518241035E-3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obj_0032d</v>
      </c>
      <c r="Y20" s="3" t="str">
        <f>IFERROR(_xll.qlRateHelperQuoteName(X20,Trigger),"")</f>
        <v>USDAM3L20Y_Quote</v>
      </c>
      <c r="Z20" s="70">
        <f>IFERROR(_xll.qlRateHelperRate(X20,Trigger),"")</f>
        <v>1.7950000000000001E-2</v>
      </c>
      <c r="AA20" s="106">
        <f>IF(ISERROR(_xll.qlSwapRateHelperSpread($X20)),IF(ISERROR(_xll.qlFuturesRateHelperConvexityAdjustment($X20)),"",_xll.qlFuturesRateHelperConvexityAdjustment($X20)),_xll.qlSwapRateHelperSpread($X20))</f>
        <v>1.1900000000000001E-3</v>
      </c>
      <c r="AB20" s="4">
        <f>IFERROR(_xll.qlRateHelperEarliestDate(X20,Trigger),"")</f>
        <v>42634</v>
      </c>
      <c r="AC20" s="4">
        <f>IFERROR(_xll.qlRateHelperPillarDate(X20,Trigger),"")</f>
        <v>49940</v>
      </c>
      <c r="AD20" s="76">
        <v>0.70918027970390551</v>
      </c>
    </row>
    <row r="21" spans="1:30" ht="11.25" customHeight="1" x14ac:dyDescent="0.2">
      <c r="F21" s="52" t="s">
        <v>144</v>
      </c>
      <c r="G21" s="52" t="s">
        <v>143</v>
      </c>
      <c r="H21" s="52" t="s">
        <v>149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2.1858112036482065E-3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obj_00308</v>
      </c>
      <c r="Y21" s="3" t="str">
        <f>IFERROR(_xll.qlRateHelperQuoteName(X21,Trigger),"")</f>
        <v>USDAM3L25Y_Quote</v>
      </c>
      <c r="Z21" s="70">
        <f>IFERROR(_xll.qlRateHelperRate(X21,Trigger),"")</f>
        <v>1.8409999999999999E-2</v>
      </c>
      <c r="AA21" s="106">
        <f>IF(ISERROR(_xll.qlSwapRateHelperSpread($X21)),IF(ISERROR(_xll.qlFuturesRateHelperConvexityAdjustment($X21)),"",_xll.qlFuturesRateHelperConvexityAdjustment($X21)),_xll.qlSwapRateHelperSpread($X21))</f>
        <v>1.33E-3</v>
      </c>
      <c r="AB21" s="4">
        <f>IFERROR(_xll.qlRateHelperEarliestDate(X21,Trigger),"")</f>
        <v>42634</v>
      </c>
      <c r="AC21" s="4">
        <f>IFERROR(_xll.qlRateHelperPillarDate(X21,Trigger),"")</f>
        <v>51767</v>
      </c>
      <c r="AD21" s="76">
        <v>0.64568742834998927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2.1387799536482064E-3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obj_00330</v>
      </c>
      <c r="Y22" s="3" t="str">
        <f>IFERROR(_xll.qlRateHelperQuoteName(X22,Trigger),"")</f>
        <v>USDAM3L30Y_Quote</v>
      </c>
      <c r="Z22" s="70">
        <f>IFERROR(_xll.qlRateHelperRate(X22,Trigger),"")</f>
        <v>1.866E-2</v>
      </c>
      <c r="AA22" s="106">
        <f>IF(ISERROR(_xll.qlSwapRateHelperSpread($X22)),IF(ISERROR(_xll.qlFuturesRateHelperConvexityAdjustment($X22)),"",_xll.qlFuturesRateHelperConvexityAdjustment($X22)),_xll.qlSwapRateHelperSpread($X22))</f>
        <v>1.4300000000000001E-3</v>
      </c>
      <c r="AB22" s="4">
        <f>IFERROR(_xll.qlRateHelperEarliestDate(X22,Trigger),"")</f>
        <v>42634</v>
      </c>
      <c r="AC22" s="4">
        <f>IFERROR(_xll.qlRateHelperPillarDate(X22,Trigger),"")</f>
        <v>53591</v>
      </c>
      <c r="AD22" s="76">
        <v>0.58930812680908606</v>
      </c>
    </row>
    <row r="23" spans="1:30" ht="11.25" customHeight="1" x14ac:dyDescent="0.2">
      <c r="A23" s="60" t="s">
        <v>150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1.0109999999999999E-2</v>
      </c>
      <c r="O23" s="164">
        <f>IFERROR(_xll.qlQuoteValue(I27,Trigger),"--")</f>
        <v>2.0999999999999999E-3</v>
      </c>
      <c r="P23" s="101" t="b">
        <v>1</v>
      </c>
      <c r="Q23" s="98">
        <v>20</v>
      </c>
      <c r="R23" s="98">
        <v>1</v>
      </c>
      <c r="S23" s="98" t="str">
        <f t="shared" si="13"/>
        <v>obj_0031e#0001</v>
      </c>
      <c r="T23" s="102">
        <f>IFERROR(_xll.qlRateHelperEarliestDate(S23,Trigger),"--")</f>
        <v>42634</v>
      </c>
      <c r="U23" s="102">
        <f>IFERROR(_xll.qlRateHelperPillarDate(S23,Trigger),"--")</f>
        <v>43364</v>
      </c>
      <c r="W23" s="3" t="str">
        <f t="shared" si="1"/>
        <v>BasSw</v>
      </c>
      <c r="X23" s="3" t="str">
        <v>obj_00322</v>
      </c>
      <c r="Y23" s="3" t="str">
        <f>IFERROR(_xll.qlRateHelperQuoteName(X23,Trigger),"")</f>
        <v>USDAM3L40Y_Quote</v>
      </c>
      <c r="Z23" s="70">
        <f>IFERROR(_xll.qlRateHelperRate(X23,Trigger),"")</f>
        <v>1.8760000000000002E-2</v>
      </c>
      <c r="AA23" s="106">
        <f>IF(ISERROR(_xll.qlSwapRateHelperSpread($X23)),IF(ISERROR(_xll.qlFuturesRateHelperConvexityAdjustment($X23)),"",_xll.qlFuturesRateHelperConvexityAdjustment($X23)),_xll.qlSwapRateHelperSpread($X23))</f>
        <v>1.4300000000000001E-3</v>
      </c>
      <c r="AB23" s="4">
        <f>IFERROR(_xll.qlRateHelperEarliestDate(X23,Trigger),"")</f>
        <v>42634</v>
      </c>
      <c r="AC23" s="4">
        <f>IFERROR(_xll.qlRateHelperPillarDate(X23,Trigger),"")</f>
        <v>57244</v>
      </c>
      <c r="AD23" s="76">
        <v>0.49296484613670111</v>
      </c>
    </row>
    <row r="24" spans="1:30" ht="11.25" customHeight="1" x14ac:dyDescent="0.2">
      <c r="A24" s="60" t="s">
        <v>150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1.077E-2</v>
      </c>
      <c r="O24" s="164">
        <f>IFERROR(_xll.qlQuoteValue(I28,Trigger),"--")</f>
        <v>1.9400000000000003E-3</v>
      </c>
      <c r="P24" s="101" t="b">
        <v>1</v>
      </c>
      <c r="Q24" s="98">
        <v>20</v>
      </c>
      <c r="R24" s="98">
        <v>1</v>
      </c>
      <c r="S24" s="98" t="str">
        <f t="shared" si="13"/>
        <v>obj_00305#0001</v>
      </c>
      <c r="T24" s="102">
        <f>IFERROR(_xll.qlRateHelperEarliestDate(S24,Trigger),"--")</f>
        <v>42634</v>
      </c>
      <c r="U24" s="102">
        <f>IFERROR(_xll.qlRateHelperPillarDate(S24,Trigger),"--")</f>
        <v>43731</v>
      </c>
      <c r="W24" s="3" t="str">
        <f t="shared" si="1"/>
        <v>BasSw</v>
      </c>
      <c r="X24" s="3" t="str">
        <v>obj_00316</v>
      </c>
      <c r="Y24" s="3" t="str">
        <f>IFERROR(_xll.qlRateHelperQuoteName(X24,Trigger),"")</f>
        <v>USDAM3L50Y_Quote</v>
      </c>
      <c r="Z24" s="70">
        <f>IFERROR(_xll.qlRateHelperRate(X24,Trigger),"")</f>
        <v>1.8710000000000001E-2</v>
      </c>
      <c r="AA24" s="106">
        <f>IF(ISERROR(_xll.qlSwapRateHelperSpread($X24)),IF(ISERROR(_xll.qlFuturesRateHelperConvexityAdjustment($X24)),"",_xll.qlFuturesRateHelperConvexityAdjustment($X24)),_xll.qlSwapRateHelperSpread($X24))</f>
        <v>1.4300000000000001E-3</v>
      </c>
      <c r="AB24" s="4">
        <f>IFERROR(_xll.qlRateHelperEarliestDate(X24,Trigger),"")</f>
        <v>42634</v>
      </c>
      <c r="AC24" s="4">
        <f>IFERROR(_xll.qlRateHelperPillarDate(X24,Trigger),"")</f>
        <v>60896</v>
      </c>
      <c r="AD24" s="76">
        <v>0.41553017722428687</v>
      </c>
    </row>
    <row r="25" spans="1:30" ht="11.25" customHeight="1" x14ac:dyDescent="0.2">
      <c r="A25" s="60" t="s">
        <v>150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1.141E-2</v>
      </c>
      <c r="O25" s="164">
        <f>IFERROR(_xll.qlQuoteValue(I29,Trigger),"--")</f>
        <v>1.82E-3</v>
      </c>
      <c r="P25" s="101" t="b">
        <v>1</v>
      </c>
      <c r="Q25" s="98">
        <v>20</v>
      </c>
      <c r="R25" s="98">
        <v>1</v>
      </c>
      <c r="S25" s="98" t="str">
        <f t="shared" si="13"/>
        <v>obj_002f1#0001</v>
      </c>
      <c r="T25" s="102">
        <f>IFERROR(_xll.qlRateHelperEarliestDate(S25,Trigger),"--")</f>
        <v>42634</v>
      </c>
      <c r="U25" s="102">
        <f>IFERROR(_xll.qlRateHelperPillarDate(S25,Trigger),"--")</f>
        <v>44095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150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1.2070000000000001E-2</v>
      </c>
      <c r="O26" s="164">
        <f>IFERROR(_xll.qlQuoteValue(I30,Trigger),"--")</f>
        <v>1.73E-3</v>
      </c>
      <c r="P26" s="101" t="b">
        <v>1</v>
      </c>
      <c r="Q26" s="98">
        <v>20</v>
      </c>
      <c r="R26" s="98">
        <v>1</v>
      </c>
      <c r="S26" s="98" t="str">
        <f t="shared" si="13"/>
        <v>obj_002fc#0001</v>
      </c>
      <c r="T26" s="102">
        <f>IFERROR(_xll.qlRateHelperEarliestDate(S26,Trigger),"--")</f>
        <v>42634</v>
      </c>
      <c r="U26" s="102">
        <f>IFERROR(_xll.qlRateHelperPillarDate(S26,Trigger),"--")</f>
        <v>44460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150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obj_0031e#0001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1.2760000000000001E-2</v>
      </c>
      <c r="O27" s="164">
        <f>IFERROR(_xll.qlQuoteValue(I31,Trigger),"--")</f>
        <v>1.6199999999999999E-3</v>
      </c>
      <c r="P27" s="101" t="b">
        <v>1</v>
      </c>
      <c r="Q27" s="98">
        <v>20</v>
      </c>
      <c r="R27" s="98">
        <v>1</v>
      </c>
      <c r="S27" s="98" t="str">
        <f t="shared" si="13"/>
        <v>obj_00321#0001</v>
      </c>
      <c r="T27" s="102">
        <f>IFERROR(_xll.qlRateHelperEarliestDate(S27,Trigger),"--")</f>
        <v>42634</v>
      </c>
      <c r="U27" s="102">
        <f>IFERROR(_xll.qlRateHelperPillarDate(S27,Trigger),"--")</f>
        <v>44825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150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obj_00305#0001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1.3429999999999999E-2</v>
      </c>
      <c r="O28" s="164">
        <f>IFERROR(_xll.qlQuoteValue(I32,Trigger),"--")</f>
        <v>1.5400000000000001E-3</v>
      </c>
      <c r="P28" s="101" t="b">
        <v>1</v>
      </c>
      <c r="Q28" s="98">
        <v>20</v>
      </c>
      <c r="R28" s="98">
        <v>1</v>
      </c>
      <c r="S28" s="98" t="str">
        <f t="shared" si="13"/>
        <v>obj_0032a#0001</v>
      </c>
      <c r="T28" s="102">
        <f>IFERROR(_xll.qlRateHelperEarliestDate(S28,Trigger),"--")</f>
        <v>42634</v>
      </c>
      <c r="U28" s="102">
        <f>IFERROR(_xll.qlRateHelperPillarDate(S28,Trigger),"--")</f>
        <v>45190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150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obj_002f1#0001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1.405E-2</v>
      </c>
      <c r="O29" s="164">
        <f>IFERROR(_xll.qlQuoteValue(I33,Trigger),"--")</f>
        <v>1.4600000000000001E-3</v>
      </c>
      <c r="P29" s="101" t="b">
        <v>1</v>
      </c>
      <c r="Q29" s="98">
        <v>20</v>
      </c>
      <c r="R29" s="98">
        <v>1</v>
      </c>
      <c r="S29" s="98" t="str">
        <f t="shared" si="13"/>
        <v>obj_00311#0001</v>
      </c>
      <c r="T29" s="102">
        <f>IFERROR(_xll.qlRateHelperEarliestDate(S29,Trigger),"--")</f>
        <v>42634</v>
      </c>
      <c r="U29" s="102">
        <f>IFERROR(_xll.qlRateHelperPillarDate(S29,Trigger),"--")</f>
        <v>45558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150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obj_002fc#0001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1.4610000000000001E-2</v>
      </c>
      <c r="O30" s="164">
        <f>IFERROR(_xll.qlQuoteValue(I34,Trigger),"--")</f>
        <v>1.39E-3</v>
      </c>
      <c r="P30" s="101" t="b">
        <v>1</v>
      </c>
      <c r="Q30" s="98">
        <v>20</v>
      </c>
      <c r="R30" s="98">
        <v>1</v>
      </c>
      <c r="S30" s="98" t="str">
        <f t="shared" si="13"/>
        <v>obj_0030c#0001</v>
      </c>
      <c r="T30" s="102">
        <f>IFERROR(_xll.qlRateHelperEarliestDate(S30,Trigger),"--")</f>
        <v>42634</v>
      </c>
      <c r="U30" s="102">
        <f>IFERROR(_xll.qlRateHelperPillarDate(S30,Trigger),"--")</f>
        <v>45922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150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obj_00321#0001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1.512E-2</v>
      </c>
      <c r="O31" s="164">
        <f>IFERROR(_xll.qlQuoteValue(I35,Trigger),"--")</f>
        <v>1.33E-3</v>
      </c>
      <c r="P31" s="101" t="b">
        <v>1</v>
      </c>
      <c r="Q31" s="98">
        <v>40</v>
      </c>
      <c r="R31" s="98">
        <v>1</v>
      </c>
      <c r="S31" s="98" t="str">
        <f t="shared" si="13"/>
        <v>obj_0032b#0001</v>
      </c>
      <c r="T31" s="102">
        <f>IFERROR(_xll.qlRateHelperEarliestDate(S31,Trigger),"--")</f>
        <v>42634</v>
      </c>
      <c r="U31" s="102">
        <f>IFERROR(_xll.qlRateHelperPillarDate(S31,Trigger),"--")</f>
        <v>46286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150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obj_0032a#0001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1.277228220491308E-3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150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obj_00311#0001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1.602E-2</v>
      </c>
      <c r="O33" s="164">
        <f>IFERROR(_xll.qlQuoteValue(I37,Trigger),"--")</f>
        <v>1.23E-3</v>
      </c>
      <c r="P33" s="101" t="b">
        <v>1</v>
      </c>
      <c r="Q33" s="98">
        <v>40</v>
      </c>
      <c r="R33" s="98">
        <v>1</v>
      </c>
      <c r="S33" s="98" t="str">
        <f t="shared" si="13"/>
        <v>obj_00309#0001</v>
      </c>
      <c r="T33" s="102">
        <f>IFERROR(_xll.qlRateHelperEarliestDate(S33,Trigger),"--")</f>
        <v>42634</v>
      </c>
      <c r="U33" s="102">
        <f>IFERROR(_xll.qlRateHelperPillarDate(S33,Trigger),"--")</f>
        <v>47017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150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obj_0030c#0001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1.1875305502348017E-3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150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obj_0032b#0001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1.1528635982649947E-3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150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1.6979999999999999E-2</v>
      </c>
      <c r="O36" s="164">
        <f>IFERROR(_xll.qlQuoteValue(I40,Trigger),"--")</f>
        <v>1.1300000000000001E-3</v>
      </c>
      <c r="P36" s="101" t="b">
        <v>1</v>
      </c>
      <c r="Q36" s="98">
        <v>40</v>
      </c>
      <c r="R36" s="98">
        <v>1</v>
      </c>
      <c r="S36" s="98" t="str">
        <f t="shared" si="13"/>
        <v>obj_00329#0001</v>
      </c>
      <c r="T36" s="102">
        <f>IFERROR(_xll.qlRateHelperEarliestDate(S36,Trigger),"--")</f>
        <v>42634</v>
      </c>
      <c r="U36" s="102">
        <f>IFERROR(_xll.qlRateHelperPillarDate(S36,Trigger),"--")</f>
        <v>48113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150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obj_00309#0001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1.1217985131806232E-3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150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1.1265495028732072E-3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150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1.1414012359754796E-3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obj_00329#0001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1.1635019793851682E-3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1.7950000000000001E-2</v>
      </c>
      <c r="O41" s="164">
        <f>IFERROR(_xll.qlQuoteValue(I45,Trigger),"--")</f>
        <v>1.1900000000000001E-3</v>
      </c>
      <c r="P41" s="101" t="b">
        <v>1</v>
      </c>
      <c r="Q41" s="98">
        <v>40</v>
      </c>
      <c r="R41" s="98">
        <v>1</v>
      </c>
      <c r="S41" s="98" t="str">
        <f t="shared" si="13"/>
        <v>obj_0032d#0001</v>
      </c>
      <c r="T41" s="102">
        <f>IFERROR(_xll.qlRateHelperEarliestDate(S41,Trigger),"--")</f>
        <v>42634</v>
      </c>
      <c r="U41" s="102">
        <f>IFERROR(_xll.qlRateHelperPillarDate(S41,Trigger),"--")</f>
        <v>49940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1.218374455897129E-3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1.247428069871411E-3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1.2762944558971289E-3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obj_0032d#0001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1.3041072279485644E-3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1.8409999999999999E-2</v>
      </c>
      <c r="O46" s="164">
        <f>IFERROR(_xll.qlQuoteValue(I50,Trigger),"--")</f>
        <v>1.33E-3</v>
      </c>
      <c r="P46" s="101" t="b">
        <v>1</v>
      </c>
      <c r="Q46" s="98">
        <v>40</v>
      </c>
      <c r="R46" s="98">
        <v>1</v>
      </c>
      <c r="S46" s="98" t="str">
        <f t="shared" si="13"/>
        <v>obj_00308#0001</v>
      </c>
      <c r="T46" s="102">
        <f>IFERROR(_xll.qlRateHelperEarliestDate(S46,Trigger),"--")</f>
        <v>42634</v>
      </c>
      <c r="U46" s="102">
        <f>IFERROR(_xll.qlRateHelperPillarDate(S46,Trigger),"--")</f>
        <v>51767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1.3533436632308614E-3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1.3744582176411487E-3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1.3939009404360049E-3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obj_00308#0001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1.4122291088205744E-3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1.866E-2</v>
      </c>
      <c r="O51" s="164">
        <f>IFERROR(_xll.qlQuoteValue(I55,Trigger),"--")</f>
        <v>1.4300000000000001E-3</v>
      </c>
      <c r="P51" s="101" t="b">
        <v>1</v>
      </c>
      <c r="Q51" s="98">
        <v>40</v>
      </c>
      <c r="R51" s="98">
        <v>1</v>
      </c>
      <c r="S51" s="98" t="str">
        <f t="shared" si="13"/>
        <v>obj_00330#0001</v>
      </c>
      <c r="T51" s="102">
        <f>IFERROR(_xll.qlRateHelperEarliestDate(S51,Trigger),"--")</f>
        <v>42634</v>
      </c>
      <c r="U51" s="102">
        <f>IFERROR(_xll.qlRateHelperPillarDate(S51,Trigger),"--")</f>
        <v>53591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1.4300000000000001E-3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1.8760000000000002E-2</v>
      </c>
      <c r="O53" s="164">
        <f>IFERROR(_xll.qlQuoteValue(I57,Trigger),"--")</f>
        <v>1.4300000000000001E-3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3"/>
        <v>obj_00322#0001</v>
      </c>
      <c r="T53" s="102">
        <f>IFERROR(_xll.qlRateHelperEarliestDate(S53,Trigger),"--")</f>
        <v>42634</v>
      </c>
      <c r="U53" s="102">
        <f>IFERROR(_xll.qlRateHelperPillarDate(S53,Trigger),"--")</f>
        <v>57244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1.8710000000000001E-2</v>
      </c>
      <c r="O54" s="164">
        <f>IFERROR(_xll.qlQuoteValue(I58,Trigger),"--")</f>
        <v>1.4300000000000001E-3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3"/>
        <v>obj_00316#0001</v>
      </c>
      <c r="T54" s="102">
        <f>IFERROR(_xll.qlRateHelperEarliestDate(S54,Trigger),"--")</f>
        <v>42634</v>
      </c>
      <c r="U54" s="102">
        <f>IFERROR(_xll.qlRateHelperPillarDate(S54,Trigger),"--")</f>
        <v>60896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obj_00330#0001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1.4300000000000001E-3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150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USD1M_instruments#0001</v>
      </c>
    </row>
    <row r="57" spans="1:30" ht="11.25" customHeight="1" x14ac:dyDescent="0.2">
      <c r="A57" s="60" t="s">
        <v>150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obj_00322#0001</v>
      </c>
    </row>
    <row r="58" spans="1:30" ht="11.25" customHeight="1" x14ac:dyDescent="0.2">
      <c r="A58" s="60" t="s">
        <v>150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obj_00316#0001</v>
      </c>
    </row>
    <row r="59" spans="1:30" ht="11.25" customHeight="1" x14ac:dyDescent="0.2">
      <c r="A59" s="1" t="s">
        <v>150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obj_002ad#0002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1.2293999999999999E-2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obj_002ce</v>
      </c>
      <c r="Y3" s="3" t="str">
        <f>IFERROR(_xll.qlRateHelperQuoteName(X3,Trigger),"")</f>
        <v>USD1MD_SYNTH1Y_Quote</v>
      </c>
      <c r="Z3" s="70">
        <f>IFERROR(_xll.qlRateHelperRate(X3,Trigger),"")</f>
        <v>1.2448000000000001E-2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42634</v>
      </c>
      <c r="AC3" s="4">
        <f>IFERROR(_xll.qlRateHelperPillarDate(X3,Trigger),"")</f>
        <v>42664</v>
      </c>
      <c r="AD3" s="76">
        <v>0.99896374161203449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1.2319999999999999E-2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obj_002cd</v>
      </c>
      <c r="Y4" s="3" t="str">
        <f>IFERROR(_xll.qlRateHelperQuoteName(X4,Trigger),"")</f>
        <v>USD2MD_SYNTH1Y_Quote</v>
      </c>
      <c r="Z4" s="70">
        <f>IFERROR(_xll.qlRateHelperRate(X4,Trigger),"")</f>
        <v>1.2674E-2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42634</v>
      </c>
      <c r="AC4" s="4">
        <f>IFERROR(_xll.qlRateHelperPillarDate(X4,Trigger),"")</f>
        <v>42695</v>
      </c>
      <c r="AD4" s="76">
        <v>0.99785706315133016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obj_002b5#0002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1.2355E-2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obj_002d9</v>
      </c>
      <c r="Y5" s="3" t="str">
        <f>IFERROR(_xll.qlRateHelperQuoteName(X5,Trigger),"")</f>
        <v>USD3MD_SYNTH1Y_Quote</v>
      </c>
      <c r="Z5" s="70">
        <f>IFERROR(_xll.qlRateHelperRate(X5,Trigger),"")</f>
        <v>1.2957E-2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42634</v>
      </c>
      <c r="AC5" s="4">
        <f>IFERROR(_xll.qlRateHelperPillarDate(X5,Trigger),"")</f>
        <v>42725</v>
      </c>
      <c r="AD5" s="76">
        <v>0.99673545052180745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obj_002bc#0002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1.2393E-2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obj_002d4</v>
      </c>
      <c r="Y6" s="3" t="str">
        <f>IFERROR(_xll.qlRateHelperQuoteName(X6,Trigger),"")</f>
        <v>USD4MD_SYNTH1Y_Quote</v>
      </c>
      <c r="Z6" s="70">
        <f>IFERROR(_xll.qlRateHelperRate(X6,Trigger),"")</f>
        <v>1.3363999999999999E-2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42634</v>
      </c>
      <c r="AC6" s="4">
        <f>IFERROR(_xll.qlRateHelperPillarDate(X6,Trigger),"")</f>
        <v>42758</v>
      </c>
      <c r="AD6" s="76">
        <v>0.99541793639598075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obj_002ce#0001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1.2448000000000001E-2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obj_002ce#0001</v>
      </c>
      <c r="T7" s="102">
        <f>IFERROR(_xll.qlRateHelperEarliestDate(S7,Trigger),"--")</f>
        <v>42634</v>
      </c>
      <c r="U7" s="102">
        <f>IFERROR(_xll.qlRateHelperPillarDate(S7,Trigger),"--")</f>
        <v>42664</v>
      </c>
      <c r="W7" s="3" t="str">
        <f t="shared" si="1"/>
        <v>Dp</v>
      </c>
      <c r="X7" s="3" t="str">
        <v>obj_002dd</v>
      </c>
      <c r="Y7" s="3" t="str">
        <f>IFERROR(_xll.qlRateHelperQuoteName(X7,Trigger),"")</f>
        <v>USD5MD_SYNTH1Y_Quote</v>
      </c>
      <c r="Z7" s="70">
        <f>IFERROR(_xll.qlRateHelperRate(X7,Trigger),"")</f>
        <v>1.3662000000000001E-2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42634</v>
      </c>
      <c r="AC7" s="4">
        <f>IFERROR(_xll.qlRateHelperPillarDate(X7,Trigger),"")</f>
        <v>42787</v>
      </c>
      <c r="AD7" s="76">
        <v>0.99422716907683151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obj_002cd#0001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1.2674E-2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obj_002cd#0001</v>
      </c>
      <c r="T8" s="102">
        <f>IFERROR(_xll.qlRateHelperEarliestDate(S8,Trigger),"--")</f>
        <v>42634</v>
      </c>
      <c r="U8" s="102">
        <f>IFERROR(_xll.qlRateHelperPillarDate(S8,Trigger),"--")</f>
        <v>42695</v>
      </c>
      <c r="W8" s="3" t="str">
        <f t="shared" si="1"/>
        <v>Dp</v>
      </c>
      <c r="X8" s="3" t="str">
        <v>obj_002e0</v>
      </c>
      <c r="Y8" s="3" t="str">
        <f>IFERROR(_xll.qlRateHelperQuoteName(X8,Trigger),"")</f>
        <v>USD6MD_SYNTH1Y_Quote</v>
      </c>
      <c r="Z8" s="70">
        <f>IFERROR(_xll.qlRateHelperRate(X8,Trigger),"")</f>
        <v>1.3927E-2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42634</v>
      </c>
      <c r="AC8" s="4">
        <f>IFERROR(_xll.qlRateHelperPillarDate(X8,Trigger),"")</f>
        <v>42815</v>
      </c>
      <c r="AD8" s="76">
        <v>0.99304650356505009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obj_002d9#0001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1.2957E-2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obj_002d9#0001</v>
      </c>
      <c r="T9" s="102">
        <f>IFERROR(_xll.qlRateHelperEarliestDate(S9,Trigger),"--")</f>
        <v>42634</v>
      </c>
      <c r="U9" s="102">
        <f>IFERROR(_xll.qlRateHelperPillarDate(S9,Trigger),"--")</f>
        <v>42725</v>
      </c>
      <c r="W9" s="3" t="str">
        <f t="shared" si="1"/>
        <v>Dp</v>
      </c>
      <c r="X9" s="3" t="str">
        <v>obj_002d7</v>
      </c>
      <c r="Y9" s="3" t="str">
        <f>IFERROR(_xll.qlRateHelperQuoteName(X9,Trigger),"")</f>
        <v>USD9MD_SYNTH1Y_Quote</v>
      </c>
      <c r="Z9" s="70">
        <f>IFERROR(_xll.qlRateHelperRate(X9,Trigger),"")</f>
        <v>1.472E-2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42634</v>
      </c>
      <c r="AC9" s="4">
        <f>IFERROR(_xll.qlRateHelperPillarDate(X9,Trigger),"")</f>
        <v>42907</v>
      </c>
      <c r="AD9" s="76">
        <v>0.98896056288998013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obj_002bb#0002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obj_002d4#0001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1.3363999999999999E-2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obj_002d4#0001</v>
      </c>
      <c r="T10" s="102">
        <f>IFERROR(_xll.qlRateHelperEarliestDate(S10,Trigger),"--")</f>
        <v>42634</v>
      </c>
      <c r="U10" s="102">
        <f>IFERROR(_xll.qlRateHelperPillarDate(S10,Trigger),"--")</f>
        <v>42758</v>
      </c>
      <c r="W10" s="3" t="str">
        <f t="shared" si="1"/>
        <v>Dp</v>
      </c>
      <c r="X10" s="3" t="str">
        <v>obj_002d0</v>
      </c>
      <c r="Y10" s="3" t="str">
        <f>IFERROR(_xll.qlRateHelperQuoteName(X10,Trigger),"")</f>
        <v>USD1YD_SYNTH1Y_Quote</v>
      </c>
      <c r="Z10" s="70">
        <f>IFERROR(_xll.qlRateHelperRate(X10,Trigger),"")</f>
        <v>1.5448999999999999E-2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42634</v>
      </c>
      <c r="AC10" s="4">
        <f>IFERROR(_xll.qlRateHelperPillarDate(X10,Trigger),"")</f>
        <v>42999</v>
      </c>
      <c r="AD10" s="76">
        <v>0.98457799421415482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obj_002b3#0002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obj_002dd#0001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1.3662000000000001E-2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obj_002dd#0001</v>
      </c>
      <c r="T11" s="102">
        <f>IFERROR(_xll.qlRateHelperEarliestDate(S11,Trigger),"--")</f>
        <v>42634</v>
      </c>
      <c r="U11" s="102">
        <f>IFERROR(_xll.qlRateHelperPillarDate(S11,Trigger),"--")</f>
        <v>42787</v>
      </c>
      <c r="W11" s="3" t="str">
        <f t="shared" si="1"/>
        <v>FRA</v>
      </c>
      <c r="X11" s="3" t="str">
        <v>obj_002db</v>
      </c>
      <c r="Y11" s="3" t="str">
        <f>IFERROR(_xll.qlRateHelperQuoteName(X11,Trigger),"")</f>
        <v>USD1x13F_Quote</v>
      </c>
      <c r="Z11" s="70">
        <f>IFERROR(_xll.qlRateHelperRate(X11,Trigger),"")</f>
        <v>1.593E-2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42664</v>
      </c>
      <c r="AC11" s="4">
        <f>IFERROR(_xll.qlRateHelperPillarDate(X11,Trigger),"")</f>
        <v>43031</v>
      </c>
      <c r="AD11" s="76">
        <v>0.98300006628558112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obj_002e0#0001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1.3927E-2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obj_002e0#0001</v>
      </c>
      <c r="T12" s="102">
        <f>IFERROR(_xll.qlRateHelperEarliestDate(S12,Trigger),"--")</f>
        <v>42634</v>
      </c>
      <c r="U12" s="102">
        <f>IFERROR(_xll.qlRateHelperPillarDate(S12,Trigger),"--")</f>
        <v>42815</v>
      </c>
      <c r="W12" s="3" t="str">
        <f t="shared" si="1"/>
        <v>FRA</v>
      </c>
      <c r="X12" s="3" t="str">
        <v>obj_002d8</v>
      </c>
      <c r="Y12" s="3" t="str">
        <f>IFERROR(_xll.qlRateHelperQuoteName(X12,Trigger),"")</f>
        <v>USD2x14F_Quote</v>
      </c>
      <c r="Z12" s="70">
        <f>IFERROR(_xll.qlRateHelperRate(X12,Trigger),"")</f>
        <v>1.6140000000000002E-2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42695</v>
      </c>
      <c r="AC12" s="4">
        <f>IFERROR(_xll.qlRateHelperPillarDate(X12,Trigger),"")</f>
        <v>43060</v>
      </c>
      <c r="AD12" s="76">
        <v>0.98179087366289819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obj_002b6#0002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1.4215999999999999E-2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obj_002e4</v>
      </c>
      <c r="Y13" s="3" t="str">
        <f>IFERROR(_xll.qlRateHelperQuoteName(X13,Trigger),"")</f>
        <v>USD3x15F_Quote</v>
      </c>
      <c r="Z13" s="70">
        <f>IFERROR(_xll.qlRateHelperRate(X13,Trigger),"")</f>
        <v>1.6410000000000001E-2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42725</v>
      </c>
      <c r="AC13" s="4">
        <f>IFERROR(_xll.qlRateHelperPillarDate(X13,Trigger),"")</f>
        <v>43090</v>
      </c>
      <c r="AD13" s="76">
        <v>0.98042325018713194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obj_002b4#0002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1.4475E-2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obj_002e5</v>
      </c>
      <c r="Y14" s="3" t="str">
        <f>IFERROR(_xll.qlRateHelperQuoteName(X14,Trigger),"")</f>
        <v>USD4x16F_Quote</v>
      </c>
      <c r="Z14" s="70">
        <f>IFERROR(_xll.qlRateHelperRate(X14,Trigger),"")</f>
        <v>1.6300000000000002E-2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42758</v>
      </c>
      <c r="AC14" s="4">
        <f>IFERROR(_xll.qlRateHelperPillarDate(X14,Trigger),"")</f>
        <v>43122</v>
      </c>
      <c r="AD14" s="76">
        <v>0.97926960208804781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obj_002b7#0002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obj_002d7#0001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1.472E-2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obj_002d7#0001</v>
      </c>
      <c r="T15" s="102">
        <f>IFERROR(_xll.qlRateHelperEarliestDate(S15,Trigger),"--")</f>
        <v>42634</v>
      </c>
      <c r="U15" s="102">
        <f>IFERROR(_xll.qlRateHelperPillarDate(S15,Trigger),"--")</f>
        <v>42907</v>
      </c>
      <c r="W15" s="3" t="str">
        <f t="shared" si="1"/>
        <v>FRA</v>
      </c>
      <c r="X15" s="3" t="str">
        <v>obj_002da</v>
      </c>
      <c r="Y15" s="3" t="str">
        <f>IFERROR(_xll.qlRateHelperQuoteName(X15,Trigger),"")</f>
        <v>USD5x17F_Quote</v>
      </c>
      <c r="Z15" s="70">
        <f>IFERROR(_xll.qlRateHelperRate(X15,Trigger),"")</f>
        <v>1.619E-2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42787</v>
      </c>
      <c r="AC15" s="4">
        <f>IFERROR(_xll.qlRateHelperPillarDate(X15,Trigger),"")</f>
        <v>43152</v>
      </c>
      <c r="AD15" s="76">
        <v>0.97817063397712944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obj_002b9#0002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1.4966E-2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obj_002df</v>
      </c>
      <c r="Y16" s="3" t="str">
        <f>IFERROR(_xll.qlRateHelperQuoteName(X16,Trigger),"")</f>
        <v>USD6x18F_Quote</v>
      </c>
      <c r="Z16" s="70">
        <f>IFERROR(_xll.qlRateHelperRate(X16,Trigger),"")</f>
        <v>1.6080000000000001E-2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42815</v>
      </c>
      <c r="AC16" s="4">
        <f>IFERROR(_xll.qlRateHelperPillarDate(X16,Trigger),"")</f>
        <v>43180</v>
      </c>
      <c r="AD16" s="76">
        <v>0.97711625160964088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obj_002bd#0002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1.5217E-2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obj_002e6</v>
      </c>
      <c r="Y17" s="3" t="str">
        <f>IFERROR(_xll.qlRateHelperQuoteName(X17,Trigger),"")</f>
        <v>USD9x21F_Quote</v>
      </c>
      <c r="Z17" s="70">
        <f>IFERROR(_xll.qlRateHelperRate(X17,Trigger),"")</f>
        <v>1.6070000000000001E-2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42907</v>
      </c>
      <c r="AC17" s="4">
        <f>IFERROR(_xll.qlRateHelperPillarDate(X17,Trigger),"")</f>
        <v>43272</v>
      </c>
      <c r="AD17" s="76">
        <v>0.97310556470930099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obj_002d0#0001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1.5448999999999999E-2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obj_002d0#0001</v>
      </c>
      <c r="T18" s="104">
        <f>IFERROR(_xll.qlRateHelperEarliestDate(S18,Trigger),"--")</f>
        <v>42634</v>
      </c>
      <c r="U18" s="104">
        <f>IFERROR(_xll.qlRateHelperPillarDate(S18,Trigger),"--")</f>
        <v>42999</v>
      </c>
      <c r="W18" s="3" t="str">
        <f t="shared" si="1"/>
        <v>BasSw</v>
      </c>
      <c r="X18" s="3" t="str">
        <v>obj_002fe</v>
      </c>
      <c r="Y18" s="3" t="str">
        <f>IFERROR(_xll.qlRateHelperQuoteName(X18,Trigger),"")</f>
        <v>USDAM3L2Y_S12L3L_Quote</v>
      </c>
      <c r="Z18" s="70">
        <f>IFERROR(_xll.qlRateHelperRate(X18,Trigger),"")</f>
        <v>1.6043042924337305E-2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42634</v>
      </c>
      <c r="AC18" s="4">
        <f>IFERROR(_xll.qlRateHelperPillarDate(X18,Trigger),"")</f>
        <v>43364</v>
      </c>
      <c r="AD18" s="76">
        <v>0.96824129394856584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1.593E-2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obj_002db#0001</v>
      </c>
      <c r="T19" s="135">
        <f>IFERROR(_xll.qlRateHelperEarliestDate(S19,Trigger),"--")</f>
        <v>42664</v>
      </c>
      <c r="U19" s="135">
        <f>IFERROR(_xll.qlRateHelperPillarDate(S19,Trigger),"--")</f>
        <v>43031</v>
      </c>
      <c r="W19" s="3" t="str">
        <f t="shared" si="1"/>
        <v>BasSw</v>
      </c>
      <c r="X19" s="3" t="str">
        <v>obj_0031f</v>
      </c>
      <c r="Y19" s="3" t="str">
        <f>IFERROR(_xll.qlRateHelperQuoteName(X19,Trigger),"")</f>
        <v>USDAM3L3Y_S12L3L_Quote</v>
      </c>
      <c r="Z19" s="70">
        <f>IFERROR(_xll.qlRateHelperRate(X19,Trigger),"")</f>
        <v>1.6348178621762299E-2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42634</v>
      </c>
      <c r="AC19" s="4">
        <f>IFERROR(_xll.qlRateHelperPillarDate(X19,Trigger),"")</f>
        <v>43731</v>
      </c>
      <c r="AD19" s="76">
        <v>0.95178271023729422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1.6140000000000002E-2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obj_002d8#0001</v>
      </c>
      <c r="T20" s="102">
        <f>IFERROR(_xll.qlRateHelperEarliestDate(S20,Trigger),"--")</f>
        <v>42695</v>
      </c>
      <c r="U20" s="102">
        <f>IFERROR(_xll.qlRateHelperPillarDate(S20,Trigger),"--")</f>
        <v>43060</v>
      </c>
      <c r="W20" s="3" t="str">
        <f t="shared" si="1"/>
        <v>BasSw</v>
      </c>
      <c r="X20" s="3" t="str">
        <v>obj_002f8</v>
      </c>
      <c r="Y20" s="3" t="str">
        <f>IFERROR(_xll.qlRateHelperQuoteName(X20,Trigger),"")</f>
        <v>USDAM3L4Y_S12L3L_Quote</v>
      </c>
      <c r="Z20" s="70">
        <f>IFERROR(_xll.qlRateHelperRate(X20,Trigger),"")</f>
        <v>1.6876624509670601E-2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42634</v>
      </c>
      <c r="AC20" s="4">
        <f>IFERROR(_xll.qlRateHelperPillarDate(X20,Trigger),"")</f>
        <v>44095</v>
      </c>
      <c r="AD20" s="76">
        <v>0.93430797168816204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obj_002db#0001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1.6410000000000001E-2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obj_002e4#0001</v>
      </c>
      <c r="T21" s="102">
        <f>IFERROR(_xll.qlRateHelperEarliestDate(S21,Trigger),"--")</f>
        <v>42725</v>
      </c>
      <c r="U21" s="102">
        <f>IFERROR(_xll.qlRateHelperPillarDate(S21,Trigger),"--")</f>
        <v>43090</v>
      </c>
      <c r="W21" s="3" t="str">
        <f t="shared" si="1"/>
        <v>BasSw</v>
      </c>
      <c r="X21" s="3" t="str">
        <v>obj_002fb</v>
      </c>
      <c r="Y21" s="3" t="str">
        <f>IFERROR(_xll.qlRateHelperQuoteName(X21,Trigger),"")</f>
        <v>USDAM3L5Y_S12L3L_Quote</v>
      </c>
      <c r="Z21" s="70">
        <f>IFERROR(_xll.qlRateHelperRate(X21,Trigger),"")</f>
        <v>1.7412563191050487E-2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42634</v>
      </c>
      <c r="AC21" s="4">
        <f>IFERROR(_xll.qlRateHelperPillarDate(X21,Trigger),"")</f>
        <v>44460</v>
      </c>
      <c r="AD21" s="76">
        <v>0.91609280610514643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obj_002d8#0001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1.6300000000000002E-2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obj_002e5#0001</v>
      </c>
      <c r="T22" s="102">
        <f>IFERROR(_xll.qlRateHelperEarliestDate(S22,Trigger),"--")</f>
        <v>42758</v>
      </c>
      <c r="U22" s="102">
        <f>IFERROR(_xll.qlRateHelperPillarDate(S22,Trigger),"--")</f>
        <v>43122</v>
      </c>
      <c r="W22" s="3" t="str">
        <f t="shared" si="1"/>
        <v>BasSw</v>
      </c>
      <c r="X22" s="3" t="str">
        <v>obj_00313</v>
      </c>
      <c r="Y22" s="3" t="str">
        <f>IFERROR(_xll.qlRateHelperQuoteName(X22,Trigger),"")</f>
        <v>USDAM3L6Y_S12L3L_Quote</v>
      </c>
      <c r="Z22" s="70">
        <f>IFERROR(_xll.qlRateHelperRate(X22,Trigger),"")</f>
        <v>1.8016108998859151E-2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42634</v>
      </c>
      <c r="AC22" s="4">
        <f>IFERROR(_xll.qlRateHelperPillarDate(X22,Trigger),"")</f>
        <v>44825</v>
      </c>
      <c r="AD22" s="76">
        <v>0.89687428492909727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obj_002e4#0001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1.619E-2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obj_002da#0001</v>
      </c>
      <c r="T23" s="102">
        <f>IFERROR(_xll.qlRateHelperEarliestDate(S23,Trigger),"--")</f>
        <v>42787</v>
      </c>
      <c r="U23" s="102">
        <f>IFERROR(_xll.qlRateHelperPillarDate(S23,Trigger),"--")</f>
        <v>43152</v>
      </c>
      <c r="W23" s="3" t="str">
        <f t="shared" si="1"/>
        <v>BasSw</v>
      </c>
      <c r="X23" s="3" t="str">
        <v>obj_0032e</v>
      </c>
      <c r="Y23" s="3" t="str">
        <f>IFERROR(_xll.qlRateHelperQuoteName(X23,Trigger),"")</f>
        <v>USDAM3L7Y_S12L3L_Quote</v>
      </c>
      <c r="Z23" s="70">
        <f>IFERROR(_xll.qlRateHelperRate(X23,Trigger),"")</f>
        <v>1.8511702214687061E-2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42634</v>
      </c>
      <c r="AC23" s="4">
        <f>IFERROR(_xll.qlRateHelperPillarDate(X23,Trigger),"")</f>
        <v>45190</v>
      </c>
      <c r="AD23" s="76">
        <v>0.87764427845689219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obj_002e5#0001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1.6080000000000001E-2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obj_002df#0001</v>
      </c>
      <c r="T24" s="102">
        <f>IFERROR(_xll.qlRateHelperEarliestDate(S24,Trigger),"--")</f>
        <v>42815</v>
      </c>
      <c r="U24" s="102">
        <f>IFERROR(_xll.qlRateHelperPillarDate(S24,Trigger),"--")</f>
        <v>43180</v>
      </c>
      <c r="W24" s="3" t="str">
        <f t="shared" si="1"/>
        <v>BasSw</v>
      </c>
      <c r="X24" s="3" t="str">
        <v>obj_00319</v>
      </c>
      <c r="Y24" s="3" t="str">
        <f>IFERROR(_xll.qlRateHelperQuoteName(X24,Trigger),"")</f>
        <v>USDAM3L8Y_S12L3L_Quote</v>
      </c>
      <c r="Z24" s="70">
        <f>IFERROR(_xll.qlRateHelperRate(X24,Trigger),"")</f>
        <v>1.8994798882802415E-2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42634</v>
      </c>
      <c r="AC24" s="4">
        <f>IFERROR(_xll.qlRateHelperPillarDate(X24,Trigger),"")</f>
        <v>45558</v>
      </c>
      <c r="AD24" s="76">
        <v>0.85789310132188945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obj_002da#0001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obj_002fd</v>
      </c>
      <c r="Y25" s="3" t="str">
        <f>IFERROR(_xll.qlRateHelperQuoteName(X25,Trigger),"")</f>
        <v>USDAM3L9Y_S12L3L_Quote</v>
      </c>
      <c r="Z25" s="70">
        <f>IFERROR(_xll.qlRateHelperRate(X25,Trigger),"")</f>
        <v>1.9430254426182996E-2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42634</v>
      </c>
      <c r="AC25" s="4">
        <f>IFERROR(_xll.qlRateHelperPillarDate(X25,Trigger),"")</f>
        <v>45922</v>
      </c>
      <c r="AD25" s="76">
        <v>0.83827767398719366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obj_002df#0001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obj_00304</v>
      </c>
      <c r="Y26" s="3" t="str">
        <f>IFERROR(_xll.qlRateHelperQuoteName(X26,Trigger),"")</f>
        <v>USDAM3L10Y_S12L3L_Quote</v>
      </c>
      <c r="Z26" s="70">
        <f>IFERROR(_xll.qlRateHelperRate(X26,Trigger),"")</f>
        <v>1.9828112972734669E-2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42634</v>
      </c>
      <c r="AC26" s="4">
        <f>IFERROR(_xll.qlRateHelperPillarDate(X26,Trigger),"")</f>
        <v>46286</v>
      </c>
      <c r="AD26" s="76">
        <v>0.8186765672686569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1.6070000000000001E-2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obj_002e6#0001</v>
      </c>
      <c r="T27" s="102">
        <f>IFERROR(_xll.qlRateHelperEarliestDate(S27,Trigger),"--")</f>
        <v>42907</v>
      </c>
      <c r="U27" s="102">
        <f>IFERROR(_xll.qlRateHelperPillarDate(S27,Trigger),"--")</f>
        <v>43272</v>
      </c>
      <c r="W27" s="3" t="str">
        <f t="shared" si="1"/>
        <v>BasSw</v>
      </c>
      <c r="X27" s="3" t="str">
        <v>obj_00314</v>
      </c>
      <c r="Y27" s="3" t="str">
        <f>IFERROR(_xll.qlRateHelperQuoteName(X27,Trigger),"")</f>
        <v>USDAM3L11Y_S12L3L_Quote</v>
      </c>
      <c r="Z27" s="70">
        <f>IFERROR(_xll.qlRateHelperRate(X27,Trigger),"")</f>
        <v>2.0202685527499965E-2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42634</v>
      </c>
      <c r="AC27" s="4">
        <f>IFERROR(_xll.qlRateHelperPillarDate(X27,Trigger),"")</f>
        <v>46651</v>
      </c>
      <c r="AD27" s="76">
        <v>0.79902332769188467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obj_00310</v>
      </c>
      <c r="Y28" s="3" t="str">
        <f>IFERROR(_xll.qlRateHelperQuoteName(X28,Trigger),"")</f>
        <v>USDAM3L12Y_S12L3L_Quote</v>
      </c>
      <c r="Z28" s="70">
        <f>IFERROR(_xll.qlRateHelperRate(X28,Trigger),"")</f>
        <v>2.0528649163662989E-2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42634</v>
      </c>
      <c r="AC28" s="4">
        <f>IFERROR(_xll.qlRateHelperPillarDate(X28,Trigger),"")</f>
        <v>47017</v>
      </c>
      <c r="AD28" s="76">
        <v>0.77965007933010455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obj_002e6#0001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obj_00323</v>
      </c>
      <c r="Y29" s="3" t="str">
        <f>IFERROR(_xll.qlRateHelperQuoteName(X29,Trigger),"")</f>
        <v>USDAM3L13Y_S12L3L_Quote</v>
      </c>
      <c r="Z29" s="70">
        <f>IFERROR(_xll.qlRateHelperRate(X29,Trigger),"")</f>
        <v>2.0827663478155716E-2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42634</v>
      </c>
      <c r="AC29" s="4">
        <f>IFERROR(_xll.qlRateHelperPillarDate(X29,Trigger),"")</f>
        <v>47382</v>
      </c>
      <c r="AD29" s="76">
        <v>0.76053138852993896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1.6049999999999998E-2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obj_002e2#0001</v>
      </c>
      <c r="T30" s="102">
        <f>IFERROR(_xll.qlRateHelperEarliestDate(S30,Trigger),"--")</f>
        <v>42999</v>
      </c>
      <c r="U30" s="102">
        <f>IFERROR(_xll.qlRateHelperPillarDate(S30,Trigger),"--")</f>
        <v>43364</v>
      </c>
      <c r="W30" s="3" t="str">
        <f t="shared" si="1"/>
        <v>BasSw</v>
      </c>
      <c r="X30" s="3" t="str">
        <v>obj_00312</v>
      </c>
      <c r="Y30" s="3" t="str">
        <f>IFERROR(_xll.qlRateHelperQuoteName(X30,Trigger),"")</f>
        <v>USDAM3L14Y_S12L3L_Quote</v>
      </c>
      <c r="Z30" s="70">
        <f>IFERROR(_xll.qlRateHelperRate(X30,Trigger),"")</f>
        <v>2.1109496107897353E-2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42634</v>
      </c>
      <c r="AC30" s="4">
        <f>IFERROR(_xll.qlRateHelperPillarDate(X30,Trigger),"")</f>
        <v>47749</v>
      </c>
      <c r="AD30" s="76">
        <v>0.74149884927550613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obj_002f3</v>
      </c>
      <c r="Y31" s="3" t="str">
        <f>IFERROR(_xll.qlRateHelperQuoteName(X31,Trigger),"")</f>
        <v>USDAM3L15Y_S12L3L_Quote</v>
      </c>
      <c r="Z31" s="70">
        <f>IFERROR(_xll.qlRateHelperRate(X31,Trigger),"")</f>
        <v>2.136449683351092E-2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42634</v>
      </c>
      <c r="AC31" s="4">
        <f>IFERROR(_xll.qlRateHelperPillarDate(X31,Trigger),"")</f>
        <v>48113</v>
      </c>
      <c r="AD31" s="76">
        <v>0.72293060784011698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obj_002e2#0001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obj_00317</v>
      </c>
      <c r="Y32" s="3" t="str">
        <f>IFERROR(_xll.qlRateHelperQuoteName(X32,Trigger),"")</f>
        <v>USDAM3L20Y_S12L3L_Quote</v>
      </c>
      <c r="Z32" s="70">
        <f>IFERROR(_xll.qlRateHelperRate(X32,Trigger),"")</f>
        <v>2.2210287032367902E-2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42634</v>
      </c>
      <c r="AC32" s="4">
        <f>IFERROR(_xll.qlRateHelperPillarDate(X32,Trigger),"")</f>
        <v>49940</v>
      </c>
      <c r="AD32" s="76">
        <v>0.63718714857882686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1.6080000000000001E-2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obj_002ee</v>
      </c>
      <c r="Y33" s="3" t="str">
        <f>IFERROR(_xll.qlRateHelperQuoteName(X33,Trigger),"")</f>
        <v>USDAM3L25Y_S12L3L_Quote</v>
      </c>
      <c r="Z33" s="70">
        <f>IFERROR(_xll.qlRateHelperRate(X33,Trigger),"")</f>
        <v>2.2532669961986926E-2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42634</v>
      </c>
      <c r="AC33" s="4">
        <f>IFERROR(_xll.qlRateHelperPillarDate(X33,Trigger),"")</f>
        <v>51767</v>
      </c>
      <c r="AD33" s="76">
        <v>0.56461286873438654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obj_00332</v>
      </c>
      <c r="Y34" s="3" t="str">
        <f>IFERROR(_xll.qlRateHelperQuoteName(X34,Trigger),"")</f>
        <v>USDAM3L30Y_S12L3L_Quote</v>
      </c>
      <c r="Z34" s="70">
        <f>IFERROR(_xll.qlRateHelperRate(X34,Trigger),"")</f>
        <v>2.2682433101561403E-2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42634</v>
      </c>
      <c r="AC34" s="4">
        <f>IFERROR(_xll.qlRateHelperPillarDate(X34,Trigger),"")</f>
        <v>53591</v>
      </c>
      <c r="AD34" s="76">
        <v>0.50156607550887666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obj_0031c</v>
      </c>
      <c r="Y35" s="3" t="str">
        <f>IFERROR(_xll.qlRateHelperQuoteName(X35,Trigger),"")</f>
        <v>USDAM3L35Y_S12L3L_Quote</v>
      </c>
      <c r="Z35" s="70">
        <f>IFERROR(_xll.qlRateHelperRate(X35,Trigger),"")</f>
        <v>2.2774606868224013E-2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42634</v>
      </c>
      <c r="AC35" s="4">
        <f>IFERROR(_xll.qlRateHelperPillarDate(X35,Trigger),"")</f>
        <v>55417</v>
      </c>
      <c r="AD35" s="76">
        <v>0.44579607475782423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1.6080000000000001E-2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obj_0030e</v>
      </c>
      <c r="Y36" s="3" t="str">
        <f>IFERROR(_xll.qlRateHelperQuoteName(X36,Trigger),"")</f>
        <v>USDAM3L40Y_S12L3L_Quote</v>
      </c>
      <c r="Z36" s="70">
        <f>IFERROR(_xll.qlRateHelperRate(X36,Trigger),"")</f>
        <v>2.2782532480001508E-2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42634</v>
      </c>
      <c r="AC36" s="4">
        <f>IFERROR(_xll.qlRateHelperPillarDate(X36,Trigger),"")</f>
        <v>57244</v>
      </c>
      <c r="AD36" s="76">
        <v>0.39749834561410613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obj_00326</v>
      </c>
      <c r="Y37" s="3" t="str">
        <f>IFERROR(_xll.qlRateHelperQuoteName(X37,Trigger),"")</f>
        <v>USDAM3L50Y_S12L3L_Quote</v>
      </c>
      <c r="Z37" s="70">
        <f>IFERROR(_xll.qlRateHelperRate(X37,Trigger),"")</f>
        <v>2.2732316266952452E-2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42634</v>
      </c>
      <c r="AC37" s="4">
        <f>IFERROR(_xll.qlRateHelperPillarDate(X37,Trigger),"")</f>
        <v>60896</v>
      </c>
      <c r="AD37" s="76">
        <v>0.31741791648834478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obj_00334</v>
      </c>
      <c r="Y38" s="3" t="str">
        <f>IFERROR(_xll.qlRateHelperQuoteName(X38,Trigger),"")</f>
        <v>USDAM3L60Y_S12L3L_Quote</v>
      </c>
      <c r="Z38" s="70">
        <f>IFERROR(_xll.qlRateHelperRate(X38,Trigger),"")</f>
        <v>2.268674983896066E-2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42634</v>
      </c>
      <c r="AC38" s="4">
        <f>IFERROR(_xll.qlRateHelperPillarDate(X38,Trigger),"")</f>
        <v>64549</v>
      </c>
      <c r="AD38" s="76">
        <v>0.25372470586039586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1.6570000000000001E-2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1.7080000000000001E-2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1.5552116243423104E-2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1.6043042924337305E-2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obj_002fe#0001</v>
      </c>
      <c r="T44" s="102">
        <f>IFERROR(_xll.qlRateHelperEarliestDate(S44,Trigger),"--")</f>
        <v>42634</v>
      </c>
      <c r="U44" s="102">
        <f>IFERROR(_xll.qlRateHelperPillarDate(S44,Trigger),"--")</f>
        <v>43364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151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1.6348178621762299E-2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obj_0031f#0001</v>
      </c>
      <c r="T45" s="102">
        <f>IFERROR(_xll.qlRateHelperEarliestDate(S45,Trigger),"--")</f>
        <v>42634</v>
      </c>
      <c r="U45" s="102">
        <f>IFERROR(_xll.qlRateHelperPillarDate(S45,Trigger),"--")</f>
        <v>43731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1.6876624509670601E-2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obj_002f8#0001</v>
      </c>
      <c r="T46" s="102">
        <f>IFERROR(_xll.qlRateHelperEarliestDate(S46,Trigger),"--")</f>
        <v>42634</v>
      </c>
      <c r="U46" s="102">
        <f>IFERROR(_xll.qlRateHelperPillarDate(S46,Trigger),"--")</f>
        <v>44095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150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1.7412563191050487E-2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obj_002fb#0001</v>
      </c>
      <c r="T47" s="102">
        <f>IFERROR(_xll.qlRateHelperEarliestDate(S47,Trigger),"--")</f>
        <v>42634</v>
      </c>
      <c r="U47" s="102">
        <f>IFERROR(_xll.qlRateHelperPillarDate(S47,Trigger),"--")</f>
        <v>44460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obj_002fe#0001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1.8016108998859151E-2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obj_00313#0001</v>
      </c>
      <c r="T48" s="102">
        <f>IFERROR(_xll.qlRateHelperEarliestDate(S48,Trigger),"--")</f>
        <v>42634</v>
      </c>
      <c r="U48" s="102">
        <f>IFERROR(_xll.qlRateHelperPillarDate(S48,Trigger),"--")</f>
        <v>44825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obj_0031f#0001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1.8511702214687061E-2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obj_0032e#0001</v>
      </c>
      <c r="T49" s="102">
        <f>IFERROR(_xll.qlRateHelperEarliestDate(S49,Trigger),"--")</f>
        <v>42634</v>
      </c>
      <c r="U49" s="102">
        <f>IFERROR(_xll.qlRateHelperPillarDate(S49,Trigger),"--")</f>
        <v>45190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obj_002f8#0001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1.8994798882802415E-2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obj_00319#0001</v>
      </c>
      <c r="T50" s="102">
        <f>IFERROR(_xll.qlRateHelperEarliestDate(S50,Trigger),"--")</f>
        <v>42634</v>
      </c>
      <c r="U50" s="102">
        <f>IFERROR(_xll.qlRateHelperPillarDate(S50,Trigger),"--")</f>
        <v>45558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obj_002fb#0001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1.9430254426182996E-2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obj_002fd#0001</v>
      </c>
      <c r="T51" s="102">
        <f>IFERROR(_xll.qlRateHelperEarliestDate(S51,Trigger),"--")</f>
        <v>42634</v>
      </c>
      <c r="U51" s="102">
        <f>IFERROR(_xll.qlRateHelperPillarDate(S51,Trigger),"--")</f>
        <v>45922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obj_00313#0001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1.9828112972734669E-2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obj_00304#0001</v>
      </c>
      <c r="T52" s="102">
        <f>IFERROR(_xll.qlRateHelperEarliestDate(S52,Trigger),"--")</f>
        <v>42634</v>
      </c>
      <c r="U52" s="102">
        <f>IFERROR(_xll.qlRateHelperPillarDate(S52,Trigger),"--")</f>
        <v>46286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obj_0032e#0001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2.0202685527499965E-2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obj_00314#0001</v>
      </c>
      <c r="T53" s="102">
        <f>IFERROR(_xll.qlRateHelperEarliestDate(S53,Trigger),"--")</f>
        <v>42634</v>
      </c>
      <c r="U53" s="102">
        <f>IFERROR(_xll.qlRateHelperPillarDate(S53,Trigger),"--")</f>
        <v>46651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obj_00319#0001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2.0528649163662989E-2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obj_00310#0001</v>
      </c>
      <c r="T54" s="102">
        <f>IFERROR(_xll.qlRateHelperEarliestDate(S54,Trigger),"--")</f>
        <v>42634</v>
      </c>
      <c r="U54" s="102">
        <f>IFERROR(_xll.qlRateHelperPillarDate(S54,Trigger),"--")</f>
        <v>47017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obj_002fd#0001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2.0827663478155716E-2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obj_00323#0001</v>
      </c>
      <c r="T55" s="102">
        <f>IFERROR(_xll.qlRateHelperEarliestDate(S55,Trigger),"--")</f>
        <v>42634</v>
      </c>
      <c r="U55" s="102">
        <f>IFERROR(_xll.qlRateHelperPillarDate(S55,Trigger),"--")</f>
        <v>47382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obj_00304#0001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2.1109496107897353E-2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obj_00312#0001</v>
      </c>
      <c r="T56" s="102">
        <f>IFERROR(_xll.qlRateHelperEarliestDate(S56,Trigger),"--")</f>
        <v>42634</v>
      </c>
      <c r="U56" s="102">
        <f>IFERROR(_xll.qlRateHelperPillarDate(S56,Trigger),"--")</f>
        <v>47749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obj_00314#0001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2.136449683351092E-2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obj_002f3#0001</v>
      </c>
      <c r="T57" s="102">
        <f>IFERROR(_xll.qlRateHelperEarliestDate(S57,Trigger),"--")</f>
        <v>42634</v>
      </c>
      <c r="U57" s="102">
        <f>IFERROR(_xll.qlRateHelperPillarDate(S57,Trigger),"--")</f>
        <v>48113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obj_00310#0001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2.159000477864767E-2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obj_00323#0001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2.1785513382845186E-2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obj_00312#0001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2.1952898426927683E-2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obj_002f3#0001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2.2093766635309063E-2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2.2210287032367902E-2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obj_00317#0001</v>
      </c>
      <c r="T62" s="102">
        <f>IFERROR(_xll.qlRateHelperEarliestDate(S62,Trigger),"--")</f>
        <v>42634</v>
      </c>
      <c r="U62" s="102">
        <f>IFERROR(_xll.qlRateHelperPillarDate(S62,Trigger),"--")</f>
        <v>49940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2.2302491734729216E-2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2.2376677745406661E-2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2.2437124945797388E-2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obj_00317#0001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2.2488009772456189E-2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150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2.2532669961986926E-2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obj_002ee#0001</v>
      </c>
      <c r="T67" s="102">
        <f>IFERROR(_xll.qlRateHelperEarliestDate(S67,Trigger),"--")</f>
        <v>42634</v>
      </c>
      <c r="U67" s="102">
        <f>IFERROR(_xll.qlRateHelperPillarDate(S67,Trigger),"--")</f>
        <v>51767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150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2.2572692012361884E-2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150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2.26084438602801E-2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150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2.2639374357534384E-2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150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obj_002ee#0001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2.2664222983031834E-2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150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2.2682433101561403E-2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obj_00332#0001</v>
      </c>
      <c r="T72" s="102">
        <f>IFERROR(_xll.qlRateHelperEarliestDate(S72,Trigger),"--")</f>
        <v>42634</v>
      </c>
      <c r="U72" s="102">
        <f>IFERROR(_xll.qlRateHelperPillarDate(S72,Trigger),"--")</f>
        <v>53591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150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2.2774606868224013E-2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obj_0031c#0001</v>
      </c>
      <c r="T73" s="102">
        <f>IFERROR(_xll.qlRateHelperEarliestDate(S73,Trigger),"--")</f>
        <v>42634</v>
      </c>
      <c r="U73" s="102">
        <f>IFERROR(_xll.qlRateHelperPillarDate(S73,Trigger),"--")</f>
        <v>55417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150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2.2782532480001508E-2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obj_0030e#0001</v>
      </c>
      <c r="T74" s="102">
        <f>IFERROR(_xll.qlRateHelperEarliestDate(S74,Trigger),"--")</f>
        <v>42634</v>
      </c>
      <c r="U74" s="102">
        <f>IFERROR(_xll.qlRateHelperPillarDate(S74,Trigger),"--")</f>
        <v>57244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150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150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obj_00332#0001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2.2732316266952452E-2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obj_00326#0001</v>
      </c>
      <c r="T76" s="102">
        <f>IFERROR(_xll.qlRateHelperEarliestDate(S76,Trigger),"--")</f>
        <v>42634</v>
      </c>
      <c r="U76" s="102">
        <f>IFERROR(_xll.qlRateHelperPillarDate(S76,Trigger),"--")</f>
        <v>60896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150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obj_0031c#0001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150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obj_0030e#0001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2.268674983896066E-2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obj_00334#0001</v>
      </c>
      <c r="T78" s="104">
        <f>IFERROR(_xll.qlRateHelperEarliestDate(S78,Trigger),"--")</f>
        <v>42634</v>
      </c>
      <c r="U78" s="104">
        <f>IFERROR(_xll.qlRateHelperPillarDate(S78,Trigger),"--")</f>
        <v>64549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150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USD1Y_instruments#0001</v>
      </c>
    </row>
    <row r="80" spans="1:30" ht="11.25" customHeight="1" x14ac:dyDescent="0.2">
      <c r="A80" s="60" t="s">
        <v>150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obj_00326#0001</v>
      </c>
    </row>
    <row r="81" spans="1:11" x14ac:dyDescent="0.2">
      <c r="A81" s="60" t="s">
        <v>150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150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obj_00334#0001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JumpDates_ON</vt:lpstr>
      <vt:lpstr>JumpValues_ON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RateHelpersON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2016-09-19T09:42:44Z</dcterms:modified>
</cp:coreProperties>
</file>