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-15" yWindow="105" windowWidth="9600" windowHeight="10080"/>
  </bookViews>
  <sheets>
    <sheet name="GeneralSettings" sheetId="2" r:id="rId1"/>
    <sheet name="Swap1" sheetId="9" r:id="rId2"/>
    <sheet name="Swap2" sheetId="12" r:id="rId3"/>
    <sheet name="OIS" sheetId="13" r:id="rId4"/>
    <sheet name="SwapAnalysis" sheetId="10" r:id="rId5"/>
    <sheet name="SensitivitiesAnalysis" sheetId="11" r:id="rId6"/>
  </sheets>
  <definedNames>
    <definedName name="_xlnm._FilterDatabase" localSheetId="5" hidden="1">SensitivitiesAnalysis!$F$11:$G$216</definedName>
    <definedName name="Calculation">SensitivitiesAnalysis!$G$7</definedName>
    <definedName name="Calendar">GeneralSettings!$C$6</definedName>
    <definedName name="Currency">GeneralSettings!$C$5</definedName>
    <definedName name="Delta">SensitivitiesAnalysis!$G$9:$G$10</definedName>
    <definedName name="DiscountingCurve">GeneralSettings!$C$10</definedName>
    <definedName name="EvaluationDate">GeneralSettings!$C$4</definedName>
    <definedName name="ForwardingCurve">GeneralSettings!$C$11</definedName>
    <definedName name="Include">SensitivitiesAnalysis!$D$3:$D$13</definedName>
    <definedName name="Instruments">SensitivitiesAnalysis!$B$3:$B$13</definedName>
    <definedName name="OIS">OIS!$C$10</definedName>
    <definedName name="Quantities">SensitivitiesAnalysis!$C$3:$C$13</definedName>
    <definedName name="SensitivityAnalysis">SensitivitiesAnalysis!$G$4</definedName>
    <definedName name="SettlementDate">GeneralSettings!$C$8</definedName>
    <definedName name="SettlementDays">GeneralSettings!$C$7</definedName>
    <definedName name="Shift">SensitivitiesAnalysis!$G$3</definedName>
    <definedName name="Shifts" localSheetId="2">#REF!</definedName>
    <definedName name="Shifts">#REF!</definedName>
    <definedName name="Swap1">Swap1!$D$40</definedName>
    <definedName name="Swap2">Swap2!$D$40</definedName>
    <definedName name="Trigger">GeneralSettings!$C$2</definedName>
  </definedNames>
  <calcPr calcId="145621"/>
</workbook>
</file>

<file path=xl/calcChain.xml><?xml version="1.0" encoding="utf-8"?>
<calcChain xmlns="http://schemas.openxmlformats.org/spreadsheetml/2006/main">
  <c r="I11" i="11" l="1"/>
  <c r="I12" i="11"/>
  <c r="I13" i="11"/>
  <c r="I14" i="11"/>
  <c r="I15" i="11"/>
  <c r="I16" i="11"/>
  <c r="I17" i="11"/>
  <c r="I18" i="11"/>
  <c r="I19" i="11"/>
  <c r="I20" i="11"/>
  <c r="I21" i="11"/>
  <c r="I22" i="11"/>
  <c r="I23" i="11"/>
  <c r="I24" i="11"/>
  <c r="I25" i="11"/>
  <c r="I26" i="11"/>
  <c r="I27" i="11"/>
  <c r="I28" i="11"/>
  <c r="I29" i="11"/>
  <c r="I41" i="11"/>
  <c r="I42" i="11"/>
  <c r="I43" i="11"/>
  <c r="I44" i="11"/>
  <c r="I45" i="11"/>
  <c r="I46" i="11"/>
  <c r="I47" i="11"/>
  <c r="I48" i="11"/>
  <c r="I49" i="11"/>
  <c r="I50" i="11"/>
  <c r="I51" i="11"/>
  <c r="I52" i="11"/>
  <c r="I53" i="11"/>
  <c r="I54" i="11"/>
  <c r="I55" i="11"/>
  <c r="I56" i="11"/>
  <c r="I57" i="11"/>
  <c r="I58" i="11"/>
  <c r="I59" i="11"/>
  <c r="I60" i="11"/>
  <c r="I61" i="11"/>
  <c r="I62" i="11"/>
  <c r="I63" i="11"/>
  <c r="I64" i="11"/>
  <c r="I65" i="11"/>
  <c r="I66" i="11"/>
  <c r="I67" i="11"/>
  <c r="I68" i="11"/>
  <c r="I69" i="11"/>
  <c r="I70" i="11"/>
  <c r="I71" i="11"/>
  <c r="I72" i="11"/>
  <c r="I73" i="11"/>
  <c r="I74" i="11"/>
  <c r="I75" i="11"/>
  <c r="I76" i="11"/>
  <c r="I77" i="11"/>
  <c r="I78" i="11"/>
  <c r="I79" i="11"/>
  <c r="I80" i="11"/>
  <c r="I81" i="11"/>
  <c r="I82" i="11"/>
  <c r="I83" i="11"/>
  <c r="I84" i="11"/>
  <c r="I85" i="11"/>
  <c r="I86" i="11"/>
  <c r="I87" i="11"/>
  <c r="I88" i="11"/>
  <c r="I89" i="11"/>
  <c r="I90" i="11"/>
  <c r="I91" i="11"/>
  <c r="I92" i="11"/>
  <c r="I93" i="11"/>
  <c r="I94" i="11"/>
  <c r="I95" i="11"/>
  <c r="I96" i="11"/>
  <c r="I97" i="11"/>
  <c r="I98" i="11"/>
  <c r="I99" i="11"/>
  <c r="I100" i="11"/>
  <c r="I101" i="11"/>
  <c r="I102" i="11"/>
  <c r="I103" i="11"/>
  <c r="I104" i="11"/>
  <c r="I105" i="11"/>
  <c r="I106" i="11"/>
  <c r="I107" i="11"/>
  <c r="I108" i="11"/>
  <c r="I109" i="11"/>
  <c r="I110" i="11"/>
  <c r="I111" i="11"/>
  <c r="I112" i="11"/>
  <c r="I113" i="11"/>
  <c r="I114" i="11"/>
  <c r="I115" i="11"/>
  <c r="I116" i="11"/>
  <c r="I117" i="11"/>
  <c r="I118" i="11"/>
  <c r="I119" i="11"/>
  <c r="I120" i="11"/>
  <c r="I121" i="11"/>
  <c r="I122" i="11"/>
  <c r="I123" i="11"/>
  <c r="I124" i="11"/>
  <c r="I125" i="11"/>
  <c r="I126" i="11"/>
  <c r="I127" i="11"/>
  <c r="I128" i="11"/>
  <c r="I129" i="11"/>
  <c r="I130" i="11"/>
  <c r="I131" i="11"/>
  <c r="I132" i="11"/>
  <c r="I133" i="11"/>
  <c r="I134" i="11"/>
  <c r="I135" i="11"/>
  <c r="I136" i="11"/>
  <c r="I137" i="11"/>
  <c r="I138" i="11"/>
  <c r="I139" i="11"/>
  <c r="I140" i="11"/>
  <c r="I141" i="11"/>
  <c r="I142" i="11"/>
  <c r="I143" i="11"/>
  <c r="I144" i="11"/>
  <c r="I145" i="11"/>
  <c r="I146" i="11"/>
  <c r="I147" i="11"/>
  <c r="I148" i="11"/>
  <c r="I149" i="11"/>
  <c r="I150" i="11"/>
  <c r="I151" i="11"/>
  <c r="I152" i="11"/>
  <c r="I153" i="11"/>
  <c r="I154" i="11"/>
  <c r="I155" i="11"/>
  <c r="I156" i="11"/>
  <c r="I157" i="11"/>
  <c r="I158" i="11"/>
  <c r="I159" i="11"/>
  <c r="I160" i="11"/>
  <c r="I161" i="11"/>
  <c r="I162" i="11"/>
  <c r="I163" i="11"/>
  <c r="I164" i="11"/>
  <c r="I165" i="11"/>
  <c r="I166" i="11"/>
  <c r="I167" i="11"/>
  <c r="I168" i="11"/>
  <c r="I169" i="11"/>
  <c r="I170" i="11"/>
  <c r="I171" i="11"/>
  <c r="I172" i="11"/>
  <c r="I173" i="11"/>
  <c r="I174" i="11"/>
  <c r="I175" i="11"/>
  <c r="I176" i="11"/>
  <c r="I177" i="11"/>
  <c r="I178" i="11"/>
  <c r="I179" i="11"/>
  <c r="I180" i="11"/>
  <c r="I181" i="11"/>
  <c r="I182" i="11"/>
  <c r="I183" i="11"/>
  <c r="I184" i="11"/>
  <c r="I185" i="11"/>
  <c r="I186" i="11"/>
  <c r="I187" i="11"/>
  <c r="I188" i="11"/>
  <c r="I189" i="11"/>
  <c r="I190" i="11"/>
  <c r="I191" i="11"/>
  <c r="I192" i="11"/>
  <c r="I193" i="11"/>
  <c r="I194" i="11"/>
  <c r="I195" i="11"/>
  <c r="I196" i="11"/>
  <c r="I197" i="11"/>
  <c r="I198" i="11"/>
  <c r="I199" i="11"/>
  <c r="I200" i="11"/>
  <c r="I201" i="11"/>
  <c r="I202" i="11"/>
  <c r="I203" i="11"/>
  <c r="I204" i="11"/>
  <c r="I205" i="11"/>
  <c r="I206" i="11"/>
  <c r="I207" i="11"/>
  <c r="I208" i="11"/>
  <c r="I209" i="11"/>
  <c r="I210" i="11"/>
  <c r="I211" i="11"/>
  <c r="G3" i="11" l="1"/>
  <c r="C10" i="13"/>
  <c r="D15" i="13"/>
  <c r="C12" i="13"/>
  <c r="C16" i="13"/>
  <c r="D16" i="13"/>
  <c r="C18" i="13"/>
  <c r="C15" i="13"/>
  <c r="Z3" i="10" l="1"/>
  <c r="B5" i="11"/>
  <c r="E29" i="12"/>
  <c r="E28" i="12"/>
  <c r="E22" i="12"/>
  <c r="E12" i="12"/>
  <c r="E11" i="12"/>
  <c r="E5" i="12"/>
  <c r="E4" i="12"/>
  <c r="D18" i="13"/>
  <c r="D12" i="13"/>
  <c r="D42" i="12"/>
  <c r="C14" i="13"/>
  <c r="D17" i="13" l="1"/>
  <c r="D19" i="13" s="1"/>
  <c r="C17" i="13"/>
  <c r="C19" i="13" s="1"/>
  <c r="E12" i="9"/>
  <c r="E5" i="9"/>
  <c r="E29" i="9"/>
  <c r="E28" i="9"/>
  <c r="E22" i="9"/>
  <c r="E11" i="9"/>
  <c r="E4" i="9"/>
  <c r="C4" i="2"/>
  <c r="D42" i="9"/>
  <c r="C8" i="2"/>
  <c r="D7" i="12" s="1"/>
  <c r="D30" i="11"/>
  <c r="D31" i="11" s="1"/>
  <c r="D32" i="11" s="1"/>
  <c r="D33" i="11" s="1"/>
  <c r="D34" i="11"/>
  <c r="D35" i="11" s="1"/>
  <c r="D36" i="11" s="1"/>
  <c r="D37" i="11"/>
  <c r="D38" i="11" s="1"/>
  <c r="D39" i="11" s="1"/>
  <c r="F39" i="11" l="1"/>
  <c r="F38" i="11"/>
  <c r="F37" i="11"/>
  <c r="F36" i="11"/>
  <c r="F35" i="11"/>
  <c r="F34" i="11"/>
  <c r="F33" i="11"/>
  <c r="F32" i="11"/>
  <c r="F31" i="11"/>
  <c r="F30" i="11"/>
  <c r="E7" i="12"/>
  <c r="I39" i="11"/>
  <c r="I31" i="11"/>
  <c r="I38" i="11"/>
  <c r="I30" i="11"/>
  <c r="I37" i="11"/>
  <c r="I36" i="11"/>
  <c r="I35" i="11"/>
  <c r="I34" i="11"/>
  <c r="I33" i="11"/>
  <c r="I32" i="11"/>
  <c r="D8" i="12"/>
  <c r="D40" i="11"/>
  <c r="D7" i="9"/>
  <c r="D8" i="9" s="1"/>
  <c r="E7" i="9" l="1"/>
  <c r="F40" i="11"/>
  <c r="E8" i="12"/>
  <c r="E8" i="9"/>
  <c r="I40" i="11"/>
  <c r="D5" i="10" a="1"/>
  <c r="D17" i="12"/>
  <c r="D36" i="12"/>
  <c r="D17" i="9"/>
  <c r="E17" i="12"/>
  <c r="E40" i="12" s="1"/>
  <c r="D36" i="9"/>
  <c r="E17" i="9"/>
  <c r="U14" i="10" l="1"/>
  <c r="F31" i="10"/>
  <c r="U28" i="10"/>
  <c r="F11" i="10"/>
  <c r="F52" i="10"/>
  <c r="M44" i="10"/>
  <c r="O47" i="10"/>
  <c r="N42" i="10"/>
  <c r="W14" i="10"/>
  <c r="P50" i="10"/>
  <c r="I54" i="10"/>
  <c r="P11" i="10"/>
  <c r="L31" i="10"/>
  <c r="Q34" i="10"/>
  <c r="M23" i="10"/>
  <c r="K51" i="10"/>
  <c r="I23" i="10"/>
  <c r="L36" i="10"/>
  <c r="M50" i="10"/>
  <c r="V5" i="10"/>
  <c r="Q44" i="10"/>
  <c r="E35" i="10"/>
  <c r="U20" i="10"/>
  <c r="N12" i="10"/>
  <c r="G46" i="10"/>
  <c r="Q10" i="10"/>
  <c r="T13" i="10"/>
  <c r="H22" i="10"/>
  <c r="T34" i="10"/>
  <c r="H15" i="10"/>
  <c r="W46" i="10"/>
  <c r="T52" i="10"/>
  <c r="K54" i="10"/>
  <c r="K15" i="10"/>
  <c r="U12" i="10"/>
  <c r="G44" i="10"/>
  <c r="D31" i="10"/>
  <c r="V38" i="10"/>
  <c r="P34" i="10"/>
  <c r="M38" i="10"/>
  <c r="J39" i="10"/>
  <c r="I52" i="10"/>
  <c r="S37" i="10"/>
  <c r="J33" i="10"/>
  <c r="G38" i="10"/>
  <c r="U52" i="10"/>
  <c r="I5" i="10"/>
  <c r="J15" i="10"/>
  <c r="T31" i="10"/>
  <c r="F50" i="10"/>
  <c r="O43" i="10"/>
  <c r="Q31" i="10"/>
  <c r="O11" i="10"/>
  <c r="T9" i="10"/>
  <c r="G50" i="10"/>
  <c r="P49" i="10"/>
  <c r="L23" i="10"/>
  <c r="N24" i="10"/>
  <c r="S44" i="10"/>
  <c r="R11" i="10"/>
  <c r="T45" i="10"/>
  <c r="P10" i="10"/>
  <c r="L48" i="10"/>
  <c r="L12" i="10"/>
  <c r="T41" i="10"/>
  <c r="E14" i="10"/>
  <c r="N52" i="10"/>
  <c r="T5" i="10"/>
  <c r="L43" i="10"/>
  <c r="D39" i="10"/>
  <c r="U10" i="10"/>
  <c r="K31" i="10"/>
  <c r="U27" i="10"/>
  <c r="D54" i="10"/>
  <c r="Q12" i="10"/>
  <c r="J38" i="10"/>
  <c r="I6" i="10"/>
  <c r="H6" i="10"/>
  <c r="L21" i="10"/>
  <c r="V24" i="10"/>
  <c r="J22" i="10"/>
  <c r="E25" i="10"/>
  <c r="I9" i="10"/>
  <c r="L52" i="10"/>
  <c r="S14" i="10"/>
  <c r="V48" i="10"/>
  <c r="Q35" i="10"/>
  <c r="N33" i="10"/>
  <c r="H20" i="10"/>
  <c r="F48" i="10"/>
  <c r="W8" i="10"/>
  <c r="S6" i="10"/>
  <c r="H28" i="10"/>
  <c r="M22" i="10"/>
  <c r="P45" i="10"/>
  <c r="U33" i="10"/>
  <c r="S38" i="10"/>
  <c r="G43" i="10"/>
  <c r="Q52" i="10"/>
  <c r="J27" i="10"/>
  <c r="G30" i="10"/>
  <c r="Q8" i="10"/>
  <c r="D29" i="10"/>
  <c r="Q16" i="10"/>
  <c r="F25" i="10"/>
  <c r="F36" i="10"/>
  <c r="U5" i="10"/>
  <c r="Q21" i="10"/>
  <c r="G14" i="10"/>
  <c r="T18" i="10"/>
  <c r="L15" i="10"/>
  <c r="V41" i="10"/>
  <c r="D11" i="10"/>
  <c r="W45" i="10"/>
  <c r="R32" i="10"/>
  <c r="R10" i="10"/>
  <c r="O20" i="10"/>
  <c r="R42" i="10"/>
  <c r="U21" i="10"/>
  <c r="E30" i="10"/>
  <c r="K30" i="10"/>
  <c r="M42" i="10"/>
  <c r="D21" i="10"/>
  <c r="V18" i="10"/>
  <c r="L27" i="10"/>
  <c r="L53" i="10"/>
  <c r="R37" i="10"/>
  <c r="I41" i="10"/>
  <c r="S36" i="10"/>
  <c r="N36" i="10"/>
  <c r="U29" i="10"/>
  <c r="I19" i="10"/>
  <c r="L34" i="10"/>
  <c r="O54" i="10"/>
  <c r="U49" i="10"/>
  <c r="S49" i="10"/>
  <c r="H43" i="10"/>
  <c r="R12" i="10"/>
  <c r="O24" i="10"/>
  <c r="M46" i="10"/>
  <c r="T38" i="10"/>
  <c r="L22" i="10"/>
  <c r="H19" i="10"/>
  <c r="Q32" i="10"/>
  <c r="T27" i="10"/>
  <c r="I21" i="10"/>
  <c r="E45" i="10"/>
  <c r="O34" i="10"/>
  <c r="W16" i="10"/>
  <c r="E15" i="10"/>
  <c r="Q39" i="10"/>
  <c r="M14" i="10"/>
  <c r="P13" i="10"/>
  <c r="N34" i="10"/>
  <c r="O50" i="10"/>
  <c r="D17" i="10"/>
  <c r="W42" i="10"/>
  <c r="I24" i="10"/>
  <c r="I18" i="10"/>
  <c r="V28" i="10"/>
  <c r="T20" i="10"/>
  <c r="M45" i="10"/>
  <c r="F15" i="10"/>
  <c r="E5" i="10"/>
  <c r="G24" i="10"/>
  <c r="J30" i="10"/>
  <c r="G36" i="10"/>
  <c r="U36" i="10"/>
  <c r="J37" i="10"/>
  <c r="K48" i="10"/>
  <c r="E8" i="10"/>
  <c r="I46" i="10"/>
  <c r="Q25" i="10"/>
  <c r="E51" i="10"/>
  <c r="P38" i="10"/>
  <c r="W48" i="10"/>
  <c r="F24" i="10"/>
  <c r="Q53" i="10"/>
  <c r="K29" i="10"/>
  <c r="G21" i="10"/>
  <c r="L44" i="10"/>
  <c r="L6" i="10"/>
  <c r="D24" i="10"/>
  <c r="E6" i="10"/>
  <c r="K35" i="10"/>
  <c r="I33" i="10"/>
  <c r="T21" i="10"/>
  <c r="O28" i="10"/>
  <c r="L49" i="10"/>
  <c r="Q37" i="10"/>
  <c r="L42" i="10"/>
  <c r="N14" i="10"/>
  <c r="U40" i="10"/>
  <c r="H25" i="10"/>
  <c r="M32" i="10"/>
  <c r="G29" i="10"/>
  <c r="N45" i="10"/>
  <c r="G7" i="10"/>
  <c r="Q26" i="10"/>
  <c r="M26" i="10"/>
  <c r="G26" i="10"/>
  <c r="Q24" i="10"/>
  <c r="K34" i="10"/>
  <c r="F34" i="10"/>
  <c r="I34" i="10"/>
  <c r="R9" i="10"/>
  <c r="V29" i="10"/>
  <c r="I36" i="10"/>
  <c r="V50" i="10"/>
  <c r="T39" i="10"/>
  <c r="N28" i="10"/>
  <c r="P33" i="10"/>
  <c r="N39" i="10"/>
  <c r="J9" i="10"/>
  <c r="P6" i="10"/>
  <c r="D32" i="10"/>
  <c r="G13" i="10"/>
  <c r="E13" i="10"/>
  <c r="O36" i="10"/>
  <c r="M39" i="10"/>
  <c r="U9" i="10"/>
  <c r="E17" i="10"/>
  <c r="J54" i="10"/>
  <c r="I49" i="10"/>
  <c r="I22" i="10"/>
  <c r="W38" i="10"/>
  <c r="J7" i="10"/>
  <c r="U13" i="10"/>
  <c r="D37" i="10"/>
  <c r="H53" i="10"/>
  <c r="V16" i="10"/>
  <c r="F45" i="10"/>
  <c r="F9" i="10"/>
  <c r="W23" i="10"/>
  <c r="O17" i="10"/>
  <c r="G35" i="10"/>
  <c r="S40" i="10"/>
  <c r="J5" i="10"/>
  <c r="T43" i="10"/>
  <c r="J34" i="10"/>
  <c r="H31" i="10"/>
  <c r="V25" i="10"/>
  <c r="K44" i="10"/>
  <c r="P46" i="10"/>
  <c r="T15" i="10"/>
  <c r="G49" i="10"/>
  <c r="V33" i="10"/>
  <c r="S29" i="10"/>
  <c r="O37" i="10"/>
  <c r="K23" i="10"/>
  <c r="T47" i="10"/>
  <c r="S24" i="10"/>
  <c r="W43" i="10"/>
  <c r="K27" i="10"/>
  <c r="O8" i="10"/>
  <c r="M15" i="10"/>
  <c r="F30" i="10"/>
  <c r="S31" i="10"/>
  <c r="H21" i="10"/>
  <c r="P30" i="10"/>
  <c r="Q30" i="10"/>
  <c r="N7" i="10"/>
  <c r="N16" i="10"/>
  <c r="N29" i="10"/>
  <c r="H5" i="10"/>
  <c r="T17" i="10"/>
  <c r="F44" i="10"/>
  <c r="S22" i="10"/>
  <c r="P12" i="10"/>
  <c r="U17" i="10"/>
  <c r="R48" i="10"/>
  <c r="E11" i="10"/>
  <c r="K6" i="10"/>
  <c r="M6" i="10"/>
  <c r="N25" i="10"/>
  <c r="L33" i="10"/>
  <c r="K39" i="10"/>
  <c r="S21" i="10"/>
  <c r="N51" i="10"/>
  <c r="K10" i="10"/>
  <c r="D52" i="10"/>
  <c r="F39" i="10"/>
  <c r="E47" i="10"/>
  <c r="R20" i="10"/>
  <c r="H7" i="10"/>
  <c r="T53" i="10"/>
  <c r="T49" i="10"/>
  <c r="W51" i="10"/>
  <c r="V37" i="10"/>
  <c r="L39" i="10"/>
  <c r="F17" i="10"/>
  <c r="P42" i="10"/>
  <c r="R30" i="10"/>
  <c r="K46" i="10"/>
  <c r="V26" i="10"/>
  <c r="W21" i="10"/>
  <c r="I30" i="10"/>
  <c r="R36" i="10"/>
  <c r="O27" i="10"/>
  <c r="S28" i="10"/>
  <c r="Q7" i="10"/>
  <c r="S45" i="10"/>
  <c r="R21" i="10"/>
  <c r="U15" i="10"/>
  <c r="J29" i="10"/>
  <c r="G51" i="10"/>
  <c r="R28" i="10"/>
  <c r="P26" i="10"/>
  <c r="P43" i="10"/>
  <c r="D51" i="10"/>
  <c r="H29" i="10"/>
  <c r="H34" i="10"/>
  <c r="V27" i="10"/>
  <c r="P23" i="10"/>
  <c r="I45" i="10"/>
  <c r="I47" i="10"/>
  <c r="H46" i="10"/>
  <c r="M33" i="10"/>
  <c r="E53" i="10"/>
  <c r="M40" i="10"/>
  <c r="U31" i="10"/>
  <c r="M25" i="10"/>
  <c r="J45" i="10"/>
  <c r="L26" i="10"/>
  <c r="F26" i="10"/>
  <c r="F46" i="10"/>
  <c r="F47" i="10"/>
  <c r="N31" i="10"/>
  <c r="R46" i="10"/>
  <c r="J13" i="10"/>
  <c r="L20" i="10"/>
  <c r="J21" i="10"/>
  <c r="K22" i="10"/>
  <c r="T28" i="10"/>
  <c r="F35" i="10"/>
  <c r="K21" i="10"/>
  <c r="K26" i="10"/>
  <c r="G53" i="10"/>
  <c r="H50" i="10"/>
  <c r="I37" i="10"/>
  <c r="S20" i="10"/>
  <c r="K14" i="10"/>
  <c r="U37" i="10"/>
  <c r="F22" i="10"/>
  <c r="Q11" i="10"/>
  <c r="P27" i="10"/>
  <c r="I50" i="10"/>
  <c r="U34" i="10"/>
  <c r="Q22" i="10"/>
  <c r="N19" i="10"/>
  <c r="S53" i="10"/>
  <c r="E37" i="10"/>
  <c r="H32" i="10"/>
  <c r="G19" i="10"/>
  <c r="G22" i="10"/>
  <c r="W37" i="10"/>
  <c r="L24" i="10"/>
  <c r="Q46" i="10"/>
  <c r="N35" i="10"/>
  <c r="U16" i="10"/>
  <c r="D16" i="10"/>
  <c r="F7" i="10"/>
  <c r="G27" i="10"/>
  <c r="J35" i="10"/>
  <c r="T12" i="10"/>
  <c r="R13" i="10"/>
  <c r="S43" i="10"/>
  <c r="J44" i="10"/>
  <c r="J12" i="10"/>
  <c r="K5" i="10"/>
  <c r="D25" i="10"/>
  <c r="D28" i="10"/>
  <c r="V39" i="10"/>
  <c r="Q48" i="10"/>
  <c r="F21" i="10"/>
  <c r="O16" i="10"/>
  <c r="I12" i="10"/>
  <c r="K38" i="10"/>
  <c r="I29" i="10"/>
  <c r="L37" i="10"/>
  <c r="K47" i="10"/>
  <c r="F38" i="10"/>
  <c r="N20" i="10"/>
  <c r="G45" i="10"/>
  <c r="I17" i="10"/>
  <c r="W5" i="10"/>
  <c r="N17" i="10"/>
  <c r="K16" i="10"/>
  <c r="R39" i="10"/>
  <c r="L41" i="10"/>
  <c r="D41" i="10"/>
  <c r="M20" i="10"/>
  <c r="P22" i="10"/>
  <c r="W29" i="10"/>
  <c r="G6" i="10"/>
  <c r="T51" i="10"/>
  <c r="T7" i="10"/>
  <c r="V13" i="10"/>
  <c r="P53" i="10"/>
  <c r="F41" i="10"/>
  <c r="G5" i="10"/>
  <c r="W54" i="10"/>
  <c r="L32" i="10"/>
  <c r="M52" i="10"/>
  <c r="G25" i="10"/>
  <c r="I27" i="10"/>
  <c r="Q18" i="10"/>
  <c r="V34" i="10"/>
  <c r="F18" i="10"/>
  <c r="G42" i="10"/>
  <c r="E24" i="10"/>
  <c r="O30" i="10"/>
  <c r="R8" i="10"/>
  <c r="J46" i="10"/>
  <c r="E19" i="10"/>
  <c r="M41" i="10"/>
  <c r="M16" i="10"/>
  <c r="P21" i="10"/>
  <c r="L16" i="10"/>
  <c r="U51" i="10"/>
  <c r="I32" i="10"/>
  <c r="K40" i="10"/>
  <c r="G18" i="10"/>
  <c r="R40" i="10"/>
  <c r="M53" i="10"/>
  <c r="F32" i="10"/>
  <c r="S50" i="10"/>
  <c r="G32" i="10"/>
  <c r="H12" i="10"/>
  <c r="V10" i="10"/>
  <c r="D30" i="10"/>
  <c r="R54" i="10"/>
  <c r="J36" i="10"/>
  <c r="O25" i="10"/>
  <c r="K53" i="10"/>
  <c r="D46" i="10"/>
  <c r="S46" i="10"/>
  <c r="R44" i="10"/>
  <c r="Q15" i="10"/>
  <c r="Q23" i="10"/>
  <c r="K7" i="10"/>
  <c r="O49" i="10"/>
  <c r="F54" i="10"/>
  <c r="S48" i="10"/>
  <c r="T30" i="10"/>
  <c r="E22" i="10"/>
  <c r="E32" i="10"/>
  <c r="N32" i="10"/>
  <c r="D10" i="10"/>
  <c r="E38" i="10"/>
  <c r="G17" i="10"/>
  <c r="W28" i="10"/>
  <c r="D42" i="10"/>
  <c r="N50" i="10"/>
  <c r="D13" i="10"/>
  <c r="K25" i="10"/>
  <c r="E34" i="10"/>
  <c r="W9" i="10"/>
  <c r="V44" i="10"/>
  <c r="G39" i="10"/>
  <c r="W49" i="10"/>
  <c r="F16" i="10"/>
  <c r="T10" i="10"/>
  <c r="I35" i="10"/>
  <c r="I39" i="10"/>
  <c r="Q43" i="10"/>
  <c r="O7" i="10"/>
  <c r="W13" i="10"/>
  <c r="D18" i="10"/>
  <c r="F20" i="10"/>
  <c r="W11" i="10"/>
  <c r="W18" i="10"/>
  <c r="P47" i="10"/>
  <c r="N41" i="10"/>
  <c r="D7" i="10"/>
  <c r="N46" i="10"/>
  <c r="G33" i="10"/>
  <c r="W27" i="10"/>
  <c r="E54" i="10"/>
  <c r="I25" i="10"/>
  <c r="E26" i="10"/>
  <c r="L5" i="10"/>
  <c r="S32" i="10"/>
  <c r="P25" i="10"/>
  <c r="U50" i="10"/>
  <c r="P8" i="10"/>
  <c r="H48" i="10"/>
  <c r="I15" i="10"/>
  <c r="F23" i="10"/>
  <c r="D8" i="10"/>
  <c r="H10" i="10"/>
  <c r="U24" i="10"/>
  <c r="U18" i="10"/>
  <c r="G48" i="10"/>
  <c r="E50" i="10"/>
  <c r="L7" i="10"/>
  <c r="D45" i="10"/>
  <c r="J43" i="10"/>
  <c r="J51" i="10"/>
  <c r="U35" i="10"/>
  <c r="W50" i="10"/>
  <c r="O15" i="10"/>
  <c r="W15" i="10"/>
  <c r="W52" i="10"/>
  <c r="H35" i="10"/>
  <c r="T29" i="10"/>
  <c r="U26" i="10"/>
  <c r="W41" i="10"/>
  <c r="O32" i="10"/>
  <c r="T8" i="10"/>
  <c r="K42" i="10"/>
  <c r="D44" i="10"/>
  <c r="D27" i="10"/>
  <c r="K8" i="10"/>
  <c r="T37" i="10"/>
  <c r="E9" i="10"/>
  <c r="O21" i="10"/>
  <c r="Q49" i="10"/>
  <c r="Q29" i="10"/>
  <c r="N10" i="10"/>
  <c r="R33" i="10"/>
  <c r="D26" i="10"/>
  <c r="H26" i="10"/>
  <c r="N15" i="10"/>
  <c r="V47" i="10"/>
  <c r="G23" i="10"/>
  <c r="E28" i="10"/>
  <c r="R41" i="10"/>
  <c r="D5" i="10"/>
  <c r="E49" i="10"/>
  <c r="U22" i="10"/>
  <c r="S26" i="10"/>
  <c r="P14" i="10"/>
  <c r="S15" i="10"/>
  <c r="F29" i="10"/>
  <c r="R17" i="10"/>
  <c r="S42" i="10"/>
  <c r="O5" i="10"/>
  <c r="E16" i="10"/>
  <c r="O6" i="10"/>
  <c r="J23" i="10"/>
  <c r="N54" i="10"/>
  <c r="V53" i="10"/>
  <c r="H11" i="10"/>
  <c r="D6" i="10"/>
  <c r="V20" i="10"/>
  <c r="K33" i="10"/>
  <c r="F27" i="10"/>
  <c r="E33" i="10"/>
  <c r="T23" i="10"/>
  <c r="W33" i="10"/>
  <c r="I31" i="10"/>
  <c r="N43" i="10"/>
  <c r="U43" i="10"/>
  <c r="T50" i="10"/>
  <c r="R24" i="10"/>
  <c r="J40" i="10"/>
  <c r="G47" i="10"/>
  <c r="N27" i="10"/>
  <c r="K12" i="10"/>
  <c r="G52" i="10"/>
  <c r="U48" i="10"/>
  <c r="Q5" i="10"/>
  <c r="O10" i="10"/>
  <c r="V12" i="10"/>
  <c r="F8" i="10"/>
  <c r="H49" i="10"/>
  <c r="H36" i="10"/>
  <c r="U53" i="10"/>
  <c r="K50" i="10"/>
  <c r="H16" i="10"/>
  <c r="S9" i="10"/>
  <c r="D47" i="10"/>
  <c r="M5" i="10"/>
  <c r="M24" i="10"/>
  <c r="U54" i="10"/>
  <c r="V35" i="10"/>
  <c r="N21" i="10"/>
  <c r="V52" i="10"/>
  <c r="M35" i="10"/>
  <c r="O45" i="10"/>
  <c r="R31" i="10"/>
  <c r="O39" i="10"/>
  <c r="P18" i="10"/>
  <c r="O35" i="10"/>
  <c r="U8" i="10"/>
  <c r="P39" i="10"/>
  <c r="E10" i="10"/>
  <c r="N26" i="10"/>
  <c r="M11" i="10"/>
  <c r="S7" i="10"/>
  <c r="Q17" i="10"/>
  <c r="G28" i="10"/>
  <c r="M37" i="10"/>
  <c r="T16" i="10"/>
  <c r="L25" i="10"/>
  <c r="F40" i="10"/>
  <c r="W44" i="10"/>
  <c r="R51" i="10"/>
  <c r="E39" i="10"/>
  <c r="P32" i="10"/>
  <c r="E41" i="10"/>
  <c r="U23" i="10"/>
  <c r="F43" i="10"/>
  <c r="J41" i="10"/>
  <c r="T36" i="10"/>
  <c r="I48" i="10"/>
  <c r="T19" i="10"/>
  <c r="K28" i="10"/>
  <c r="T26" i="10"/>
  <c r="G34" i="10"/>
  <c r="O19" i="10"/>
  <c r="W19" i="10"/>
  <c r="J52" i="10"/>
  <c r="T40" i="10"/>
  <c r="K37" i="10"/>
  <c r="I40" i="10"/>
  <c r="S19" i="10"/>
  <c r="L11" i="10"/>
  <c r="H9" i="10"/>
  <c r="L38" i="10"/>
  <c r="Q33" i="10"/>
  <c r="D38" i="10"/>
  <c r="W32" i="10"/>
  <c r="R47" i="10"/>
  <c r="S16" i="10"/>
  <c r="G20" i="10"/>
  <c r="P41" i="10"/>
  <c r="D36" i="10"/>
  <c r="T25" i="10"/>
  <c r="S33" i="10"/>
  <c r="L35" i="10"/>
  <c r="I7" i="10"/>
  <c r="D22" i="10"/>
  <c r="G9" i="10"/>
  <c r="P29" i="10"/>
  <c r="K24" i="10"/>
  <c r="E42" i="10"/>
  <c r="S41" i="10"/>
  <c r="T14" i="10"/>
  <c r="J49" i="10"/>
  <c r="L50" i="10"/>
  <c r="T46" i="10"/>
  <c r="E23" i="10"/>
  <c r="S5" i="10"/>
  <c r="V9" i="10"/>
  <c r="V15" i="10"/>
  <c r="M10" i="10"/>
  <c r="L47" i="10"/>
  <c r="W17" i="10"/>
  <c r="L45" i="10"/>
  <c r="P52" i="10"/>
  <c r="O41" i="10"/>
  <c r="L18" i="10"/>
  <c r="Q19" i="10"/>
  <c r="H42" i="10"/>
  <c r="N48" i="10"/>
  <c r="D34" i="10"/>
  <c r="J31" i="10"/>
  <c r="I10" i="10"/>
  <c r="T48" i="10"/>
  <c r="T22" i="10"/>
  <c r="S54" i="10"/>
  <c r="T42" i="10"/>
  <c r="R16" i="10"/>
  <c r="K43" i="10"/>
  <c r="F19" i="10"/>
  <c r="M30" i="10"/>
  <c r="Q13" i="10"/>
  <c r="N18" i="10"/>
  <c r="I44" i="10"/>
  <c r="W39" i="10"/>
  <c r="D48" i="10"/>
  <c r="O14" i="10"/>
  <c r="S39" i="10"/>
  <c r="N22" i="10"/>
  <c r="E27" i="10"/>
  <c r="D35" i="10"/>
  <c r="P19" i="10"/>
  <c r="Q36" i="10"/>
  <c r="H41" i="10"/>
  <c r="H54" i="10"/>
  <c r="H13" i="10"/>
  <c r="R43" i="10"/>
  <c r="V31" i="10"/>
  <c r="D33" i="10"/>
  <c r="I28" i="10"/>
  <c r="E46" i="10"/>
  <c r="S25" i="10"/>
  <c r="T11" i="10"/>
  <c r="J25" i="10"/>
  <c r="S12" i="10"/>
  <c r="H8" i="10"/>
  <c r="N13" i="10"/>
  <c r="G16" i="10"/>
  <c r="W47" i="10"/>
  <c r="O26" i="10"/>
  <c r="M13" i="10"/>
  <c r="U7" i="10"/>
  <c r="H17" i="10"/>
  <c r="M54" i="10"/>
  <c r="N53" i="10"/>
  <c r="P16" i="10"/>
  <c r="T33" i="10"/>
  <c r="W35" i="10"/>
  <c r="M9" i="10"/>
  <c r="R23" i="10"/>
  <c r="J8" i="10"/>
  <c r="P48" i="10"/>
  <c r="R50" i="10"/>
  <c r="L14" i="10"/>
  <c r="V8" i="10"/>
  <c r="E44" i="10"/>
  <c r="H33" i="10"/>
  <c r="V22" i="10"/>
  <c r="T24" i="10"/>
  <c r="L9" i="10"/>
  <c r="S51" i="10"/>
  <c r="P40" i="10"/>
  <c r="O44" i="10"/>
  <c r="N49" i="10"/>
  <c r="W25" i="10"/>
  <c r="D49" i="10"/>
  <c r="P28" i="10"/>
  <c r="K17" i="10"/>
  <c r="R34" i="10"/>
  <c r="S35" i="10"/>
  <c r="J11" i="10"/>
  <c r="L30" i="10"/>
  <c r="W26" i="10"/>
  <c r="N40" i="10"/>
  <c r="V42" i="10"/>
  <c r="Q40" i="10"/>
  <c r="F14" i="10"/>
  <c r="I38" i="10"/>
  <c r="M19" i="10"/>
  <c r="U32" i="10"/>
  <c r="N5" i="10"/>
  <c r="P9" i="10"/>
  <c r="J42" i="10"/>
  <c r="G54" i="10"/>
  <c r="J28" i="10"/>
  <c r="O53" i="10"/>
  <c r="J6" i="10"/>
  <c r="Q41" i="10"/>
  <c r="R27" i="10"/>
  <c r="V6" i="10"/>
  <c r="U19" i="10"/>
  <c r="M47" i="10"/>
  <c r="G40" i="10"/>
  <c r="H47" i="10"/>
  <c r="H37" i="10"/>
  <c r="J24" i="10"/>
  <c r="D23" i="10"/>
  <c r="H14" i="10"/>
  <c r="D50" i="10"/>
  <c r="F10" i="10"/>
  <c r="L54" i="10"/>
  <c r="P31" i="10"/>
  <c r="P24" i="10"/>
  <c r="Q20" i="10"/>
  <c r="H18" i="10"/>
  <c r="P5" i="10"/>
  <c r="Q9" i="10"/>
  <c r="K9" i="10"/>
  <c r="I14" i="10"/>
  <c r="U41" i="10"/>
  <c r="M49" i="10"/>
  <c r="D53" i="10"/>
  <c r="L8" i="10"/>
  <c r="Q14" i="10"/>
  <c r="J16" i="10"/>
  <c r="M34" i="10"/>
  <c r="R15" i="10"/>
  <c r="U46" i="10"/>
  <c r="E52" i="10"/>
  <c r="Q54" i="10"/>
  <c r="G8" i="10"/>
  <c r="O12" i="10"/>
  <c r="K49" i="10"/>
  <c r="R22" i="10"/>
  <c r="T32" i="10"/>
  <c r="R38" i="10"/>
  <c r="W36" i="10"/>
  <c r="W12" i="10"/>
  <c r="I43" i="10"/>
  <c r="V51" i="10"/>
  <c r="P17" i="10"/>
  <c r="K45" i="10"/>
  <c r="U6" i="10"/>
  <c r="P54" i="10"/>
  <c r="F6" i="10"/>
  <c r="M17" i="10"/>
  <c r="W24" i="10"/>
  <c r="H23" i="10"/>
  <c r="L19" i="10"/>
  <c r="S23" i="10"/>
  <c r="W22" i="10"/>
  <c r="V7" i="10"/>
  <c r="I20" i="10"/>
  <c r="P7" i="10"/>
  <c r="H27" i="10"/>
  <c r="S11" i="10"/>
  <c r="J14" i="10"/>
  <c r="K52" i="10"/>
  <c r="P51" i="10"/>
  <c r="S13" i="10"/>
  <c r="O40" i="10"/>
  <c r="J26" i="10"/>
  <c r="S10" i="10"/>
  <c r="K32" i="10"/>
  <c r="K11" i="10"/>
  <c r="H40" i="10"/>
  <c r="R14" i="10"/>
  <c r="G41" i="10"/>
  <c r="N6" i="10"/>
  <c r="M28" i="10"/>
  <c r="V32" i="10"/>
  <c r="F42" i="10"/>
  <c r="W30" i="10"/>
  <c r="Q45" i="10"/>
  <c r="K13" i="10"/>
  <c r="V46" i="10"/>
  <c r="E36" i="10"/>
  <c r="R18" i="10"/>
  <c r="O42" i="10"/>
  <c r="V49" i="10"/>
  <c r="N47" i="10"/>
  <c r="O29" i="10"/>
  <c r="F12" i="10"/>
  <c r="R6" i="10"/>
  <c r="G10" i="10"/>
  <c r="I13" i="10"/>
  <c r="P20" i="10"/>
  <c r="W6" i="10"/>
  <c r="F51" i="10"/>
  <c r="E12" i="10"/>
  <c r="W10" i="10"/>
  <c r="Q38" i="10"/>
  <c r="E21" i="10"/>
  <c r="N23" i="10"/>
  <c r="L17" i="10"/>
  <c r="E18" i="10"/>
  <c r="J17" i="10"/>
  <c r="N30" i="10"/>
  <c r="K18" i="10"/>
  <c r="W20" i="10"/>
  <c r="E43" i="10"/>
  <c r="M29" i="10"/>
  <c r="W31" i="10"/>
  <c r="R7" i="10"/>
  <c r="U45" i="10"/>
  <c r="E29" i="10"/>
  <c r="F28" i="10"/>
  <c r="G12" i="10"/>
  <c r="J47" i="10"/>
  <c r="I42" i="10"/>
  <c r="I16" i="10"/>
  <c r="J19" i="10"/>
  <c r="J53" i="10"/>
  <c r="U25" i="10"/>
  <c r="N44" i="10"/>
  <c r="D14" i="10"/>
  <c r="F53" i="10"/>
  <c r="F13" i="10"/>
  <c r="Q51" i="10"/>
  <c r="R49" i="10"/>
  <c r="H45" i="10"/>
  <c r="O48" i="10"/>
  <c r="G11" i="10"/>
  <c r="S8" i="10"/>
  <c r="L10" i="10"/>
  <c r="W40" i="10"/>
  <c r="M36" i="10"/>
  <c r="D9" i="10"/>
  <c r="Q6" i="10"/>
  <c r="M8" i="10"/>
  <c r="D19" i="10"/>
  <c r="S30" i="10"/>
  <c r="K19" i="10"/>
  <c r="R45" i="10"/>
  <c r="R29" i="10"/>
  <c r="J48" i="10"/>
  <c r="O52" i="10"/>
  <c r="L13" i="10"/>
  <c r="U42" i="10"/>
  <c r="V36" i="10"/>
  <c r="G31" i="10"/>
  <c r="H52" i="10"/>
  <c r="U47" i="10"/>
  <c r="O33" i="10"/>
  <c r="M27" i="10"/>
  <c r="N37" i="10"/>
  <c r="L46" i="10"/>
  <c r="K20" i="10"/>
  <c r="O51" i="10"/>
  <c r="I11" i="10"/>
  <c r="Q42" i="10"/>
  <c r="L29" i="10"/>
  <c r="R35" i="10"/>
  <c r="Q50" i="10"/>
  <c r="S47" i="10"/>
  <c r="G37" i="10"/>
  <c r="U44" i="10"/>
  <c r="M51" i="10"/>
  <c r="H38" i="10"/>
  <c r="V14" i="10"/>
  <c r="F49" i="10"/>
  <c r="I8" i="10"/>
  <c r="I53" i="10"/>
  <c r="D20" i="10"/>
  <c r="R19" i="10"/>
  <c r="J32" i="10"/>
  <c r="R25" i="10"/>
  <c r="R52" i="10"/>
  <c r="E31" i="10"/>
  <c r="V11" i="10"/>
  <c r="T44" i="10"/>
  <c r="N38" i="10"/>
  <c r="V45" i="10"/>
  <c r="G15" i="10"/>
  <c r="V54" i="10"/>
  <c r="E20" i="10"/>
  <c r="Q47" i="10"/>
  <c r="W7" i="10"/>
  <c r="H39" i="10"/>
  <c r="J18" i="10"/>
  <c r="F5" i="10"/>
  <c r="D12" i="10"/>
  <c r="L28" i="10"/>
  <c r="M31" i="10"/>
  <c r="T54" i="10"/>
  <c r="R5" i="10"/>
  <c r="D40" i="10"/>
  <c r="O23" i="10"/>
  <c r="L40" i="10"/>
  <c r="P35" i="10"/>
  <c r="V30" i="10"/>
  <c r="J10" i="10"/>
  <c r="O9" i="10"/>
  <c r="O31" i="10"/>
  <c r="S52" i="10"/>
  <c r="O22" i="10"/>
  <c r="J20" i="10"/>
  <c r="V40" i="10"/>
  <c r="S34" i="10"/>
  <c r="P36" i="10"/>
  <c r="S17" i="10"/>
  <c r="R53" i="10"/>
  <c r="O38" i="10"/>
  <c r="F37" i="10"/>
  <c r="V23" i="10"/>
  <c r="L51" i="10"/>
  <c r="M12" i="10"/>
  <c r="H24" i="10"/>
  <c r="P44" i="10"/>
  <c r="K36" i="10"/>
  <c r="I26" i="10"/>
  <c r="N8" i="10"/>
  <c r="T6" i="10"/>
  <c r="J50" i="10"/>
  <c r="U11" i="10"/>
  <c r="F33" i="10"/>
  <c r="V21" i="10"/>
  <c r="O18" i="10"/>
  <c r="P37" i="10"/>
  <c r="K41" i="10"/>
  <c r="U38" i="10"/>
  <c r="M48" i="10"/>
  <c r="Q28" i="10"/>
  <c r="H30" i="10"/>
  <c r="Q27" i="10"/>
  <c r="D43" i="10"/>
  <c r="T35" i="10"/>
  <c r="U30" i="10"/>
  <c r="R26" i="10"/>
  <c r="M21" i="10"/>
  <c r="E7" i="10"/>
  <c r="H44" i="10"/>
  <c r="P15" i="10"/>
  <c r="M7" i="10"/>
  <c r="N9" i="10"/>
  <c r="W34" i="10"/>
  <c r="M43" i="10"/>
  <c r="M18" i="10"/>
  <c r="O13" i="10"/>
  <c r="E40" i="10"/>
  <c r="H51" i="10"/>
  <c r="D15" i="10"/>
  <c r="S18" i="10"/>
  <c r="V17" i="10"/>
  <c r="V43" i="10"/>
  <c r="I51" i="10"/>
  <c r="U39" i="10"/>
  <c r="S27" i="10"/>
  <c r="N11" i="10"/>
  <c r="E48" i="10"/>
  <c r="O46" i="10"/>
  <c r="W53" i="10"/>
  <c r="V19" i="10"/>
  <c r="E36" i="12"/>
  <c r="E36" i="9"/>
  <c r="B6" i="10" a="1"/>
  <c r="D40" i="9"/>
  <c r="E42" i="9"/>
  <c r="E46" i="9"/>
  <c r="E45" i="9"/>
  <c r="D40" i="12"/>
  <c r="D45" i="9"/>
  <c r="E42" i="12"/>
  <c r="E46" i="12" s="1"/>
  <c r="D46" i="12"/>
  <c r="D46" i="9"/>
  <c r="D44" i="9"/>
  <c r="D44" i="12"/>
  <c r="D45" i="12"/>
  <c r="E45" i="12"/>
  <c r="Z2" i="10" l="1"/>
  <c r="Z1" i="10"/>
  <c r="B4" i="11"/>
  <c r="D47" i="9"/>
  <c r="E47" i="9"/>
  <c r="B3" i="11"/>
  <c r="B33" i="10"/>
  <c r="B29" i="10"/>
  <c r="B12" i="10"/>
  <c r="B10" i="10"/>
  <c r="B54" i="10"/>
  <c r="B7" i="10"/>
  <c r="B40" i="10"/>
  <c r="B8" i="10"/>
  <c r="B18" i="10"/>
  <c r="B28" i="10"/>
  <c r="B31" i="10"/>
  <c r="B9" i="10"/>
  <c r="B50" i="10"/>
  <c r="B21" i="10"/>
  <c r="B35" i="10"/>
  <c r="B34" i="10"/>
  <c r="B39" i="10"/>
  <c r="B13" i="10"/>
  <c r="B36" i="10"/>
  <c r="B44" i="10"/>
  <c r="B11" i="10"/>
  <c r="B38" i="10"/>
  <c r="B15" i="10"/>
  <c r="B6" i="10"/>
  <c r="B23" i="10"/>
  <c r="B17" i="10"/>
  <c r="B24" i="10"/>
  <c r="B26" i="10"/>
  <c r="B48" i="10"/>
  <c r="B14" i="10"/>
  <c r="B43" i="10"/>
  <c r="B52" i="10"/>
  <c r="B53" i="10"/>
  <c r="B16" i="10"/>
  <c r="B42" i="10"/>
  <c r="B45" i="10"/>
  <c r="B32" i="10"/>
  <c r="B46" i="10"/>
  <c r="B37" i="10"/>
  <c r="B41" i="10"/>
  <c r="B30" i="10"/>
  <c r="B51" i="10"/>
  <c r="B25" i="10"/>
  <c r="B47" i="10"/>
  <c r="B20" i="10"/>
  <c r="B22" i="10"/>
  <c r="B19" i="10"/>
  <c r="B27" i="10"/>
  <c r="B49" i="10"/>
  <c r="D47" i="12"/>
  <c r="E47" i="12"/>
  <c r="G10" i="11" a="1"/>
  <c r="B3" i="10"/>
  <c r="G16" i="11" l="1"/>
  <c r="G80" i="11"/>
  <c r="J80" i="11" s="1"/>
  <c r="G144" i="11"/>
  <c r="J144" i="11" s="1"/>
  <c r="G208" i="11"/>
  <c r="J208" i="11" s="1"/>
  <c r="G73" i="11"/>
  <c r="J73" i="11" s="1"/>
  <c r="G137" i="11"/>
  <c r="J137" i="11" s="1"/>
  <c r="G201" i="11"/>
  <c r="J201" i="11" s="1"/>
  <c r="G58" i="11"/>
  <c r="J58" i="11" s="1"/>
  <c r="G122" i="11"/>
  <c r="G186" i="11"/>
  <c r="J186" i="11" s="1"/>
  <c r="G43" i="11"/>
  <c r="J43" i="11" s="1"/>
  <c r="G75" i="11"/>
  <c r="J75" i="11" s="1"/>
  <c r="G175" i="11"/>
  <c r="J175" i="11" s="1"/>
  <c r="G87" i="11"/>
  <c r="J87" i="11" s="1"/>
  <c r="G190" i="11"/>
  <c r="J190" i="11" s="1"/>
  <c r="G102" i="11"/>
  <c r="J102" i="11" s="1"/>
  <c r="G205" i="11"/>
  <c r="G117" i="11"/>
  <c r="J117" i="11" s="1"/>
  <c r="G20" i="11"/>
  <c r="J20" i="11" s="1"/>
  <c r="G132" i="11"/>
  <c r="J132" i="11" s="1"/>
  <c r="G37" i="11"/>
  <c r="J37" i="11" s="1"/>
  <c r="G147" i="11"/>
  <c r="J147" i="11" s="1"/>
  <c r="G135" i="11"/>
  <c r="J135" i="11" s="1"/>
  <c r="G149" i="11"/>
  <c r="J149" i="11" s="1"/>
  <c r="G159" i="11"/>
  <c r="G172" i="11"/>
  <c r="J172" i="11" s="1"/>
  <c r="G24" i="11"/>
  <c r="J24" i="11" s="1"/>
  <c r="G88" i="11"/>
  <c r="J88" i="11" s="1"/>
  <c r="G152" i="11"/>
  <c r="J152" i="11" s="1"/>
  <c r="G17" i="11"/>
  <c r="J17" i="11" s="1"/>
  <c r="G81" i="11"/>
  <c r="J81" i="11" s="1"/>
  <c r="G145" i="11"/>
  <c r="J145" i="11" s="1"/>
  <c r="G209" i="11"/>
  <c r="G66" i="11"/>
  <c r="J66" i="11" s="1"/>
  <c r="G130" i="11"/>
  <c r="J130" i="11" s="1"/>
  <c r="G194" i="11"/>
  <c r="J194" i="11" s="1"/>
  <c r="G51" i="11"/>
  <c r="J51" i="11" s="1"/>
  <c r="G86" i="11"/>
  <c r="J86" i="11" s="1"/>
  <c r="G189" i="11"/>
  <c r="J189" i="11" s="1"/>
  <c r="G101" i="11"/>
  <c r="J101" i="11" s="1"/>
  <c r="G204" i="11"/>
  <c r="G116" i="11"/>
  <c r="J116" i="11" s="1"/>
  <c r="G15" i="11"/>
  <c r="J15" i="11" s="1"/>
  <c r="G131" i="11"/>
  <c r="J131" i="11" s="1"/>
  <c r="G36" i="11"/>
  <c r="J36" i="11" s="1"/>
  <c r="G143" i="11"/>
  <c r="J143" i="11" s="1"/>
  <c r="G53" i="11"/>
  <c r="J53" i="11" s="1"/>
  <c r="G22" i="11"/>
  <c r="J22" i="11" s="1"/>
  <c r="G174" i="11"/>
  <c r="G187" i="11"/>
  <c r="J187" i="11" s="1"/>
  <c r="G197" i="11"/>
  <c r="J197" i="11" s="1"/>
  <c r="G199" i="11"/>
  <c r="J199" i="11" s="1"/>
  <c r="G32" i="11"/>
  <c r="J32" i="11" s="1"/>
  <c r="G96" i="11"/>
  <c r="J96" i="11" s="1"/>
  <c r="G160" i="11"/>
  <c r="G25" i="11"/>
  <c r="J25" i="11" s="1"/>
  <c r="G89" i="11"/>
  <c r="G153" i="11"/>
  <c r="G10" i="11"/>
  <c r="G74" i="11"/>
  <c r="J74" i="11" s="1"/>
  <c r="G138" i="11"/>
  <c r="J138" i="11" s="1"/>
  <c r="G202" i="11"/>
  <c r="J202" i="11" s="1"/>
  <c r="G59" i="11"/>
  <c r="J59" i="11" s="1"/>
  <c r="G100" i="11"/>
  <c r="J100" i="11" s="1"/>
  <c r="G203" i="11"/>
  <c r="G115" i="11"/>
  <c r="J115" i="11" s="1"/>
  <c r="G14" i="11"/>
  <c r="J14" i="11" s="1"/>
  <c r="G127" i="11"/>
  <c r="J127" i="11" s="1"/>
  <c r="G31" i="11"/>
  <c r="J31" i="11" s="1"/>
  <c r="G142" i="11"/>
  <c r="J142" i="11" s="1"/>
  <c r="G52" i="11"/>
  <c r="J52" i="11" s="1"/>
  <c r="G157" i="11"/>
  <c r="J157" i="11" s="1"/>
  <c r="G69" i="11"/>
  <c r="G84" i="11"/>
  <c r="G38" i="11"/>
  <c r="J38" i="11" s="1"/>
  <c r="G54" i="11"/>
  <c r="J54" i="11" s="1"/>
  <c r="G70" i="11"/>
  <c r="J70" i="11" s="1"/>
  <c r="G40" i="11"/>
  <c r="J40" i="11" s="1"/>
  <c r="G104" i="11"/>
  <c r="J104" i="11" s="1"/>
  <c r="G168" i="11"/>
  <c r="J168" i="11" s="1"/>
  <c r="G33" i="11"/>
  <c r="J33" i="11" s="1"/>
  <c r="G97" i="11"/>
  <c r="G161" i="11"/>
  <c r="J161" i="11" s="1"/>
  <c r="G18" i="11"/>
  <c r="J18" i="11" s="1"/>
  <c r="G82" i="11"/>
  <c r="J82" i="11" s="1"/>
  <c r="G48" i="11"/>
  <c r="J48" i="11" s="1"/>
  <c r="G176" i="11"/>
  <c r="J176" i="11" s="1"/>
  <c r="G105" i="11"/>
  <c r="J105" i="11" s="1"/>
  <c r="G26" i="11"/>
  <c r="G146" i="11"/>
  <c r="G27" i="11"/>
  <c r="J27" i="11" s="1"/>
  <c r="G125" i="11"/>
  <c r="J125" i="11" s="1"/>
  <c r="G76" i="11"/>
  <c r="J76" i="11" s="1"/>
  <c r="G62" i="11"/>
  <c r="J62" i="11" s="1"/>
  <c r="G47" i="11"/>
  <c r="J47" i="11" s="1"/>
  <c r="G195" i="11"/>
  <c r="J195" i="11" s="1"/>
  <c r="G182" i="11"/>
  <c r="G133" i="11"/>
  <c r="J133" i="11" s="1"/>
  <c r="G183" i="11"/>
  <c r="J183" i="11" s="1"/>
  <c r="G123" i="11"/>
  <c r="J123" i="11" s="1"/>
  <c r="G56" i="11"/>
  <c r="J56" i="11" s="1"/>
  <c r="G184" i="11"/>
  <c r="J184" i="11" s="1"/>
  <c r="G113" i="11"/>
  <c r="J113" i="11" s="1"/>
  <c r="G34" i="11"/>
  <c r="J34" i="11" s="1"/>
  <c r="G154" i="11"/>
  <c r="G35" i="11"/>
  <c r="G139" i="11"/>
  <c r="J139" i="11" s="1"/>
  <c r="G126" i="11"/>
  <c r="J126" i="11" s="1"/>
  <c r="G77" i="11"/>
  <c r="J77" i="11" s="1"/>
  <c r="G63" i="11"/>
  <c r="J63" i="11" s="1"/>
  <c r="G206" i="11"/>
  <c r="J206" i="11" s="1"/>
  <c r="G196" i="11"/>
  <c r="J196" i="11" s="1"/>
  <c r="G134" i="11"/>
  <c r="J134" i="11" s="1"/>
  <c r="G39" i="11"/>
  <c r="J39" i="11" s="1"/>
  <c r="G163" i="11"/>
  <c r="J163" i="11" s="1"/>
  <c r="G64" i="11"/>
  <c r="J64" i="11" s="1"/>
  <c r="G192" i="11"/>
  <c r="J192" i="11" s="1"/>
  <c r="G121" i="11"/>
  <c r="J121" i="11" s="1"/>
  <c r="G42" i="11"/>
  <c r="J42" i="11" s="1"/>
  <c r="G162" i="11"/>
  <c r="J162" i="11" s="1"/>
  <c r="G67" i="11"/>
  <c r="J67" i="11" s="1"/>
  <c r="G150" i="11"/>
  <c r="J150" i="11" s="1"/>
  <c r="G140" i="11"/>
  <c r="J140" i="11" s="1"/>
  <c r="G91" i="11"/>
  <c r="J91" i="11" s="1"/>
  <c r="G78" i="11"/>
  <c r="J78" i="11" s="1"/>
  <c r="G68" i="11"/>
  <c r="J68" i="11" s="1"/>
  <c r="G207" i="11"/>
  <c r="J207" i="11" s="1"/>
  <c r="G173" i="11"/>
  <c r="J173" i="11" s="1"/>
  <c r="G99" i="11"/>
  <c r="G198" i="11"/>
  <c r="J198" i="11" s="1"/>
  <c r="G72" i="11"/>
  <c r="G200" i="11"/>
  <c r="J200" i="11" s="1"/>
  <c r="G129" i="11"/>
  <c r="J129" i="11" s="1"/>
  <c r="G50" i="11"/>
  <c r="J50" i="11" s="1"/>
  <c r="G170" i="11"/>
  <c r="J170" i="11" s="1"/>
  <c r="G12" i="11"/>
  <c r="J12" i="11" s="1"/>
  <c r="G164" i="11"/>
  <c r="J164" i="11" s="1"/>
  <c r="G151" i="11"/>
  <c r="J151" i="11" s="1"/>
  <c r="G141" i="11"/>
  <c r="J141" i="11" s="1"/>
  <c r="G92" i="11"/>
  <c r="J92" i="11" s="1"/>
  <c r="G79" i="11"/>
  <c r="J79" i="11" s="1"/>
  <c r="G21" i="11"/>
  <c r="J21" i="11" s="1"/>
  <c r="G211" i="11"/>
  <c r="J211" i="11" s="1"/>
  <c r="G109" i="11"/>
  <c r="J109" i="11" s="1"/>
  <c r="G71" i="11"/>
  <c r="G112" i="11"/>
  <c r="J112" i="11" s="1"/>
  <c r="G41" i="11"/>
  <c r="J41" i="11" s="1"/>
  <c r="G169" i="11"/>
  <c r="J169" i="11" s="1"/>
  <c r="G90" i="11"/>
  <c r="J90" i="11" s="1"/>
  <c r="G178" i="11"/>
  <c r="J178" i="11" s="1"/>
  <c r="G28" i="11"/>
  <c r="J28" i="11" s="1"/>
  <c r="G13" i="11"/>
  <c r="J13" i="11" s="1"/>
  <c r="G165" i="11"/>
  <c r="G155" i="11"/>
  <c r="J155" i="11" s="1"/>
  <c r="G103" i="11"/>
  <c r="J103" i="11" s="1"/>
  <c r="G93" i="11"/>
  <c r="J93" i="11" s="1"/>
  <c r="G83" i="11"/>
  <c r="J83" i="11" s="1"/>
  <c r="G23" i="11"/>
  <c r="J23" i="11" s="1"/>
  <c r="G158" i="11"/>
  <c r="J158" i="11" s="1"/>
  <c r="G124" i="11"/>
  <c r="J124" i="11" s="1"/>
  <c r="G120" i="11"/>
  <c r="G49" i="11"/>
  <c r="J49" i="11" s="1"/>
  <c r="G177" i="11"/>
  <c r="J177" i="11" s="1"/>
  <c r="G98" i="11"/>
  <c r="J98" i="11" s="1"/>
  <c r="G210" i="11"/>
  <c r="J210" i="11" s="1"/>
  <c r="G44" i="11"/>
  <c r="J44" i="11" s="1"/>
  <c r="G29" i="11"/>
  <c r="J29" i="11" s="1"/>
  <c r="G179" i="11"/>
  <c r="J179" i="11" s="1"/>
  <c r="G166" i="11"/>
  <c r="G156" i="11"/>
  <c r="J156" i="11" s="1"/>
  <c r="G107" i="11"/>
  <c r="J107" i="11" s="1"/>
  <c r="G94" i="11"/>
  <c r="J94" i="11" s="1"/>
  <c r="G85" i="11"/>
  <c r="J85" i="11" s="1"/>
  <c r="G188" i="11"/>
  <c r="J188" i="11" s="1"/>
  <c r="G128" i="11"/>
  <c r="J128" i="11" s="1"/>
  <c r="G57" i="11"/>
  <c r="J57" i="11" s="1"/>
  <c r="G185" i="11"/>
  <c r="G106" i="11"/>
  <c r="G11" i="11"/>
  <c r="J11" i="11" s="1"/>
  <c r="G60" i="11"/>
  <c r="J60" i="11" s="1"/>
  <c r="G45" i="11"/>
  <c r="J45" i="11" s="1"/>
  <c r="G30" i="11"/>
  <c r="J30" i="11" s="1"/>
  <c r="G180" i="11"/>
  <c r="J180" i="11" s="1"/>
  <c r="G167" i="11"/>
  <c r="J167" i="11" s="1"/>
  <c r="G118" i="11"/>
  <c r="G108" i="11"/>
  <c r="J108" i="11" s="1"/>
  <c r="G95" i="11"/>
  <c r="J95" i="11" s="1"/>
  <c r="G55" i="11"/>
  <c r="J55" i="11" s="1"/>
  <c r="G136" i="11"/>
  <c r="J136" i="11" s="1"/>
  <c r="G65" i="11"/>
  <c r="J65" i="11" s="1"/>
  <c r="G193" i="11"/>
  <c r="J193" i="11" s="1"/>
  <c r="G114" i="11"/>
  <c r="J114" i="11" s="1"/>
  <c r="G19" i="11"/>
  <c r="G111" i="11"/>
  <c r="J111" i="11" s="1"/>
  <c r="G61" i="11"/>
  <c r="J61" i="11" s="1"/>
  <c r="G46" i="11"/>
  <c r="J46" i="11" s="1"/>
  <c r="G191" i="11"/>
  <c r="J191" i="11" s="1"/>
  <c r="G181" i="11"/>
  <c r="J181" i="11" s="1"/>
  <c r="G171" i="11"/>
  <c r="J171" i="11" s="1"/>
  <c r="G119" i="11"/>
  <c r="J119" i="11" s="1"/>
  <c r="G148" i="11"/>
  <c r="G110" i="11"/>
  <c r="J110" i="11" s="1"/>
  <c r="J72" i="11"/>
  <c r="J153" i="11"/>
  <c r="J146" i="11"/>
  <c r="J185" i="11"/>
  <c r="J160" i="11"/>
  <c r="J19" i="11"/>
  <c r="J154" i="11"/>
  <c r="J203" i="11"/>
  <c r="J204" i="11"/>
  <c r="J26" i="11"/>
  <c r="J209" i="11"/>
  <c r="J106" i="11"/>
  <c r="J89" i="11"/>
  <c r="J120" i="11"/>
  <c r="J16" i="11"/>
  <c r="J71" i="11"/>
  <c r="J205" i="11"/>
  <c r="J159" i="11"/>
  <c r="J97" i="11"/>
  <c r="J182" i="11"/>
  <c r="J174" i="11"/>
  <c r="J122" i="11"/>
  <c r="J166" i="11"/>
  <c r="J118" i="11"/>
  <c r="J148" i="11"/>
  <c r="J35" i="11"/>
  <c r="J84" i="11"/>
  <c r="J165" i="11"/>
  <c r="J99" i="11"/>
  <c r="J69" i="11"/>
  <c r="L11" i="11"/>
  <c r="J3" i="11" l="1"/>
  <c r="M5" i="11"/>
  <c r="M3" i="11"/>
  <c r="M4" i="11"/>
  <c r="J4" i="11"/>
  <c r="J7" i="11"/>
  <c r="M6" i="11" l="1"/>
  <c r="J8" i="11"/>
  <c r="J5" i="11"/>
</calcChain>
</file>

<file path=xl/comments1.xml><?xml version="1.0" encoding="utf-8"?>
<comments xmlns="http://schemas.openxmlformats.org/spreadsheetml/2006/main">
  <authors>
    <author>ZANZI MADDALENA</author>
  </authors>
  <commentList>
    <comment ref="J5" authorId="0">
      <text>
        <r>
          <rPr>
            <sz val="9"/>
            <color indexed="81"/>
            <rFont val="Tahoma"/>
            <family val="2"/>
          </rPr>
          <t>Check the difference between the sum of buckets derivatives and parallel derivative (must be zero more or less)</t>
        </r>
      </text>
    </comment>
    <comment ref="J6" authorId="0">
      <text>
        <r>
          <rPr>
            <sz val="9"/>
            <color indexed="81"/>
            <rFont val="Tahoma"/>
            <family val="2"/>
          </rPr>
          <t xml:space="preserve">not yet implemented…we have to perform a manual calculation
</t>
        </r>
      </text>
    </comment>
    <comment ref="J8" authorId="0">
      <text>
        <r>
          <rPr>
            <sz val="9"/>
            <color indexed="81"/>
            <rFont val="Tahoma"/>
            <family val="2"/>
          </rPr>
          <t xml:space="preserve">Check the difference between the sum of buckets delta and parallel delta (must be zero more or less)
</t>
        </r>
      </text>
    </comment>
  </commentList>
</comments>
</file>

<file path=xl/sharedStrings.xml><?xml version="1.0" encoding="utf-8"?>
<sst xmlns="http://schemas.openxmlformats.org/spreadsheetml/2006/main" count="361" uniqueCount="286">
  <si>
    <t>Maturity</t>
  </si>
  <si>
    <t>2M</t>
  </si>
  <si>
    <t>3M</t>
  </si>
  <si>
    <t>1Y</t>
  </si>
  <si>
    <t>EvaluationDate</t>
  </si>
  <si>
    <t>SettlementDays</t>
  </si>
  <si>
    <t>Trigger</t>
  </si>
  <si>
    <t>Calendar</t>
  </si>
  <si>
    <t>TARGET</t>
  </si>
  <si>
    <t>Currency</t>
  </si>
  <si>
    <t>EUR</t>
  </si>
  <si>
    <t>Shift</t>
  </si>
  <si>
    <t>Leg</t>
  </si>
  <si>
    <t>LegNPV</t>
  </si>
  <si>
    <t>SettlementDate</t>
  </si>
  <si>
    <t>Swap</t>
  </si>
  <si>
    <t>SwapNPV</t>
  </si>
  <si>
    <t>First Leg</t>
  </si>
  <si>
    <t>Second Leg</t>
  </si>
  <si>
    <t>EffectiveDate</t>
  </si>
  <si>
    <t>TerminationDate</t>
  </si>
  <si>
    <t>Tenor</t>
  </si>
  <si>
    <t>Convention</t>
  </si>
  <si>
    <t>Modified Following</t>
  </si>
  <si>
    <t>TermDateConv</t>
  </si>
  <si>
    <t>Unadjusted</t>
  </si>
  <si>
    <t>GenRule</t>
  </si>
  <si>
    <t>Backward</t>
  </si>
  <si>
    <t>EndOfMonth</t>
  </si>
  <si>
    <t>FirstDate</t>
  </si>
  <si>
    <t>NextToLastDate</t>
  </si>
  <si>
    <t>Schedule</t>
  </si>
  <si>
    <t>FamilyName</t>
  </si>
  <si>
    <t>Euribor</t>
  </si>
  <si>
    <t>FixingDays</t>
  </si>
  <si>
    <t>BusinessDayConvention</t>
  </si>
  <si>
    <t>DayCounter</t>
  </si>
  <si>
    <t>Actual/360</t>
  </si>
  <si>
    <t>IborIndex</t>
  </si>
  <si>
    <t>PaymentBDC</t>
  </si>
  <si>
    <t>Nominals</t>
  </si>
  <si>
    <t>IsInArrears</t>
  </si>
  <si>
    <t>30/360 (Bond Basis)</t>
  </si>
  <si>
    <t>Gearing</t>
  </si>
  <si>
    <t>Rate/Spread</t>
  </si>
  <si>
    <t>Payer</t>
  </si>
  <si>
    <t>DiscountingEngine</t>
  </si>
  <si>
    <t>LegBPS</t>
  </si>
  <si>
    <t>FairRate/FairSpread</t>
  </si>
  <si>
    <t>Discounts</t>
  </si>
  <si>
    <t>ForwardStart</t>
  </si>
  <si>
    <t>DiscountingCurve</t>
  </si>
  <si>
    <t>ForwardingCurve</t>
  </si>
  <si>
    <t>SensitivityAnalysis</t>
  </si>
  <si>
    <t>Centered</t>
  </si>
  <si>
    <t>Calculate</t>
  </si>
  <si>
    <t>2Y6M</t>
  </si>
  <si>
    <t>EURONDPON=</t>
  </si>
  <si>
    <t>EURONDPTN=</t>
  </si>
  <si>
    <t>EURONDPSN=</t>
  </si>
  <si>
    <t>EURONOISSW=</t>
  </si>
  <si>
    <t>EURONOIS2W=</t>
  </si>
  <si>
    <t>EURONOIS3W=</t>
  </si>
  <si>
    <t>EURONOIS1M=</t>
  </si>
  <si>
    <t>EURONOIS2M=</t>
  </si>
  <si>
    <t>EURONOIS3M=</t>
  </si>
  <si>
    <t>EURONOIS4M=</t>
  </si>
  <si>
    <t>EURONOIS5M=</t>
  </si>
  <si>
    <t>EURONOIS6M=</t>
  </si>
  <si>
    <t>EURONOIS7M=</t>
  </si>
  <si>
    <t>EURONOIS8M=</t>
  </si>
  <si>
    <t>EURONOIS9M=</t>
  </si>
  <si>
    <t>EURONOIS10M=</t>
  </si>
  <si>
    <t>EURONOIS11M=</t>
  </si>
  <si>
    <t>EURONOIS1Y=</t>
  </si>
  <si>
    <t>EURONOIS13M=</t>
  </si>
  <si>
    <t>EURONOIS14M=</t>
  </si>
  <si>
    <t>EURONOIS15M=</t>
  </si>
  <si>
    <t>EURONOIS16M=</t>
  </si>
  <si>
    <t>EURONOIS17M=</t>
  </si>
  <si>
    <t>EURONOIS18M=</t>
  </si>
  <si>
    <t>EURONOIS19M=</t>
  </si>
  <si>
    <t>EURONOIS20M=</t>
  </si>
  <si>
    <t>EURONOIS21M=</t>
  </si>
  <si>
    <t>EURONOIS22M=</t>
  </si>
  <si>
    <t>EURONOIS23M=</t>
  </si>
  <si>
    <t>EURONOIS2Y=</t>
  </si>
  <si>
    <t>EURONOIS3Y=</t>
  </si>
  <si>
    <t>EURONOIS4Y=</t>
  </si>
  <si>
    <t>EURONOIS5Y=</t>
  </si>
  <si>
    <t>EURONOIS6Y=</t>
  </si>
  <si>
    <t>EURONOIS7Y=</t>
  </si>
  <si>
    <t>EURONOIS8Y=</t>
  </si>
  <si>
    <t>EURONOIS9Y=</t>
  </si>
  <si>
    <t>EURONOIS10Y=</t>
  </si>
  <si>
    <t>EURONOIS11Y=</t>
  </si>
  <si>
    <t>EURONOIS12Y=</t>
  </si>
  <si>
    <t>EURONOIS13Y=</t>
  </si>
  <si>
    <t>EURONOIS14Y=</t>
  </si>
  <si>
    <t>EURONOIS15Y=</t>
  </si>
  <si>
    <t>EURONOIS16Y=</t>
  </si>
  <si>
    <t>EURONOIS17Y=</t>
  </si>
  <si>
    <t>EURONOIS18Y=</t>
  </si>
  <si>
    <t>EURONOIS19Y=</t>
  </si>
  <si>
    <t>EURONOIS20Y=</t>
  </si>
  <si>
    <t>EURONOIS21Y=</t>
  </si>
  <si>
    <t>EURONOIS22Y=</t>
  </si>
  <si>
    <t>EURONOIS23Y=</t>
  </si>
  <si>
    <t>EURONOIS24Y=</t>
  </si>
  <si>
    <t>EURONOIS25Y=</t>
  </si>
  <si>
    <t>EURONOIS26Y=</t>
  </si>
  <si>
    <t>EURONOIS27Y=</t>
  </si>
  <si>
    <t>EURONOIS28Y=</t>
  </si>
  <si>
    <t>EURONOIS29Y=</t>
  </si>
  <si>
    <t>EURONOIS30Y=</t>
  </si>
  <si>
    <t>EURONOIS35Y=</t>
  </si>
  <si>
    <t>EURONOIS40Y=</t>
  </si>
  <si>
    <t>EURONOIS50Y=</t>
  </si>
  <si>
    <t>EURONOIS60Y=</t>
  </si>
  <si>
    <t>EUR3MDPSN=</t>
  </si>
  <si>
    <t>EUR3MDPSW=</t>
  </si>
  <si>
    <t>EUR3MDP2W=</t>
  </si>
  <si>
    <t>EUR3MDP3W=</t>
  </si>
  <si>
    <t>EUR3MDP1M=</t>
  </si>
  <si>
    <t>EUR3MDP2M=</t>
  </si>
  <si>
    <t>EUR3MDP3M=</t>
  </si>
  <si>
    <t>EUR3MSW3Y=</t>
  </si>
  <si>
    <t>EUR3MSW4Y=</t>
  </si>
  <si>
    <t>EUR3MSW5Y=</t>
  </si>
  <si>
    <t>EUR3MSW6Y=</t>
  </si>
  <si>
    <t>EUR3MSW7Y=</t>
  </si>
  <si>
    <t>EUR3MSW8Y=</t>
  </si>
  <si>
    <t>EUR3MSW9Y=</t>
  </si>
  <si>
    <t>EUR3MSW10Y=</t>
  </si>
  <si>
    <t>EUR3MSW11Y=</t>
  </si>
  <si>
    <t>EUR3MSW12Y=</t>
  </si>
  <si>
    <t>EUR3MSW13Y=</t>
  </si>
  <si>
    <t>EUR3MSW14Y=</t>
  </si>
  <si>
    <t>EUR3MSW15Y=</t>
  </si>
  <si>
    <t>EUR3MSW16Y=</t>
  </si>
  <si>
    <t>EUR3MSW17Y=</t>
  </si>
  <si>
    <t>EUR3MSW18Y=</t>
  </si>
  <si>
    <t>EUR3MSW19Y=</t>
  </si>
  <si>
    <t>EUR3MSW20Y=</t>
  </si>
  <si>
    <t>EUR3MSW21Y=</t>
  </si>
  <si>
    <t>EUR3MSW22Y=</t>
  </si>
  <si>
    <t>EUR3MSW23Y=</t>
  </si>
  <si>
    <t>EUR3MSW24Y=</t>
  </si>
  <si>
    <t>EUR3MSW25Y=</t>
  </si>
  <si>
    <t>EUR3MSW26Y=</t>
  </si>
  <si>
    <t>EUR3MSW27Y=</t>
  </si>
  <si>
    <t>EUR3MSW28Y=</t>
  </si>
  <si>
    <t>EUR3MSW29Y=</t>
  </si>
  <si>
    <t>EUR3MSW30Y=</t>
  </si>
  <si>
    <t>EUR3MSW31Y=</t>
  </si>
  <si>
    <t>EUR3MSW32Y=</t>
  </si>
  <si>
    <t>EUR3MSW33Y=</t>
  </si>
  <si>
    <t>EUR3MSW34Y=</t>
  </si>
  <si>
    <t>EUR3MSW35Y=</t>
  </si>
  <si>
    <t>EUR3MSW36Y=</t>
  </si>
  <si>
    <t>EUR3MSW37Y=</t>
  </si>
  <si>
    <t>EUR3MSW38Y=</t>
  </si>
  <si>
    <t>EUR3MSW39Y=</t>
  </si>
  <si>
    <t>EUR3MSW40Y=</t>
  </si>
  <si>
    <t>EUR3MSW50Y=</t>
  </si>
  <si>
    <t>EUR3MSW60Y=</t>
  </si>
  <si>
    <t>EUR6MDP1M=</t>
  </si>
  <si>
    <t>EUR6MDP2M=</t>
  </si>
  <si>
    <t>EUR6MDP2W=</t>
  </si>
  <si>
    <t>EUR6MDP3M=</t>
  </si>
  <si>
    <t>EUR6MDP3W=</t>
  </si>
  <si>
    <t>EUR6MDP4M=</t>
  </si>
  <si>
    <t>EUR6MDP5M=</t>
  </si>
  <si>
    <t>EUR6MDP6M=</t>
  </si>
  <si>
    <t>EUR6MDPSN=</t>
  </si>
  <si>
    <t>EUR6MDPSW=</t>
  </si>
  <si>
    <t>EUR6MFRA10X16F=</t>
  </si>
  <si>
    <t>EUR6MFRA11X17F=</t>
  </si>
  <si>
    <t>EUR6MFRA12X18F=</t>
  </si>
  <si>
    <t>EUR6MFRA13X19F=</t>
  </si>
  <si>
    <t>EUR6MFRA14X20F=</t>
  </si>
  <si>
    <t>EUR6MFRA15X21F=</t>
  </si>
  <si>
    <t>EUR6MFRA16X22F=</t>
  </si>
  <si>
    <t>EUR6MFRA17X23F=</t>
  </si>
  <si>
    <t>EUR6MFRA18X24F=</t>
  </si>
  <si>
    <t>EUR6MFRA1X7F=</t>
  </si>
  <si>
    <t>EUR6MFRA24X30F=</t>
  </si>
  <si>
    <t>EUR6MFRA2X8F=</t>
  </si>
  <si>
    <t>EUR6MFRA3X9F=</t>
  </si>
  <si>
    <t>EUR6MFRA4X10F=</t>
  </si>
  <si>
    <t>EUR6MFRA5X11F=</t>
  </si>
  <si>
    <t>EUR6MFRA6X12F=</t>
  </si>
  <si>
    <t>EUR6MFRA7X13F=</t>
  </si>
  <si>
    <t>EUR6MFRA8X14F=</t>
  </si>
  <si>
    <t>EUR6MFRA9X15F=</t>
  </si>
  <si>
    <t>EUR6MSW10Y=</t>
  </si>
  <si>
    <t>EUR6MSW11Y=</t>
  </si>
  <si>
    <t>EUR6MSW12Y=</t>
  </si>
  <si>
    <t>EUR6MSW13Y=</t>
  </si>
  <si>
    <t>EUR6MSW14Y=</t>
  </si>
  <si>
    <t>EUR6MSW15Y=</t>
  </si>
  <si>
    <t>EUR6MSW16Y=</t>
  </si>
  <si>
    <t>EUR6MSW17Y=</t>
  </si>
  <si>
    <t>EUR6MSW18Y=</t>
  </si>
  <si>
    <t>EUR6MSW19Y=</t>
  </si>
  <si>
    <t>EUR6MSW20Y=</t>
  </si>
  <si>
    <t>EUR6MSW21Y=</t>
  </si>
  <si>
    <t>EUR6MSW22Y=</t>
  </si>
  <si>
    <t>EUR6MSW23Y=</t>
  </si>
  <si>
    <t>EUR6MSW24Y=</t>
  </si>
  <si>
    <t>EUR6MSW25Y=</t>
  </si>
  <si>
    <t>EUR6MSW26Y=</t>
  </si>
  <si>
    <t>EUR6MSW27Y=</t>
  </si>
  <si>
    <t>EUR6MSW28Y=</t>
  </si>
  <si>
    <t>EUR6MSW29Y=</t>
  </si>
  <si>
    <t>EUR6MSW30Y=</t>
  </si>
  <si>
    <t>EUR6MSW31Y=</t>
  </si>
  <si>
    <t>EUR6MSW32Y=</t>
  </si>
  <si>
    <t>EUR6MSW33Y=</t>
  </si>
  <si>
    <t>EUR6MSW34Y=</t>
  </si>
  <si>
    <t>EUR6MSW35Y=</t>
  </si>
  <si>
    <t>EUR6MSW36Y=</t>
  </si>
  <si>
    <t>EUR6MSW37Y=</t>
  </si>
  <si>
    <t>EUR6MSW38Y=</t>
  </si>
  <si>
    <t>EUR6MSW39Y=</t>
  </si>
  <si>
    <t>EUR6MSW3Y=</t>
  </si>
  <si>
    <t>EUR6MSW40Y=</t>
  </si>
  <si>
    <t>EUR6MSW4Y=</t>
  </si>
  <si>
    <t>EUR6MSW50Y=</t>
  </si>
  <si>
    <t>EUR6MSW5Y=</t>
  </si>
  <si>
    <t>EUR6MSW60Y=</t>
  </si>
  <si>
    <t>EUR6MSW6Y=</t>
  </si>
  <si>
    <t>EUR6MSW7Y=</t>
  </si>
  <si>
    <t>EUR6MSW8Y=</t>
  </si>
  <si>
    <t>EUR6MSW9Y=</t>
  </si>
  <si>
    <t>BumpValue</t>
  </si>
  <si>
    <t>Quantities</t>
  </si>
  <si>
    <t>SimpleQuoteTickValue</t>
  </si>
  <si>
    <t>Instruments</t>
  </si>
  <si>
    <t>Error</t>
  </si>
  <si>
    <t>QL Delta</t>
  </si>
  <si>
    <t>SimpleQuotes</t>
  </si>
  <si>
    <t>ParallelSensitivity</t>
  </si>
  <si>
    <t>TotalBucketSensitivity</t>
  </si>
  <si>
    <t>Sensitivity</t>
  </si>
  <si>
    <t>ParallelDelta(Definition)</t>
  </si>
  <si>
    <t>ParallelDelta(Sensitivities)</t>
  </si>
  <si>
    <t>Input</t>
  </si>
  <si>
    <t>Leg NPV</t>
  </si>
  <si>
    <t>6M</t>
  </si>
  <si>
    <t>Swap1</t>
  </si>
  <si>
    <t>Swap2</t>
  </si>
  <si>
    <t>ON</t>
  </si>
  <si>
    <t>1M</t>
  </si>
  <si>
    <t>Check (by Curve)</t>
  </si>
  <si>
    <t>Check (Total)</t>
  </si>
  <si>
    <t>Total</t>
  </si>
  <si>
    <t>Include</t>
  </si>
  <si>
    <t>Sett Days</t>
  </si>
  <si>
    <t>5Y</t>
  </si>
  <si>
    <t>ON Index</t>
  </si>
  <si>
    <t>Fixed Rate</t>
  </si>
  <si>
    <t>Fwd Start</t>
  </si>
  <si>
    <t>Fix Day Count</t>
  </si>
  <si>
    <t>Spread</t>
  </si>
  <si>
    <t>OIS</t>
  </si>
  <si>
    <t>EURONMX</t>
  </si>
  <si>
    <t>EUR6MMX</t>
  </si>
  <si>
    <t>Euribor3MMX</t>
  </si>
  <si>
    <t>Euribor6MMX</t>
  </si>
  <si>
    <t>EoniaMX</t>
  </si>
  <si>
    <t>2Y</t>
  </si>
  <si>
    <t>EUR3MFRA1X4F=</t>
  </si>
  <si>
    <t>EUR3MFRA2X5F=</t>
  </si>
  <si>
    <t>EUR3MFRA3X6F=</t>
  </si>
  <si>
    <t>EUR3MFRA4X7F=</t>
  </si>
  <si>
    <t>EUR3MFRA5X8F=</t>
  </si>
  <si>
    <t>EUR3MFRA6X9F=</t>
  </si>
  <si>
    <t>EUR3MFRA7X10F=</t>
  </si>
  <si>
    <t>EUR3MFRA8X11F=</t>
  </si>
  <si>
    <t>EUR3MFRA9X12F=</t>
  </si>
  <si>
    <t>EUR3MFRA10X13F=</t>
  </si>
  <si>
    <t>EUR3MFRA11X14F=</t>
  </si>
  <si>
    <t>EUR3MFRA12X15F=</t>
  </si>
  <si>
    <t>0D</t>
  </si>
  <si>
    <t>Swap1#0000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</si>
</sst>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5">
    <numFmt numFmtId="164" formatCode="_-* #,##0.00_-;\-* #,##0.00_-;_-* &quot;-&quot;??_-;_-@_-"/>
    <numFmt numFmtId="165" formatCode="&quot;£&quot;#,##0;[Red]\-&quot;£&quot;#,##0"/>
    <numFmt numFmtId="166" formatCode="ddd\,\ dd\-mmm\-yyyy"/>
    <numFmt numFmtId="167" formatCode="0.0000%"/>
    <numFmt numFmtId="168" formatCode="General_)"/>
    <numFmt numFmtId="169" formatCode="#,##0.0;#,##0.0"/>
    <numFmt numFmtId="170" formatCode="ddd\,\ dd\-mmm\-yyyy\,\ hh:mm:ss"/>
    <numFmt numFmtId="171" formatCode="0.0000"/>
    <numFmt numFmtId="172" formatCode="0.000000000"/>
    <numFmt numFmtId="173" formatCode="0.00000%"/>
    <numFmt numFmtId="174" formatCode="_([$€-2]* #,##0.00_);_([$€-2]* \(#,##0.00\);_([$€-2]* &quot;-&quot;??_)"/>
    <numFmt numFmtId="175" formatCode="0.00000"/>
    <numFmt numFmtId="176" formatCode="0.0000E+00"/>
    <numFmt numFmtId="177" formatCode="_-* #,##0.0000000_-;\-* #,##0.0000000_-;_-* &quot;-&quot;??_-;_-@_-"/>
    <numFmt numFmtId="178" formatCode="_-* #,##0_-;\-* #,##0_-;_-* &quot;-&quot;??_-;_-@_-"/>
  </numFmts>
  <fonts count="1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Helv"/>
    </font>
    <font>
      <sz val="12"/>
      <name val="Helv"/>
    </font>
    <font>
      <b/>
      <sz val="12"/>
      <color indexed="16"/>
      <name val="MS Sans Serif"/>
      <family val="2"/>
    </font>
    <font>
      <sz val="9"/>
      <color indexed="81"/>
      <name val="Tahoma"/>
      <family val="2"/>
    </font>
    <font>
      <sz val="8"/>
      <name val="Arial"/>
      <family val="2"/>
    </font>
    <font>
      <sz val="9"/>
      <name val="Courier New"/>
      <family val="3"/>
    </font>
    <font>
      <sz val="9"/>
      <color theme="1"/>
      <name val="Courier New"/>
      <family val="3"/>
    </font>
    <font>
      <b/>
      <sz val="9"/>
      <name val="Courier New"/>
      <family val="3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b/>
      <sz val="9"/>
      <color rgb="FFFF0000"/>
      <name val="Courier New"/>
      <family val="3"/>
    </font>
    <font>
      <b/>
      <sz val="9"/>
      <color rgb="FF0070C0"/>
      <name val="Courier New"/>
      <family val="3"/>
    </font>
    <font>
      <b/>
      <sz val="9"/>
      <color theme="1"/>
      <name val="Courier New"/>
      <family val="3"/>
    </font>
    <font>
      <sz val="10"/>
      <color theme="1"/>
      <name val="Courier New"/>
      <family val="3"/>
    </font>
  </fonts>
  <fills count="9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gray0625">
        <fgColor indexed="22"/>
        <bgColor indexed="9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8">
    <xf numFmtId="0" fontId="0" fillId="0" borderId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38" fontId="3" fillId="0" borderId="0" applyFont="0" applyFill="0" applyBorder="0" applyAlignment="0" applyProtection="0"/>
    <xf numFmtId="40" fontId="3" fillId="0" borderId="0" applyFont="0" applyFill="0" applyBorder="0" applyAlignment="0" applyProtection="0"/>
    <xf numFmtId="168" fontId="4" fillId="0" borderId="0"/>
    <xf numFmtId="169" fontId="5" fillId="3" borderId="0">
      <alignment horizontal="center" vertical="center"/>
    </xf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9" fontId="2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7" fillId="0" borderId="0"/>
    <xf numFmtId="9" fontId="7" fillId="0" borderId="0" applyFont="0" applyFill="0" applyBorder="0" applyAlignment="0" applyProtection="0"/>
    <xf numFmtId="174" fontId="2" fillId="0" borderId="0" applyFont="0" applyFill="0" applyBorder="0" applyAlignment="0" applyProtection="0"/>
  </cellStyleXfs>
  <cellXfs count="116">
    <xf numFmtId="0" fontId="0" fillId="0" borderId="0" xfId="0"/>
    <xf numFmtId="0" fontId="8" fillId="4" borderId="0" xfId="0" applyFont="1" applyFill="1"/>
    <xf numFmtId="0" fontId="9" fillId="4" borderId="0" xfId="0" applyFont="1" applyFill="1"/>
    <xf numFmtId="0" fontId="10" fillId="6" borderId="5" xfId="0" applyFont="1" applyFill="1" applyBorder="1"/>
    <xf numFmtId="0" fontId="10" fillId="4" borderId="0" xfId="0" applyFont="1" applyFill="1"/>
    <xf numFmtId="0" fontId="10" fillId="6" borderId="1" xfId="0" applyFont="1" applyFill="1" applyBorder="1"/>
    <xf numFmtId="0" fontId="10" fillId="6" borderId="2" xfId="0" applyFont="1" applyFill="1" applyBorder="1"/>
    <xf numFmtId="0" fontId="8" fillId="0" borderId="1" xfId="0" applyFont="1" applyBorder="1"/>
    <xf numFmtId="0" fontId="8" fillId="0" borderId="2" xfId="0" applyFont="1" applyBorder="1"/>
    <xf numFmtId="0" fontId="10" fillId="6" borderId="3" xfId="0" applyFont="1" applyFill="1" applyBorder="1"/>
    <xf numFmtId="0" fontId="8" fillId="5" borderId="3" xfId="0" applyFont="1" applyFill="1" applyBorder="1"/>
    <xf numFmtId="0" fontId="11" fillId="4" borderId="0" xfId="0" applyFont="1" applyFill="1"/>
    <xf numFmtId="0" fontId="12" fillId="4" borderId="0" xfId="0" applyFont="1" applyFill="1"/>
    <xf numFmtId="0" fontId="8" fillId="5" borderId="5" xfId="0" applyFont="1" applyFill="1" applyBorder="1"/>
    <xf numFmtId="0" fontId="8" fillId="5" borderId="1" xfId="0" applyFont="1" applyFill="1" applyBorder="1"/>
    <xf numFmtId="0" fontId="8" fillId="5" borderId="7" xfId="0" applyFont="1" applyFill="1" applyBorder="1"/>
    <xf numFmtId="0" fontId="8" fillId="5" borderId="2" xfId="0" applyFont="1" applyFill="1" applyBorder="1"/>
    <xf numFmtId="0" fontId="8" fillId="5" borderId="8" xfId="0" applyFont="1" applyFill="1" applyBorder="1"/>
    <xf numFmtId="0" fontId="9" fillId="4" borderId="0" xfId="0" applyFont="1" applyFill="1" applyBorder="1"/>
    <xf numFmtId="0" fontId="8" fillId="5" borderId="10" xfId="0" applyFont="1" applyFill="1" applyBorder="1"/>
    <xf numFmtId="164" fontId="8" fillId="5" borderId="2" xfId="0" applyNumberFormat="1" applyFont="1" applyFill="1" applyBorder="1"/>
    <xf numFmtId="0" fontId="14" fillId="5" borderId="2" xfId="0" applyFont="1" applyFill="1" applyBorder="1"/>
    <xf numFmtId="0" fontId="14" fillId="5" borderId="8" xfId="0" applyFont="1" applyFill="1" applyBorder="1"/>
    <xf numFmtId="167" fontId="8" fillId="5" borderId="3" xfId="0" applyNumberFormat="1" applyFont="1" applyFill="1" applyBorder="1"/>
    <xf numFmtId="167" fontId="8" fillId="5" borderId="9" xfId="0" applyNumberFormat="1" applyFont="1" applyFill="1" applyBorder="1"/>
    <xf numFmtId="164" fontId="8" fillId="5" borderId="5" xfId="0" applyNumberFormat="1" applyFont="1" applyFill="1" applyBorder="1" applyAlignment="1">
      <alignment vertical="center"/>
    </xf>
    <xf numFmtId="164" fontId="8" fillId="5" borderId="1" xfId="0" applyNumberFormat="1" applyFont="1" applyFill="1" applyBorder="1"/>
    <xf numFmtId="167" fontId="8" fillId="5" borderId="5" xfId="0" applyNumberFormat="1" applyFont="1" applyFill="1" applyBorder="1"/>
    <xf numFmtId="0" fontId="10" fillId="6" borderId="5" xfId="0" applyFont="1" applyFill="1" applyBorder="1" applyAlignment="1">
      <alignment horizontal="center" vertical="center"/>
    </xf>
    <xf numFmtId="166" fontId="8" fillId="5" borderId="1" xfId="0" applyNumberFormat="1" applyFont="1" applyFill="1" applyBorder="1" applyAlignment="1">
      <alignment horizontal="center" vertical="center"/>
    </xf>
    <xf numFmtId="164" fontId="8" fillId="5" borderId="1" xfId="0" applyNumberFormat="1" applyFont="1" applyFill="1" applyBorder="1" applyAlignment="1">
      <alignment horizontal="center" vertical="center"/>
    </xf>
    <xf numFmtId="3" fontId="8" fillId="5" borderId="1" xfId="0" applyNumberFormat="1" applyFont="1" applyFill="1" applyBorder="1" applyAlignment="1">
      <alignment horizontal="center" vertical="center"/>
    </xf>
    <xf numFmtId="0" fontId="8" fillId="5" borderId="1" xfId="0" applyNumberFormat="1" applyFont="1" applyFill="1" applyBorder="1" applyAlignment="1">
      <alignment horizontal="center" vertical="center"/>
    </xf>
    <xf numFmtId="171" fontId="8" fillId="5" borderId="1" xfId="0" applyNumberFormat="1" applyFont="1" applyFill="1" applyBorder="1" applyAlignment="1">
      <alignment horizontal="center" vertical="center"/>
    </xf>
    <xf numFmtId="167" fontId="8" fillId="5" borderId="1" xfId="0" applyNumberFormat="1" applyFont="1" applyFill="1" applyBorder="1" applyAlignment="1">
      <alignment horizontal="center" vertical="center"/>
    </xf>
    <xf numFmtId="9" fontId="8" fillId="5" borderId="1" xfId="0" applyNumberFormat="1" applyFont="1" applyFill="1" applyBorder="1" applyAlignment="1">
      <alignment horizontal="center" vertical="center"/>
    </xf>
    <xf numFmtId="166" fontId="8" fillId="5" borderId="2" xfId="0" applyNumberFormat="1" applyFont="1" applyFill="1" applyBorder="1" applyAlignment="1">
      <alignment horizontal="center" vertical="center"/>
    </xf>
    <xf numFmtId="164" fontId="8" fillId="5" borderId="2" xfId="0" applyNumberFormat="1" applyFont="1" applyFill="1" applyBorder="1" applyAlignment="1">
      <alignment horizontal="center" vertical="center"/>
    </xf>
    <xf numFmtId="3" fontId="8" fillId="5" borderId="2" xfId="0" applyNumberFormat="1" applyFont="1" applyFill="1" applyBorder="1" applyAlignment="1">
      <alignment horizontal="center" vertical="center"/>
    </xf>
    <xf numFmtId="0" fontId="8" fillId="5" borderId="2" xfId="0" applyNumberFormat="1" applyFont="1" applyFill="1" applyBorder="1" applyAlignment="1">
      <alignment horizontal="center" vertical="center"/>
    </xf>
    <xf numFmtId="171" fontId="8" fillId="5" borderId="2" xfId="0" applyNumberFormat="1" applyFont="1" applyFill="1" applyBorder="1" applyAlignment="1">
      <alignment horizontal="center" vertical="center"/>
    </xf>
    <xf numFmtId="167" fontId="8" fillId="5" borderId="2" xfId="0" applyNumberFormat="1" applyFont="1" applyFill="1" applyBorder="1" applyAlignment="1">
      <alignment horizontal="center" vertical="center"/>
    </xf>
    <xf numFmtId="9" fontId="8" fillId="5" borderId="2" xfId="0" applyNumberFormat="1" applyFont="1" applyFill="1" applyBorder="1" applyAlignment="1">
      <alignment horizontal="center" vertical="center"/>
    </xf>
    <xf numFmtId="166" fontId="8" fillId="5" borderId="3" xfId="0" applyNumberFormat="1" applyFont="1" applyFill="1" applyBorder="1" applyAlignment="1">
      <alignment horizontal="center" vertical="center"/>
    </xf>
    <xf numFmtId="164" fontId="8" fillId="5" borderId="3" xfId="0" applyNumberFormat="1" applyFont="1" applyFill="1" applyBorder="1" applyAlignment="1">
      <alignment horizontal="center" vertical="center"/>
    </xf>
    <xf numFmtId="3" fontId="8" fillId="5" borderId="3" xfId="0" applyNumberFormat="1" applyFont="1" applyFill="1" applyBorder="1" applyAlignment="1">
      <alignment horizontal="center" vertical="center"/>
    </xf>
    <xf numFmtId="0" fontId="8" fillId="5" borderId="3" xfId="0" applyNumberFormat="1" applyFont="1" applyFill="1" applyBorder="1" applyAlignment="1">
      <alignment horizontal="center" vertical="center"/>
    </xf>
    <xf numFmtId="171" fontId="8" fillId="5" borderId="3" xfId="0" applyNumberFormat="1" applyFont="1" applyFill="1" applyBorder="1" applyAlignment="1">
      <alignment horizontal="center" vertical="center"/>
    </xf>
    <xf numFmtId="167" fontId="8" fillId="5" borderId="3" xfId="0" applyNumberFormat="1" applyFont="1" applyFill="1" applyBorder="1" applyAlignment="1">
      <alignment horizontal="center" vertical="center"/>
    </xf>
    <xf numFmtId="9" fontId="8" fillId="5" borderId="3" xfId="0" applyNumberFormat="1" applyFont="1" applyFill="1" applyBorder="1" applyAlignment="1">
      <alignment horizontal="center" vertical="center"/>
    </xf>
    <xf numFmtId="172" fontId="8" fillId="5" borderId="1" xfId="0" applyNumberFormat="1" applyFont="1" applyFill="1" applyBorder="1"/>
    <xf numFmtId="172" fontId="8" fillId="5" borderId="2" xfId="0" applyNumberFormat="1" applyFont="1" applyFill="1" applyBorder="1"/>
    <xf numFmtId="172" fontId="8" fillId="5" borderId="3" xfId="0" applyNumberFormat="1" applyFont="1" applyFill="1" applyBorder="1"/>
    <xf numFmtId="0" fontId="8" fillId="4" borderId="0" xfId="0" applyNumberFormat="1" applyFont="1" applyFill="1"/>
    <xf numFmtId="9" fontId="8" fillId="4" borderId="0" xfId="0" applyNumberFormat="1" applyFont="1" applyFill="1"/>
    <xf numFmtId="167" fontId="8" fillId="4" borderId="0" xfId="0" applyNumberFormat="1" applyFont="1" applyFill="1"/>
    <xf numFmtId="0" fontId="10" fillId="2" borderId="5" xfId="0" applyFont="1" applyFill="1" applyBorder="1" applyAlignment="1">
      <alignment horizontal="center"/>
    </xf>
    <xf numFmtId="166" fontId="8" fillId="5" borderId="1" xfId="0" applyNumberFormat="1" applyFont="1" applyFill="1" applyBorder="1"/>
    <xf numFmtId="166" fontId="8" fillId="5" borderId="3" xfId="0" applyNumberFormat="1" applyFont="1" applyFill="1" applyBorder="1"/>
    <xf numFmtId="0" fontId="13" fillId="5" borderId="3" xfId="0" applyFont="1" applyFill="1" applyBorder="1"/>
    <xf numFmtId="0" fontId="13" fillId="5" borderId="9" xfId="0" applyFont="1" applyFill="1" applyBorder="1"/>
    <xf numFmtId="0" fontId="8" fillId="6" borderId="7" xfId="0" applyFont="1" applyFill="1" applyBorder="1"/>
    <xf numFmtId="164" fontId="8" fillId="6" borderId="8" xfId="0" applyNumberFormat="1" applyFont="1" applyFill="1" applyBorder="1"/>
    <xf numFmtId="166" fontId="8" fillId="5" borderId="2" xfId="0" applyNumberFormat="1" applyFont="1" applyFill="1" applyBorder="1"/>
    <xf numFmtId="0" fontId="10" fillId="2" borderId="6" xfId="0" applyFont="1" applyFill="1" applyBorder="1"/>
    <xf numFmtId="0" fontId="10" fillId="2" borderId="4" xfId="0" applyFont="1" applyFill="1" applyBorder="1"/>
    <xf numFmtId="170" fontId="9" fillId="0" borderId="5" xfId="0" applyNumberFormat="1" applyFont="1" applyBorder="1" applyAlignment="1">
      <alignment horizontal="center"/>
    </xf>
    <xf numFmtId="0" fontId="15" fillId="2" borderId="1" xfId="0" applyFont="1" applyFill="1" applyBorder="1"/>
    <xf numFmtId="166" fontId="9" fillId="0" borderId="1" xfId="0" applyNumberFormat="1" applyFont="1" applyBorder="1" applyAlignment="1">
      <alignment horizontal="center"/>
    </xf>
    <xf numFmtId="0" fontId="15" fillId="2" borderId="2" xfId="0" applyFont="1" applyFill="1" applyBorder="1"/>
    <xf numFmtId="166" fontId="9" fillId="0" borderId="2" xfId="0" applyNumberFormat="1" applyFont="1" applyBorder="1" applyAlignment="1">
      <alignment horizontal="center"/>
    </xf>
    <xf numFmtId="0" fontId="9" fillId="0" borderId="2" xfId="0" applyFont="1" applyBorder="1" applyAlignment="1">
      <alignment horizontal="center"/>
    </xf>
    <xf numFmtId="0" fontId="15" fillId="2" borderId="3" xfId="0" applyFont="1" applyFill="1" applyBorder="1"/>
    <xf numFmtId="173" fontId="9" fillId="0" borderId="3" xfId="0" applyNumberFormat="1" applyFont="1" applyBorder="1" applyAlignment="1">
      <alignment horizontal="center"/>
    </xf>
    <xf numFmtId="167" fontId="9" fillId="0" borderId="1" xfId="0" applyNumberFormat="1" applyFont="1" applyBorder="1" applyAlignment="1">
      <alignment horizontal="center"/>
    </xf>
    <xf numFmtId="0" fontId="8" fillId="0" borderId="1" xfId="0" applyFont="1" applyFill="1" applyBorder="1"/>
    <xf numFmtId="0" fontId="8" fillId="0" borderId="2" xfId="0" applyFont="1" applyFill="1" applyBorder="1"/>
    <xf numFmtId="0" fontId="8" fillId="0" borderId="3" xfId="0" applyFont="1" applyFill="1" applyBorder="1"/>
    <xf numFmtId="166" fontId="9" fillId="0" borderId="3" xfId="0" applyNumberFormat="1" applyFont="1" applyBorder="1" applyAlignment="1">
      <alignment horizontal="center"/>
    </xf>
    <xf numFmtId="175" fontId="9" fillId="4" borderId="0" xfId="0" applyNumberFormat="1" applyFont="1" applyFill="1"/>
    <xf numFmtId="164" fontId="8" fillId="5" borderId="2" xfId="0" applyNumberFormat="1" applyFont="1" applyFill="1" applyBorder="1"/>
    <xf numFmtId="164" fontId="8" fillId="5" borderId="3" xfId="0" applyNumberFormat="1" applyFont="1" applyFill="1" applyBorder="1"/>
    <xf numFmtId="0" fontId="8" fillId="0" borderId="5" xfId="0" applyFont="1" applyFill="1" applyBorder="1"/>
    <xf numFmtId="164" fontId="8" fillId="0" borderId="1" xfId="0" applyNumberFormat="1" applyFont="1" applyFill="1" applyBorder="1"/>
    <xf numFmtId="164" fontId="8" fillId="0" borderId="2" xfId="0" applyNumberFormat="1" applyFont="1" applyFill="1" applyBorder="1"/>
    <xf numFmtId="164" fontId="8" fillId="0" borderId="3" xfId="0" applyNumberFormat="1" applyFont="1" applyFill="1" applyBorder="1"/>
    <xf numFmtId="167" fontId="9" fillId="0" borderId="2" xfId="0" applyNumberFormat="1" applyFont="1" applyBorder="1" applyAlignment="1">
      <alignment horizontal="center"/>
    </xf>
    <xf numFmtId="164" fontId="8" fillId="4" borderId="0" xfId="0" applyNumberFormat="1" applyFont="1" applyFill="1"/>
    <xf numFmtId="0" fontId="10" fillId="2" borderId="5" xfId="0" applyFont="1" applyFill="1" applyBorder="1" applyAlignment="1">
      <alignment horizontal="centerContinuous" vertical="center"/>
    </xf>
    <xf numFmtId="164" fontId="8" fillId="0" borderId="1" xfId="0" applyNumberFormat="1" applyFont="1" applyFill="1" applyBorder="1"/>
    <xf numFmtId="164" fontId="8" fillId="0" borderId="2" xfId="0" applyNumberFormat="1" applyFont="1" applyFill="1" applyBorder="1"/>
    <xf numFmtId="164" fontId="8" fillId="0" borderId="5" xfId="0" applyNumberFormat="1" applyFont="1" applyFill="1" applyBorder="1"/>
    <xf numFmtId="0" fontId="10" fillId="7" borderId="5" xfId="0" applyFont="1" applyFill="1" applyBorder="1"/>
    <xf numFmtId="0" fontId="15" fillId="6" borderId="2" xfId="0" applyFont="1" applyFill="1" applyBorder="1"/>
    <xf numFmtId="0" fontId="10" fillId="6" borderId="4" xfId="0" applyFont="1" applyFill="1" applyBorder="1" applyAlignment="1"/>
    <xf numFmtId="0" fontId="15" fillId="7" borderId="5" xfId="0" applyFont="1" applyFill="1" applyBorder="1"/>
    <xf numFmtId="0" fontId="10" fillId="2" borderId="5" xfId="0" applyFont="1" applyFill="1" applyBorder="1"/>
    <xf numFmtId="0" fontId="8" fillId="6" borderId="1" xfId="0" applyFont="1" applyFill="1" applyBorder="1"/>
    <xf numFmtId="0" fontId="8" fillId="6" borderId="2" xfId="0" applyFont="1" applyFill="1" applyBorder="1"/>
    <xf numFmtId="0" fontId="16" fillId="0" borderId="0" xfId="0" applyFont="1"/>
    <xf numFmtId="0" fontId="16" fillId="0" borderId="1" xfId="0" applyFont="1" applyBorder="1"/>
    <xf numFmtId="0" fontId="16" fillId="0" borderId="2" xfId="0" applyFont="1" applyBorder="1"/>
    <xf numFmtId="0" fontId="16" fillId="0" borderId="3" xfId="0" applyFont="1" applyBorder="1"/>
    <xf numFmtId="177" fontId="16" fillId="0" borderId="0" xfId="0" applyNumberFormat="1" applyFont="1"/>
    <xf numFmtId="167" fontId="16" fillId="0" borderId="0" xfId="0" applyNumberFormat="1" applyFont="1"/>
    <xf numFmtId="176" fontId="16" fillId="0" borderId="0" xfId="0" applyNumberFormat="1" applyFont="1"/>
    <xf numFmtId="0" fontId="16" fillId="8" borderId="0" xfId="0" applyFont="1" applyFill="1"/>
    <xf numFmtId="178" fontId="8" fillId="5" borderId="1" xfId="0" applyNumberFormat="1" applyFont="1" applyFill="1" applyBorder="1"/>
    <xf numFmtId="178" fontId="8" fillId="5" borderId="2" xfId="0" applyNumberFormat="1" applyFont="1" applyFill="1" applyBorder="1"/>
    <xf numFmtId="178" fontId="8" fillId="0" borderId="5" xfId="0" applyNumberFormat="1" applyFont="1" applyFill="1" applyBorder="1"/>
    <xf numFmtId="178" fontId="8" fillId="5" borderId="3" xfId="0" applyNumberFormat="1" applyFont="1" applyFill="1" applyBorder="1"/>
    <xf numFmtId="0" fontId="8" fillId="5" borderId="3" xfId="0" applyFont="1" applyFill="1" applyBorder="1" applyAlignment="1">
      <alignment horizontal="center"/>
    </xf>
    <xf numFmtId="0" fontId="8" fillId="4" borderId="0" xfId="0" applyFont="1" applyFill="1" applyAlignment="1">
      <alignment horizontal="center"/>
    </xf>
    <xf numFmtId="0" fontId="8" fillId="5" borderId="1" xfId="0" applyFont="1" applyFill="1" applyBorder="1" applyAlignment="1">
      <alignment horizontal="center"/>
    </xf>
    <xf numFmtId="171" fontId="8" fillId="0" borderId="2" xfId="0" applyNumberFormat="1" applyFont="1" applyFill="1" applyBorder="1"/>
    <xf numFmtId="0" fontId="8" fillId="4" borderId="0" xfId="0" applyFont="1" applyFill="1" applyAlignment="1">
      <alignment horizontal="right"/>
    </xf>
  </cellXfs>
  <cellStyles count="18">
    <cellStyle name="Comma 2" xfId="14"/>
    <cellStyle name="Euro" xfId="17"/>
    <cellStyle name="Migliaia (0)_AZIONI" xfId="5"/>
    <cellStyle name="Migliaia_AZIONI" xfId="6"/>
    <cellStyle name="Normal" xfId="0" builtinId="0"/>
    <cellStyle name="Normal 2" xfId="1"/>
    <cellStyle name="Normal 3" xfId="3"/>
    <cellStyle name="Normal 3 2" xfId="11"/>
    <cellStyle name="Normal 3 3" xfId="15"/>
    <cellStyle name="Normale_AZIONI" xfId="7"/>
    <cellStyle name="Percent 2" xfId="2"/>
    <cellStyle name="Percent 2 2" xfId="12"/>
    <cellStyle name="Percent 2 2 2" xfId="13"/>
    <cellStyle name="Percent 3" xfId="4"/>
    <cellStyle name="Percent 3 2" xfId="16"/>
    <cellStyle name="result" xfId="8"/>
    <cellStyle name="Valuta (0)_AZIONI" xfId="9"/>
    <cellStyle name="Valuta_AZIONI" xfId="10"/>
  </cellStyles>
  <dxfs count="0"/>
  <tableStyles count="0" defaultTableStyle="TableStyleMedium2" defaultPivotStyle="PivotStyleLight16"/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B2:F11"/>
  <sheetViews>
    <sheetView showGridLines="0" tabSelected="1" workbookViewId="0">
      <selection activeCell="C2" sqref="C2"/>
    </sheetView>
  </sheetViews>
  <sheetFormatPr defaultRowHeight="12" x14ac:dyDescent="0.2"/>
  <cols>
    <col min="1" max="1" width="2.7109375" style="2" customWidth="1"/>
    <col min="2" max="2" width="19.28515625" style="2" bestFit="1" customWidth="1"/>
    <col min="3" max="3" width="31.7109375" style="2" bestFit="1" customWidth="1"/>
    <col min="4" max="5" width="2.7109375" style="2" customWidth="1"/>
    <col min="6" max="9" width="17.42578125" style="2" customWidth="1"/>
    <col min="10" max="16384" width="9.140625" style="2"/>
  </cols>
  <sheetData>
    <row r="2" spans="2:6" ht="12.75" x14ac:dyDescent="0.25">
      <c r="B2" s="95" t="s">
        <v>6</v>
      </c>
      <c r="C2" s="66"/>
    </row>
    <row r="4" spans="2:6" ht="12.75" x14ac:dyDescent="0.25">
      <c r="B4" s="67" t="s">
        <v>4</v>
      </c>
      <c r="C4" s="68">
        <f>_xll.qlSettingsEvaluationDate(Trigger)</f>
        <v>42746</v>
      </c>
    </row>
    <row r="5" spans="2:6" ht="12.75" x14ac:dyDescent="0.25">
      <c r="B5" s="69" t="s">
        <v>9</v>
      </c>
      <c r="C5" s="70" t="s">
        <v>10</v>
      </c>
    </row>
    <row r="6" spans="2:6" ht="12.75" x14ac:dyDescent="0.25">
      <c r="B6" s="69" t="s">
        <v>7</v>
      </c>
      <c r="C6" s="71" t="s">
        <v>8</v>
      </c>
    </row>
    <row r="7" spans="2:6" ht="12.75" x14ac:dyDescent="0.25">
      <c r="B7" s="69" t="s">
        <v>5</v>
      </c>
      <c r="C7" s="71">
        <v>2</v>
      </c>
    </row>
    <row r="8" spans="2:6" ht="12.75" x14ac:dyDescent="0.25">
      <c r="B8" s="72" t="s">
        <v>14</v>
      </c>
      <c r="C8" s="78">
        <f>_xll.qlCalendarAdvance(Calendar,EvaluationDate,SettlementDays&amp;"D","f",FALSE)</f>
        <v>42748</v>
      </c>
      <c r="F8" s="79"/>
    </row>
    <row r="10" spans="2:6" ht="12.75" x14ac:dyDescent="0.25">
      <c r="B10" s="67" t="s">
        <v>51</v>
      </c>
      <c r="C10" s="74" t="s">
        <v>266</v>
      </c>
    </row>
    <row r="11" spans="2:6" ht="12.75" x14ac:dyDescent="0.25">
      <c r="B11" s="72" t="s">
        <v>52</v>
      </c>
      <c r="C11" s="73" t="s">
        <v>267</v>
      </c>
    </row>
  </sheetData>
  <dataValidations count="2">
    <dataValidation type="list" allowBlank="1" showInputMessage="1" showErrorMessage="1" sqref="C6">
      <formula1>"TARGET,UnitedKingdom::Exchange,UnitedKingdom::Metals,UnitedKingdom::Settlement,UnitedStates::GovernmentBond,UnitedStates::NERC,UnitedStates::NYSE,UnitedStates::Settlement,Switzerland,Japan,Italy::Exchange,NullCalendar,Australia,China,HongKong::HKEx"</formula1>
    </dataValidation>
    <dataValidation type="list" allowBlank="1" showInputMessage="1" showErrorMessage="1" sqref="C5">
      <formula1>"EUR,USD,GBP,JPY,CHF,AUD,CNY,CNH,HKD,RMB"</formula1>
    </dataValidation>
  </dataValidation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2:E51"/>
  <sheetViews>
    <sheetView showGridLines="0" zoomScale="90" zoomScaleNormal="90" workbookViewId="0">
      <selection activeCell="D44" sqref="D44"/>
    </sheetView>
  </sheetViews>
  <sheetFormatPr defaultRowHeight="12.75" outlineLevelRow="1" x14ac:dyDescent="0.25"/>
  <cols>
    <col min="1" max="1" width="2.7109375" style="2" customWidth="1"/>
    <col min="2" max="2" width="29.5703125" style="4" bestFit="1" customWidth="1"/>
    <col min="3" max="3" width="2.7109375" style="2" customWidth="1"/>
    <col min="4" max="5" width="23.7109375" style="1" customWidth="1"/>
    <col min="6" max="6" width="2.7109375" style="1" customWidth="1"/>
    <col min="7" max="9" width="9.140625" style="1"/>
    <col min="10" max="10" width="16.85546875" style="1" bestFit="1" customWidth="1"/>
    <col min="11" max="11" width="13.28515625" style="1" bestFit="1" customWidth="1"/>
    <col min="12" max="16384" width="9.140625" style="1"/>
  </cols>
  <sheetData>
    <row r="2" spans="1:5" x14ac:dyDescent="0.25">
      <c r="A2" s="1"/>
      <c r="D2" s="56" t="s">
        <v>17</v>
      </c>
      <c r="E2" s="56" t="s">
        <v>18</v>
      </c>
    </row>
    <row r="4" spans="1:5" x14ac:dyDescent="0.25">
      <c r="B4" s="5" t="s">
        <v>0</v>
      </c>
      <c r="C4" s="18"/>
      <c r="D4" s="57" t="s">
        <v>271</v>
      </c>
      <c r="E4" s="57" t="str">
        <f>D4</f>
        <v>2Y</v>
      </c>
    </row>
    <row r="5" spans="1:5" x14ac:dyDescent="0.25">
      <c r="A5" s="1"/>
      <c r="B5" s="9" t="s">
        <v>50</v>
      </c>
      <c r="C5" s="18"/>
      <c r="D5" s="58" t="s">
        <v>253</v>
      </c>
      <c r="E5" s="58" t="str">
        <f>D5</f>
        <v>1M</v>
      </c>
    </row>
    <row r="6" spans="1:5" x14ac:dyDescent="0.25">
      <c r="A6" s="1"/>
    </row>
    <row r="7" spans="1:5" x14ac:dyDescent="0.25">
      <c r="A7" s="1"/>
      <c r="B7" s="5" t="s">
        <v>19</v>
      </c>
      <c r="C7" s="18"/>
      <c r="D7" s="57">
        <f>_xll.qlCalendarAdvance(Calendar,SettlementDate,D5,"mf",TRUE)</f>
        <v>42779</v>
      </c>
      <c r="E7" s="57">
        <f>D7</f>
        <v>42779</v>
      </c>
    </row>
    <row r="8" spans="1:5" x14ac:dyDescent="0.25">
      <c r="A8" s="1"/>
      <c r="B8" s="6" t="s">
        <v>20</v>
      </c>
      <c r="C8" s="18"/>
      <c r="D8" s="63">
        <f>_xll.qlCalendarAdvance(Calendar,D7,D4,"mf",TRUE)</f>
        <v>43509</v>
      </c>
      <c r="E8" s="63">
        <f>D8</f>
        <v>43509</v>
      </c>
    </row>
    <row r="9" spans="1:5" x14ac:dyDescent="0.25">
      <c r="A9" s="1"/>
      <c r="B9" s="6" t="s">
        <v>21</v>
      </c>
      <c r="C9" s="18"/>
      <c r="D9" s="63" t="s">
        <v>3</v>
      </c>
      <c r="E9" s="63" t="s">
        <v>2</v>
      </c>
    </row>
    <row r="10" spans="1:5" x14ac:dyDescent="0.25">
      <c r="A10" s="1"/>
      <c r="B10" s="6" t="s">
        <v>22</v>
      </c>
      <c r="C10" s="18"/>
      <c r="D10" s="16" t="s">
        <v>23</v>
      </c>
      <c r="E10" s="16" t="s">
        <v>23</v>
      </c>
    </row>
    <row r="11" spans="1:5" x14ac:dyDescent="0.25">
      <c r="A11" s="1"/>
      <c r="B11" s="6" t="s">
        <v>24</v>
      </c>
      <c r="C11" s="18"/>
      <c r="D11" s="16" t="s">
        <v>25</v>
      </c>
      <c r="E11" s="16" t="str">
        <f>D11</f>
        <v>Unadjusted</v>
      </c>
    </row>
    <row r="12" spans="1:5" x14ac:dyDescent="0.25">
      <c r="A12" s="1"/>
      <c r="B12" s="6" t="s">
        <v>26</v>
      </c>
      <c r="C12" s="18"/>
      <c r="D12" s="16" t="s">
        <v>27</v>
      </c>
      <c r="E12" s="16" t="str">
        <f>D12</f>
        <v>Backward</v>
      </c>
    </row>
    <row r="13" spans="1:5" x14ac:dyDescent="0.25">
      <c r="A13" s="1"/>
      <c r="B13" s="6" t="s">
        <v>28</v>
      </c>
      <c r="C13" s="18"/>
      <c r="D13" s="16" t="b">
        <v>0</v>
      </c>
      <c r="E13" s="17" t="b">
        <v>0</v>
      </c>
    </row>
    <row r="14" spans="1:5" x14ac:dyDescent="0.25">
      <c r="A14" s="1"/>
      <c r="B14" s="6" t="s">
        <v>29</v>
      </c>
      <c r="C14" s="18"/>
      <c r="D14" s="63"/>
      <c r="E14" s="63"/>
    </row>
    <row r="15" spans="1:5" x14ac:dyDescent="0.25">
      <c r="A15" s="1"/>
      <c r="B15" s="9" t="s">
        <v>30</v>
      </c>
      <c r="C15" s="18"/>
      <c r="D15" s="58"/>
      <c r="E15" s="58"/>
    </row>
    <row r="16" spans="1:5" ht="15" x14ac:dyDescent="0.25">
      <c r="A16" s="1"/>
      <c r="B16" s="11"/>
      <c r="D16" s="12"/>
      <c r="E16" s="12"/>
    </row>
    <row r="17" spans="1:5" x14ac:dyDescent="0.25">
      <c r="A17" s="1"/>
      <c r="B17" s="92" t="s">
        <v>31</v>
      </c>
      <c r="D17" s="13" t="str">
        <f>_xll.qlSchedule(,D7,D8,D9,Calendar,D10,D11,D12,D13,D14,D15,,)</f>
        <v>obj_0040a#0001</v>
      </c>
      <c r="E17" s="13" t="str">
        <f>_xll.qlSchedule(,E7,E8,E9,Calendar,E10,E11,E12,E13,E14,E15,,)</f>
        <v>obj_0040e#0001</v>
      </c>
    </row>
    <row r="19" spans="1:5" hidden="1" outlineLevel="1" x14ac:dyDescent="0.25">
      <c r="A19" s="1"/>
      <c r="B19" s="5" t="s">
        <v>32</v>
      </c>
      <c r="D19" s="14" t="s">
        <v>33</v>
      </c>
      <c r="E19" s="15" t="s">
        <v>33</v>
      </c>
    </row>
    <row r="20" spans="1:5" hidden="1" outlineLevel="1" x14ac:dyDescent="0.25">
      <c r="A20" s="1"/>
      <c r="B20" s="6" t="s">
        <v>21</v>
      </c>
      <c r="D20" s="16" t="s">
        <v>2</v>
      </c>
      <c r="E20" s="17" t="s">
        <v>2</v>
      </c>
    </row>
    <row r="21" spans="1:5" hidden="1" outlineLevel="1" x14ac:dyDescent="0.25">
      <c r="A21" s="1"/>
      <c r="B21" s="6" t="s">
        <v>34</v>
      </c>
      <c r="D21" s="16">
        <v>2</v>
      </c>
      <c r="E21" s="17">
        <v>2</v>
      </c>
    </row>
    <row r="22" spans="1:5" hidden="1" outlineLevel="1" x14ac:dyDescent="0.25">
      <c r="A22" s="1"/>
      <c r="B22" s="6" t="s">
        <v>35</v>
      </c>
      <c r="D22" s="8" t="s">
        <v>23</v>
      </c>
      <c r="E22" s="8" t="str">
        <f>D22</f>
        <v>Modified Following</v>
      </c>
    </row>
    <row r="23" spans="1:5" hidden="1" outlineLevel="1" x14ac:dyDescent="0.25">
      <c r="A23" s="1"/>
      <c r="B23" s="6" t="s">
        <v>28</v>
      </c>
      <c r="D23" s="16" t="b">
        <v>1</v>
      </c>
      <c r="E23" s="17" t="b">
        <v>1</v>
      </c>
    </row>
    <row r="24" spans="1:5" hidden="1" outlineLevel="1" x14ac:dyDescent="0.25">
      <c r="A24" s="1"/>
      <c r="B24" s="9" t="s">
        <v>36</v>
      </c>
      <c r="D24" s="59" t="s">
        <v>37</v>
      </c>
      <c r="E24" s="60" t="s">
        <v>37</v>
      </c>
    </row>
    <row r="25" spans="1:5" hidden="1" outlineLevel="1" x14ac:dyDescent="0.25">
      <c r="A25" s="1"/>
    </row>
    <row r="26" spans="1:5" collapsed="1" x14ac:dyDescent="0.25">
      <c r="A26" s="1"/>
      <c r="B26" s="92" t="s">
        <v>38</v>
      </c>
      <c r="C26" s="18"/>
      <c r="D26" s="13" t="s">
        <v>268</v>
      </c>
      <c r="E26" s="19" t="s">
        <v>268</v>
      </c>
    </row>
    <row r="27" spans="1:5" x14ac:dyDescent="0.25">
      <c r="A27" s="1"/>
    </row>
    <row r="28" spans="1:5" x14ac:dyDescent="0.25">
      <c r="A28" s="1"/>
      <c r="B28" s="5" t="s">
        <v>39</v>
      </c>
      <c r="C28" s="18"/>
      <c r="D28" s="7" t="s">
        <v>23</v>
      </c>
      <c r="E28" s="61" t="str">
        <f>D28</f>
        <v>Modified Following</v>
      </c>
    </row>
    <row r="29" spans="1:5" x14ac:dyDescent="0.25">
      <c r="A29" s="1"/>
      <c r="B29" s="6" t="s">
        <v>40</v>
      </c>
      <c r="C29" s="18"/>
      <c r="D29" s="20">
        <v>100000000</v>
      </c>
      <c r="E29" s="62">
        <f>D29</f>
        <v>100000000</v>
      </c>
    </row>
    <row r="30" spans="1:5" x14ac:dyDescent="0.25">
      <c r="A30" s="1"/>
      <c r="B30" s="6" t="s">
        <v>34</v>
      </c>
      <c r="C30" s="18"/>
      <c r="D30" s="16"/>
      <c r="E30" s="17"/>
    </row>
    <row r="31" spans="1:5" x14ac:dyDescent="0.25">
      <c r="A31" s="1"/>
      <c r="B31" s="6" t="s">
        <v>41</v>
      </c>
      <c r="C31" s="18"/>
      <c r="D31" s="16"/>
      <c r="E31" s="17"/>
    </row>
    <row r="32" spans="1:5" x14ac:dyDescent="0.25">
      <c r="A32" s="1"/>
      <c r="B32" s="6" t="s">
        <v>36</v>
      </c>
      <c r="C32" s="18"/>
      <c r="D32" s="21" t="s">
        <v>42</v>
      </c>
      <c r="E32" s="22" t="s">
        <v>37</v>
      </c>
    </row>
    <row r="33" spans="1:5" x14ac:dyDescent="0.25">
      <c r="A33" s="1"/>
      <c r="B33" s="6" t="s">
        <v>43</v>
      </c>
      <c r="C33" s="18"/>
      <c r="D33" s="16">
        <v>0</v>
      </c>
      <c r="E33" s="17">
        <v>1</v>
      </c>
    </row>
    <row r="34" spans="1:5" x14ac:dyDescent="0.25">
      <c r="A34" s="1"/>
      <c r="B34" s="9" t="s">
        <v>44</v>
      </c>
      <c r="C34" s="18"/>
      <c r="D34" s="23">
        <v>-2.7822882594488421E-3</v>
      </c>
      <c r="E34" s="24">
        <v>0</v>
      </c>
    </row>
    <row r="35" spans="1:5" x14ac:dyDescent="0.25">
      <c r="A35" s="1"/>
    </row>
    <row r="36" spans="1:5" x14ac:dyDescent="0.25">
      <c r="A36" s="1"/>
      <c r="B36" s="92" t="s">
        <v>12</v>
      </c>
      <c r="D36" s="13" t="str">
        <f>_xll.qlIborLeg(,D28,D29,D17,D30,D31,D32,,D33,D26,D34,,,Trigger)</f>
        <v>obj_0040d#0004</v>
      </c>
      <c r="E36" s="13" t="str">
        <f>_xll.qlIborLeg(,E28,E29,E17,E30,E31,E32,,E33,E26,E34,,,Trigger)</f>
        <v>obj_00410#0001</v>
      </c>
    </row>
    <row r="37" spans="1:5" x14ac:dyDescent="0.25">
      <c r="A37" s="1"/>
    </row>
    <row r="38" spans="1:5" x14ac:dyDescent="0.25">
      <c r="A38" s="1"/>
      <c r="B38" s="3" t="s">
        <v>45</v>
      </c>
      <c r="D38" s="13" t="b">
        <v>1</v>
      </c>
      <c r="E38" s="19" t="b">
        <v>0</v>
      </c>
    </row>
    <row r="39" spans="1:5" x14ac:dyDescent="0.25">
      <c r="A39" s="1"/>
    </row>
    <row r="40" spans="1:5" x14ac:dyDescent="0.25">
      <c r="A40" s="1"/>
      <c r="B40" s="92" t="s">
        <v>250</v>
      </c>
      <c r="D40" s="13" t="str">
        <f>_xll.qlSwap(B40,D36:E36,D38:E38,,,)</f>
        <v>Swap1#0004</v>
      </c>
    </row>
    <row r="41" spans="1:5" x14ac:dyDescent="0.25">
      <c r="A41" s="1"/>
    </row>
    <row r="42" spans="1:5" x14ac:dyDescent="0.25">
      <c r="A42" s="1"/>
      <c r="B42" s="92" t="s">
        <v>46</v>
      </c>
      <c r="D42" s="13" t="str">
        <f>_xll.qlDiscountingSwapEngine(,DiscountingCurve,,,,,Trigger)</f>
        <v>obj_00407#0001</v>
      </c>
      <c r="E42" s="13" t="b">
        <f>_xll.qlInstrumentSetPricingEngine(D40,D42)</f>
        <v>1</v>
      </c>
    </row>
    <row r="43" spans="1:5" x14ac:dyDescent="0.25">
      <c r="A43" s="1"/>
    </row>
    <row r="44" spans="1:5" x14ac:dyDescent="0.25">
      <c r="A44" s="1"/>
      <c r="B44" s="92" t="s">
        <v>16</v>
      </c>
      <c r="C44" s="18"/>
      <c r="D44" s="25">
        <f>_xll.qlInstrumentNPV(D40,E42)</f>
        <v>-62.206556994351558</v>
      </c>
    </row>
    <row r="45" spans="1:5" x14ac:dyDescent="0.25">
      <c r="A45" s="1"/>
      <c r="B45" s="5" t="s">
        <v>13</v>
      </c>
      <c r="C45" s="18"/>
      <c r="D45" s="26">
        <f>_xll.qlSwapLegNPV(Swap1,0,E42)</f>
        <v>559524.58571548562</v>
      </c>
      <c r="E45" s="26">
        <f>_xll.qlSwapLegNPV(Swap1,1,E42)</f>
        <v>-559586.79227247997</v>
      </c>
    </row>
    <row r="46" spans="1:5" x14ac:dyDescent="0.25">
      <c r="A46" s="1"/>
      <c r="B46" s="5" t="s">
        <v>47</v>
      </c>
      <c r="C46" s="18"/>
      <c r="D46" s="26">
        <f>_xll.qlSwapLegBPS(Swap1,0,E42)</f>
        <v>-20110.230628163947</v>
      </c>
      <c r="E46" s="26">
        <f>_xll.qlSwapLegBPS(Swap1,1,E42)</f>
        <v>20364.475950975651</v>
      </c>
    </row>
    <row r="47" spans="1:5" x14ac:dyDescent="0.25">
      <c r="B47" s="3" t="s">
        <v>48</v>
      </c>
      <c r="C47" s="18"/>
      <c r="D47" s="27">
        <f>D34-$D$44/D46/10000</f>
        <v>-2.7825975873632981E-3</v>
      </c>
      <c r="E47" s="27">
        <f>E34-$D$44/E46/10000</f>
        <v>3.0546603381351078E-7</v>
      </c>
    </row>
    <row r="48" spans="1:5" x14ac:dyDescent="0.25">
      <c r="A48" s="1"/>
    </row>
    <row r="49" spans="1:3" x14ac:dyDescent="0.25">
      <c r="A49" s="1"/>
    </row>
    <row r="50" spans="1:3" x14ac:dyDescent="0.25">
      <c r="C50" s="1"/>
    </row>
    <row r="51" spans="1:3" x14ac:dyDescent="0.25">
      <c r="C51" s="1"/>
    </row>
  </sheetData>
  <dataValidations count="5">
    <dataValidation type="list" allowBlank="1" showInputMessage="1" showErrorMessage="1" sqref="D33:E33">
      <formula1>"0, 1"</formula1>
    </dataValidation>
    <dataValidation type="list" allowBlank="1" showInputMessage="1" showErrorMessage="1" sqref="D24:E24 D32:E32">
      <formula1>"Actual/Actual (ISDA),Actual/360,30/360 (Bond Basis),30E/360 (Eurobond Basis),Actual/365 (Fixed),Actual/Actual (ISMA),Actual/Actual (AFB),1/1,30/360 (Italian),Simple"</formula1>
    </dataValidation>
    <dataValidation type="list" allowBlank="1" showInputMessage="1" showErrorMessage="1" sqref="D23:E23 D38:E38 D13:E13">
      <formula1>"TRUE, FALSE"</formula1>
    </dataValidation>
    <dataValidation type="list" allowBlank="1" showInputMessage="1" showErrorMessage="1" sqref="D10:E11 D28:E28 D22:E22">
      <formula1>"Following,Modified Following,Preceding,Modified Preceding,Unadjusted,Half-Month Modified Following"</formula1>
    </dataValidation>
    <dataValidation type="list" allowBlank="1" showInputMessage="1" showErrorMessage="1" sqref="D12:E12">
      <formula1>"Backward,Forward,Zero,ThirdWednesday"</formula1>
    </dataValidation>
  </dataValidation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51"/>
  <sheetViews>
    <sheetView showGridLines="0" zoomScale="90" zoomScaleNormal="90" workbookViewId="0">
      <selection activeCell="D44" sqref="D44"/>
    </sheetView>
  </sheetViews>
  <sheetFormatPr defaultRowHeight="12.75" outlineLevelRow="1" x14ac:dyDescent="0.25"/>
  <cols>
    <col min="1" max="1" width="2.7109375" style="2" customWidth="1"/>
    <col min="2" max="2" width="29.5703125" style="4" bestFit="1" customWidth="1"/>
    <col min="3" max="3" width="2.7109375" style="2" customWidth="1"/>
    <col min="4" max="5" width="23.7109375" style="1" customWidth="1"/>
    <col min="6" max="6" width="2.7109375" style="1" customWidth="1"/>
    <col min="7" max="9" width="9.140625" style="1"/>
    <col min="10" max="10" width="16.85546875" style="1" bestFit="1" customWidth="1"/>
    <col min="11" max="11" width="13.28515625" style="1" bestFit="1" customWidth="1"/>
    <col min="12" max="16384" width="9.140625" style="1"/>
  </cols>
  <sheetData>
    <row r="2" spans="1:5" x14ac:dyDescent="0.25">
      <c r="A2" s="1"/>
      <c r="D2" s="56" t="s">
        <v>17</v>
      </c>
      <c r="E2" s="56" t="s">
        <v>18</v>
      </c>
    </row>
    <row r="4" spans="1:5" x14ac:dyDescent="0.25">
      <c r="B4" s="5" t="s">
        <v>0</v>
      </c>
      <c r="C4" s="18"/>
      <c r="D4" s="57" t="s">
        <v>56</v>
      </c>
      <c r="E4" s="57" t="str">
        <f>D4</f>
        <v>2Y6M</v>
      </c>
    </row>
    <row r="5" spans="1:5" x14ac:dyDescent="0.25">
      <c r="A5" s="1"/>
      <c r="B5" s="9" t="s">
        <v>50</v>
      </c>
      <c r="C5" s="18"/>
      <c r="D5" s="58" t="s">
        <v>284</v>
      </c>
      <c r="E5" s="58" t="str">
        <f>D5</f>
        <v>0D</v>
      </c>
    </row>
    <row r="6" spans="1:5" x14ac:dyDescent="0.25">
      <c r="A6" s="1"/>
    </row>
    <row r="7" spans="1:5" x14ac:dyDescent="0.25">
      <c r="A7" s="1"/>
      <c r="B7" s="5" t="s">
        <v>19</v>
      </c>
      <c r="C7" s="18"/>
      <c r="D7" s="57">
        <f>_xll.qlCalendarAdvance(Calendar,SettlementDate,D5,"mf",TRUE)</f>
        <v>42748</v>
      </c>
      <c r="E7" s="57">
        <f>D7</f>
        <v>42748</v>
      </c>
    </row>
    <row r="8" spans="1:5" x14ac:dyDescent="0.25">
      <c r="A8" s="1"/>
      <c r="B8" s="6" t="s">
        <v>20</v>
      </c>
      <c r="C8" s="18"/>
      <c r="D8" s="63">
        <f>_xll.qlCalendarAdvance(Calendar,D7,D4,"mf",TRUE)</f>
        <v>43661</v>
      </c>
      <c r="E8" s="63">
        <f>D8</f>
        <v>43661</v>
      </c>
    </row>
    <row r="9" spans="1:5" x14ac:dyDescent="0.25">
      <c r="A9" s="1"/>
      <c r="B9" s="6" t="s">
        <v>21</v>
      </c>
      <c r="C9" s="18"/>
      <c r="D9" s="63" t="s">
        <v>3</v>
      </c>
      <c r="E9" s="63" t="s">
        <v>249</v>
      </c>
    </row>
    <row r="10" spans="1:5" x14ac:dyDescent="0.25">
      <c r="A10" s="1"/>
      <c r="B10" s="6" t="s">
        <v>22</v>
      </c>
      <c r="C10" s="18"/>
      <c r="D10" s="16" t="s">
        <v>23</v>
      </c>
      <c r="E10" s="16" t="s">
        <v>23</v>
      </c>
    </row>
    <row r="11" spans="1:5" x14ac:dyDescent="0.25">
      <c r="A11" s="1"/>
      <c r="B11" s="6" t="s">
        <v>24</v>
      </c>
      <c r="C11" s="18"/>
      <c r="D11" s="16" t="s">
        <v>25</v>
      </c>
      <c r="E11" s="16" t="str">
        <f>D11</f>
        <v>Unadjusted</v>
      </c>
    </row>
    <row r="12" spans="1:5" x14ac:dyDescent="0.25">
      <c r="A12" s="1"/>
      <c r="B12" s="6" t="s">
        <v>26</v>
      </c>
      <c r="C12" s="18"/>
      <c r="D12" s="16" t="s">
        <v>27</v>
      </c>
      <c r="E12" s="16" t="str">
        <f>D12</f>
        <v>Backward</v>
      </c>
    </row>
    <row r="13" spans="1:5" x14ac:dyDescent="0.25">
      <c r="A13" s="1"/>
      <c r="B13" s="6" t="s">
        <v>28</v>
      </c>
      <c r="C13" s="18"/>
      <c r="D13" s="16" t="b">
        <v>0</v>
      </c>
      <c r="E13" s="17" t="b">
        <v>0</v>
      </c>
    </row>
    <row r="14" spans="1:5" x14ac:dyDescent="0.25">
      <c r="A14" s="1"/>
      <c r="B14" s="6" t="s">
        <v>29</v>
      </c>
      <c r="C14" s="18"/>
      <c r="D14" s="63"/>
      <c r="E14" s="63"/>
    </row>
    <row r="15" spans="1:5" x14ac:dyDescent="0.25">
      <c r="A15" s="1"/>
      <c r="B15" s="9" t="s">
        <v>30</v>
      </c>
      <c r="C15" s="18"/>
      <c r="D15" s="58"/>
      <c r="E15" s="58"/>
    </row>
    <row r="16" spans="1:5" ht="15" x14ac:dyDescent="0.25">
      <c r="A16" s="1"/>
      <c r="B16" s="11"/>
      <c r="D16" s="12"/>
      <c r="E16" s="12"/>
    </row>
    <row r="17" spans="1:5" x14ac:dyDescent="0.25">
      <c r="A17" s="1"/>
      <c r="B17" s="92" t="s">
        <v>31</v>
      </c>
      <c r="D17" s="13" t="str">
        <f>_xll.qlSchedule(,D7,D8,D9,Calendar,D10,D11,D12,D13,D14,D15,,)</f>
        <v>obj_00408#0003</v>
      </c>
      <c r="E17" s="13" t="str">
        <f>_xll.qlSchedule(,E7,E8,E9,Calendar,E10,E11,E12,E13,E14,E15,,)</f>
        <v>obj_0040b#0003</v>
      </c>
    </row>
    <row r="19" spans="1:5" hidden="1" outlineLevel="1" x14ac:dyDescent="0.25">
      <c r="A19" s="1"/>
      <c r="B19" s="5" t="s">
        <v>32</v>
      </c>
      <c r="D19" s="14" t="s">
        <v>33</v>
      </c>
      <c r="E19" s="15" t="s">
        <v>33</v>
      </c>
    </row>
    <row r="20" spans="1:5" hidden="1" outlineLevel="1" x14ac:dyDescent="0.25">
      <c r="A20" s="1"/>
      <c r="B20" s="6" t="s">
        <v>21</v>
      </c>
      <c r="D20" s="16" t="s">
        <v>2</v>
      </c>
      <c r="E20" s="17" t="s">
        <v>2</v>
      </c>
    </row>
    <row r="21" spans="1:5" hidden="1" outlineLevel="1" x14ac:dyDescent="0.25">
      <c r="A21" s="1"/>
      <c r="B21" s="6" t="s">
        <v>34</v>
      </c>
      <c r="D21" s="16">
        <v>2</v>
      </c>
      <c r="E21" s="17">
        <v>2</v>
      </c>
    </row>
    <row r="22" spans="1:5" hidden="1" outlineLevel="1" x14ac:dyDescent="0.25">
      <c r="A22" s="1"/>
      <c r="B22" s="6" t="s">
        <v>35</v>
      </c>
      <c r="D22" s="8" t="s">
        <v>23</v>
      </c>
      <c r="E22" s="8" t="str">
        <f>D22</f>
        <v>Modified Following</v>
      </c>
    </row>
    <row r="23" spans="1:5" hidden="1" outlineLevel="1" x14ac:dyDescent="0.25">
      <c r="A23" s="1"/>
      <c r="B23" s="6" t="s">
        <v>28</v>
      </c>
      <c r="D23" s="16" t="b">
        <v>1</v>
      </c>
      <c r="E23" s="17" t="b">
        <v>1</v>
      </c>
    </row>
    <row r="24" spans="1:5" hidden="1" outlineLevel="1" x14ac:dyDescent="0.25">
      <c r="A24" s="1"/>
      <c r="B24" s="9" t="s">
        <v>36</v>
      </c>
      <c r="D24" s="59" t="s">
        <v>37</v>
      </c>
      <c r="E24" s="60" t="s">
        <v>37</v>
      </c>
    </row>
    <row r="25" spans="1:5" hidden="1" outlineLevel="1" x14ac:dyDescent="0.25">
      <c r="A25" s="1"/>
    </row>
    <row r="26" spans="1:5" collapsed="1" x14ac:dyDescent="0.25">
      <c r="A26" s="1"/>
      <c r="B26" s="92" t="s">
        <v>38</v>
      </c>
      <c r="C26" s="18"/>
      <c r="D26" s="13" t="s">
        <v>269</v>
      </c>
      <c r="E26" s="19" t="s">
        <v>269</v>
      </c>
    </row>
    <row r="27" spans="1:5" x14ac:dyDescent="0.25">
      <c r="A27" s="1"/>
    </row>
    <row r="28" spans="1:5" x14ac:dyDescent="0.25">
      <c r="A28" s="1"/>
      <c r="B28" s="5" t="s">
        <v>39</v>
      </c>
      <c r="C28" s="18"/>
      <c r="D28" s="7" t="s">
        <v>23</v>
      </c>
      <c r="E28" s="61" t="str">
        <f>D28</f>
        <v>Modified Following</v>
      </c>
    </row>
    <row r="29" spans="1:5" x14ac:dyDescent="0.25">
      <c r="A29" s="1"/>
      <c r="B29" s="6" t="s">
        <v>40</v>
      </c>
      <c r="C29" s="18"/>
      <c r="D29" s="80">
        <v>100000000</v>
      </c>
      <c r="E29" s="62">
        <f>D29</f>
        <v>100000000</v>
      </c>
    </row>
    <row r="30" spans="1:5" x14ac:dyDescent="0.25">
      <c r="A30" s="1"/>
      <c r="B30" s="6" t="s">
        <v>34</v>
      </c>
      <c r="C30" s="18"/>
      <c r="D30" s="16"/>
      <c r="E30" s="17"/>
    </row>
    <row r="31" spans="1:5" x14ac:dyDescent="0.25">
      <c r="A31" s="1"/>
      <c r="B31" s="6" t="s">
        <v>41</v>
      </c>
      <c r="C31" s="18"/>
      <c r="D31" s="16"/>
      <c r="E31" s="17"/>
    </row>
    <row r="32" spans="1:5" x14ac:dyDescent="0.25">
      <c r="A32" s="1"/>
      <c r="B32" s="6" t="s">
        <v>36</v>
      </c>
      <c r="C32" s="18"/>
      <c r="D32" s="21" t="s">
        <v>42</v>
      </c>
      <c r="E32" s="22" t="s">
        <v>37</v>
      </c>
    </row>
    <row r="33" spans="1:5" x14ac:dyDescent="0.25">
      <c r="A33" s="1"/>
      <c r="B33" s="6" t="s">
        <v>43</v>
      </c>
      <c r="C33" s="18"/>
      <c r="D33" s="16">
        <v>0</v>
      </c>
      <c r="E33" s="17">
        <v>1</v>
      </c>
    </row>
    <row r="34" spans="1:5" x14ac:dyDescent="0.25">
      <c r="A34" s="1"/>
      <c r="B34" s="9" t="s">
        <v>44</v>
      </c>
      <c r="C34" s="18"/>
      <c r="D34" s="23">
        <v>-1.4481918197075136E-3</v>
      </c>
      <c r="E34" s="24">
        <v>0</v>
      </c>
    </row>
    <row r="35" spans="1:5" x14ac:dyDescent="0.25">
      <c r="A35" s="1"/>
    </row>
    <row r="36" spans="1:5" x14ac:dyDescent="0.25">
      <c r="A36" s="1"/>
      <c r="B36" s="92" t="s">
        <v>12</v>
      </c>
      <c r="D36" s="13" t="str">
        <f>_xll.qlIborLeg(,D28,D29,D17,D30,D31,D32,,D33,D26,D34,,,Trigger)</f>
        <v>obj_00409#0005</v>
      </c>
      <c r="E36" s="13" t="str">
        <f>_xll.qlIborLeg(,E28,E29,E17,E30,E31,E32,,E33,E26,E34,,,Trigger)</f>
        <v>obj_0040f#0003</v>
      </c>
    </row>
    <row r="37" spans="1:5" x14ac:dyDescent="0.25">
      <c r="A37" s="1"/>
    </row>
    <row r="38" spans="1:5" x14ac:dyDescent="0.25">
      <c r="A38" s="1"/>
      <c r="B38" s="3" t="s">
        <v>45</v>
      </c>
      <c r="D38" s="13" t="b">
        <v>0</v>
      </c>
      <c r="E38" s="19" t="b">
        <v>1</v>
      </c>
    </row>
    <row r="39" spans="1:5" x14ac:dyDescent="0.25">
      <c r="A39" s="1"/>
    </row>
    <row r="40" spans="1:5" x14ac:dyDescent="0.25">
      <c r="A40" s="1"/>
      <c r="B40" s="92" t="s">
        <v>251</v>
      </c>
      <c r="D40" s="13" t="str">
        <f>_xll.qlSwap(B40,D36:E36,D38:E38,,,)</f>
        <v>Swap2#0005</v>
      </c>
      <c r="E40" s="1" t="str">
        <f>_xll.qlVanillaSwap(,"PAYER",D29,E17,E34,E32,D17,D26,D34,D32)</f>
        <v>obj_0040c#0005</v>
      </c>
    </row>
    <row r="41" spans="1:5" x14ac:dyDescent="0.25">
      <c r="A41" s="1"/>
    </row>
    <row r="42" spans="1:5" x14ac:dyDescent="0.25">
      <c r="A42" s="1"/>
      <c r="B42" s="92" t="s">
        <v>46</v>
      </c>
      <c r="D42" s="13" t="str">
        <f>_xll.qlDiscountingSwapEngine(,DiscountingCurve,,,,,Trigger)</f>
        <v>obj_00406#0001</v>
      </c>
      <c r="E42" s="13" t="b">
        <f>_xll.qlInstrumentSetPricingEngine(D40,D42)</f>
        <v>1</v>
      </c>
    </row>
    <row r="43" spans="1:5" x14ac:dyDescent="0.25">
      <c r="A43" s="1"/>
    </row>
    <row r="44" spans="1:5" x14ac:dyDescent="0.25">
      <c r="A44" s="1"/>
      <c r="B44" s="92" t="s">
        <v>16</v>
      </c>
      <c r="C44" s="18"/>
      <c r="D44" s="25">
        <f>_xll.qlInstrumentNPV(D40,E42)</f>
        <v>17.04437769256765</v>
      </c>
    </row>
    <row r="45" spans="1:5" x14ac:dyDescent="0.25">
      <c r="A45" s="1"/>
      <c r="B45" s="5" t="s">
        <v>13</v>
      </c>
      <c r="C45" s="18"/>
      <c r="D45" s="26">
        <f>_xll.qlSwapLegNPV(Swap2,0,E42)</f>
        <v>-364925.26559914066</v>
      </c>
      <c r="E45" s="26">
        <f>_xll.qlSwapLegNPV(Swap2,1,E42)</f>
        <v>364942.30997683323</v>
      </c>
    </row>
    <row r="46" spans="1:5" x14ac:dyDescent="0.25">
      <c r="A46" s="1"/>
      <c r="B46" s="5" t="s">
        <v>47</v>
      </c>
      <c r="C46" s="18"/>
      <c r="D46" s="26">
        <f>_xll.qlSwapLegBPS(Swap2,0,E42)</f>
        <v>25198.68298060503</v>
      </c>
      <c r="E46" s="26">
        <f>_xll.qlSwapLegBPS(Swap2,1,E42)</f>
        <v>-25491.419592453058</v>
      </c>
    </row>
    <row r="47" spans="1:5" x14ac:dyDescent="0.25">
      <c r="B47" s="3" t="s">
        <v>48</v>
      </c>
      <c r="C47" s="18"/>
      <c r="D47" s="27">
        <f>D34-$D$44/D46/10000</f>
        <v>-1.4482594596619735E-3</v>
      </c>
      <c r="E47" s="27">
        <f>E34-$D$44/E46/10000</f>
        <v>6.6863195400909641E-8</v>
      </c>
    </row>
    <row r="48" spans="1:5" x14ac:dyDescent="0.25">
      <c r="A48" s="1"/>
    </row>
    <row r="49" spans="1:3" x14ac:dyDescent="0.25">
      <c r="A49" s="1"/>
    </row>
    <row r="50" spans="1:3" x14ac:dyDescent="0.25">
      <c r="C50" s="1"/>
    </row>
    <row r="51" spans="1:3" x14ac:dyDescent="0.25">
      <c r="C51" s="1"/>
    </row>
  </sheetData>
  <dataValidations disablePrompts="1" count="5">
    <dataValidation type="list" allowBlank="1" showInputMessage="1" showErrorMessage="1" sqref="D12:E12">
      <formula1>"Backward,Forward,Zero,ThirdWednesday"</formula1>
    </dataValidation>
    <dataValidation type="list" allowBlank="1" showInputMessage="1" showErrorMessage="1" sqref="D10:E11 D28:E28 D22:E22">
      <formula1>"Following,Modified Following,Preceding,Modified Preceding,Unadjusted,Half-Month Modified Following"</formula1>
    </dataValidation>
    <dataValidation type="list" allowBlank="1" showInputMessage="1" showErrorMessage="1" sqref="D23:E23 D38:E38 D13:E13">
      <formula1>"TRUE, FALSE"</formula1>
    </dataValidation>
    <dataValidation type="list" allowBlank="1" showInputMessage="1" showErrorMessage="1" sqref="D24:E24 D32:E32">
      <formula1>"Actual/Actual (ISDA),Actual/360,30/360 (Bond Basis),30E/360 (Eurobond Basis),Actual/365 (Fixed),Actual/Actual (ISMA),Actual/Actual (AFB),1/1,30/360 (Italian),Simple"</formula1>
    </dataValidation>
    <dataValidation type="list" allowBlank="1" showInputMessage="1" showErrorMessage="1" sqref="D33:E33">
      <formula1>"0, 1"</formula1>
    </dataValidation>
  </dataValidation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19"/>
  <sheetViews>
    <sheetView workbookViewId="0">
      <selection activeCell="C10" sqref="C10"/>
    </sheetView>
  </sheetViews>
  <sheetFormatPr defaultRowHeight="13.5" x14ac:dyDescent="0.25"/>
  <cols>
    <col min="1" max="1" width="9.140625" style="99"/>
    <col min="2" max="2" width="26.28515625" style="99" bestFit="1" customWidth="1"/>
    <col min="3" max="4" width="19.5703125" style="99" bestFit="1" customWidth="1"/>
    <col min="5" max="16384" width="9.140625" style="99"/>
  </cols>
  <sheetData>
    <row r="2" spans="2:4" x14ac:dyDescent="0.25">
      <c r="B2" s="100" t="s">
        <v>258</v>
      </c>
      <c r="C2" s="100">
        <v>2</v>
      </c>
    </row>
    <row r="3" spans="2:4" x14ac:dyDescent="0.25">
      <c r="B3" s="101" t="s">
        <v>21</v>
      </c>
      <c r="C3" s="101" t="s">
        <v>259</v>
      </c>
    </row>
    <row r="4" spans="2:4" x14ac:dyDescent="0.25">
      <c r="B4" s="101" t="s">
        <v>260</v>
      </c>
      <c r="C4" s="101" t="s">
        <v>270</v>
      </c>
    </row>
    <row r="5" spans="2:4" x14ac:dyDescent="0.25">
      <c r="B5" s="101" t="s">
        <v>261</v>
      </c>
      <c r="C5" s="101">
        <v>-1.0988315576345564E-3</v>
      </c>
    </row>
    <row r="6" spans="2:4" x14ac:dyDescent="0.25">
      <c r="B6" s="101" t="s">
        <v>262</v>
      </c>
      <c r="C6" s="101" t="s">
        <v>1</v>
      </c>
    </row>
    <row r="7" spans="2:4" x14ac:dyDescent="0.25">
      <c r="B7" s="101" t="s">
        <v>263</v>
      </c>
      <c r="C7" s="101" t="s">
        <v>37</v>
      </c>
    </row>
    <row r="8" spans="2:4" x14ac:dyDescent="0.25">
      <c r="B8" s="102" t="s">
        <v>264</v>
      </c>
      <c r="C8" s="102">
        <v>0</v>
      </c>
    </row>
    <row r="10" spans="2:4" x14ac:dyDescent="0.25">
      <c r="B10" s="99" t="s">
        <v>265</v>
      </c>
      <c r="C10" s="106" t="str">
        <f>_xll.qlMakeOIS(B10,C2,C3,C4,C5,C6,C7,C8,,Trigger)</f>
        <v>OIS#0003</v>
      </c>
    </row>
    <row r="12" spans="2:4" x14ac:dyDescent="0.25">
      <c r="B12" s="99" t="s">
        <v>46</v>
      </c>
      <c r="C12" s="99" t="str">
        <f>_xll.qlDiscountingSwapEngine(,DiscountingCurve,,,,,Trigger)</f>
        <v>obj_00405#0001</v>
      </c>
      <c r="D12" s="99" t="b">
        <f>_xll.qlInstrumentSetPricingEngine(C10,C12)</f>
        <v>1</v>
      </c>
    </row>
    <row r="14" spans="2:4" x14ac:dyDescent="0.25">
      <c r="B14" s="99" t="s">
        <v>16</v>
      </c>
      <c r="C14" s="103">
        <f>_xll.qlInstrumentNPV(C10,D12)</f>
        <v>1.3487641138526345E-5</v>
      </c>
    </row>
    <row r="15" spans="2:4" x14ac:dyDescent="0.25">
      <c r="B15" s="99" t="s">
        <v>13</v>
      </c>
      <c r="C15" s="103">
        <f>_xll.qlSwapLegNPV(C10,0,E42)</f>
        <v>5.6163634729076029E-3</v>
      </c>
      <c r="D15" s="99">
        <f>_xll.qlSwapLegNPV(C10,1,E42)</f>
        <v>-5.6028758317690766E-3</v>
      </c>
    </row>
    <row r="16" spans="2:4" x14ac:dyDescent="0.25">
      <c r="B16" s="99" t="s">
        <v>47</v>
      </c>
      <c r="C16" s="104">
        <f>_xll.qlSwapLegBPS(C10,0,E42)</f>
        <v>-5.1112142110278601E-4</v>
      </c>
      <c r="D16" s="99">
        <f>_xll.qlSwapLegBPS(C10,1,E42)</f>
        <v>5.1112142110278601E-4</v>
      </c>
    </row>
    <row r="17" spans="2:4" x14ac:dyDescent="0.25">
      <c r="B17" s="99" t="s">
        <v>48</v>
      </c>
      <c r="C17" s="104">
        <f>C5-$C$14/C16/10000</f>
        <v>-1.0961927245546543E-3</v>
      </c>
      <c r="D17" s="104">
        <f>C8-$C$14/D16/10000</f>
        <v>-2.6388330799021615E-6</v>
      </c>
    </row>
    <row r="18" spans="2:4" x14ac:dyDescent="0.25">
      <c r="C18" s="104">
        <f>_xll.qlOvernightIndexedSwapFairRate(OIS)</f>
        <v>-1.0961927245546543E-3</v>
      </c>
      <c r="D18" s="104">
        <f>_xll.qlOvernightIndexedSwapFairSpread(OIS)</f>
        <v>-2.638833079902162E-6</v>
      </c>
    </row>
    <row r="19" spans="2:4" x14ac:dyDescent="0.25">
      <c r="C19" s="105">
        <f>C17-C18</f>
        <v>0</v>
      </c>
      <c r="D19" s="105">
        <f>D18-D17</f>
        <v>0</v>
      </c>
    </row>
  </sheetData>
  <dataValidations disablePrompts="1" count="1">
    <dataValidation type="list" allowBlank="1" showInputMessage="1" showErrorMessage="1" sqref="C7">
      <formula1>"Actual/Actual (ISDA),Actual/360,30/360 (Bond Basis),30E/360 (Eurobond Basis),Actual/365 (Fixed),Actual/Actual (ISMA),Actual/Actual (AFB),1/1,30/360 (Italian),Simple"</formula1>
    </dataValidation>
  </dataValidations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B1:AB61"/>
  <sheetViews>
    <sheetView showGridLines="0" workbookViewId="0">
      <selection activeCell="E2" sqref="E2"/>
    </sheetView>
  </sheetViews>
  <sheetFormatPr defaultRowHeight="12" outlineLevelCol="1" x14ac:dyDescent="0.2"/>
  <cols>
    <col min="1" max="1" width="2.7109375" style="1" customWidth="1"/>
    <col min="2" max="2" width="13.7109375" style="1" bestFit="1" customWidth="1"/>
    <col min="3" max="3" width="2.7109375" style="1" customWidth="1"/>
    <col min="4" max="4" width="19.5703125" style="1" bestFit="1" customWidth="1"/>
    <col min="5" max="5" width="17.42578125" style="1" bestFit="1" customWidth="1"/>
    <col min="6" max="6" width="17.28515625" style="1" bestFit="1" customWidth="1"/>
    <col min="7" max="8" width="19.5703125" style="1" bestFit="1" customWidth="1"/>
    <col min="9" max="9" width="13.28515625" style="1" bestFit="1" customWidth="1"/>
    <col min="10" max="10" width="21.5703125" style="1" bestFit="1" customWidth="1"/>
    <col min="11" max="11" width="12.140625" style="1" bestFit="1" customWidth="1"/>
    <col min="12" max="12" width="19.5703125" style="1" bestFit="1" customWidth="1"/>
    <col min="13" max="13" width="12.140625" style="1" bestFit="1" customWidth="1"/>
    <col min="14" max="15" width="15.28515625" style="1" bestFit="1" customWidth="1"/>
    <col min="16" max="16" width="6.140625" style="1" bestFit="1" customWidth="1"/>
    <col min="17" max="17" width="8.140625" style="1" bestFit="1" customWidth="1"/>
    <col min="18" max="18" width="13.28515625" style="1" bestFit="1" customWidth="1"/>
    <col min="19" max="19" width="11.140625" style="1" bestFit="1" customWidth="1"/>
    <col min="20" max="20" width="9" style="1" bestFit="1" customWidth="1"/>
    <col min="21" max="21" width="5.5703125" style="1" bestFit="1" customWidth="1"/>
    <col min="22" max="22" width="20.42578125" style="1" bestFit="1" customWidth="1"/>
    <col min="23" max="23" width="19.42578125" style="1" bestFit="1" customWidth="1"/>
    <col min="24" max="25" width="9.140625" style="1"/>
    <col min="26" max="26" width="0" style="1" hidden="1" customWidth="1" outlineLevel="1"/>
    <col min="27" max="27" width="9.140625" style="1" collapsed="1"/>
    <col min="28" max="16384" width="9.140625" style="1"/>
  </cols>
  <sheetData>
    <row r="1" spans="2:28" x14ac:dyDescent="0.2">
      <c r="E1" s="112"/>
      <c r="Z1" s="1" t="str">
        <f>Swap1</f>
        <v>Swap1#0004</v>
      </c>
    </row>
    <row r="2" spans="2:28" ht="12.75" x14ac:dyDescent="0.25">
      <c r="B2" s="96" t="s">
        <v>248</v>
      </c>
      <c r="D2" s="64" t="s">
        <v>15</v>
      </c>
      <c r="E2" s="113" t="s">
        <v>285</v>
      </c>
      <c r="Z2" s="1" t="str">
        <f>Swap2</f>
        <v>Swap2#0005</v>
      </c>
    </row>
    <row r="3" spans="2:28" ht="12.75" x14ac:dyDescent="0.25">
      <c r="B3" s="91">
        <f>SUMPRODUCT(_xll.ohPack(B6:B54),_xll.ohPack(E6:E54))</f>
        <v>-559207.66980721243</v>
      </c>
      <c r="D3" s="65" t="s">
        <v>12</v>
      </c>
      <c r="E3" s="111">
        <v>1</v>
      </c>
      <c r="Z3" s="1" t="str">
        <f>OIS</f>
        <v>OIS#0003</v>
      </c>
    </row>
    <row r="5" spans="2:28" ht="12.75" x14ac:dyDescent="0.2">
      <c r="B5" s="28" t="s">
        <v>49</v>
      </c>
      <c r="D5" s="28" t="str">
        <f t="array" ref="D5:W54">_xll.qlSwapLegAnalysis(E2,E3)</f>
        <v>Payment Date</v>
      </c>
      <c r="E5" s="28" t="str">
        <v>Amount</v>
      </c>
      <c r="F5" s="28" t="str">
        <v>Nominal</v>
      </c>
      <c r="G5" s="28" t="str">
        <v>Accrual Start Date</v>
      </c>
      <c r="H5" s="28" t="str">
        <v>Accrual End Date</v>
      </c>
      <c r="I5" s="28" t="str">
        <v>Accrual Days</v>
      </c>
      <c r="J5" s="28" t="str">
        <v>Index</v>
      </c>
      <c r="K5" s="28" t="str">
        <v>Fixing Days</v>
      </c>
      <c r="L5" s="28" t="str">
        <v>Fixing Dates</v>
      </c>
      <c r="M5" s="28" t="str">
        <v>Day Counter</v>
      </c>
      <c r="N5" s="28" t="str">
        <v>Accrual Period</v>
      </c>
      <c r="O5" s="28" t="str">
        <v>Effective Rate</v>
      </c>
      <c r="P5" s="28" t="str">
        <v>Floor</v>
      </c>
      <c r="Q5" s="28" t="str">
        <v>Gearing</v>
      </c>
      <c r="R5" s="28" t="str">
        <v>Index Fixing</v>
      </c>
      <c r="S5" s="28" t="str">
        <v>Conv. Adj.</v>
      </c>
      <c r="T5" s="28" t="str">
        <v>Spread</v>
      </c>
      <c r="U5" s="28" t="str">
        <v>Cap</v>
      </c>
      <c r="V5" s="28" t="str">
        <v>Call Digital Payoff</v>
      </c>
      <c r="W5" s="28" t="str">
        <v>Put Digital Payoff</v>
      </c>
    </row>
    <row r="6" spans="2:28" x14ac:dyDescent="0.2">
      <c r="B6" s="50">
        <f t="array" ref="B6:B54">_xll.qlYieldTSDiscount(DiscountingCurve,_xll.ohPack(D6:D54),,Trigger)</f>
        <v>1.0012219777575253</v>
      </c>
      <c r="D6" s="29">
        <v>42870</v>
      </c>
      <c r="E6" s="30">
        <v>-82405.55555556473</v>
      </c>
      <c r="F6" s="30">
        <v>100000000</v>
      </c>
      <c r="G6" s="29">
        <v>42779</v>
      </c>
      <c r="H6" s="29">
        <v>42870</v>
      </c>
      <c r="I6" s="31">
        <v>91</v>
      </c>
      <c r="J6" s="32" t="str">
        <v>Euribor3M Actual/360</v>
      </c>
      <c r="K6" s="31">
        <v>2</v>
      </c>
      <c r="L6" s="29">
        <v>42775</v>
      </c>
      <c r="M6" s="31" t="str">
        <v>Actual/360</v>
      </c>
      <c r="N6" s="33">
        <v>0.25277777777777777</v>
      </c>
      <c r="O6" s="34">
        <v>-3.2600000000003633E-3</v>
      </c>
      <c r="P6" s="34" t="str">
        <v>#N/A</v>
      </c>
      <c r="Q6" s="35">
        <v>1</v>
      </c>
      <c r="R6" s="34">
        <v>-3.2600000000003629E-3</v>
      </c>
      <c r="S6" s="34">
        <v>-4.3368086899420177E-19</v>
      </c>
      <c r="T6" s="34">
        <v>0</v>
      </c>
      <c r="U6" s="34" t="str">
        <v>#N/A</v>
      </c>
      <c r="V6" s="34" t="str">
        <v>#N/A</v>
      </c>
      <c r="W6" s="32" t="str">
        <v>#N/A</v>
      </c>
    </row>
    <row r="7" spans="2:28" x14ac:dyDescent="0.2">
      <c r="B7" s="51">
        <v>1.0021265986046235</v>
      </c>
      <c r="D7" s="36">
        <v>42961</v>
      </c>
      <c r="E7" s="37">
        <v>-81398.347201766519</v>
      </c>
      <c r="F7" s="37">
        <v>100000000</v>
      </c>
      <c r="G7" s="36">
        <v>42870</v>
      </c>
      <c r="H7" s="36">
        <v>42961</v>
      </c>
      <c r="I7" s="38">
        <v>91</v>
      </c>
      <c r="J7" s="39" t="str">
        <v>Euribor3M Actual/360</v>
      </c>
      <c r="K7" s="38">
        <v>2</v>
      </c>
      <c r="L7" s="36">
        <v>42866</v>
      </c>
      <c r="M7" s="38" t="str">
        <v>Actual/360</v>
      </c>
      <c r="N7" s="40">
        <v>0.25277777777777777</v>
      </c>
      <c r="O7" s="41">
        <v>-3.220154394795159E-3</v>
      </c>
      <c r="P7" s="41" t="str">
        <v>#N/A</v>
      </c>
      <c r="Q7" s="42">
        <v>1</v>
      </c>
      <c r="R7" s="41">
        <v>-3.2201543947951595E-3</v>
      </c>
      <c r="S7" s="41">
        <v>4.3368086899420177E-19</v>
      </c>
      <c r="T7" s="41">
        <v>0</v>
      </c>
      <c r="U7" s="41" t="str">
        <v>#N/A</v>
      </c>
      <c r="V7" s="41" t="str">
        <v>#N/A</v>
      </c>
      <c r="W7" s="39" t="str">
        <v>#N/A</v>
      </c>
    </row>
    <row r="8" spans="2:28" x14ac:dyDescent="0.2">
      <c r="B8" s="51">
        <v>1.0030256292576092</v>
      </c>
      <c r="D8" s="36">
        <v>43052</v>
      </c>
      <c r="E8" s="37">
        <v>-78117.874428762501</v>
      </c>
      <c r="F8" s="37">
        <v>100000000</v>
      </c>
      <c r="G8" s="36">
        <v>42961</v>
      </c>
      <c r="H8" s="36">
        <v>43052</v>
      </c>
      <c r="I8" s="38">
        <v>91</v>
      </c>
      <c r="J8" s="39" t="str">
        <v>Euribor3M Actual/360</v>
      </c>
      <c r="K8" s="38">
        <v>2</v>
      </c>
      <c r="L8" s="36">
        <v>42957</v>
      </c>
      <c r="M8" s="38" t="str">
        <v>Actual/360</v>
      </c>
      <c r="N8" s="40">
        <v>0.25277777777777777</v>
      </c>
      <c r="O8" s="41">
        <v>-3.0903774499290663E-3</v>
      </c>
      <c r="P8" s="41" t="str">
        <v>#N/A</v>
      </c>
      <c r="Q8" s="42">
        <v>1</v>
      </c>
      <c r="R8" s="41">
        <v>-3.0903774499290663E-3</v>
      </c>
      <c r="S8" s="41">
        <v>0</v>
      </c>
      <c r="T8" s="41">
        <v>0</v>
      </c>
      <c r="U8" s="41" t="str">
        <v>#N/A</v>
      </c>
      <c r="V8" s="41" t="str">
        <v>#N/A</v>
      </c>
      <c r="W8" s="39" t="str">
        <v>#N/A</v>
      </c>
    </row>
    <row r="9" spans="2:28" x14ac:dyDescent="0.2">
      <c r="B9" s="51">
        <v>1.0039222839527981</v>
      </c>
      <c r="D9" s="36">
        <v>43144</v>
      </c>
      <c r="E9" s="37">
        <v>-74877.777777770927</v>
      </c>
      <c r="F9" s="37">
        <v>100000000</v>
      </c>
      <c r="G9" s="36">
        <v>43052</v>
      </c>
      <c r="H9" s="36">
        <v>43144</v>
      </c>
      <c r="I9" s="38">
        <v>92</v>
      </c>
      <c r="J9" s="39" t="str">
        <v>Euribor3M Actual/360</v>
      </c>
      <c r="K9" s="38">
        <v>2</v>
      </c>
      <c r="L9" s="36">
        <v>43048</v>
      </c>
      <c r="M9" s="38" t="str">
        <v>Actual/360</v>
      </c>
      <c r="N9" s="40">
        <v>0.25555555555555554</v>
      </c>
      <c r="O9" s="41">
        <v>-2.9299999999997323E-3</v>
      </c>
      <c r="P9" s="41" t="str">
        <v>#N/A</v>
      </c>
      <c r="Q9" s="42">
        <v>1</v>
      </c>
      <c r="R9" s="41">
        <v>-2.9299999999997327E-3</v>
      </c>
      <c r="S9" s="41">
        <v>4.3368086899420177E-19</v>
      </c>
      <c r="T9" s="41">
        <v>0</v>
      </c>
      <c r="U9" s="41" t="str">
        <v>#N/A</v>
      </c>
      <c r="V9" s="41" t="str">
        <v>#N/A</v>
      </c>
      <c r="W9" s="39" t="str">
        <v>#N/A</v>
      </c>
    </row>
    <row r="10" spans="2:28" x14ac:dyDescent="0.2">
      <c r="B10" s="51">
        <v>1.004775019817854</v>
      </c>
      <c r="D10" s="36">
        <v>43234</v>
      </c>
      <c r="E10" s="37">
        <v>-68712.564094541856</v>
      </c>
      <c r="F10" s="37">
        <v>100000000</v>
      </c>
      <c r="G10" s="36">
        <v>43144</v>
      </c>
      <c r="H10" s="36">
        <v>43234</v>
      </c>
      <c r="I10" s="38">
        <v>90</v>
      </c>
      <c r="J10" s="39" t="str">
        <v>Euribor3M Actual/360</v>
      </c>
      <c r="K10" s="38">
        <v>2</v>
      </c>
      <c r="L10" s="36">
        <v>43140</v>
      </c>
      <c r="M10" s="38" t="str">
        <v>Actual/360</v>
      </c>
      <c r="N10" s="40">
        <v>0.25</v>
      </c>
      <c r="O10" s="41">
        <v>-2.748502563781674E-3</v>
      </c>
      <c r="P10" s="41" t="str">
        <v>#N/A</v>
      </c>
      <c r="Q10" s="42">
        <v>1</v>
      </c>
      <c r="R10" s="41">
        <v>-2.748502563781674E-3</v>
      </c>
      <c r="S10" s="41">
        <v>0</v>
      </c>
      <c r="T10" s="41">
        <v>0</v>
      </c>
      <c r="U10" s="41" t="str">
        <v>#N/A</v>
      </c>
      <c r="V10" s="41" t="str">
        <v>#N/A</v>
      </c>
      <c r="W10" s="39" t="str">
        <v>#N/A</v>
      </c>
    </row>
    <row r="11" spans="2:28" x14ac:dyDescent="0.2">
      <c r="B11" s="51">
        <v>1.005597770586494</v>
      </c>
      <c r="D11" s="36">
        <v>43325</v>
      </c>
      <c r="E11" s="37">
        <v>-65007.72214108608</v>
      </c>
      <c r="F11" s="37">
        <v>100000000</v>
      </c>
      <c r="G11" s="36">
        <v>43234</v>
      </c>
      <c r="H11" s="36">
        <v>43325</v>
      </c>
      <c r="I11" s="38">
        <v>91</v>
      </c>
      <c r="J11" s="39" t="str">
        <v>Euribor3M Actual/360</v>
      </c>
      <c r="K11" s="38">
        <v>2</v>
      </c>
      <c r="L11" s="36">
        <v>43230</v>
      </c>
      <c r="M11" s="38" t="str">
        <v>Actual/360</v>
      </c>
      <c r="N11" s="40">
        <v>0.25277777777777777</v>
      </c>
      <c r="O11" s="41">
        <v>-2.5717340627242845E-3</v>
      </c>
      <c r="P11" s="41" t="str">
        <v>#N/A</v>
      </c>
      <c r="Q11" s="42">
        <v>1</v>
      </c>
      <c r="R11" s="41">
        <v>-2.5717340627242845E-3</v>
      </c>
      <c r="S11" s="41">
        <v>0</v>
      </c>
      <c r="T11" s="41">
        <v>0</v>
      </c>
      <c r="U11" s="41" t="str">
        <v>#N/A</v>
      </c>
      <c r="V11" s="41" t="str">
        <v>#N/A</v>
      </c>
      <c r="W11" s="39" t="str">
        <v>#N/A</v>
      </c>
    </row>
    <row r="12" spans="2:28" x14ac:dyDescent="0.2">
      <c r="B12" s="51">
        <v>1.0063892482352101</v>
      </c>
      <c r="D12" s="36">
        <v>43417</v>
      </c>
      <c r="E12" s="37">
        <v>-57447.332264526362</v>
      </c>
      <c r="F12" s="37">
        <v>100000000</v>
      </c>
      <c r="G12" s="36">
        <v>43325</v>
      </c>
      <c r="H12" s="36">
        <v>43417</v>
      </c>
      <c r="I12" s="38">
        <v>92</v>
      </c>
      <c r="J12" s="39" t="str">
        <v>Euribor3M Actual/360</v>
      </c>
      <c r="K12" s="38">
        <v>2</v>
      </c>
      <c r="L12" s="36">
        <v>43321</v>
      </c>
      <c r="M12" s="38" t="str">
        <v>Actual/360</v>
      </c>
      <c r="N12" s="40">
        <v>0.25555555555555554</v>
      </c>
      <c r="O12" s="41">
        <v>-2.2479390886119013E-3</v>
      </c>
      <c r="P12" s="41" t="str">
        <v>#N/A</v>
      </c>
      <c r="Q12" s="42">
        <v>1</v>
      </c>
      <c r="R12" s="41">
        <v>-2.2479390886119013E-3</v>
      </c>
      <c r="S12" s="41">
        <v>0</v>
      </c>
      <c r="T12" s="41">
        <v>0</v>
      </c>
      <c r="U12" s="41" t="str">
        <v>#N/A</v>
      </c>
      <c r="V12" s="41" t="str">
        <v>#N/A</v>
      </c>
      <c r="W12" s="39" t="str">
        <v>#N/A</v>
      </c>
      <c r="X12" s="53"/>
      <c r="Y12" s="53"/>
      <c r="Z12" s="53"/>
      <c r="AA12" s="53"/>
      <c r="AB12" s="53"/>
    </row>
    <row r="13" spans="2:28" x14ac:dyDescent="0.2">
      <c r="B13" s="51">
        <v>1.0071007788635964</v>
      </c>
      <c r="D13" s="36">
        <v>43509</v>
      </c>
      <c r="E13" s="37">
        <v>-49029.454591686961</v>
      </c>
      <c r="F13" s="37">
        <v>100000000</v>
      </c>
      <c r="G13" s="36">
        <v>43417</v>
      </c>
      <c r="H13" s="36">
        <v>43509</v>
      </c>
      <c r="I13" s="38">
        <v>92</v>
      </c>
      <c r="J13" s="39" t="str">
        <v>Euribor3M Actual/360</v>
      </c>
      <c r="K13" s="38">
        <v>2</v>
      </c>
      <c r="L13" s="36">
        <v>43413</v>
      </c>
      <c r="M13" s="38" t="str">
        <v>Actual/360</v>
      </c>
      <c r="N13" s="40">
        <v>0.25555555555555554</v>
      </c>
      <c r="O13" s="41">
        <v>-1.9185438753268811E-3</v>
      </c>
      <c r="P13" s="41" t="str">
        <v>#N/A</v>
      </c>
      <c r="Q13" s="42">
        <v>1</v>
      </c>
      <c r="R13" s="41">
        <v>-1.9185438753268808E-3</v>
      </c>
      <c r="S13" s="41">
        <v>-2.1684043449710089E-19</v>
      </c>
      <c r="T13" s="41">
        <v>0</v>
      </c>
      <c r="U13" s="41" t="str">
        <v>#N/A</v>
      </c>
      <c r="V13" s="41" t="str">
        <v>#N/A</v>
      </c>
      <c r="W13" s="39" t="str">
        <v>#N/A</v>
      </c>
      <c r="X13" s="53"/>
      <c r="Y13" s="53"/>
      <c r="Z13" s="53"/>
      <c r="AA13" s="53"/>
      <c r="AB13" s="53"/>
    </row>
    <row r="14" spans="2:28" x14ac:dyDescent="0.2">
      <c r="B14" s="51" t="e">
        <v>#N/A</v>
      </c>
      <c r="D14" s="36" t="e">
        <v>#N/A</v>
      </c>
      <c r="E14" s="37" t="e">
        <v>#N/A</v>
      </c>
      <c r="F14" s="37" t="e">
        <v>#N/A</v>
      </c>
      <c r="G14" s="36" t="e">
        <v>#N/A</v>
      </c>
      <c r="H14" s="36" t="e">
        <v>#N/A</v>
      </c>
      <c r="I14" s="38" t="e">
        <v>#N/A</v>
      </c>
      <c r="J14" s="39" t="e">
        <v>#N/A</v>
      </c>
      <c r="K14" s="38" t="e">
        <v>#N/A</v>
      </c>
      <c r="L14" s="36" t="e">
        <v>#N/A</v>
      </c>
      <c r="M14" s="38" t="e">
        <v>#N/A</v>
      </c>
      <c r="N14" s="40" t="e">
        <v>#N/A</v>
      </c>
      <c r="O14" s="41" t="e">
        <v>#N/A</v>
      </c>
      <c r="P14" s="41" t="e">
        <v>#N/A</v>
      </c>
      <c r="Q14" s="42" t="e">
        <v>#N/A</v>
      </c>
      <c r="R14" s="41" t="e">
        <v>#N/A</v>
      </c>
      <c r="S14" s="41" t="e">
        <v>#N/A</v>
      </c>
      <c r="T14" s="41" t="e">
        <v>#N/A</v>
      </c>
      <c r="U14" s="41" t="e">
        <v>#N/A</v>
      </c>
      <c r="V14" s="41" t="e">
        <v>#N/A</v>
      </c>
      <c r="W14" s="39" t="e">
        <v>#N/A</v>
      </c>
      <c r="X14" s="53"/>
      <c r="Y14" s="53"/>
      <c r="Z14" s="53"/>
      <c r="AA14" s="53"/>
      <c r="AB14" s="53"/>
    </row>
    <row r="15" spans="2:28" x14ac:dyDescent="0.2">
      <c r="B15" s="51" t="e">
        <v>#N/A</v>
      </c>
      <c r="D15" s="36" t="e">
        <v>#N/A</v>
      </c>
      <c r="E15" s="37" t="e">
        <v>#N/A</v>
      </c>
      <c r="F15" s="37" t="e">
        <v>#N/A</v>
      </c>
      <c r="G15" s="36" t="e">
        <v>#N/A</v>
      </c>
      <c r="H15" s="36" t="e">
        <v>#N/A</v>
      </c>
      <c r="I15" s="38" t="e">
        <v>#N/A</v>
      </c>
      <c r="J15" s="39" t="e">
        <v>#N/A</v>
      </c>
      <c r="K15" s="38" t="e">
        <v>#N/A</v>
      </c>
      <c r="L15" s="36" t="e">
        <v>#N/A</v>
      </c>
      <c r="M15" s="38" t="e">
        <v>#N/A</v>
      </c>
      <c r="N15" s="40" t="e">
        <v>#N/A</v>
      </c>
      <c r="O15" s="41" t="e">
        <v>#N/A</v>
      </c>
      <c r="P15" s="41" t="e">
        <v>#N/A</v>
      </c>
      <c r="Q15" s="42" t="e">
        <v>#N/A</v>
      </c>
      <c r="R15" s="41" t="e">
        <v>#N/A</v>
      </c>
      <c r="S15" s="41" t="e">
        <v>#N/A</v>
      </c>
      <c r="T15" s="41" t="e">
        <v>#N/A</v>
      </c>
      <c r="U15" s="41" t="e">
        <v>#N/A</v>
      </c>
      <c r="V15" s="41" t="e">
        <v>#N/A</v>
      </c>
      <c r="W15" s="39" t="e">
        <v>#N/A</v>
      </c>
      <c r="X15" s="53"/>
      <c r="Y15" s="53"/>
      <c r="Z15" s="53"/>
      <c r="AA15" s="53"/>
      <c r="AB15" s="53"/>
    </row>
    <row r="16" spans="2:28" x14ac:dyDescent="0.2">
      <c r="B16" s="51" t="e">
        <v>#N/A</v>
      </c>
      <c r="D16" s="36" t="e">
        <v>#N/A</v>
      </c>
      <c r="E16" s="37" t="e">
        <v>#N/A</v>
      </c>
      <c r="F16" s="37" t="e">
        <v>#N/A</v>
      </c>
      <c r="G16" s="36" t="e">
        <v>#N/A</v>
      </c>
      <c r="H16" s="36" t="e">
        <v>#N/A</v>
      </c>
      <c r="I16" s="38" t="e">
        <v>#N/A</v>
      </c>
      <c r="J16" s="39" t="e">
        <v>#N/A</v>
      </c>
      <c r="K16" s="38" t="e">
        <v>#N/A</v>
      </c>
      <c r="L16" s="36" t="e">
        <v>#N/A</v>
      </c>
      <c r="M16" s="38" t="e">
        <v>#N/A</v>
      </c>
      <c r="N16" s="40" t="e">
        <v>#N/A</v>
      </c>
      <c r="O16" s="41" t="e">
        <v>#N/A</v>
      </c>
      <c r="P16" s="41" t="e">
        <v>#N/A</v>
      </c>
      <c r="Q16" s="42" t="e">
        <v>#N/A</v>
      </c>
      <c r="R16" s="41" t="e">
        <v>#N/A</v>
      </c>
      <c r="S16" s="41" t="e">
        <v>#N/A</v>
      </c>
      <c r="T16" s="41" t="e">
        <v>#N/A</v>
      </c>
      <c r="U16" s="41" t="e">
        <v>#N/A</v>
      </c>
      <c r="V16" s="41" t="e">
        <v>#N/A</v>
      </c>
      <c r="W16" s="39" t="e">
        <v>#N/A</v>
      </c>
      <c r="X16" s="53"/>
      <c r="Y16" s="53"/>
      <c r="Z16" s="53"/>
      <c r="AA16" s="53"/>
      <c r="AB16" s="53"/>
    </row>
    <row r="17" spans="2:28" x14ac:dyDescent="0.2">
      <c r="B17" s="51" t="e">
        <v>#N/A</v>
      </c>
      <c r="D17" s="36" t="e">
        <v>#N/A</v>
      </c>
      <c r="E17" s="37" t="e">
        <v>#N/A</v>
      </c>
      <c r="F17" s="37" t="e">
        <v>#N/A</v>
      </c>
      <c r="G17" s="36" t="e">
        <v>#N/A</v>
      </c>
      <c r="H17" s="36" t="e">
        <v>#N/A</v>
      </c>
      <c r="I17" s="38" t="e">
        <v>#N/A</v>
      </c>
      <c r="J17" s="39" t="e">
        <v>#N/A</v>
      </c>
      <c r="K17" s="38" t="e">
        <v>#N/A</v>
      </c>
      <c r="L17" s="36" t="e">
        <v>#N/A</v>
      </c>
      <c r="M17" s="38" t="e">
        <v>#N/A</v>
      </c>
      <c r="N17" s="40" t="e">
        <v>#N/A</v>
      </c>
      <c r="O17" s="41" t="e">
        <v>#N/A</v>
      </c>
      <c r="P17" s="41" t="e">
        <v>#N/A</v>
      </c>
      <c r="Q17" s="42" t="e">
        <v>#N/A</v>
      </c>
      <c r="R17" s="41" t="e">
        <v>#N/A</v>
      </c>
      <c r="S17" s="41" t="e">
        <v>#N/A</v>
      </c>
      <c r="T17" s="41" t="e">
        <v>#N/A</v>
      </c>
      <c r="U17" s="41" t="e">
        <v>#N/A</v>
      </c>
      <c r="V17" s="41" t="e">
        <v>#N/A</v>
      </c>
      <c r="W17" s="39" t="e">
        <v>#N/A</v>
      </c>
      <c r="X17" s="53"/>
      <c r="Y17" s="53"/>
      <c r="Z17" s="53"/>
      <c r="AA17" s="53"/>
      <c r="AB17" s="53"/>
    </row>
    <row r="18" spans="2:28" x14ac:dyDescent="0.2">
      <c r="B18" s="51" t="e">
        <v>#N/A</v>
      </c>
      <c r="D18" s="36" t="e">
        <v>#N/A</v>
      </c>
      <c r="E18" s="37" t="e">
        <v>#N/A</v>
      </c>
      <c r="F18" s="37" t="e">
        <v>#N/A</v>
      </c>
      <c r="G18" s="36" t="e">
        <v>#N/A</v>
      </c>
      <c r="H18" s="36" t="e">
        <v>#N/A</v>
      </c>
      <c r="I18" s="38" t="e">
        <v>#N/A</v>
      </c>
      <c r="J18" s="39" t="e">
        <v>#N/A</v>
      </c>
      <c r="K18" s="38" t="e">
        <v>#N/A</v>
      </c>
      <c r="L18" s="36" t="e">
        <v>#N/A</v>
      </c>
      <c r="M18" s="38" t="e">
        <v>#N/A</v>
      </c>
      <c r="N18" s="40" t="e">
        <v>#N/A</v>
      </c>
      <c r="O18" s="41" t="e">
        <v>#N/A</v>
      </c>
      <c r="P18" s="41" t="e">
        <v>#N/A</v>
      </c>
      <c r="Q18" s="42" t="e">
        <v>#N/A</v>
      </c>
      <c r="R18" s="41" t="e">
        <v>#N/A</v>
      </c>
      <c r="S18" s="41" t="e">
        <v>#N/A</v>
      </c>
      <c r="T18" s="41" t="e">
        <v>#N/A</v>
      </c>
      <c r="U18" s="41" t="e">
        <v>#N/A</v>
      </c>
      <c r="V18" s="41" t="e">
        <v>#N/A</v>
      </c>
      <c r="W18" s="39" t="e">
        <v>#N/A</v>
      </c>
      <c r="X18" s="53"/>
      <c r="Y18" s="53"/>
      <c r="Z18" s="53"/>
      <c r="AA18" s="53"/>
      <c r="AB18" s="53"/>
    </row>
    <row r="19" spans="2:28" x14ac:dyDescent="0.2">
      <c r="B19" s="51" t="e">
        <v>#N/A</v>
      </c>
      <c r="D19" s="36" t="e">
        <v>#N/A</v>
      </c>
      <c r="E19" s="37" t="e">
        <v>#N/A</v>
      </c>
      <c r="F19" s="37" t="e">
        <v>#N/A</v>
      </c>
      <c r="G19" s="36" t="e">
        <v>#N/A</v>
      </c>
      <c r="H19" s="36" t="e">
        <v>#N/A</v>
      </c>
      <c r="I19" s="38" t="e">
        <v>#N/A</v>
      </c>
      <c r="J19" s="39" t="e">
        <v>#N/A</v>
      </c>
      <c r="K19" s="38" t="e">
        <v>#N/A</v>
      </c>
      <c r="L19" s="36" t="e">
        <v>#N/A</v>
      </c>
      <c r="M19" s="38" t="e">
        <v>#N/A</v>
      </c>
      <c r="N19" s="40" t="e">
        <v>#N/A</v>
      </c>
      <c r="O19" s="41" t="e">
        <v>#N/A</v>
      </c>
      <c r="P19" s="41" t="e">
        <v>#N/A</v>
      </c>
      <c r="Q19" s="42" t="e">
        <v>#N/A</v>
      </c>
      <c r="R19" s="41" t="e">
        <v>#N/A</v>
      </c>
      <c r="S19" s="41" t="e">
        <v>#N/A</v>
      </c>
      <c r="T19" s="41" t="e">
        <v>#N/A</v>
      </c>
      <c r="U19" s="41" t="e">
        <v>#N/A</v>
      </c>
      <c r="V19" s="41" t="e">
        <v>#N/A</v>
      </c>
      <c r="W19" s="39" t="e">
        <v>#N/A</v>
      </c>
      <c r="X19" s="53"/>
      <c r="Y19" s="53"/>
      <c r="Z19" s="53"/>
      <c r="AA19" s="53"/>
      <c r="AB19" s="53"/>
    </row>
    <row r="20" spans="2:28" x14ac:dyDescent="0.2">
      <c r="B20" s="51" t="e">
        <v>#N/A</v>
      </c>
      <c r="D20" s="36" t="e">
        <v>#N/A</v>
      </c>
      <c r="E20" s="37" t="e">
        <v>#N/A</v>
      </c>
      <c r="F20" s="37" t="e">
        <v>#N/A</v>
      </c>
      <c r="G20" s="36" t="e">
        <v>#N/A</v>
      </c>
      <c r="H20" s="36" t="e">
        <v>#N/A</v>
      </c>
      <c r="I20" s="38" t="e">
        <v>#N/A</v>
      </c>
      <c r="J20" s="39" t="e">
        <v>#N/A</v>
      </c>
      <c r="K20" s="38" t="e">
        <v>#N/A</v>
      </c>
      <c r="L20" s="36" t="e">
        <v>#N/A</v>
      </c>
      <c r="M20" s="38" t="e">
        <v>#N/A</v>
      </c>
      <c r="N20" s="40" t="e">
        <v>#N/A</v>
      </c>
      <c r="O20" s="41" t="e">
        <v>#N/A</v>
      </c>
      <c r="P20" s="41" t="e">
        <v>#N/A</v>
      </c>
      <c r="Q20" s="42" t="e">
        <v>#N/A</v>
      </c>
      <c r="R20" s="41" t="e">
        <v>#N/A</v>
      </c>
      <c r="S20" s="41" t="e">
        <v>#N/A</v>
      </c>
      <c r="T20" s="41" t="e">
        <v>#N/A</v>
      </c>
      <c r="U20" s="41" t="e">
        <v>#N/A</v>
      </c>
      <c r="V20" s="41" t="e">
        <v>#N/A</v>
      </c>
      <c r="W20" s="39" t="e">
        <v>#N/A</v>
      </c>
      <c r="X20" s="53"/>
      <c r="Y20" s="53"/>
      <c r="Z20" s="53"/>
      <c r="AA20" s="53"/>
      <c r="AB20" s="53"/>
    </row>
    <row r="21" spans="2:28" x14ac:dyDescent="0.2">
      <c r="B21" s="51" t="e">
        <v>#N/A</v>
      </c>
      <c r="D21" s="36" t="e">
        <v>#N/A</v>
      </c>
      <c r="E21" s="37" t="e">
        <v>#N/A</v>
      </c>
      <c r="F21" s="37" t="e">
        <v>#N/A</v>
      </c>
      <c r="G21" s="36" t="e">
        <v>#N/A</v>
      </c>
      <c r="H21" s="36" t="e">
        <v>#N/A</v>
      </c>
      <c r="I21" s="38" t="e">
        <v>#N/A</v>
      </c>
      <c r="J21" s="39" t="e">
        <v>#N/A</v>
      </c>
      <c r="K21" s="38" t="e">
        <v>#N/A</v>
      </c>
      <c r="L21" s="36" t="e">
        <v>#N/A</v>
      </c>
      <c r="M21" s="38" t="e">
        <v>#N/A</v>
      </c>
      <c r="N21" s="40" t="e">
        <v>#N/A</v>
      </c>
      <c r="O21" s="41" t="e">
        <v>#N/A</v>
      </c>
      <c r="P21" s="41" t="e">
        <v>#N/A</v>
      </c>
      <c r="Q21" s="42" t="e">
        <v>#N/A</v>
      </c>
      <c r="R21" s="41" t="e">
        <v>#N/A</v>
      </c>
      <c r="S21" s="41" t="e">
        <v>#N/A</v>
      </c>
      <c r="T21" s="41" t="e">
        <v>#N/A</v>
      </c>
      <c r="U21" s="41" t="e">
        <v>#N/A</v>
      </c>
      <c r="V21" s="41" t="e">
        <v>#N/A</v>
      </c>
      <c r="W21" s="39" t="e">
        <v>#N/A</v>
      </c>
      <c r="X21" s="53"/>
      <c r="Y21" s="53"/>
      <c r="Z21" s="53"/>
      <c r="AA21" s="53"/>
      <c r="AB21" s="53"/>
    </row>
    <row r="22" spans="2:28" x14ac:dyDescent="0.2">
      <c r="B22" s="51" t="e">
        <v>#N/A</v>
      </c>
      <c r="D22" s="36" t="e">
        <v>#N/A</v>
      </c>
      <c r="E22" s="37" t="e">
        <v>#N/A</v>
      </c>
      <c r="F22" s="37" t="e">
        <v>#N/A</v>
      </c>
      <c r="G22" s="36" t="e">
        <v>#N/A</v>
      </c>
      <c r="H22" s="36" t="e">
        <v>#N/A</v>
      </c>
      <c r="I22" s="38" t="e">
        <v>#N/A</v>
      </c>
      <c r="J22" s="39" t="e">
        <v>#N/A</v>
      </c>
      <c r="K22" s="38" t="e">
        <v>#N/A</v>
      </c>
      <c r="L22" s="36" t="e">
        <v>#N/A</v>
      </c>
      <c r="M22" s="38" t="e">
        <v>#N/A</v>
      </c>
      <c r="N22" s="40" t="e">
        <v>#N/A</v>
      </c>
      <c r="O22" s="41" t="e">
        <v>#N/A</v>
      </c>
      <c r="P22" s="41" t="e">
        <v>#N/A</v>
      </c>
      <c r="Q22" s="42" t="e">
        <v>#N/A</v>
      </c>
      <c r="R22" s="41" t="e">
        <v>#N/A</v>
      </c>
      <c r="S22" s="41" t="e">
        <v>#N/A</v>
      </c>
      <c r="T22" s="41" t="e">
        <v>#N/A</v>
      </c>
      <c r="U22" s="41" t="e">
        <v>#N/A</v>
      </c>
      <c r="V22" s="41" t="e">
        <v>#N/A</v>
      </c>
      <c r="W22" s="39" t="e">
        <v>#N/A</v>
      </c>
      <c r="X22" s="53"/>
      <c r="Y22" s="53"/>
      <c r="Z22" s="53"/>
      <c r="AA22" s="53"/>
      <c r="AB22" s="53"/>
    </row>
    <row r="23" spans="2:28" x14ac:dyDescent="0.2">
      <c r="B23" s="51" t="e">
        <v>#N/A</v>
      </c>
      <c r="D23" s="36" t="e">
        <v>#N/A</v>
      </c>
      <c r="E23" s="37" t="e">
        <v>#N/A</v>
      </c>
      <c r="F23" s="37" t="e">
        <v>#N/A</v>
      </c>
      <c r="G23" s="36" t="e">
        <v>#N/A</v>
      </c>
      <c r="H23" s="36" t="e">
        <v>#N/A</v>
      </c>
      <c r="I23" s="38" t="e">
        <v>#N/A</v>
      </c>
      <c r="J23" s="39" t="e">
        <v>#N/A</v>
      </c>
      <c r="K23" s="38" t="e">
        <v>#N/A</v>
      </c>
      <c r="L23" s="36" t="e">
        <v>#N/A</v>
      </c>
      <c r="M23" s="38" t="e">
        <v>#N/A</v>
      </c>
      <c r="N23" s="40" t="e">
        <v>#N/A</v>
      </c>
      <c r="O23" s="41" t="e">
        <v>#N/A</v>
      </c>
      <c r="P23" s="41" t="e">
        <v>#N/A</v>
      </c>
      <c r="Q23" s="42" t="e">
        <v>#N/A</v>
      </c>
      <c r="R23" s="41" t="e">
        <v>#N/A</v>
      </c>
      <c r="S23" s="41" t="e">
        <v>#N/A</v>
      </c>
      <c r="T23" s="41" t="e">
        <v>#N/A</v>
      </c>
      <c r="U23" s="41" t="e">
        <v>#N/A</v>
      </c>
      <c r="V23" s="41" t="e">
        <v>#N/A</v>
      </c>
      <c r="W23" s="39" t="e">
        <v>#N/A</v>
      </c>
      <c r="X23" s="53"/>
      <c r="Y23" s="53"/>
      <c r="Z23" s="53"/>
      <c r="AA23" s="53"/>
      <c r="AB23" s="53"/>
    </row>
    <row r="24" spans="2:28" x14ac:dyDescent="0.2">
      <c r="B24" s="51" t="e">
        <v>#N/A</v>
      </c>
      <c r="D24" s="36" t="e">
        <v>#N/A</v>
      </c>
      <c r="E24" s="37" t="e">
        <v>#N/A</v>
      </c>
      <c r="F24" s="37" t="e">
        <v>#N/A</v>
      </c>
      <c r="G24" s="36" t="e">
        <v>#N/A</v>
      </c>
      <c r="H24" s="36" t="e">
        <v>#N/A</v>
      </c>
      <c r="I24" s="38" t="e">
        <v>#N/A</v>
      </c>
      <c r="J24" s="39" t="e">
        <v>#N/A</v>
      </c>
      <c r="K24" s="38" t="e">
        <v>#N/A</v>
      </c>
      <c r="L24" s="36" t="e">
        <v>#N/A</v>
      </c>
      <c r="M24" s="38" t="e">
        <v>#N/A</v>
      </c>
      <c r="N24" s="40" t="e">
        <v>#N/A</v>
      </c>
      <c r="O24" s="41" t="e">
        <v>#N/A</v>
      </c>
      <c r="P24" s="41" t="e">
        <v>#N/A</v>
      </c>
      <c r="Q24" s="42" t="e">
        <v>#N/A</v>
      </c>
      <c r="R24" s="41" t="e">
        <v>#N/A</v>
      </c>
      <c r="S24" s="41" t="e">
        <v>#N/A</v>
      </c>
      <c r="T24" s="41" t="e">
        <v>#N/A</v>
      </c>
      <c r="U24" s="41" t="e">
        <v>#N/A</v>
      </c>
      <c r="V24" s="41" t="e">
        <v>#N/A</v>
      </c>
      <c r="W24" s="39" t="e">
        <v>#N/A</v>
      </c>
      <c r="X24" s="53"/>
      <c r="Y24" s="53"/>
      <c r="Z24" s="53"/>
      <c r="AA24" s="53"/>
      <c r="AB24" s="53"/>
    </row>
    <row r="25" spans="2:28" x14ac:dyDescent="0.2">
      <c r="B25" s="51" t="e">
        <v>#N/A</v>
      </c>
      <c r="D25" s="36" t="e">
        <v>#N/A</v>
      </c>
      <c r="E25" s="37" t="e">
        <v>#N/A</v>
      </c>
      <c r="F25" s="37" t="e">
        <v>#N/A</v>
      </c>
      <c r="G25" s="36" t="e">
        <v>#N/A</v>
      </c>
      <c r="H25" s="36" t="e">
        <v>#N/A</v>
      </c>
      <c r="I25" s="38" t="e">
        <v>#N/A</v>
      </c>
      <c r="J25" s="39" t="e">
        <v>#N/A</v>
      </c>
      <c r="K25" s="38" t="e">
        <v>#N/A</v>
      </c>
      <c r="L25" s="36" t="e">
        <v>#N/A</v>
      </c>
      <c r="M25" s="38" t="e">
        <v>#N/A</v>
      </c>
      <c r="N25" s="40" t="e">
        <v>#N/A</v>
      </c>
      <c r="O25" s="41" t="e">
        <v>#N/A</v>
      </c>
      <c r="P25" s="41" t="e">
        <v>#N/A</v>
      </c>
      <c r="Q25" s="42" t="e">
        <v>#N/A</v>
      </c>
      <c r="R25" s="41" t="e">
        <v>#N/A</v>
      </c>
      <c r="S25" s="41" t="e">
        <v>#N/A</v>
      </c>
      <c r="T25" s="41" t="e">
        <v>#N/A</v>
      </c>
      <c r="U25" s="41" t="e">
        <v>#N/A</v>
      </c>
      <c r="V25" s="41" t="e">
        <v>#N/A</v>
      </c>
      <c r="W25" s="39" t="e">
        <v>#N/A</v>
      </c>
      <c r="X25" s="53"/>
      <c r="Y25" s="53"/>
      <c r="Z25" s="53"/>
      <c r="AA25" s="53"/>
      <c r="AB25" s="53"/>
    </row>
    <row r="26" spans="2:28" x14ac:dyDescent="0.2">
      <c r="B26" s="51" t="e">
        <v>#N/A</v>
      </c>
      <c r="D26" s="36" t="e">
        <v>#N/A</v>
      </c>
      <c r="E26" s="37" t="e">
        <v>#N/A</v>
      </c>
      <c r="F26" s="37" t="e">
        <v>#N/A</v>
      </c>
      <c r="G26" s="36" t="e">
        <v>#N/A</v>
      </c>
      <c r="H26" s="36" t="e">
        <v>#N/A</v>
      </c>
      <c r="I26" s="38" t="e">
        <v>#N/A</v>
      </c>
      <c r="J26" s="39" t="e">
        <v>#N/A</v>
      </c>
      <c r="K26" s="38" t="e">
        <v>#N/A</v>
      </c>
      <c r="L26" s="36" t="e">
        <v>#N/A</v>
      </c>
      <c r="M26" s="38" t="e">
        <v>#N/A</v>
      </c>
      <c r="N26" s="40" t="e">
        <v>#N/A</v>
      </c>
      <c r="O26" s="41" t="e">
        <v>#N/A</v>
      </c>
      <c r="P26" s="41" t="e">
        <v>#N/A</v>
      </c>
      <c r="Q26" s="42" t="e">
        <v>#N/A</v>
      </c>
      <c r="R26" s="41" t="e">
        <v>#N/A</v>
      </c>
      <c r="S26" s="41" t="e">
        <v>#N/A</v>
      </c>
      <c r="T26" s="41" t="e">
        <v>#N/A</v>
      </c>
      <c r="U26" s="41" t="e">
        <v>#N/A</v>
      </c>
      <c r="V26" s="41" t="e">
        <v>#N/A</v>
      </c>
      <c r="W26" s="39" t="e">
        <v>#N/A</v>
      </c>
      <c r="X26" s="53"/>
      <c r="Y26" s="53"/>
      <c r="Z26" s="53"/>
      <c r="AA26" s="53"/>
      <c r="AB26" s="53"/>
    </row>
    <row r="27" spans="2:28" x14ac:dyDescent="0.2">
      <c r="B27" s="51" t="e">
        <v>#N/A</v>
      </c>
      <c r="D27" s="36" t="e">
        <v>#N/A</v>
      </c>
      <c r="E27" s="37" t="e">
        <v>#N/A</v>
      </c>
      <c r="F27" s="37" t="e">
        <v>#N/A</v>
      </c>
      <c r="G27" s="36" t="e">
        <v>#N/A</v>
      </c>
      <c r="H27" s="36" t="e">
        <v>#N/A</v>
      </c>
      <c r="I27" s="38" t="e">
        <v>#N/A</v>
      </c>
      <c r="J27" s="39" t="e">
        <v>#N/A</v>
      </c>
      <c r="K27" s="38" t="e">
        <v>#N/A</v>
      </c>
      <c r="L27" s="36" t="e">
        <v>#N/A</v>
      </c>
      <c r="M27" s="38" t="e">
        <v>#N/A</v>
      </c>
      <c r="N27" s="40" t="e">
        <v>#N/A</v>
      </c>
      <c r="O27" s="41" t="e">
        <v>#N/A</v>
      </c>
      <c r="P27" s="41" t="e">
        <v>#N/A</v>
      </c>
      <c r="Q27" s="42" t="e">
        <v>#N/A</v>
      </c>
      <c r="R27" s="41" t="e">
        <v>#N/A</v>
      </c>
      <c r="S27" s="41" t="e">
        <v>#N/A</v>
      </c>
      <c r="T27" s="41" t="e">
        <v>#N/A</v>
      </c>
      <c r="U27" s="41" t="e">
        <v>#N/A</v>
      </c>
      <c r="V27" s="41" t="e">
        <v>#N/A</v>
      </c>
      <c r="W27" s="39" t="e">
        <v>#N/A</v>
      </c>
      <c r="X27" s="53"/>
      <c r="Y27" s="53"/>
      <c r="Z27" s="53"/>
      <c r="AA27" s="53"/>
      <c r="AB27" s="53"/>
    </row>
    <row r="28" spans="2:28" x14ac:dyDescent="0.2">
      <c r="B28" s="51" t="e">
        <v>#N/A</v>
      </c>
      <c r="D28" s="36" t="e">
        <v>#N/A</v>
      </c>
      <c r="E28" s="37" t="e">
        <v>#N/A</v>
      </c>
      <c r="F28" s="37" t="e">
        <v>#N/A</v>
      </c>
      <c r="G28" s="36" t="e">
        <v>#N/A</v>
      </c>
      <c r="H28" s="36" t="e">
        <v>#N/A</v>
      </c>
      <c r="I28" s="38" t="e">
        <v>#N/A</v>
      </c>
      <c r="J28" s="39" t="e">
        <v>#N/A</v>
      </c>
      <c r="K28" s="38" t="e">
        <v>#N/A</v>
      </c>
      <c r="L28" s="36" t="e">
        <v>#N/A</v>
      </c>
      <c r="M28" s="38" t="e">
        <v>#N/A</v>
      </c>
      <c r="N28" s="40" t="e">
        <v>#N/A</v>
      </c>
      <c r="O28" s="41" t="e">
        <v>#N/A</v>
      </c>
      <c r="P28" s="41" t="e">
        <v>#N/A</v>
      </c>
      <c r="Q28" s="42" t="e">
        <v>#N/A</v>
      </c>
      <c r="R28" s="41" t="e">
        <v>#N/A</v>
      </c>
      <c r="S28" s="41" t="e">
        <v>#N/A</v>
      </c>
      <c r="T28" s="41" t="e">
        <v>#N/A</v>
      </c>
      <c r="U28" s="41" t="e">
        <v>#N/A</v>
      </c>
      <c r="V28" s="41" t="e">
        <v>#N/A</v>
      </c>
      <c r="W28" s="39" t="e">
        <v>#N/A</v>
      </c>
      <c r="X28" s="53"/>
      <c r="Y28" s="53"/>
      <c r="Z28" s="53"/>
      <c r="AA28" s="53"/>
      <c r="AB28" s="53"/>
    </row>
    <row r="29" spans="2:28" x14ac:dyDescent="0.2">
      <c r="B29" s="51" t="e">
        <v>#N/A</v>
      </c>
      <c r="D29" s="36" t="e">
        <v>#N/A</v>
      </c>
      <c r="E29" s="37" t="e">
        <v>#N/A</v>
      </c>
      <c r="F29" s="37" t="e">
        <v>#N/A</v>
      </c>
      <c r="G29" s="36" t="e">
        <v>#N/A</v>
      </c>
      <c r="H29" s="36" t="e">
        <v>#N/A</v>
      </c>
      <c r="I29" s="38" t="e">
        <v>#N/A</v>
      </c>
      <c r="J29" s="39" t="e">
        <v>#N/A</v>
      </c>
      <c r="K29" s="38" t="e">
        <v>#N/A</v>
      </c>
      <c r="L29" s="36" t="e">
        <v>#N/A</v>
      </c>
      <c r="M29" s="38" t="e">
        <v>#N/A</v>
      </c>
      <c r="N29" s="40" t="e">
        <v>#N/A</v>
      </c>
      <c r="O29" s="41" t="e">
        <v>#N/A</v>
      </c>
      <c r="P29" s="41" t="e">
        <v>#N/A</v>
      </c>
      <c r="Q29" s="42" t="e">
        <v>#N/A</v>
      </c>
      <c r="R29" s="41" t="e">
        <v>#N/A</v>
      </c>
      <c r="S29" s="41" t="e">
        <v>#N/A</v>
      </c>
      <c r="T29" s="41" t="e">
        <v>#N/A</v>
      </c>
      <c r="U29" s="41" t="e">
        <v>#N/A</v>
      </c>
      <c r="V29" s="41" t="e">
        <v>#N/A</v>
      </c>
      <c r="W29" s="39" t="e">
        <v>#N/A</v>
      </c>
      <c r="X29" s="53"/>
      <c r="Y29" s="53"/>
      <c r="Z29" s="53"/>
      <c r="AA29" s="53"/>
      <c r="AB29" s="53"/>
    </row>
    <row r="30" spans="2:28" x14ac:dyDescent="0.2">
      <c r="B30" s="51" t="e">
        <v>#N/A</v>
      </c>
      <c r="D30" s="36" t="e">
        <v>#N/A</v>
      </c>
      <c r="E30" s="37" t="e">
        <v>#N/A</v>
      </c>
      <c r="F30" s="37" t="e">
        <v>#N/A</v>
      </c>
      <c r="G30" s="36" t="e">
        <v>#N/A</v>
      </c>
      <c r="H30" s="36" t="e">
        <v>#N/A</v>
      </c>
      <c r="I30" s="38" t="e">
        <v>#N/A</v>
      </c>
      <c r="J30" s="39" t="e">
        <v>#N/A</v>
      </c>
      <c r="K30" s="38" t="e">
        <v>#N/A</v>
      </c>
      <c r="L30" s="36" t="e">
        <v>#N/A</v>
      </c>
      <c r="M30" s="38" t="e">
        <v>#N/A</v>
      </c>
      <c r="N30" s="40" t="e">
        <v>#N/A</v>
      </c>
      <c r="O30" s="41" t="e">
        <v>#N/A</v>
      </c>
      <c r="P30" s="41" t="e">
        <v>#N/A</v>
      </c>
      <c r="Q30" s="42" t="e">
        <v>#N/A</v>
      </c>
      <c r="R30" s="41" t="e">
        <v>#N/A</v>
      </c>
      <c r="S30" s="41" t="e">
        <v>#N/A</v>
      </c>
      <c r="T30" s="41" t="e">
        <v>#N/A</v>
      </c>
      <c r="U30" s="41" t="e">
        <v>#N/A</v>
      </c>
      <c r="V30" s="41" t="e">
        <v>#N/A</v>
      </c>
      <c r="W30" s="39" t="e">
        <v>#N/A</v>
      </c>
      <c r="X30" s="53"/>
      <c r="Y30" s="53"/>
      <c r="Z30" s="53"/>
      <c r="AA30" s="53"/>
      <c r="AB30" s="53"/>
    </row>
    <row r="31" spans="2:28" x14ac:dyDescent="0.2">
      <c r="B31" s="51" t="e">
        <v>#N/A</v>
      </c>
      <c r="D31" s="36" t="e">
        <v>#N/A</v>
      </c>
      <c r="E31" s="37" t="e">
        <v>#N/A</v>
      </c>
      <c r="F31" s="37" t="e">
        <v>#N/A</v>
      </c>
      <c r="G31" s="36" t="e">
        <v>#N/A</v>
      </c>
      <c r="H31" s="36" t="e">
        <v>#N/A</v>
      </c>
      <c r="I31" s="38" t="e">
        <v>#N/A</v>
      </c>
      <c r="J31" s="39" t="e">
        <v>#N/A</v>
      </c>
      <c r="K31" s="38" t="e">
        <v>#N/A</v>
      </c>
      <c r="L31" s="36" t="e">
        <v>#N/A</v>
      </c>
      <c r="M31" s="38" t="e">
        <v>#N/A</v>
      </c>
      <c r="N31" s="40" t="e">
        <v>#N/A</v>
      </c>
      <c r="O31" s="41" t="e">
        <v>#N/A</v>
      </c>
      <c r="P31" s="41" t="e">
        <v>#N/A</v>
      </c>
      <c r="Q31" s="42" t="e">
        <v>#N/A</v>
      </c>
      <c r="R31" s="41" t="e">
        <v>#N/A</v>
      </c>
      <c r="S31" s="41" t="e">
        <v>#N/A</v>
      </c>
      <c r="T31" s="41" t="e">
        <v>#N/A</v>
      </c>
      <c r="U31" s="41" t="e">
        <v>#N/A</v>
      </c>
      <c r="V31" s="41" t="e">
        <v>#N/A</v>
      </c>
      <c r="W31" s="39" t="e">
        <v>#N/A</v>
      </c>
      <c r="X31" s="53"/>
      <c r="Y31" s="53"/>
      <c r="Z31" s="53"/>
      <c r="AA31" s="53"/>
      <c r="AB31" s="53"/>
    </row>
    <row r="32" spans="2:28" x14ac:dyDescent="0.2">
      <c r="B32" s="51" t="e">
        <v>#N/A</v>
      </c>
      <c r="D32" s="36" t="e">
        <v>#N/A</v>
      </c>
      <c r="E32" s="37" t="e">
        <v>#N/A</v>
      </c>
      <c r="F32" s="37" t="e">
        <v>#N/A</v>
      </c>
      <c r="G32" s="36" t="e">
        <v>#N/A</v>
      </c>
      <c r="H32" s="36" t="e">
        <v>#N/A</v>
      </c>
      <c r="I32" s="38" t="e">
        <v>#N/A</v>
      </c>
      <c r="J32" s="39" t="e">
        <v>#N/A</v>
      </c>
      <c r="K32" s="38" t="e">
        <v>#N/A</v>
      </c>
      <c r="L32" s="36" t="e">
        <v>#N/A</v>
      </c>
      <c r="M32" s="38" t="e">
        <v>#N/A</v>
      </c>
      <c r="N32" s="40" t="e">
        <v>#N/A</v>
      </c>
      <c r="O32" s="41" t="e">
        <v>#N/A</v>
      </c>
      <c r="P32" s="41" t="e">
        <v>#N/A</v>
      </c>
      <c r="Q32" s="42" t="e">
        <v>#N/A</v>
      </c>
      <c r="R32" s="41" t="e">
        <v>#N/A</v>
      </c>
      <c r="S32" s="41" t="e">
        <v>#N/A</v>
      </c>
      <c r="T32" s="41" t="e">
        <v>#N/A</v>
      </c>
      <c r="U32" s="41" t="e">
        <v>#N/A</v>
      </c>
      <c r="V32" s="41" t="e">
        <v>#N/A</v>
      </c>
      <c r="W32" s="39" t="e">
        <v>#N/A</v>
      </c>
      <c r="X32" s="53"/>
      <c r="Y32" s="53"/>
      <c r="Z32" s="53"/>
      <c r="AA32" s="53"/>
      <c r="AB32" s="53"/>
    </row>
    <row r="33" spans="2:28" x14ac:dyDescent="0.2">
      <c r="B33" s="51" t="e">
        <v>#N/A</v>
      </c>
      <c r="D33" s="36" t="e">
        <v>#N/A</v>
      </c>
      <c r="E33" s="37" t="e">
        <v>#N/A</v>
      </c>
      <c r="F33" s="37" t="e">
        <v>#N/A</v>
      </c>
      <c r="G33" s="36" t="e">
        <v>#N/A</v>
      </c>
      <c r="H33" s="36" t="e">
        <v>#N/A</v>
      </c>
      <c r="I33" s="38" t="e">
        <v>#N/A</v>
      </c>
      <c r="J33" s="39" t="e">
        <v>#N/A</v>
      </c>
      <c r="K33" s="38" t="e">
        <v>#N/A</v>
      </c>
      <c r="L33" s="36" t="e">
        <v>#N/A</v>
      </c>
      <c r="M33" s="38" t="e">
        <v>#N/A</v>
      </c>
      <c r="N33" s="40" t="e">
        <v>#N/A</v>
      </c>
      <c r="O33" s="41" t="e">
        <v>#N/A</v>
      </c>
      <c r="P33" s="41" t="e">
        <v>#N/A</v>
      </c>
      <c r="Q33" s="42" t="e">
        <v>#N/A</v>
      </c>
      <c r="R33" s="41" t="e">
        <v>#N/A</v>
      </c>
      <c r="S33" s="41" t="e">
        <v>#N/A</v>
      </c>
      <c r="T33" s="41" t="e">
        <v>#N/A</v>
      </c>
      <c r="U33" s="41" t="e">
        <v>#N/A</v>
      </c>
      <c r="V33" s="41" t="e">
        <v>#N/A</v>
      </c>
      <c r="W33" s="39" t="e">
        <v>#N/A</v>
      </c>
      <c r="X33" s="53"/>
      <c r="Y33" s="53"/>
      <c r="Z33" s="53"/>
      <c r="AA33" s="53"/>
      <c r="AB33" s="53"/>
    </row>
    <row r="34" spans="2:28" x14ac:dyDescent="0.2">
      <c r="B34" s="51" t="e">
        <v>#N/A</v>
      </c>
      <c r="D34" s="36" t="e">
        <v>#N/A</v>
      </c>
      <c r="E34" s="37" t="e">
        <v>#N/A</v>
      </c>
      <c r="F34" s="37" t="e">
        <v>#N/A</v>
      </c>
      <c r="G34" s="36" t="e">
        <v>#N/A</v>
      </c>
      <c r="H34" s="36" t="e">
        <v>#N/A</v>
      </c>
      <c r="I34" s="38" t="e">
        <v>#N/A</v>
      </c>
      <c r="J34" s="39" t="e">
        <v>#N/A</v>
      </c>
      <c r="K34" s="38" t="e">
        <v>#N/A</v>
      </c>
      <c r="L34" s="36" t="e">
        <v>#N/A</v>
      </c>
      <c r="M34" s="38" t="e">
        <v>#N/A</v>
      </c>
      <c r="N34" s="40" t="e">
        <v>#N/A</v>
      </c>
      <c r="O34" s="41" t="e">
        <v>#N/A</v>
      </c>
      <c r="P34" s="41" t="e">
        <v>#N/A</v>
      </c>
      <c r="Q34" s="42" t="e">
        <v>#N/A</v>
      </c>
      <c r="R34" s="41" t="e">
        <v>#N/A</v>
      </c>
      <c r="S34" s="41" t="e">
        <v>#N/A</v>
      </c>
      <c r="T34" s="41" t="e">
        <v>#N/A</v>
      </c>
      <c r="U34" s="41" t="e">
        <v>#N/A</v>
      </c>
      <c r="V34" s="41" t="e">
        <v>#N/A</v>
      </c>
      <c r="W34" s="39" t="e">
        <v>#N/A</v>
      </c>
      <c r="X34" s="53"/>
      <c r="Y34" s="53"/>
      <c r="Z34" s="53"/>
      <c r="AA34" s="53"/>
      <c r="AB34" s="53"/>
    </row>
    <row r="35" spans="2:28" x14ac:dyDescent="0.2">
      <c r="B35" s="51" t="e">
        <v>#N/A</v>
      </c>
      <c r="D35" s="36" t="e">
        <v>#N/A</v>
      </c>
      <c r="E35" s="37" t="e">
        <v>#N/A</v>
      </c>
      <c r="F35" s="37" t="e">
        <v>#N/A</v>
      </c>
      <c r="G35" s="36" t="e">
        <v>#N/A</v>
      </c>
      <c r="H35" s="36" t="e">
        <v>#N/A</v>
      </c>
      <c r="I35" s="38" t="e">
        <v>#N/A</v>
      </c>
      <c r="J35" s="39" t="e">
        <v>#N/A</v>
      </c>
      <c r="K35" s="38" t="e">
        <v>#N/A</v>
      </c>
      <c r="L35" s="36" t="e">
        <v>#N/A</v>
      </c>
      <c r="M35" s="38" t="e">
        <v>#N/A</v>
      </c>
      <c r="N35" s="40" t="e">
        <v>#N/A</v>
      </c>
      <c r="O35" s="41" t="e">
        <v>#N/A</v>
      </c>
      <c r="P35" s="41" t="e">
        <v>#N/A</v>
      </c>
      <c r="Q35" s="42" t="e">
        <v>#N/A</v>
      </c>
      <c r="R35" s="41" t="e">
        <v>#N/A</v>
      </c>
      <c r="S35" s="41" t="e">
        <v>#N/A</v>
      </c>
      <c r="T35" s="41" t="e">
        <v>#N/A</v>
      </c>
      <c r="U35" s="41" t="e">
        <v>#N/A</v>
      </c>
      <c r="V35" s="41" t="e">
        <v>#N/A</v>
      </c>
      <c r="W35" s="39" t="e">
        <v>#N/A</v>
      </c>
      <c r="X35" s="53"/>
      <c r="Y35" s="53"/>
      <c r="Z35" s="53"/>
      <c r="AA35" s="53"/>
      <c r="AB35" s="53"/>
    </row>
    <row r="36" spans="2:28" x14ac:dyDescent="0.2">
      <c r="B36" s="51" t="e">
        <v>#N/A</v>
      </c>
      <c r="D36" s="36" t="e">
        <v>#N/A</v>
      </c>
      <c r="E36" s="37" t="e">
        <v>#N/A</v>
      </c>
      <c r="F36" s="37" t="e">
        <v>#N/A</v>
      </c>
      <c r="G36" s="36" t="e">
        <v>#N/A</v>
      </c>
      <c r="H36" s="36" t="e">
        <v>#N/A</v>
      </c>
      <c r="I36" s="38" t="e">
        <v>#N/A</v>
      </c>
      <c r="J36" s="39" t="e">
        <v>#N/A</v>
      </c>
      <c r="K36" s="38" t="e">
        <v>#N/A</v>
      </c>
      <c r="L36" s="36" t="e">
        <v>#N/A</v>
      </c>
      <c r="M36" s="38" t="e">
        <v>#N/A</v>
      </c>
      <c r="N36" s="40" t="e">
        <v>#N/A</v>
      </c>
      <c r="O36" s="41" t="e">
        <v>#N/A</v>
      </c>
      <c r="P36" s="41" t="e">
        <v>#N/A</v>
      </c>
      <c r="Q36" s="42" t="e">
        <v>#N/A</v>
      </c>
      <c r="R36" s="41" t="e">
        <v>#N/A</v>
      </c>
      <c r="S36" s="41" t="e">
        <v>#N/A</v>
      </c>
      <c r="T36" s="41" t="e">
        <v>#N/A</v>
      </c>
      <c r="U36" s="41" t="e">
        <v>#N/A</v>
      </c>
      <c r="V36" s="41" t="e">
        <v>#N/A</v>
      </c>
      <c r="W36" s="39" t="e">
        <v>#N/A</v>
      </c>
      <c r="X36" s="53"/>
      <c r="Y36" s="53"/>
      <c r="Z36" s="53"/>
      <c r="AA36" s="53"/>
      <c r="AB36" s="53"/>
    </row>
    <row r="37" spans="2:28" x14ac:dyDescent="0.2">
      <c r="B37" s="51" t="e">
        <v>#N/A</v>
      </c>
      <c r="D37" s="36" t="e">
        <v>#N/A</v>
      </c>
      <c r="E37" s="37" t="e">
        <v>#N/A</v>
      </c>
      <c r="F37" s="37" t="e">
        <v>#N/A</v>
      </c>
      <c r="G37" s="36" t="e">
        <v>#N/A</v>
      </c>
      <c r="H37" s="36" t="e">
        <v>#N/A</v>
      </c>
      <c r="I37" s="38" t="e">
        <v>#N/A</v>
      </c>
      <c r="J37" s="39" t="e">
        <v>#N/A</v>
      </c>
      <c r="K37" s="38" t="e">
        <v>#N/A</v>
      </c>
      <c r="L37" s="36" t="e">
        <v>#N/A</v>
      </c>
      <c r="M37" s="38" t="e">
        <v>#N/A</v>
      </c>
      <c r="N37" s="40" t="e">
        <v>#N/A</v>
      </c>
      <c r="O37" s="41" t="e">
        <v>#N/A</v>
      </c>
      <c r="P37" s="41" t="e">
        <v>#N/A</v>
      </c>
      <c r="Q37" s="42" t="e">
        <v>#N/A</v>
      </c>
      <c r="R37" s="41" t="e">
        <v>#N/A</v>
      </c>
      <c r="S37" s="41" t="e">
        <v>#N/A</v>
      </c>
      <c r="T37" s="41" t="e">
        <v>#N/A</v>
      </c>
      <c r="U37" s="41" t="e">
        <v>#N/A</v>
      </c>
      <c r="V37" s="41" t="e">
        <v>#N/A</v>
      </c>
      <c r="W37" s="39" t="e">
        <v>#N/A</v>
      </c>
      <c r="X37" s="53"/>
      <c r="Y37" s="53"/>
      <c r="Z37" s="53"/>
      <c r="AA37" s="53"/>
      <c r="AB37" s="53"/>
    </row>
    <row r="38" spans="2:28" x14ac:dyDescent="0.2">
      <c r="B38" s="51" t="e">
        <v>#N/A</v>
      </c>
      <c r="D38" s="36" t="e">
        <v>#N/A</v>
      </c>
      <c r="E38" s="37" t="e">
        <v>#N/A</v>
      </c>
      <c r="F38" s="37" t="e">
        <v>#N/A</v>
      </c>
      <c r="G38" s="36" t="e">
        <v>#N/A</v>
      </c>
      <c r="H38" s="36" t="e">
        <v>#N/A</v>
      </c>
      <c r="I38" s="38" t="e">
        <v>#N/A</v>
      </c>
      <c r="J38" s="39" t="e">
        <v>#N/A</v>
      </c>
      <c r="K38" s="38" t="e">
        <v>#N/A</v>
      </c>
      <c r="L38" s="36" t="e">
        <v>#N/A</v>
      </c>
      <c r="M38" s="38" t="e">
        <v>#N/A</v>
      </c>
      <c r="N38" s="40" t="e">
        <v>#N/A</v>
      </c>
      <c r="O38" s="41" t="e">
        <v>#N/A</v>
      </c>
      <c r="P38" s="41" t="e">
        <v>#N/A</v>
      </c>
      <c r="Q38" s="42" t="e">
        <v>#N/A</v>
      </c>
      <c r="R38" s="41" t="e">
        <v>#N/A</v>
      </c>
      <c r="S38" s="41" t="e">
        <v>#N/A</v>
      </c>
      <c r="T38" s="41" t="e">
        <v>#N/A</v>
      </c>
      <c r="U38" s="41" t="e">
        <v>#N/A</v>
      </c>
      <c r="V38" s="41" t="e">
        <v>#N/A</v>
      </c>
      <c r="W38" s="39" t="e">
        <v>#N/A</v>
      </c>
      <c r="X38" s="53"/>
      <c r="Y38" s="53"/>
      <c r="Z38" s="53"/>
      <c r="AA38" s="53"/>
      <c r="AB38" s="53"/>
    </row>
    <row r="39" spans="2:28" x14ac:dyDescent="0.2">
      <c r="B39" s="51" t="e">
        <v>#N/A</v>
      </c>
      <c r="D39" s="36" t="e">
        <v>#N/A</v>
      </c>
      <c r="E39" s="37" t="e">
        <v>#N/A</v>
      </c>
      <c r="F39" s="37" t="e">
        <v>#N/A</v>
      </c>
      <c r="G39" s="36" t="e">
        <v>#N/A</v>
      </c>
      <c r="H39" s="36" t="e">
        <v>#N/A</v>
      </c>
      <c r="I39" s="38" t="e">
        <v>#N/A</v>
      </c>
      <c r="J39" s="39" t="e">
        <v>#N/A</v>
      </c>
      <c r="K39" s="38" t="e">
        <v>#N/A</v>
      </c>
      <c r="L39" s="36" t="e">
        <v>#N/A</v>
      </c>
      <c r="M39" s="38" t="e">
        <v>#N/A</v>
      </c>
      <c r="N39" s="40" t="e">
        <v>#N/A</v>
      </c>
      <c r="O39" s="41" t="e">
        <v>#N/A</v>
      </c>
      <c r="P39" s="41" t="e">
        <v>#N/A</v>
      </c>
      <c r="Q39" s="42" t="e">
        <v>#N/A</v>
      </c>
      <c r="R39" s="41" t="e">
        <v>#N/A</v>
      </c>
      <c r="S39" s="41" t="e">
        <v>#N/A</v>
      </c>
      <c r="T39" s="41" t="e">
        <v>#N/A</v>
      </c>
      <c r="U39" s="41" t="e">
        <v>#N/A</v>
      </c>
      <c r="V39" s="41" t="e">
        <v>#N/A</v>
      </c>
      <c r="W39" s="39" t="e">
        <v>#N/A</v>
      </c>
      <c r="X39" s="53"/>
      <c r="Y39" s="53"/>
      <c r="Z39" s="53"/>
      <c r="AA39" s="53"/>
      <c r="AB39" s="53"/>
    </row>
    <row r="40" spans="2:28" x14ac:dyDescent="0.2">
      <c r="B40" s="51" t="e">
        <v>#N/A</v>
      </c>
      <c r="D40" s="36" t="e">
        <v>#N/A</v>
      </c>
      <c r="E40" s="37" t="e">
        <v>#N/A</v>
      </c>
      <c r="F40" s="37" t="e">
        <v>#N/A</v>
      </c>
      <c r="G40" s="36" t="e">
        <v>#N/A</v>
      </c>
      <c r="H40" s="36" t="e">
        <v>#N/A</v>
      </c>
      <c r="I40" s="38" t="e">
        <v>#N/A</v>
      </c>
      <c r="J40" s="39" t="e">
        <v>#N/A</v>
      </c>
      <c r="K40" s="38" t="e">
        <v>#N/A</v>
      </c>
      <c r="L40" s="36" t="e">
        <v>#N/A</v>
      </c>
      <c r="M40" s="38" t="e">
        <v>#N/A</v>
      </c>
      <c r="N40" s="40" t="e">
        <v>#N/A</v>
      </c>
      <c r="O40" s="41" t="e">
        <v>#N/A</v>
      </c>
      <c r="P40" s="41" t="e">
        <v>#N/A</v>
      </c>
      <c r="Q40" s="42" t="e">
        <v>#N/A</v>
      </c>
      <c r="R40" s="41" t="e">
        <v>#N/A</v>
      </c>
      <c r="S40" s="41" t="e">
        <v>#N/A</v>
      </c>
      <c r="T40" s="41" t="e">
        <v>#N/A</v>
      </c>
      <c r="U40" s="41" t="e">
        <v>#N/A</v>
      </c>
      <c r="V40" s="41" t="e">
        <v>#N/A</v>
      </c>
      <c r="W40" s="39" t="e">
        <v>#N/A</v>
      </c>
      <c r="X40" s="53"/>
      <c r="Y40" s="53"/>
      <c r="Z40" s="53"/>
      <c r="AA40" s="53"/>
      <c r="AB40" s="53"/>
    </row>
    <row r="41" spans="2:28" x14ac:dyDescent="0.2">
      <c r="B41" s="51" t="e">
        <v>#N/A</v>
      </c>
      <c r="D41" s="36" t="e">
        <v>#N/A</v>
      </c>
      <c r="E41" s="37" t="e">
        <v>#N/A</v>
      </c>
      <c r="F41" s="37" t="e">
        <v>#N/A</v>
      </c>
      <c r="G41" s="36" t="e">
        <v>#N/A</v>
      </c>
      <c r="H41" s="36" t="e">
        <v>#N/A</v>
      </c>
      <c r="I41" s="38" t="e">
        <v>#N/A</v>
      </c>
      <c r="J41" s="39" t="e">
        <v>#N/A</v>
      </c>
      <c r="K41" s="38" t="e">
        <v>#N/A</v>
      </c>
      <c r="L41" s="36" t="e">
        <v>#N/A</v>
      </c>
      <c r="M41" s="38" t="e">
        <v>#N/A</v>
      </c>
      <c r="N41" s="40" t="e">
        <v>#N/A</v>
      </c>
      <c r="O41" s="41" t="e">
        <v>#N/A</v>
      </c>
      <c r="P41" s="41" t="e">
        <v>#N/A</v>
      </c>
      <c r="Q41" s="42" t="e">
        <v>#N/A</v>
      </c>
      <c r="R41" s="41" t="e">
        <v>#N/A</v>
      </c>
      <c r="S41" s="41" t="e">
        <v>#N/A</v>
      </c>
      <c r="T41" s="41" t="e">
        <v>#N/A</v>
      </c>
      <c r="U41" s="41" t="e">
        <v>#N/A</v>
      </c>
      <c r="V41" s="41" t="e">
        <v>#N/A</v>
      </c>
      <c r="W41" s="39" t="e">
        <v>#N/A</v>
      </c>
      <c r="X41" s="53"/>
      <c r="Y41" s="53"/>
      <c r="Z41" s="53"/>
      <c r="AA41" s="53"/>
      <c r="AB41" s="53"/>
    </row>
    <row r="42" spans="2:28" x14ac:dyDescent="0.2">
      <c r="B42" s="51" t="e">
        <v>#N/A</v>
      </c>
      <c r="D42" s="36" t="e">
        <v>#N/A</v>
      </c>
      <c r="E42" s="37" t="e">
        <v>#N/A</v>
      </c>
      <c r="F42" s="37" t="e">
        <v>#N/A</v>
      </c>
      <c r="G42" s="36" t="e">
        <v>#N/A</v>
      </c>
      <c r="H42" s="36" t="e">
        <v>#N/A</v>
      </c>
      <c r="I42" s="38" t="e">
        <v>#N/A</v>
      </c>
      <c r="J42" s="39" t="e">
        <v>#N/A</v>
      </c>
      <c r="K42" s="38" t="e">
        <v>#N/A</v>
      </c>
      <c r="L42" s="36" t="e">
        <v>#N/A</v>
      </c>
      <c r="M42" s="38" t="e">
        <v>#N/A</v>
      </c>
      <c r="N42" s="40" t="e">
        <v>#N/A</v>
      </c>
      <c r="O42" s="41" t="e">
        <v>#N/A</v>
      </c>
      <c r="P42" s="41" t="e">
        <v>#N/A</v>
      </c>
      <c r="Q42" s="42" t="e">
        <v>#N/A</v>
      </c>
      <c r="R42" s="41" t="e">
        <v>#N/A</v>
      </c>
      <c r="S42" s="41" t="e">
        <v>#N/A</v>
      </c>
      <c r="T42" s="41" t="e">
        <v>#N/A</v>
      </c>
      <c r="U42" s="41" t="e">
        <v>#N/A</v>
      </c>
      <c r="V42" s="41" t="e">
        <v>#N/A</v>
      </c>
      <c r="W42" s="39" t="e">
        <v>#N/A</v>
      </c>
      <c r="X42" s="53"/>
      <c r="Y42" s="53"/>
      <c r="Z42" s="53"/>
      <c r="AA42" s="53"/>
      <c r="AB42" s="53"/>
    </row>
    <row r="43" spans="2:28" x14ac:dyDescent="0.2">
      <c r="B43" s="51" t="e">
        <v>#N/A</v>
      </c>
      <c r="D43" s="36" t="e">
        <v>#N/A</v>
      </c>
      <c r="E43" s="37" t="e">
        <v>#N/A</v>
      </c>
      <c r="F43" s="37" t="e">
        <v>#N/A</v>
      </c>
      <c r="G43" s="36" t="e">
        <v>#N/A</v>
      </c>
      <c r="H43" s="36" t="e">
        <v>#N/A</v>
      </c>
      <c r="I43" s="38" t="e">
        <v>#N/A</v>
      </c>
      <c r="J43" s="39" t="e">
        <v>#N/A</v>
      </c>
      <c r="K43" s="38" t="e">
        <v>#N/A</v>
      </c>
      <c r="L43" s="36" t="e">
        <v>#N/A</v>
      </c>
      <c r="M43" s="38" t="e">
        <v>#N/A</v>
      </c>
      <c r="N43" s="40" t="e">
        <v>#N/A</v>
      </c>
      <c r="O43" s="41" t="e">
        <v>#N/A</v>
      </c>
      <c r="P43" s="41" t="e">
        <v>#N/A</v>
      </c>
      <c r="Q43" s="42" t="e">
        <v>#N/A</v>
      </c>
      <c r="R43" s="41" t="e">
        <v>#N/A</v>
      </c>
      <c r="S43" s="41" t="e">
        <v>#N/A</v>
      </c>
      <c r="T43" s="41" t="e">
        <v>#N/A</v>
      </c>
      <c r="U43" s="41" t="e">
        <v>#N/A</v>
      </c>
      <c r="V43" s="41" t="e">
        <v>#N/A</v>
      </c>
      <c r="W43" s="39" t="e">
        <v>#N/A</v>
      </c>
      <c r="X43" s="53"/>
      <c r="Y43" s="53"/>
      <c r="Z43" s="53"/>
      <c r="AA43" s="53"/>
      <c r="AB43" s="53"/>
    </row>
    <row r="44" spans="2:28" x14ac:dyDescent="0.2">
      <c r="B44" s="51" t="e">
        <v>#N/A</v>
      </c>
      <c r="D44" s="36" t="e">
        <v>#N/A</v>
      </c>
      <c r="E44" s="37" t="e">
        <v>#N/A</v>
      </c>
      <c r="F44" s="37" t="e">
        <v>#N/A</v>
      </c>
      <c r="G44" s="36" t="e">
        <v>#N/A</v>
      </c>
      <c r="H44" s="36" t="e">
        <v>#N/A</v>
      </c>
      <c r="I44" s="38" t="e">
        <v>#N/A</v>
      </c>
      <c r="J44" s="39" t="e">
        <v>#N/A</v>
      </c>
      <c r="K44" s="38" t="e">
        <v>#N/A</v>
      </c>
      <c r="L44" s="36" t="e">
        <v>#N/A</v>
      </c>
      <c r="M44" s="38" t="e">
        <v>#N/A</v>
      </c>
      <c r="N44" s="40" t="e">
        <v>#N/A</v>
      </c>
      <c r="O44" s="41" t="e">
        <v>#N/A</v>
      </c>
      <c r="P44" s="41" t="e">
        <v>#N/A</v>
      </c>
      <c r="Q44" s="42" t="e">
        <v>#N/A</v>
      </c>
      <c r="R44" s="41" t="e">
        <v>#N/A</v>
      </c>
      <c r="S44" s="41" t="e">
        <v>#N/A</v>
      </c>
      <c r="T44" s="41" t="e">
        <v>#N/A</v>
      </c>
      <c r="U44" s="41" t="e">
        <v>#N/A</v>
      </c>
      <c r="V44" s="41" t="e">
        <v>#N/A</v>
      </c>
      <c r="W44" s="39" t="e">
        <v>#N/A</v>
      </c>
      <c r="X44" s="53"/>
      <c r="Y44" s="53"/>
      <c r="Z44" s="53"/>
      <c r="AA44" s="53"/>
      <c r="AB44" s="53"/>
    </row>
    <row r="45" spans="2:28" x14ac:dyDescent="0.2">
      <c r="B45" s="51" t="e">
        <v>#N/A</v>
      </c>
      <c r="D45" s="36" t="e">
        <v>#N/A</v>
      </c>
      <c r="E45" s="37" t="e">
        <v>#N/A</v>
      </c>
      <c r="F45" s="37" t="e">
        <v>#N/A</v>
      </c>
      <c r="G45" s="36" t="e">
        <v>#N/A</v>
      </c>
      <c r="H45" s="36" t="e">
        <v>#N/A</v>
      </c>
      <c r="I45" s="38" t="e">
        <v>#N/A</v>
      </c>
      <c r="J45" s="39" t="e">
        <v>#N/A</v>
      </c>
      <c r="K45" s="38" t="e">
        <v>#N/A</v>
      </c>
      <c r="L45" s="36" t="e">
        <v>#N/A</v>
      </c>
      <c r="M45" s="38" t="e">
        <v>#N/A</v>
      </c>
      <c r="N45" s="40" t="e">
        <v>#N/A</v>
      </c>
      <c r="O45" s="41" t="e">
        <v>#N/A</v>
      </c>
      <c r="P45" s="41" t="e">
        <v>#N/A</v>
      </c>
      <c r="Q45" s="42" t="e">
        <v>#N/A</v>
      </c>
      <c r="R45" s="41" t="e">
        <v>#N/A</v>
      </c>
      <c r="S45" s="41" t="e">
        <v>#N/A</v>
      </c>
      <c r="T45" s="41" t="e">
        <v>#N/A</v>
      </c>
      <c r="U45" s="41" t="e">
        <v>#N/A</v>
      </c>
      <c r="V45" s="41" t="e">
        <v>#N/A</v>
      </c>
      <c r="W45" s="39" t="e">
        <v>#N/A</v>
      </c>
      <c r="X45" s="53"/>
      <c r="Y45" s="53"/>
      <c r="Z45" s="53"/>
      <c r="AA45" s="53"/>
      <c r="AB45" s="53"/>
    </row>
    <row r="46" spans="2:28" x14ac:dyDescent="0.2">
      <c r="B46" s="51" t="e">
        <v>#N/A</v>
      </c>
      <c r="D46" s="36" t="e">
        <v>#N/A</v>
      </c>
      <c r="E46" s="37" t="e">
        <v>#N/A</v>
      </c>
      <c r="F46" s="37" t="e">
        <v>#N/A</v>
      </c>
      <c r="G46" s="36" t="e">
        <v>#N/A</v>
      </c>
      <c r="H46" s="36" t="e">
        <v>#N/A</v>
      </c>
      <c r="I46" s="38" t="e">
        <v>#N/A</v>
      </c>
      <c r="J46" s="39" t="e">
        <v>#N/A</v>
      </c>
      <c r="K46" s="38" t="e">
        <v>#N/A</v>
      </c>
      <c r="L46" s="36" t="e">
        <v>#N/A</v>
      </c>
      <c r="M46" s="38" t="e">
        <v>#N/A</v>
      </c>
      <c r="N46" s="40" t="e">
        <v>#N/A</v>
      </c>
      <c r="O46" s="41" t="e">
        <v>#N/A</v>
      </c>
      <c r="P46" s="41" t="e">
        <v>#N/A</v>
      </c>
      <c r="Q46" s="42" t="e">
        <v>#N/A</v>
      </c>
      <c r="R46" s="41" t="e">
        <v>#N/A</v>
      </c>
      <c r="S46" s="41" t="e">
        <v>#N/A</v>
      </c>
      <c r="T46" s="41" t="e">
        <v>#N/A</v>
      </c>
      <c r="U46" s="41" t="e">
        <v>#N/A</v>
      </c>
      <c r="V46" s="41" t="e">
        <v>#N/A</v>
      </c>
      <c r="W46" s="39" t="e">
        <v>#N/A</v>
      </c>
      <c r="X46" s="53"/>
      <c r="Y46" s="53"/>
      <c r="Z46" s="53"/>
      <c r="AA46" s="53"/>
      <c r="AB46" s="53"/>
    </row>
    <row r="47" spans="2:28" x14ac:dyDescent="0.2">
      <c r="B47" s="51" t="e">
        <v>#N/A</v>
      </c>
      <c r="D47" s="36" t="e">
        <v>#N/A</v>
      </c>
      <c r="E47" s="37" t="e">
        <v>#N/A</v>
      </c>
      <c r="F47" s="37" t="e">
        <v>#N/A</v>
      </c>
      <c r="G47" s="36" t="e">
        <v>#N/A</v>
      </c>
      <c r="H47" s="36" t="e">
        <v>#N/A</v>
      </c>
      <c r="I47" s="38" t="e">
        <v>#N/A</v>
      </c>
      <c r="J47" s="39" t="e">
        <v>#N/A</v>
      </c>
      <c r="K47" s="38" t="e">
        <v>#N/A</v>
      </c>
      <c r="L47" s="36" t="e">
        <v>#N/A</v>
      </c>
      <c r="M47" s="38" t="e">
        <v>#N/A</v>
      </c>
      <c r="N47" s="40" t="e">
        <v>#N/A</v>
      </c>
      <c r="O47" s="41" t="e">
        <v>#N/A</v>
      </c>
      <c r="P47" s="41" t="e">
        <v>#N/A</v>
      </c>
      <c r="Q47" s="42" t="e">
        <v>#N/A</v>
      </c>
      <c r="R47" s="41" t="e">
        <v>#N/A</v>
      </c>
      <c r="S47" s="41" t="e">
        <v>#N/A</v>
      </c>
      <c r="T47" s="41" t="e">
        <v>#N/A</v>
      </c>
      <c r="U47" s="41" t="e">
        <v>#N/A</v>
      </c>
      <c r="V47" s="41" t="e">
        <v>#N/A</v>
      </c>
      <c r="W47" s="39" t="e">
        <v>#N/A</v>
      </c>
      <c r="X47" s="53"/>
      <c r="Y47" s="53"/>
      <c r="Z47" s="53"/>
      <c r="AA47" s="53"/>
      <c r="AB47" s="53"/>
    </row>
    <row r="48" spans="2:28" x14ac:dyDescent="0.2">
      <c r="B48" s="51" t="e">
        <v>#N/A</v>
      </c>
      <c r="D48" s="36" t="e">
        <v>#N/A</v>
      </c>
      <c r="E48" s="37" t="e">
        <v>#N/A</v>
      </c>
      <c r="F48" s="37" t="e">
        <v>#N/A</v>
      </c>
      <c r="G48" s="36" t="e">
        <v>#N/A</v>
      </c>
      <c r="H48" s="36" t="e">
        <v>#N/A</v>
      </c>
      <c r="I48" s="38" t="e">
        <v>#N/A</v>
      </c>
      <c r="J48" s="39" t="e">
        <v>#N/A</v>
      </c>
      <c r="K48" s="38" t="e">
        <v>#N/A</v>
      </c>
      <c r="L48" s="36" t="e">
        <v>#N/A</v>
      </c>
      <c r="M48" s="38" t="e">
        <v>#N/A</v>
      </c>
      <c r="N48" s="40" t="e">
        <v>#N/A</v>
      </c>
      <c r="O48" s="41" t="e">
        <v>#N/A</v>
      </c>
      <c r="P48" s="41" t="e">
        <v>#N/A</v>
      </c>
      <c r="Q48" s="42" t="e">
        <v>#N/A</v>
      </c>
      <c r="R48" s="41" t="e">
        <v>#N/A</v>
      </c>
      <c r="S48" s="41" t="e">
        <v>#N/A</v>
      </c>
      <c r="T48" s="41" t="e">
        <v>#N/A</v>
      </c>
      <c r="U48" s="41" t="e">
        <v>#N/A</v>
      </c>
      <c r="V48" s="41" t="e">
        <v>#N/A</v>
      </c>
      <c r="W48" s="39" t="e">
        <v>#N/A</v>
      </c>
      <c r="X48" s="53"/>
      <c r="Y48" s="53"/>
      <c r="Z48" s="53"/>
      <c r="AA48" s="53"/>
      <c r="AB48" s="53"/>
    </row>
    <row r="49" spans="2:28" x14ac:dyDescent="0.2">
      <c r="B49" s="51" t="e">
        <v>#N/A</v>
      </c>
      <c r="D49" s="36" t="e">
        <v>#N/A</v>
      </c>
      <c r="E49" s="37" t="e">
        <v>#N/A</v>
      </c>
      <c r="F49" s="37" t="e">
        <v>#N/A</v>
      </c>
      <c r="G49" s="36" t="e">
        <v>#N/A</v>
      </c>
      <c r="H49" s="36" t="e">
        <v>#N/A</v>
      </c>
      <c r="I49" s="38" t="e">
        <v>#N/A</v>
      </c>
      <c r="J49" s="39" t="e">
        <v>#N/A</v>
      </c>
      <c r="K49" s="38" t="e">
        <v>#N/A</v>
      </c>
      <c r="L49" s="36" t="e">
        <v>#N/A</v>
      </c>
      <c r="M49" s="38" t="e">
        <v>#N/A</v>
      </c>
      <c r="N49" s="40" t="e">
        <v>#N/A</v>
      </c>
      <c r="O49" s="41" t="e">
        <v>#N/A</v>
      </c>
      <c r="P49" s="41" t="e">
        <v>#N/A</v>
      </c>
      <c r="Q49" s="42" t="e">
        <v>#N/A</v>
      </c>
      <c r="R49" s="41" t="e">
        <v>#N/A</v>
      </c>
      <c r="S49" s="41" t="e">
        <v>#N/A</v>
      </c>
      <c r="T49" s="41" t="e">
        <v>#N/A</v>
      </c>
      <c r="U49" s="41" t="e">
        <v>#N/A</v>
      </c>
      <c r="V49" s="41" t="e">
        <v>#N/A</v>
      </c>
      <c r="W49" s="39" t="e">
        <v>#N/A</v>
      </c>
      <c r="X49" s="53"/>
      <c r="Y49" s="53"/>
      <c r="Z49" s="53"/>
      <c r="AA49" s="53"/>
      <c r="AB49" s="53"/>
    </row>
    <row r="50" spans="2:28" x14ac:dyDescent="0.2">
      <c r="B50" s="51" t="e">
        <v>#N/A</v>
      </c>
      <c r="D50" s="36" t="e">
        <v>#N/A</v>
      </c>
      <c r="E50" s="37" t="e">
        <v>#N/A</v>
      </c>
      <c r="F50" s="37" t="e">
        <v>#N/A</v>
      </c>
      <c r="G50" s="36" t="e">
        <v>#N/A</v>
      </c>
      <c r="H50" s="36" t="e">
        <v>#N/A</v>
      </c>
      <c r="I50" s="38" t="e">
        <v>#N/A</v>
      </c>
      <c r="J50" s="39" t="e">
        <v>#N/A</v>
      </c>
      <c r="K50" s="38" t="e">
        <v>#N/A</v>
      </c>
      <c r="L50" s="36" t="e">
        <v>#N/A</v>
      </c>
      <c r="M50" s="38" t="e">
        <v>#N/A</v>
      </c>
      <c r="N50" s="40" t="e">
        <v>#N/A</v>
      </c>
      <c r="O50" s="41" t="e">
        <v>#N/A</v>
      </c>
      <c r="P50" s="41" t="e">
        <v>#N/A</v>
      </c>
      <c r="Q50" s="42" t="e">
        <v>#N/A</v>
      </c>
      <c r="R50" s="41" t="e">
        <v>#N/A</v>
      </c>
      <c r="S50" s="41" t="e">
        <v>#N/A</v>
      </c>
      <c r="T50" s="41" t="e">
        <v>#N/A</v>
      </c>
      <c r="U50" s="41" t="e">
        <v>#N/A</v>
      </c>
      <c r="V50" s="41" t="e">
        <v>#N/A</v>
      </c>
      <c r="W50" s="39" t="e">
        <v>#N/A</v>
      </c>
      <c r="X50" s="53"/>
      <c r="Y50" s="53"/>
      <c r="Z50" s="53"/>
      <c r="AA50" s="53"/>
      <c r="AB50" s="53"/>
    </row>
    <row r="51" spans="2:28" x14ac:dyDescent="0.2">
      <c r="B51" s="51" t="e">
        <v>#N/A</v>
      </c>
      <c r="D51" s="36" t="e">
        <v>#N/A</v>
      </c>
      <c r="E51" s="37" t="e">
        <v>#N/A</v>
      </c>
      <c r="F51" s="37" t="e">
        <v>#N/A</v>
      </c>
      <c r="G51" s="36" t="e">
        <v>#N/A</v>
      </c>
      <c r="H51" s="36" t="e">
        <v>#N/A</v>
      </c>
      <c r="I51" s="38" t="e">
        <v>#N/A</v>
      </c>
      <c r="J51" s="39" t="e">
        <v>#N/A</v>
      </c>
      <c r="K51" s="38" t="e">
        <v>#N/A</v>
      </c>
      <c r="L51" s="36" t="e">
        <v>#N/A</v>
      </c>
      <c r="M51" s="38" t="e">
        <v>#N/A</v>
      </c>
      <c r="N51" s="40" t="e">
        <v>#N/A</v>
      </c>
      <c r="O51" s="41" t="e">
        <v>#N/A</v>
      </c>
      <c r="P51" s="41" t="e">
        <v>#N/A</v>
      </c>
      <c r="Q51" s="42" t="e">
        <v>#N/A</v>
      </c>
      <c r="R51" s="41" t="e">
        <v>#N/A</v>
      </c>
      <c r="S51" s="41" t="e">
        <v>#N/A</v>
      </c>
      <c r="T51" s="41" t="e">
        <v>#N/A</v>
      </c>
      <c r="U51" s="41" t="e">
        <v>#N/A</v>
      </c>
      <c r="V51" s="41" t="e">
        <v>#N/A</v>
      </c>
      <c r="W51" s="39" t="e">
        <v>#N/A</v>
      </c>
      <c r="X51" s="53"/>
      <c r="Y51" s="53"/>
      <c r="Z51" s="53"/>
      <c r="AA51" s="53"/>
      <c r="AB51" s="53"/>
    </row>
    <row r="52" spans="2:28" x14ac:dyDescent="0.2">
      <c r="B52" s="51" t="e">
        <v>#N/A</v>
      </c>
      <c r="D52" s="36" t="e">
        <v>#N/A</v>
      </c>
      <c r="E52" s="37" t="e">
        <v>#N/A</v>
      </c>
      <c r="F52" s="37" t="e">
        <v>#N/A</v>
      </c>
      <c r="G52" s="36" t="e">
        <v>#N/A</v>
      </c>
      <c r="H52" s="36" t="e">
        <v>#N/A</v>
      </c>
      <c r="I52" s="38" t="e">
        <v>#N/A</v>
      </c>
      <c r="J52" s="39" t="e">
        <v>#N/A</v>
      </c>
      <c r="K52" s="38" t="e">
        <v>#N/A</v>
      </c>
      <c r="L52" s="36" t="e">
        <v>#N/A</v>
      </c>
      <c r="M52" s="38" t="e">
        <v>#N/A</v>
      </c>
      <c r="N52" s="40" t="e">
        <v>#N/A</v>
      </c>
      <c r="O52" s="41" t="e">
        <v>#N/A</v>
      </c>
      <c r="P52" s="41" t="e">
        <v>#N/A</v>
      </c>
      <c r="Q52" s="42" t="e">
        <v>#N/A</v>
      </c>
      <c r="R52" s="41" t="e">
        <v>#N/A</v>
      </c>
      <c r="S52" s="41" t="e">
        <v>#N/A</v>
      </c>
      <c r="T52" s="41" t="e">
        <v>#N/A</v>
      </c>
      <c r="U52" s="41" t="e">
        <v>#N/A</v>
      </c>
      <c r="V52" s="41" t="e">
        <v>#N/A</v>
      </c>
      <c r="W52" s="39" t="e">
        <v>#N/A</v>
      </c>
      <c r="X52" s="53"/>
      <c r="Y52" s="53"/>
      <c r="Z52" s="53"/>
      <c r="AA52" s="53"/>
      <c r="AB52" s="53"/>
    </row>
    <row r="53" spans="2:28" x14ac:dyDescent="0.2">
      <c r="B53" s="51" t="e">
        <v>#N/A</v>
      </c>
      <c r="D53" s="36" t="e">
        <v>#N/A</v>
      </c>
      <c r="E53" s="37" t="e">
        <v>#N/A</v>
      </c>
      <c r="F53" s="37" t="e">
        <v>#N/A</v>
      </c>
      <c r="G53" s="36" t="e">
        <v>#N/A</v>
      </c>
      <c r="H53" s="36" t="e">
        <v>#N/A</v>
      </c>
      <c r="I53" s="38" t="e">
        <v>#N/A</v>
      </c>
      <c r="J53" s="39" t="e">
        <v>#N/A</v>
      </c>
      <c r="K53" s="38" t="e">
        <v>#N/A</v>
      </c>
      <c r="L53" s="36" t="e">
        <v>#N/A</v>
      </c>
      <c r="M53" s="38" t="e">
        <v>#N/A</v>
      </c>
      <c r="N53" s="40" t="e">
        <v>#N/A</v>
      </c>
      <c r="O53" s="41" t="e">
        <v>#N/A</v>
      </c>
      <c r="P53" s="41" t="e">
        <v>#N/A</v>
      </c>
      <c r="Q53" s="42" t="e">
        <v>#N/A</v>
      </c>
      <c r="R53" s="41" t="e">
        <v>#N/A</v>
      </c>
      <c r="S53" s="41" t="e">
        <v>#N/A</v>
      </c>
      <c r="T53" s="41" t="e">
        <v>#N/A</v>
      </c>
      <c r="U53" s="41" t="e">
        <v>#N/A</v>
      </c>
      <c r="V53" s="41" t="e">
        <v>#N/A</v>
      </c>
      <c r="W53" s="39" t="e">
        <v>#N/A</v>
      </c>
      <c r="X53" s="53"/>
      <c r="Y53" s="53"/>
      <c r="Z53" s="53"/>
      <c r="AA53" s="53"/>
      <c r="AB53" s="53"/>
    </row>
    <row r="54" spans="2:28" x14ac:dyDescent="0.2">
      <c r="B54" s="52" t="e">
        <v>#N/A</v>
      </c>
      <c r="D54" s="43" t="e">
        <v>#N/A</v>
      </c>
      <c r="E54" s="44" t="e">
        <v>#N/A</v>
      </c>
      <c r="F54" s="44" t="e">
        <v>#N/A</v>
      </c>
      <c r="G54" s="43" t="e">
        <v>#N/A</v>
      </c>
      <c r="H54" s="43" t="e">
        <v>#N/A</v>
      </c>
      <c r="I54" s="45" t="e">
        <v>#N/A</v>
      </c>
      <c r="J54" s="46" t="e">
        <v>#N/A</v>
      </c>
      <c r="K54" s="45" t="e">
        <v>#N/A</v>
      </c>
      <c r="L54" s="43" t="e">
        <v>#N/A</v>
      </c>
      <c r="M54" s="45" t="e">
        <v>#N/A</v>
      </c>
      <c r="N54" s="47" t="e">
        <v>#N/A</v>
      </c>
      <c r="O54" s="48" t="e">
        <v>#N/A</v>
      </c>
      <c r="P54" s="48" t="e">
        <v>#N/A</v>
      </c>
      <c r="Q54" s="49" t="e">
        <v>#N/A</v>
      </c>
      <c r="R54" s="48" t="e">
        <v>#N/A</v>
      </c>
      <c r="S54" s="48" t="e">
        <v>#N/A</v>
      </c>
      <c r="T54" s="48" t="e">
        <v>#N/A</v>
      </c>
      <c r="U54" s="48" t="e">
        <v>#N/A</v>
      </c>
      <c r="V54" s="48" t="e">
        <v>#N/A</v>
      </c>
      <c r="W54" s="46" t="e">
        <v>#N/A</v>
      </c>
      <c r="X54" s="53"/>
      <c r="Y54" s="53"/>
      <c r="Z54" s="53"/>
      <c r="AA54" s="53"/>
      <c r="AB54" s="53"/>
    </row>
    <row r="55" spans="2:28" x14ac:dyDescent="0.2">
      <c r="J55" s="53"/>
      <c r="K55" s="53"/>
      <c r="L55" s="53"/>
      <c r="M55" s="53"/>
      <c r="N55" s="53"/>
      <c r="O55" s="53"/>
      <c r="P55" s="53"/>
      <c r="Q55" s="53"/>
      <c r="R55" s="53"/>
      <c r="S55" s="53"/>
      <c r="T55" s="53"/>
      <c r="U55" s="53"/>
      <c r="V55" s="53"/>
      <c r="W55" s="53"/>
      <c r="X55" s="53"/>
      <c r="Y55" s="53"/>
      <c r="Z55" s="53"/>
      <c r="AA55" s="53"/>
      <c r="AB55" s="53"/>
    </row>
    <row r="56" spans="2:28" x14ac:dyDescent="0.2">
      <c r="J56" s="53"/>
      <c r="K56" s="53"/>
      <c r="L56" s="53"/>
      <c r="M56" s="53"/>
      <c r="N56" s="53"/>
      <c r="O56" s="53"/>
      <c r="P56" s="53"/>
      <c r="Q56" s="53"/>
      <c r="R56" s="53"/>
      <c r="S56" s="53"/>
      <c r="T56" s="53"/>
      <c r="U56" s="53"/>
      <c r="V56" s="53"/>
      <c r="W56" s="53"/>
      <c r="X56" s="53"/>
      <c r="Y56" s="53"/>
      <c r="Z56" s="53"/>
      <c r="AA56" s="53"/>
      <c r="AB56" s="53"/>
    </row>
    <row r="57" spans="2:28" x14ac:dyDescent="0.2">
      <c r="J57" s="53"/>
      <c r="K57" s="53"/>
      <c r="L57" s="53"/>
      <c r="M57" s="53"/>
      <c r="N57" s="53"/>
      <c r="O57" s="53"/>
      <c r="P57" s="53"/>
      <c r="Q57" s="53"/>
      <c r="R57" s="53"/>
      <c r="S57" s="53"/>
      <c r="T57" s="53"/>
      <c r="U57" s="53"/>
      <c r="V57" s="53"/>
      <c r="W57" s="53"/>
      <c r="X57" s="53"/>
      <c r="Y57" s="53"/>
      <c r="Z57" s="53"/>
      <c r="AA57" s="53"/>
      <c r="AB57" s="53"/>
    </row>
    <row r="58" spans="2:28" x14ac:dyDescent="0.2">
      <c r="J58" s="53"/>
      <c r="K58" s="53"/>
      <c r="L58" s="53"/>
      <c r="M58" s="53"/>
      <c r="N58" s="53"/>
      <c r="O58" s="53"/>
      <c r="P58" s="53"/>
      <c r="Q58" s="53"/>
      <c r="R58" s="53"/>
      <c r="S58" s="53"/>
      <c r="T58" s="53"/>
      <c r="U58" s="53"/>
      <c r="V58" s="53"/>
      <c r="W58" s="53"/>
      <c r="X58" s="53"/>
      <c r="Y58" s="53"/>
      <c r="Z58" s="53"/>
      <c r="AA58" s="53"/>
      <c r="AB58" s="53"/>
    </row>
    <row r="59" spans="2:28" x14ac:dyDescent="0.2">
      <c r="J59" s="53"/>
      <c r="K59" s="53"/>
      <c r="L59" s="53"/>
      <c r="M59" s="53"/>
      <c r="N59" s="53"/>
      <c r="O59" s="53"/>
      <c r="P59" s="53"/>
      <c r="Q59" s="53"/>
      <c r="R59" s="53"/>
      <c r="S59" s="53"/>
      <c r="T59" s="53"/>
      <c r="U59" s="53"/>
      <c r="V59" s="53"/>
      <c r="W59" s="53"/>
      <c r="X59" s="53"/>
      <c r="Y59" s="53"/>
      <c r="Z59" s="53"/>
      <c r="AA59" s="53"/>
      <c r="AB59" s="53"/>
    </row>
    <row r="60" spans="2:28" x14ac:dyDescent="0.2">
      <c r="J60" s="53"/>
      <c r="K60" s="53"/>
      <c r="L60" s="53"/>
      <c r="M60" s="53"/>
      <c r="N60" s="53"/>
      <c r="O60" s="53"/>
      <c r="P60" s="53"/>
      <c r="Q60" s="53"/>
      <c r="R60" s="53"/>
      <c r="S60" s="53"/>
      <c r="T60" s="53"/>
      <c r="U60" s="53"/>
      <c r="V60" s="53"/>
      <c r="W60" s="53"/>
      <c r="X60" s="53"/>
      <c r="Y60" s="53"/>
      <c r="Z60" s="53"/>
      <c r="AA60" s="53"/>
      <c r="AB60" s="53"/>
    </row>
    <row r="61" spans="2:28" x14ac:dyDescent="0.2">
      <c r="B61" s="54"/>
      <c r="D61" s="55"/>
      <c r="E61" s="55"/>
      <c r="F61" s="55"/>
      <c r="G61" s="55"/>
      <c r="H61" s="55"/>
      <c r="I61" s="53"/>
      <c r="J61" s="53"/>
      <c r="K61" s="53"/>
      <c r="L61" s="53"/>
      <c r="M61" s="53"/>
      <c r="N61" s="53"/>
      <c r="O61" s="53"/>
      <c r="P61" s="53"/>
      <c r="Q61" s="53"/>
      <c r="R61" s="53"/>
      <c r="S61" s="53"/>
      <c r="T61" s="53"/>
      <c r="U61" s="53"/>
      <c r="V61" s="53"/>
      <c r="W61" s="53"/>
      <c r="X61" s="53"/>
      <c r="Y61" s="53"/>
      <c r="Z61" s="53"/>
      <c r="AA61" s="53"/>
      <c r="AB61" s="53"/>
    </row>
  </sheetData>
  <dataValidations count="2">
    <dataValidation type="list" allowBlank="1" showInputMessage="1" showErrorMessage="1" sqref="E3">
      <formula1>"0, 1"</formula1>
    </dataValidation>
    <dataValidation type="list" allowBlank="1" showInputMessage="1" showErrorMessage="1" sqref="E2">
      <formula1>$Z$1:$Z$3</formula1>
    </dataValidation>
  </dataValidation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4"/>
  <dimension ref="B2:M211"/>
  <sheetViews>
    <sheetView showGridLines="0" workbookViewId="0">
      <selection activeCell="G7" sqref="G7"/>
    </sheetView>
  </sheetViews>
  <sheetFormatPr defaultRowHeight="12" x14ac:dyDescent="0.2"/>
  <cols>
    <col min="1" max="1" width="2.7109375" style="1" customWidth="1"/>
    <col min="2" max="2" width="15.140625" style="1" bestFit="1" customWidth="1"/>
    <col min="3" max="3" width="11" style="1" bestFit="1" customWidth="1"/>
    <col min="4" max="4" width="8" style="1" bestFit="1" customWidth="1"/>
    <col min="5" max="5" width="2.7109375" style="1" customWidth="1"/>
    <col min="6" max="6" width="21.42578125" style="1" bestFit="1" customWidth="1"/>
    <col min="7" max="7" width="23.42578125" style="1" bestFit="1" customWidth="1"/>
    <col min="8" max="8" width="2.7109375" style="1" customWidth="1"/>
    <col min="9" max="9" width="29.7109375" style="1" bestFit="1" customWidth="1"/>
    <col min="10" max="10" width="20.7109375" style="1" customWidth="1"/>
    <col min="11" max="11" width="2.7109375" style="1" customWidth="1"/>
    <col min="12" max="12" width="11" style="1" bestFit="1" customWidth="1"/>
    <col min="13" max="13" width="12" style="1" bestFit="1" customWidth="1"/>
    <col min="14" max="14" width="20.7109375" style="1" customWidth="1"/>
    <col min="15" max="15" width="2.7109375" style="1" customWidth="1"/>
    <col min="16" max="16" width="13.140625" style="1" bestFit="1" customWidth="1"/>
    <col min="17" max="16384" width="9.140625" style="1"/>
  </cols>
  <sheetData>
    <row r="2" spans="2:13" ht="12.75" x14ac:dyDescent="0.25">
      <c r="B2" s="96" t="s">
        <v>238</v>
      </c>
      <c r="C2" s="96" t="s">
        <v>236</v>
      </c>
      <c r="D2" s="96" t="s">
        <v>257</v>
      </c>
      <c r="F2" s="88" t="s">
        <v>247</v>
      </c>
      <c r="G2" s="88"/>
      <c r="I2" s="88" t="s">
        <v>255</v>
      </c>
      <c r="J2" s="88"/>
      <c r="L2" s="88" t="s">
        <v>254</v>
      </c>
      <c r="M2" s="88"/>
    </row>
    <row r="3" spans="2:13" ht="12.75" x14ac:dyDescent="0.25">
      <c r="B3" s="14" t="str">
        <f>Swap1</f>
        <v>Swap1#0004</v>
      </c>
      <c r="C3" s="14">
        <v>1</v>
      </c>
      <c r="D3" s="14" t="b">
        <v>0</v>
      </c>
      <c r="F3" s="93" t="s">
        <v>11</v>
      </c>
      <c r="G3" s="86">
        <f>0.01%*10^(-1)</f>
        <v>1.0000000000000001E-5</v>
      </c>
      <c r="I3" s="5" t="s">
        <v>242</v>
      </c>
      <c r="J3" s="89" t="str">
        <f>G10</f>
        <v>--</v>
      </c>
      <c r="L3" s="97" t="s">
        <v>252</v>
      </c>
      <c r="M3" s="26">
        <f>SUM(J150:J211)</f>
        <v>0</v>
      </c>
    </row>
    <row r="4" spans="2:13" ht="12.75" x14ac:dyDescent="0.25">
      <c r="B4" s="16" t="str">
        <f>Swap2</f>
        <v>Swap2#0005</v>
      </c>
      <c r="C4" s="16">
        <v>1</v>
      </c>
      <c r="D4" s="16" t="b">
        <v>1</v>
      </c>
      <c r="F4" s="94" t="s">
        <v>53</v>
      </c>
      <c r="G4" s="111" t="s">
        <v>54</v>
      </c>
      <c r="I4" s="6" t="s">
        <v>243</v>
      </c>
      <c r="J4" s="90">
        <f>SUM(_xll.ohPack(G11:G216))</f>
        <v>0</v>
      </c>
      <c r="L4" s="98" t="s">
        <v>2</v>
      </c>
      <c r="M4" s="80">
        <f>SUM(J11:J80)</f>
        <v>0</v>
      </c>
    </row>
    <row r="5" spans="2:13" ht="12.75" x14ac:dyDescent="0.25">
      <c r="B5" s="16" t="str">
        <f>OIS</f>
        <v>OIS#0003</v>
      </c>
      <c r="C5" s="16">
        <v>1</v>
      </c>
      <c r="D5" s="16" t="b">
        <v>0</v>
      </c>
      <c r="I5" s="92" t="s">
        <v>239</v>
      </c>
      <c r="J5" s="91" t="str">
        <f>IFERROR(J3-J4,"--")</f>
        <v>--</v>
      </c>
      <c r="L5" s="98" t="s">
        <v>249</v>
      </c>
      <c r="M5" s="80">
        <f>SUM(J81:J149)</f>
        <v>0</v>
      </c>
    </row>
    <row r="6" spans="2:13" ht="12.75" x14ac:dyDescent="0.25">
      <c r="B6" s="16"/>
      <c r="C6" s="16">
        <v>1</v>
      </c>
      <c r="D6" s="16" t="b">
        <v>0</v>
      </c>
      <c r="I6" s="5" t="s">
        <v>245</v>
      </c>
      <c r="J6" s="89"/>
      <c r="L6" s="92" t="s">
        <v>256</v>
      </c>
      <c r="M6" s="81">
        <f>SUM(M3:M5)</f>
        <v>0</v>
      </c>
    </row>
    <row r="7" spans="2:13" ht="12.75" x14ac:dyDescent="0.25">
      <c r="B7" s="16"/>
      <c r="C7" s="16">
        <v>1</v>
      </c>
      <c r="D7" s="16" t="b">
        <v>0</v>
      </c>
      <c r="F7" s="92" t="s">
        <v>55</v>
      </c>
      <c r="G7" s="13" t="b">
        <v>0</v>
      </c>
      <c r="I7" s="6" t="s">
        <v>246</v>
      </c>
      <c r="J7" s="90">
        <f>SUM(_xll.ohPack(J11:J216))</f>
        <v>0</v>
      </c>
    </row>
    <row r="8" spans="2:13" ht="12.75" x14ac:dyDescent="0.25">
      <c r="B8" s="16"/>
      <c r="C8" s="16">
        <v>1</v>
      </c>
      <c r="D8" s="16" t="b">
        <v>0</v>
      </c>
      <c r="I8" s="92" t="s">
        <v>239</v>
      </c>
      <c r="J8" s="91">
        <f>IFERROR(J6-J7,"--")</f>
        <v>0</v>
      </c>
    </row>
    <row r="9" spans="2:13" ht="12.75" x14ac:dyDescent="0.25">
      <c r="B9" s="16"/>
      <c r="C9" s="16">
        <v>1</v>
      </c>
      <c r="D9" s="16" t="b">
        <v>0</v>
      </c>
      <c r="F9" s="56" t="s">
        <v>241</v>
      </c>
      <c r="G9" s="56" t="s">
        <v>244</v>
      </c>
      <c r="J9" s="87"/>
      <c r="K9" s="87"/>
    </row>
    <row r="10" spans="2:13" ht="12.75" x14ac:dyDescent="0.25">
      <c r="B10" s="16"/>
      <c r="C10" s="16">
        <v>1</v>
      </c>
      <c r="D10" s="16" t="b">
        <v>0</v>
      </c>
      <c r="F10" s="82" t="s">
        <v>235</v>
      </c>
      <c r="G10" s="109" t="str">
        <f t="array" ref="G10:G211">IF($G$7,_xll.qlBucketAnalysis(_xll.ohPack(F10:F211),_xll.ohFilter(Instruments,Include),_xll.ohFilter(Quantities,Include),Shift,SensitivityAnalysis),"--")</f>
        <v>--</v>
      </c>
      <c r="I10" s="56" t="s">
        <v>237</v>
      </c>
      <c r="J10" s="56" t="s">
        <v>240</v>
      </c>
    </row>
    <row r="11" spans="2:13" x14ac:dyDescent="0.2">
      <c r="B11" s="16"/>
      <c r="C11" s="16">
        <v>1</v>
      </c>
      <c r="D11" s="16" t="b">
        <v>0</v>
      </c>
      <c r="F11" s="14" t="s">
        <v>119</v>
      </c>
      <c r="G11" s="107" t="str">
        <v>--</v>
      </c>
      <c r="I11" s="75">
        <f>_xll.qlSimpleQuoteTickValue(F11,Trigger)</f>
        <v>1E-4</v>
      </c>
      <c r="J11" s="83" t="str">
        <f>IFERROR(G11*I11,"--")</f>
        <v>--</v>
      </c>
      <c r="L11" s="1" t="str">
        <f>_xll.ohRangeRetrieveError(G10)</f>
        <v/>
      </c>
    </row>
    <row r="12" spans="2:13" x14ac:dyDescent="0.2">
      <c r="B12" s="16"/>
      <c r="C12" s="16">
        <v>1</v>
      </c>
      <c r="D12" s="16" t="b">
        <v>0</v>
      </c>
      <c r="F12" s="16" t="s">
        <v>120</v>
      </c>
      <c r="G12" s="108" t="str">
        <v>--</v>
      </c>
      <c r="I12" s="76">
        <f>_xll.qlSimpleQuoteTickValue(F12,Trigger)</f>
        <v>1E-4</v>
      </c>
      <c r="J12" s="84" t="str">
        <f>IFERROR(G12*I12,"--")</f>
        <v>--</v>
      </c>
    </row>
    <row r="13" spans="2:13" x14ac:dyDescent="0.2">
      <c r="B13" s="10"/>
      <c r="C13" s="10">
        <v>1</v>
      </c>
      <c r="D13" s="10" t="b">
        <v>0</v>
      </c>
      <c r="F13" s="16" t="s">
        <v>121</v>
      </c>
      <c r="G13" s="108" t="str">
        <v>--</v>
      </c>
      <c r="I13" s="76">
        <f>_xll.qlSimpleQuoteTickValue(F13,Trigger)</f>
        <v>1E-4</v>
      </c>
      <c r="J13" s="84" t="str">
        <f>IFERROR(G13*I13,"--")</f>
        <v>--</v>
      </c>
    </row>
    <row r="14" spans="2:13" x14ac:dyDescent="0.2">
      <c r="F14" s="16" t="s">
        <v>122</v>
      </c>
      <c r="G14" s="108" t="str">
        <v>--</v>
      </c>
      <c r="I14" s="76">
        <f>_xll.qlSimpleQuoteTickValue(F14,Trigger)</f>
        <v>1E-4</v>
      </c>
      <c r="J14" s="84" t="str">
        <f>IFERROR(G14*I14,"--")</f>
        <v>--</v>
      </c>
    </row>
    <row r="15" spans="2:13" x14ac:dyDescent="0.2">
      <c r="F15" s="16" t="s">
        <v>123</v>
      </c>
      <c r="G15" s="108" t="str">
        <v>--</v>
      </c>
      <c r="I15" s="76">
        <f>_xll.qlSimpleQuoteTickValue(F15,Trigger)</f>
        <v>1E-4</v>
      </c>
      <c r="J15" s="84" t="str">
        <f>IFERROR(G15*I15,"--")</f>
        <v>--</v>
      </c>
    </row>
    <row r="16" spans="2:13" x14ac:dyDescent="0.2">
      <c r="F16" s="16" t="s">
        <v>124</v>
      </c>
      <c r="G16" s="108" t="str">
        <v>--</v>
      </c>
      <c r="I16" s="76">
        <f>_xll.qlSimpleQuoteTickValue(F16,Trigger)</f>
        <v>1E-4</v>
      </c>
      <c r="J16" s="84" t="str">
        <f>IFERROR(G16*I16,"--")</f>
        <v>--</v>
      </c>
    </row>
    <row r="17" spans="4:10" x14ac:dyDescent="0.2">
      <c r="F17" s="16" t="s">
        <v>125</v>
      </c>
      <c r="G17" s="108" t="str">
        <v>--</v>
      </c>
      <c r="I17" s="76">
        <f>_xll.qlSimpleQuoteTickValue(F17,Trigger)</f>
        <v>1E-4</v>
      </c>
      <c r="J17" s="84" t="str">
        <f>IFERROR(G17*I17,"--")</f>
        <v>--</v>
      </c>
    </row>
    <row r="18" spans="4:10" x14ac:dyDescent="0.2">
      <c r="F18" s="16" t="s">
        <v>272</v>
      </c>
      <c r="G18" s="108" t="str">
        <v>--</v>
      </c>
      <c r="I18" s="76">
        <f>_xll.qlSimpleQuoteTickValue(F18,Trigger)</f>
        <v>1E-4</v>
      </c>
      <c r="J18" s="84" t="str">
        <f>IFERROR(G18*I18,"--")</f>
        <v>--</v>
      </c>
    </row>
    <row r="19" spans="4:10" x14ac:dyDescent="0.2">
      <c r="F19" s="16" t="s">
        <v>273</v>
      </c>
      <c r="G19" s="108" t="str">
        <v>--</v>
      </c>
      <c r="I19" s="76">
        <f>_xll.qlSimpleQuoteTickValue(F19,Trigger)</f>
        <v>1E-4</v>
      </c>
      <c r="J19" s="84" t="str">
        <f>IFERROR(G19*I19,"--")</f>
        <v>--</v>
      </c>
    </row>
    <row r="20" spans="4:10" x14ac:dyDescent="0.2">
      <c r="F20" s="16" t="s">
        <v>274</v>
      </c>
      <c r="G20" s="108" t="str">
        <v>--</v>
      </c>
      <c r="I20" s="76">
        <f>_xll.qlSimpleQuoteTickValue(F20,Trigger)</f>
        <v>1E-4</v>
      </c>
      <c r="J20" s="84" t="str">
        <f>IFERROR(G20*I20,"--")</f>
        <v>--</v>
      </c>
    </row>
    <row r="21" spans="4:10" x14ac:dyDescent="0.2">
      <c r="F21" s="16" t="s">
        <v>275</v>
      </c>
      <c r="G21" s="108" t="str">
        <v>--</v>
      </c>
      <c r="I21" s="76">
        <f>_xll.qlSimpleQuoteTickValue(F21,Trigger)</f>
        <v>1E-4</v>
      </c>
      <c r="J21" s="84" t="str">
        <f>IFERROR(G21*I21,"--")</f>
        <v>--</v>
      </c>
    </row>
    <row r="22" spans="4:10" x14ac:dyDescent="0.2">
      <c r="F22" s="16" t="s">
        <v>276</v>
      </c>
      <c r="G22" s="108" t="str">
        <v>--</v>
      </c>
      <c r="I22" s="76">
        <f>_xll.qlSimpleQuoteTickValue(F22,Trigger)</f>
        <v>1E-4</v>
      </c>
      <c r="J22" s="90" t="str">
        <f>IFERROR(G22*I22,"--")</f>
        <v>--</v>
      </c>
    </row>
    <row r="23" spans="4:10" x14ac:dyDescent="0.2">
      <c r="F23" s="16" t="s">
        <v>277</v>
      </c>
      <c r="G23" s="108" t="str">
        <v>--</v>
      </c>
      <c r="I23" s="76">
        <f>_xll.qlSimpleQuoteTickValue(F23,Trigger)</f>
        <v>1E-4</v>
      </c>
      <c r="J23" s="90" t="str">
        <f>IFERROR(G23*I23,"--")</f>
        <v>--</v>
      </c>
    </row>
    <row r="24" spans="4:10" x14ac:dyDescent="0.2">
      <c r="F24" s="16" t="s">
        <v>278</v>
      </c>
      <c r="G24" s="108" t="str">
        <v>--</v>
      </c>
      <c r="I24" s="76">
        <f>_xll.qlSimpleQuoteTickValue(F24,Trigger)</f>
        <v>1E-4</v>
      </c>
      <c r="J24" s="90" t="str">
        <f>IFERROR(G24*I24,"--")</f>
        <v>--</v>
      </c>
    </row>
    <row r="25" spans="4:10" x14ac:dyDescent="0.2">
      <c r="F25" s="16" t="s">
        <v>279</v>
      </c>
      <c r="G25" s="108" t="str">
        <v>--</v>
      </c>
      <c r="I25" s="76">
        <f>_xll.qlSimpleQuoteTickValue(F25,Trigger)</f>
        <v>1E-4</v>
      </c>
      <c r="J25" s="90" t="str">
        <f>IFERROR(G25*I25,"--")</f>
        <v>--</v>
      </c>
    </row>
    <row r="26" spans="4:10" x14ac:dyDescent="0.2">
      <c r="F26" s="16" t="s">
        <v>280</v>
      </c>
      <c r="G26" s="108" t="str">
        <v>--</v>
      </c>
      <c r="I26" s="76">
        <f>_xll.qlSimpleQuoteTickValue(F26,Trigger)</f>
        <v>1E-4</v>
      </c>
      <c r="J26" s="90" t="str">
        <f>IFERROR(G26*I26,"--")</f>
        <v>--</v>
      </c>
    </row>
    <row r="27" spans="4:10" x14ac:dyDescent="0.2">
      <c r="F27" s="16" t="s">
        <v>281</v>
      </c>
      <c r="G27" s="108" t="str">
        <v>--</v>
      </c>
      <c r="I27" s="76">
        <f>_xll.qlSimpleQuoteTickValue(F27,Trigger)</f>
        <v>1E-4</v>
      </c>
      <c r="J27" s="90" t="str">
        <f>IFERROR(G27*I27,"--")</f>
        <v>--</v>
      </c>
    </row>
    <row r="28" spans="4:10" x14ac:dyDescent="0.2">
      <c r="F28" s="16" t="s">
        <v>282</v>
      </c>
      <c r="G28" s="108" t="str">
        <v>--</v>
      </c>
      <c r="I28" s="76">
        <f>_xll.qlSimpleQuoteTickValue(F28,Trigger)</f>
        <v>1E-4</v>
      </c>
      <c r="J28" s="90" t="str">
        <f>IFERROR(G28*I28,"--")</f>
        <v>--</v>
      </c>
    </row>
    <row r="29" spans="4:10" x14ac:dyDescent="0.2">
      <c r="F29" s="16" t="s">
        <v>283</v>
      </c>
      <c r="G29" s="108" t="str">
        <v>--</v>
      </c>
      <c r="I29" s="76">
        <f>_xll.qlSimpleQuoteTickValue(F29,Trigger)</f>
        <v>1E-4</v>
      </c>
      <c r="J29" s="90" t="str">
        <f>IFERROR(G29*I29,"--")</f>
        <v>--</v>
      </c>
    </row>
    <row r="30" spans="4:10" x14ac:dyDescent="0.2">
      <c r="D30" s="115" t="str">
        <f>_xll.qlIMMNextCode(EvaluationDate,,Trigger)</f>
        <v>H7</v>
      </c>
      <c r="F30" s="16" t="str">
        <f>"EUR3MFUT"&amp;D30</f>
        <v>EUR3MFUTH7</v>
      </c>
      <c r="G30" s="108" t="str">
        <v>--</v>
      </c>
      <c r="I30" s="114">
        <f>_xll.qlSimpleQuoteTickValue(F30,Trigger)</f>
        <v>-0.01</v>
      </c>
      <c r="J30" s="90" t="str">
        <f>IFERROR(G30*I30,"--")</f>
        <v>--</v>
      </c>
    </row>
    <row r="31" spans="4:10" x14ac:dyDescent="0.2">
      <c r="D31" s="115" t="str">
        <f>_xll.qlIMMNextCode(D30,,Trigger)</f>
        <v>M7</v>
      </c>
      <c r="F31" s="16" t="str">
        <f>"EUR3MFUT"&amp;D31</f>
        <v>EUR3MFUTM7</v>
      </c>
      <c r="G31" s="108" t="str">
        <v>--</v>
      </c>
      <c r="I31" s="114">
        <f>_xll.qlSimpleQuoteTickValue(F31,Trigger)</f>
        <v>-0.01</v>
      </c>
      <c r="J31" s="90" t="str">
        <f>IFERROR(G31*I31,"--")</f>
        <v>--</v>
      </c>
    </row>
    <row r="32" spans="4:10" x14ac:dyDescent="0.2">
      <c r="D32" s="115" t="str">
        <f>_xll.qlIMMNextCode(D31,,Trigger)</f>
        <v>U7</v>
      </c>
      <c r="F32" s="16" t="str">
        <f>"EUR3MFUT"&amp;D32</f>
        <v>EUR3MFUTU7</v>
      </c>
      <c r="G32" s="108" t="str">
        <v>--</v>
      </c>
      <c r="I32" s="114">
        <f>_xll.qlSimpleQuoteTickValue(F32,Trigger)</f>
        <v>-0.01</v>
      </c>
      <c r="J32" s="90" t="str">
        <f>IFERROR(G32*I32,"--")</f>
        <v>--</v>
      </c>
    </row>
    <row r="33" spans="4:10" x14ac:dyDescent="0.2">
      <c r="D33" s="115" t="str">
        <f>_xll.qlIMMNextCode(D32,,Trigger)</f>
        <v>Z7</v>
      </c>
      <c r="F33" s="16" t="str">
        <f>"EUR3MFUT"&amp;D33</f>
        <v>EUR3MFUTZ7</v>
      </c>
      <c r="G33" s="108" t="str">
        <v>--</v>
      </c>
      <c r="I33" s="114">
        <f>_xll.qlSimpleQuoteTickValue(F33,Trigger)</f>
        <v>-0.01</v>
      </c>
      <c r="J33" s="90" t="str">
        <f>IFERROR(G33*I33,"--")</f>
        <v>--</v>
      </c>
    </row>
    <row r="34" spans="4:10" x14ac:dyDescent="0.2">
      <c r="D34" s="115" t="str">
        <f>_xll.qlIMMNextCode(D33,,Trigger)</f>
        <v>H8</v>
      </c>
      <c r="F34" s="16" t="str">
        <f>"EUR3MFUT"&amp;D34</f>
        <v>EUR3MFUTH8</v>
      </c>
      <c r="G34" s="108" t="str">
        <v>--</v>
      </c>
      <c r="I34" s="114">
        <f>_xll.qlSimpleQuoteTickValue(F34,Trigger)</f>
        <v>-0.01</v>
      </c>
      <c r="J34" s="90" t="str">
        <f>IFERROR(G34*I34,"--")</f>
        <v>--</v>
      </c>
    </row>
    <row r="35" spans="4:10" x14ac:dyDescent="0.2">
      <c r="D35" s="115" t="str">
        <f>_xll.qlIMMNextCode(D34,,Trigger)</f>
        <v>M8</v>
      </c>
      <c r="F35" s="16" t="str">
        <f>"EUR3MFUT"&amp;D35</f>
        <v>EUR3MFUTM8</v>
      </c>
      <c r="G35" s="108" t="str">
        <v>--</v>
      </c>
      <c r="I35" s="114">
        <f>_xll.qlSimpleQuoteTickValue(F35,Trigger)</f>
        <v>-0.01</v>
      </c>
      <c r="J35" s="90" t="str">
        <f>IFERROR(G35*I35,"--")</f>
        <v>--</v>
      </c>
    </row>
    <row r="36" spans="4:10" x14ac:dyDescent="0.2">
      <c r="D36" s="115" t="str">
        <f>_xll.qlIMMNextCode(D35,,Trigger)</f>
        <v>U8</v>
      </c>
      <c r="F36" s="16" t="str">
        <f>"EUR3MFUT"&amp;D36</f>
        <v>EUR3MFUTU8</v>
      </c>
      <c r="G36" s="108" t="str">
        <v>--</v>
      </c>
      <c r="I36" s="114">
        <f>_xll.qlSimpleQuoteTickValue(F36,Trigger)</f>
        <v>-0.01</v>
      </c>
      <c r="J36" s="90" t="str">
        <f>IFERROR(G36*I36,"--")</f>
        <v>--</v>
      </c>
    </row>
    <row r="37" spans="4:10" x14ac:dyDescent="0.2">
      <c r="D37" s="115" t="str">
        <f>_xll.qlIMMNextCode(D36,,Trigger)</f>
        <v>Z8</v>
      </c>
      <c r="F37" s="16" t="str">
        <f>"EUR3MFUT"&amp;D37</f>
        <v>EUR3MFUTZ8</v>
      </c>
      <c r="G37" s="108" t="str">
        <v>--</v>
      </c>
      <c r="I37" s="114">
        <f>_xll.qlSimpleQuoteTickValue(F37,Trigger)</f>
        <v>-0.01</v>
      </c>
      <c r="J37" s="90" t="str">
        <f>IFERROR(G37*I37,"--")</f>
        <v>--</v>
      </c>
    </row>
    <row r="38" spans="4:10" x14ac:dyDescent="0.2">
      <c r="D38" s="115" t="str">
        <f>_xll.qlIMMNextCode(D37,,Trigger)</f>
        <v>H9</v>
      </c>
      <c r="F38" s="16" t="str">
        <f>"EUR3MFUT"&amp;D38</f>
        <v>EUR3MFUTH9</v>
      </c>
      <c r="G38" s="108" t="str">
        <v>--</v>
      </c>
      <c r="I38" s="114">
        <f>_xll.qlSimpleQuoteTickValue(F38,Trigger)</f>
        <v>-0.01</v>
      </c>
      <c r="J38" s="90" t="str">
        <f>IFERROR(G38*I38,"--")</f>
        <v>--</v>
      </c>
    </row>
    <row r="39" spans="4:10" x14ac:dyDescent="0.2">
      <c r="D39" s="115" t="str">
        <f>_xll.qlIMMNextCode(D38,,Trigger)</f>
        <v>M9</v>
      </c>
      <c r="F39" s="16" t="str">
        <f>"EUR3MFUT"&amp;D39</f>
        <v>EUR3MFUTM9</v>
      </c>
      <c r="G39" s="108" t="str">
        <v>--</v>
      </c>
      <c r="I39" s="114">
        <f>_xll.qlSimpleQuoteTickValue(F39,Trigger)</f>
        <v>-0.01</v>
      </c>
      <c r="J39" s="90" t="str">
        <f>IFERROR(G39*I39,"--")</f>
        <v>--</v>
      </c>
    </row>
    <row r="40" spans="4:10" x14ac:dyDescent="0.2">
      <c r="D40" s="115" t="str">
        <f>_xll.qlIMMNextCode(D39,,Trigger)</f>
        <v>U9</v>
      </c>
      <c r="F40" s="16" t="str">
        <f>"EUR3MFUT"&amp;D40</f>
        <v>EUR3MFUTU9</v>
      </c>
      <c r="G40" s="108" t="str">
        <v>--</v>
      </c>
      <c r="I40" s="114">
        <f>_xll.qlSimpleQuoteTickValue(F40,Trigger)</f>
        <v>-0.01</v>
      </c>
      <c r="J40" s="90" t="str">
        <f>IFERROR(G40*I40,"--")</f>
        <v>--</v>
      </c>
    </row>
    <row r="41" spans="4:10" x14ac:dyDescent="0.2">
      <c r="F41" s="16" t="s">
        <v>126</v>
      </c>
      <c r="G41" s="108" t="str">
        <v>--</v>
      </c>
      <c r="I41" s="76">
        <f>_xll.qlSimpleQuoteTickValue(F41,Trigger)</f>
        <v>1E-4</v>
      </c>
      <c r="J41" s="90" t="str">
        <f>IFERROR(G41*I41,"--")</f>
        <v>--</v>
      </c>
    </row>
    <row r="42" spans="4:10" x14ac:dyDescent="0.2">
      <c r="F42" s="16" t="s">
        <v>127</v>
      </c>
      <c r="G42" s="108" t="str">
        <v>--</v>
      </c>
      <c r="I42" s="76">
        <f>_xll.qlSimpleQuoteTickValue(F42,Trigger)</f>
        <v>1E-4</v>
      </c>
      <c r="J42" s="90" t="str">
        <f>IFERROR(G42*I42,"--")</f>
        <v>--</v>
      </c>
    </row>
    <row r="43" spans="4:10" x14ac:dyDescent="0.2">
      <c r="F43" s="16" t="s">
        <v>128</v>
      </c>
      <c r="G43" s="108" t="str">
        <v>--</v>
      </c>
      <c r="I43" s="76">
        <f>_xll.qlSimpleQuoteTickValue(F43,Trigger)</f>
        <v>1E-4</v>
      </c>
      <c r="J43" s="90" t="str">
        <f>IFERROR(G43*I43,"--")</f>
        <v>--</v>
      </c>
    </row>
    <row r="44" spans="4:10" x14ac:dyDescent="0.2">
      <c r="F44" s="16" t="s">
        <v>129</v>
      </c>
      <c r="G44" s="108" t="str">
        <v>--</v>
      </c>
      <c r="I44" s="76">
        <f>_xll.qlSimpleQuoteTickValue(F44,Trigger)</f>
        <v>1E-4</v>
      </c>
      <c r="J44" s="84" t="str">
        <f>IFERROR(G44*I44,"--")</f>
        <v>--</v>
      </c>
    </row>
    <row r="45" spans="4:10" x14ac:dyDescent="0.2">
      <c r="F45" s="16" t="s">
        <v>130</v>
      </c>
      <c r="G45" s="108" t="str">
        <v>--</v>
      </c>
      <c r="I45" s="76">
        <f>_xll.qlSimpleQuoteTickValue(F45,Trigger)</f>
        <v>1E-4</v>
      </c>
      <c r="J45" s="84" t="str">
        <f>IFERROR(G45*I45,"--")</f>
        <v>--</v>
      </c>
    </row>
    <row r="46" spans="4:10" x14ac:dyDescent="0.2">
      <c r="F46" s="16" t="s">
        <v>131</v>
      </c>
      <c r="G46" s="108" t="str">
        <v>--</v>
      </c>
      <c r="I46" s="76">
        <f>_xll.qlSimpleQuoteTickValue(F46,Trigger)</f>
        <v>1E-4</v>
      </c>
      <c r="J46" s="84" t="str">
        <f>IFERROR(G46*I46,"--")</f>
        <v>--</v>
      </c>
    </row>
    <row r="47" spans="4:10" x14ac:dyDescent="0.2">
      <c r="F47" s="16" t="s">
        <v>132</v>
      </c>
      <c r="G47" s="108" t="str">
        <v>--</v>
      </c>
      <c r="I47" s="76">
        <f>_xll.qlSimpleQuoteTickValue(F47,Trigger)</f>
        <v>1E-4</v>
      </c>
      <c r="J47" s="84" t="str">
        <f>IFERROR(G47*I47,"--")</f>
        <v>--</v>
      </c>
    </row>
    <row r="48" spans="4:10" x14ac:dyDescent="0.2">
      <c r="F48" s="16" t="s">
        <v>133</v>
      </c>
      <c r="G48" s="108" t="str">
        <v>--</v>
      </c>
      <c r="I48" s="76">
        <f>_xll.qlSimpleQuoteTickValue(F48,Trigger)</f>
        <v>1E-4</v>
      </c>
      <c r="J48" s="84" t="str">
        <f>IFERROR(G48*I48,"--")</f>
        <v>--</v>
      </c>
    </row>
    <row r="49" spans="6:10" x14ac:dyDescent="0.2">
      <c r="F49" s="16" t="s">
        <v>134</v>
      </c>
      <c r="G49" s="108" t="str">
        <v>--</v>
      </c>
      <c r="I49" s="76">
        <f>_xll.qlSimpleQuoteTickValue(F49,Trigger)</f>
        <v>1E-4</v>
      </c>
      <c r="J49" s="84" t="str">
        <f>IFERROR(G49*I49,"--")</f>
        <v>--</v>
      </c>
    </row>
    <row r="50" spans="6:10" x14ac:dyDescent="0.2">
      <c r="F50" s="16" t="s">
        <v>135</v>
      </c>
      <c r="G50" s="108" t="str">
        <v>--</v>
      </c>
      <c r="I50" s="76">
        <f>_xll.qlSimpleQuoteTickValue(F50,Trigger)</f>
        <v>1E-4</v>
      </c>
      <c r="J50" s="84" t="str">
        <f>IFERROR(G50*I50,"--")</f>
        <v>--</v>
      </c>
    </row>
    <row r="51" spans="6:10" x14ac:dyDescent="0.2">
      <c r="F51" s="16" t="s">
        <v>136</v>
      </c>
      <c r="G51" s="108" t="str">
        <v>--</v>
      </c>
      <c r="I51" s="76">
        <f>_xll.qlSimpleQuoteTickValue(F51,Trigger)</f>
        <v>1E-4</v>
      </c>
      <c r="J51" s="84" t="str">
        <f>IFERROR(G51*I51,"--")</f>
        <v>--</v>
      </c>
    </row>
    <row r="52" spans="6:10" x14ac:dyDescent="0.2">
      <c r="F52" s="16" t="s">
        <v>137</v>
      </c>
      <c r="G52" s="108" t="str">
        <v>--</v>
      </c>
      <c r="I52" s="76">
        <f>_xll.qlSimpleQuoteTickValue(F52,Trigger)</f>
        <v>1E-4</v>
      </c>
      <c r="J52" s="84" t="str">
        <f>IFERROR(G52*I52,"--")</f>
        <v>--</v>
      </c>
    </row>
    <row r="53" spans="6:10" x14ac:dyDescent="0.2">
      <c r="F53" s="16" t="s">
        <v>138</v>
      </c>
      <c r="G53" s="108" t="str">
        <v>--</v>
      </c>
      <c r="I53" s="76">
        <f>_xll.qlSimpleQuoteTickValue(F53,Trigger)</f>
        <v>1E-4</v>
      </c>
      <c r="J53" s="84" t="str">
        <f>IFERROR(G53*I53,"--")</f>
        <v>--</v>
      </c>
    </row>
    <row r="54" spans="6:10" x14ac:dyDescent="0.2">
      <c r="F54" s="16" t="s">
        <v>139</v>
      </c>
      <c r="G54" s="108" t="str">
        <v>--</v>
      </c>
      <c r="I54" s="76">
        <f>_xll.qlSimpleQuoteTickValue(F54,Trigger)</f>
        <v>1E-4</v>
      </c>
      <c r="J54" s="84" t="str">
        <f>IFERROR(G54*I54,"--")</f>
        <v>--</v>
      </c>
    </row>
    <row r="55" spans="6:10" x14ac:dyDescent="0.2">
      <c r="F55" s="16" t="s">
        <v>140</v>
      </c>
      <c r="G55" s="108" t="str">
        <v>--</v>
      </c>
      <c r="I55" s="76">
        <f>_xll.qlSimpleQuoteTickValue(F55,Trigger)</f>
        <v>1E-4</v>
      </c>
      <c r="J55" s="84" t="str">
        <f>IFERROR(G55*I55,"--")</f>
        <v>--</v>
      </c>
    </row>
    <row r="56" spans="6:10" x14ac:dyDescent="0.2">
      <c r="F56" s="16" t="s">
        <v>141</v>
      </c>
      <c r="G56" s="108" t="str">
        <v>--</v>
      </c>
      <c r="I56" s="76">
        <f>_xll.qlSimpleQuoteTickValue(F56,Trigger)</f>
        <v>1E-4</v>
      </c>
      <c r="J56" s="84" t="str">
        <f>IFERROR(G56*I56,"--")</f>
        <v>--</v>
      </c>
    </row>
    <row r="57" spans="6:10" x14ac:dyDescent="0.2">
      <c r="F57" s="16" t="s">
        <v>142</v>
      </c>
      <c r="G57" s="108" t="str">
        <v>--</v>
      </c>
      <c r="I57" s="76">
        <f>_xll.qlSimpleQuoteTickValue(F57,Trigger)</f>
        <v>1E-4</v>
      </c>
      <c r="J57" s="84" t="str">
        <f>IFERROR(G57*I57,"--")</f>
        <v>--</v>
      </c>
    </row>
    <row r="58" spans="6:10" x14ac:dyDescent="0.2">
      <c r="F58" s="16" t="s">
        <v>143</v>
      </c>
      <c r="G58" s="108" t="str">
        <v>--</v>
      </c>
      <c r="I58" s="76">
        <f>_xll.qlSimpleQuoteTickValue(F58,Trigger)</f>
        <v>1E-4</v>
      </c>
      <c r="J58" s="84" t="str">
        <f>IFERROR(G58*I58,"--")</f>
        <v>--</v>
      </c>
    </row>
    <row r="59" spans="6:10" x14ac:dyDescent="0.2">
      <c r="F59" s="16" t="s">
        <v>144</v>
      </c>
      <c r="G59" s="108" t="str">
        <v>--</v>
      </c>
      <c r="I59" s="76">
        <f>_xll.qlSimpleQuoteTickValue(F59,Trigger)</f>
        <v>1E-4</v>
      </c>
      <c r="J59" s="84" t="str">
        <f>IFERROR(G59*I59,"--")</f>
        <v>--</v>
      </c>
    </row>
    <row r="60" spans="6:10" x14ac:dyDescent="0.2">
      <c r="F60" s="16" t="s">
        <v>145</v>
      </c>
      <c r="G60" s="108" t="str">
        <v>--</v>
      </c>
      <c r="I60" s="76">
        <f>_xll.qlSimpleQuoteTickValue(F60,Trigger)</f>
        <v>1E-4</v>
      </c>
      <c r="J60" s="84" t="str">
        <f>IFERROR(G60*I60,"--")</f>
        <v>--</v>
      </c>
    </row>
    <row r="61" spans="6:10" x14ac:dyDescent="0.2">
      <c r="F61" s="16" t="s">
        <v>146</v>
      </c>
      <c r="G61" s="108" t="str">
        <v>--</v>
      </c>
      <c r="I61" s="76">
        <f>_xll.qlSimpleQuoteTickValue(F61,Trigger)</f>
        <v>1E-4</v>
      </c>
      <c r="J61" s="84" t="str">
        <f>IFERROR(G61*I61,"--")</f>
        <v>--</v>
      </c>
    </row>
    <row r="62" spans="6:10" x14ac:dyDescent="0.2">
      <c r="F62" s="16" t="s">
        <v>147</v>
      </c>
      <c r="G62" s="108" t="str">
        <v>--</v>
      </c>
      <c r="I62" s="76">
        <f>_xll.qlSimpleQuoteTickValue(F62,Trigger)</f>
        <v>1E-4</v>
      </c>
      <c r="J62" s="84" t="str">
        <f>IFERROR(G62*I62,"--")</f>
        <v>--</v>
      </c>
    </row>
    <row r="63" spans="6:10" x14ac:dyDescent="0.2">
      <c r="F63" s="16" t="s">
        <v>148</v>
      </c>
      <c r="G63" s="108" t="str">
        <v>--</v>
      </c>
      <c r="I63" s="76">
        <f>_xll.qlSimpleQuoteTickValue(F63,Trigger)</f>
        <v>1E-4</v>
      </c>
      <c r="J63" s="84" t="str">
        <f>IFERROR(G63*I63,"--")</f>
        <v>--</v>
      </c>
    </row>
    <row r="64" spans="6:10" x14ac:dyDescent="0.2">
      <c r="F64" s="16" t="s">
        <v>149</v>
      </c>
      <c r="G64" s="108" t="str">
        <v>--</v>
      </c>
      <c r="I64" s="76">
        <f>_xll.qlSimpleQuoteTickValue(F64,Trigger)</f>
        <v>1E-4</v>
      </c>
      <c r="J64" s="84" t="str">
        <f>IFERROR(G64*I64,"--")</f>
        <v>--</v>
      </c>
    </row>
    <row r="65" spans="6:10" x14ac:dyDescent="0.2">
      <c r="F65" s="16" t="s">
        <v>150</v>
      </c>
      <c r="G65" s="108" t="str">
        <v>--</v>
      </c>
      <c r="I65" s="76">
        <f>_xll.qlSimpleQuoteTickValue(F65,Trigger)</f>
        <v>1E-4</v>
      </c>
      <c r="J65" s="84" t="str">
        <f>IFERROR(G65*I65,"--")</f>
        <v>--</v>
      </c>
    </row>
    <row r="66" spans="6:10" x14ac:dyDescent="0.2">
      <c r="F66" s="16" t="s">
        <v>151</v>
      </c>
      <c r="G66" s="108" t="str">
        <v>--</v>
      </c>
      <c r="I66" s="76">
        <f>_xll.qlSimpleQuoteTickValue(F66,Trigger)</f>
        <v>1E-4</v>
      </c>
      <c r="J66" s="84" t="str">
        <f>IFERROR(G66*I66,"--")</f>
        <v>--</v>
      </c>
    </row>
    <row r="67" spans="6:10" x14ac:dyDescent="0.2">
      <c r="F67" s="16" t="s">
        <v>152</v>
      </c>
      <c r="G67" s="108" t="str">
        <v>--</v>
      </c>
      <c r="I67" s="76">
        <f>_xll.qlSimpleQuoteTickValue(F67,Trigger)</f>
        <v>1E-4</v>
      </c>
      <c r="J67" s="84" t="str">
        <f>IFERROR(G67*I67,"--")</f>
        <v>--</v>
      </c>
    </row>
    <row r="68" spans="6:10" x14ac:dyDescent="0.2">
      <c r="F68" s="16" t="s">
        <v>153</v>
      </c>
      <c r="G68" s="108" t="str">
        <v>--</v>
      </c>
      <c r="I68" s="76">
        <f>_xll.qlSimpleQuoteTickValue(F68,Trigger)</f>
        <v>1E-4</v>
      </c>
      <c r="J68" s="84" t="str">
        <f>IFERROR(G68*I68,"--")</f>
        <v>--</v>
      </c>
    </row>
    <row r="69" spans="6:10" x14ac:dyDescent="0.2">
      <c r="F69" s="16" t="s">
        <v>154</v>
      </c>
      <c r="G69" s="108" t="str">
        <v>--</v>
      </c>
      <c r="I69" s="76">
        <f>_xll.qlSimpleQuoteTickValue(F69,Trigger)</f>
        <v>1E-4</v>
      </c>
      <c r="J69" s="84" t="str">
        <f>IFERROR(G69*I69,"--")</f>
        <v>--</v>
      </c>
    </row>
    <row r="70" spans="6:10" x14ac:dyDescent="0.2">
      <c r="F70" s="16" t="s">
        <v>155</v>
      </c>
      <c r="G70" s="108" t="str">
        <v>--</v>
      </c>
      <c r="I70" s="76">
        <f>_xll.qlSimpleQuoteTickValue(F70,Trigger)</f>
        <v>1E-4</v>
      </c>
      <c r="J70" s="84" t="str">
        <f>IFERROR(G70*I70,"--")</f>
        <v>--</v>
      </c>
    </row>
    <row r="71" spans="6:10" x14ac:dyDescent="0.2">
      <c r="F71" s="16" t="s">
        <v>156</v>
      </c>
      <c r="G71" s="108" t="str">
        <v>--</v>
      </c>
      <c r="I71" s="76">
        <f>_xll.qlSimpleQuoteTickValue(F71,Trigger)</f>
        <v>1E-4</v>
      </c>
      <c r="J71" s="84" t="str">
        <f>IFERROR(G71*I71,"--")</f>
        <v>--</v>
      </c>
    </row>
    <row r="72" spans="6:10" x14ac:dyDescent="0.2">
      <c r="F72" s="16" t="s">
        <v>157</v>
      </c>
      <c r="G72" s="108" t="str">
        <v>--</v>
      </c>
      <c r="I72" s="76">
        <f>_xll.qlSimpleQuoteTickValue(F72,Trigger)</f>
        <v>1E-4</v>
      </c>
      <c r="J72" s="84" t="str">
        <f>IFERROR(G72*I72,"--")</f>
        <v>--</v>
      </c>
    </row>
    <row r="73" spans="6:10" x14ac:dyDescent="0.2">
      <c r="F73" s="16" t="s">
        <v>158</v>
      </c>
      <c r="G73" s="108" t="str">
        <v>--</v>
      </c>
      <c r="I73" s="76">
        <f>_xll.qlSimpleQuoteTickValue(F73,Trigger)</f>
        <v>1E-4</v>
      </c>
      <c r="J73" s="84" t="str">
        <f>IFERROR(G73*I73,"--")</f>
        <v>--</v>
      </c>
    </row>
    <row r="74" spans="6:10" x14ac:dyDescent="0.2">
      <c r="F74" s="16" t="s">
        <v>159</v>
      </c>
      <c r="G74" s="108" t="str">
        <v>--</v>
      </c>
      <c r="I74" s="76">
        <f>_xll.qlSimpleQuoteTickValue(F74,Trigger)</f>
        <v>1E-4</v>
      </c>
      <c r="J74" s="84" t="str">
        <f>IFERROR(G74*I74,"--")</f>
        <v>--</v>
      </c>
    </row>
    <row r="75" spans="6:10" x14ac:dyDescent="0.2">
      <c r="F75" s="16" t="s">
        <v>160</v>
      </c>
      <c r="G75" s="108" t="str">
        <v>--</v>
      </c>
      <c r="I75" s="76">
        <f>_xll.qlSimpleQuoteTickValue(F75,Trigger)</f>
        <v>1E-4</v>
      </c>
      <c r="J75" s="84" t="str">
        <f>IFERROR(G75*I75,"--")</f>
        <v>--</v>
      </c>
    </row>
    <row r="76" spans="6:10" x14ac:dyDescent="0.2">
      <c r="F76" s="16" t="s">
        <v>161</v>
      </c>
      <c r="G76" s="108" t="str">
        <v>--</v>
      </c>
      <c r="I76" s="76">
        <f>_xll.qlSimpleQuoteTickValue(F76,Trigger)</f>
        <v>1E-4</v>
      </c>
      <c r="J76" s="84" t="str">
        <f>IFERROR(G76*I76,"--")</f>
        <v>--</v>
      </c>
    </row>
    <row r="77" spans="6:10" x14ac:dyDescent="0.2">
      <c r="F77" s="16" t="s">
        <v>162</v>
      </c>
      <c r="G77" s="108" t="str">
        <v>--</v>
      </c>
      <c r="I77" s="76">
        <f>_xll.qlSimpleQuoteTickValue(F77,Trigger)</f>
        <v>1E-4</v>
      </c>
      <c r="J77" s="84" t="str">
        <f>IFERROR(G77*I77,"--")</f>
        <v>--</v>
      </c>
    </row>
    <row r="78" spans="6:10" x14ac:dyDescent="0.2">
      <c r="F78" s="16" t="s">
        <v>163</v>
      </c>
      <c r="G78" s="108" t="str">
        <v>--</v>
      </c>
      <c r="I78" s="76">
        <f>_xll.qlSimpleQuoteTickValue(F78,Trigger)</f>
        <v>1E-4</v>
      </c>
      <c r="J78" s="84" t="str">
        <f>IFERROR(G78*I78,"--")</f>
        <v>--</v>
      </c>
    </row>
    <row r="79" spans="6:10" x14ac:dyDescent="0.2">
      <c r="F79" s="16" t="s">
        <v>164</v>
      </c>
      <c r="G79" s="108" t="str">
        <v>--</v>
      </c>
      <c r="I79" s="76">
        <f>_xll.qlSimpleQuoteTickValue(F79,Trigger)</f>
        <v>1E-4</v>
      </c>
      <c r="J79" s="84" t="str">
        <f>IFERROR(G79*I79,"--")</f>
        <v>--</v>
      </c>
    </row>
    <row r="80" spans="6:10" x14ac:dyDescent="0.2">
      <c r="F80" s="16" t="s">
        <v>165</v>
      </c>
      <c r="G80" s="108" t="str">
        <v>--</v>
      </c>
      <c r="I80" s="76">
        <f>_xll.qlSimpleQuoteTickValue(F80,Trigger)</f>
        <v>1E-4</v>
      </c>
      <c r="J80" s="84" t="str">
        <f>IFERROR(G80*I80,"--")</f>
        <v>--</v>
      </c>
    </row>
    <row r="81" spans="6:10" x14ac:dyDescent="0.2">
      <c r="F81" s="14" t="s">
        <v>174</v>
      </c>
      <c r="G81" s="107" t="str">
        <v>--</v>
      </c>
      <c r="I81" s="75">
        <f>_xll.qlSimpleQuoteTickValue(F81,Trigger)</f>
        <v>1E-4</v>
      </c>
      <c r="J81" s="83" t="str">
        <f>IFERROR(G81*I81,"--")</f>
        <v>--</v>
      </c>
    </row>
    <row r="82" spans="6:10" x14ac:dyDescent="0.2">
      <c r="F82" s="16" t="s">
        <v>175</v>
      </c>
      <c r="G82" s="108" t="str">
        <v>--</v>
      </c>
      <c r="I82" s="76">
        <f>_xll.qlSimpleQuoteTickValue(F82,Trigger)</f>
        <v>1E-4</v>
      </c>
      <c r="J82" s="84" t="str">
        <f>IFERROR(G82*I82,"--")</f>
        <v>--</v>
      </c>
    </row>
    <row r="83" spans="6:10" x14ac:dyDescent="0.2">
      <c r="F83" s="16" t="s">
        <v>166</v>
      </c>
      <c r="G83" s="108" t="str">
        <v>--</v>
      </c>
      <c r="I83" s="76">
        <f>_xll.qlSimpleQuoteTickValue(F83,Trigger)</f>
        <v>1E-4</v>
      </c>
      <c r="J83" s="84" t="str">
        <f>IFERROR(G83*I83,"--")</f>
        <v>--</v>
      </c>
    </row>
    <row r="84" spans="6:10" x14ac:dyDescent="0.2">
      <c r="F84" s="16" t="s">
        <v>167</v>
      </c>
      <c r="G84" s="108" t="str">
        <v>--</v>
      </c>
      <c r="I84" s="76">
        <f>_xll.qlSimpleQuoteTickValue(F84,Trigger)</f>
        <v>1E-4</v>
      </c>
      <c r="J84" s="84" t="str">
        <f>IFERROR(G84*I84,"--")</f>
        <v>--</v>
      </c>
    </row>
    <row r="85" spans="6:10" x14ac:dyDescent="0.2">
      <c r="F85" s="16" t="s">
        <v>168</v>
      </c>
      <c r="G85" s="108" t="str">
        <v>--</v>
      </c>
      <c r="I85" s="76">
        <f>_xll.qlSimpleQuoteTickValue(F85,Trigger)</f>
        <v>1E-4</v>
      </c>
      <c r="J85" s="84" t="str">
        <f>IFERROR(G85*I85,"--")</f>
        <v>--</v>
      </c>
    </row>
    <row r="86" spans="6:10" x14ac:dyDescent="0.2">
      <c r="F86" s="16" t="s">
        <v>169</v>
      </c>
      <c r="G86" s="108" t="str">
        <v>--</v>
      </c>
      <c r="I86" s="76">
        <f>_xll.qlSimpleQuoteTickValue(F86,Trigger)</f>
        <v>1E-4</v>
      </c>
      <c r="J86" s="84" t="str">
        <f>IFERROR(G86*I86,"--")</f>
        <v>--</v>
      </c>
    </row>
    <row r="87" spans="6:10" x14ac:dyDescent="0.2">
      <c r="F87" s="16" t="s">
        <v>170</v>
      </c>
      <c r="G87" s="108" t="str">
        <v>--</v>
      </c>
      <c r="I87" s="76">
        <f>_xll.qlSimpleQuoteTickValue(F87,Trigger)</f>
        <v>1E-4</v>
      </c>
      <c r="J87" s="84" t="str">
        <f>IFERROR(G87*I87,"--")</f>
        <v>--</v>
      </c>
    </row>
    <row r="88" spans="6:10" x14ac:dyDescent="0.2">
      <c r="F88" s="16" t="s">
        <v>171</v>
      </c>
      <c r="G88" s="108" t="str">
        <v>--</v>
      </c>
      <c r="I88" s="76">
        <f>_xll.qlSimpleQuoteTickValue(F88,Trigger)</f>
        <v>1E-4</v>
      </c>
      <c r="J88" s="84" t="str">
        <f>IFERROR(G88*I88,"--")</f>
        <v>--</v>
      </c>
    </row>
    <row r="89" spans="6:10" x14ac:dyDescent="0.2">
      <c r="F89" s="16" t="s">
        <v>172</v>
      </c>
      <c r="G89" s="108" t="str">
        <v>--</v>
      </c>
      <c r="I89" s="76">
        <f>_xll.qlSimpleQuoteTickValue(F89,Trigger)</f>
        <v>1E-4</v>
      </c>
      <c r="J89" s="84" t="str">
        <f>IFERROR(G89*I89,"--")</f>
        <v>--</v>
      </c>
    </row>
    <row r="90" spans="6:10" x14ac:dyDescent="0.2">
      <c r="F90" s="16" t="s">
        <v>173</v>
      </c>
      <c r="G90" s="108" t="str">
        <v>--</v>
      </c>
      <c r="I90" s="76">
        <f>_xll.qlSimpleQuoteTickValue(F90,Trigger)</f>
        <v>1E-4</v>
      </c>
      <c r="J90" s="84" t="str">
        <f>IFERROR(G90*I90,"--")</f>
        <v>--</v>
      </c>
    </row>
    <row r="91" spans="6:10" x14ac:dyDescent="0.2">
      <c r="F91" s="16" t="s">
        <v>185</v>
      </c>
      <c r="G91" s="108" t="str">
        <v>--</v>
      </c>
      <c r="I91" s="76">
        <f>_xll.qlSimpleQuoteTickValue(F91,Trigger)</f>
        <v>1E-4</v>
      </c>
      <c r="J91" s="84" t="str">
        <f>IFERROR(G91*I91,"--")</f>
        <v>--</v>
      </c>
    </row>
    <row r="92" spans="6:10" x14ac:dyDescent="0.2">
      <c r="F92" s="16" t="s">
        <v>187</v>
      </c>
      <c r="G92" s="108" t="str">
        <v>--</v>
      </c>
      <c r="I92" s="76">
        <f>_xll.qlSimpleQuoteTickValue(F92,Trigger)</f>
        <v>1E-4</v>
      </c>
      <c r="J92" s="84" t="str">
        <f>IFERROR(G92*I92,"--")</f>
        <v>--</v>
      </c>
    </row>
    <row r="93" spans="6:10" x14ac:dyDescent="0.2">
      <c r="F93" s="16" t="s">
        <v>188</v>
      </c>
      <c r="G93" s="108" t="str">
        <v>--</v>
      </c>
      <c r="I93" s="76">
        <f>_xll.qlSimpleQuoteTickValue(F93,Trigger)</f>
        <v>1E-4</v>
      </c>
      <c r="J93" s="84" t="str">
        <f>IFERROR(G93*I93,"--")</f>
        <v>--</v>
      </c>
    </row>
    <row r="94" spans="6:10" x14ac:dyDescent="0.2">
      <c r="F94" s="16" t="s">
        <v>189</v>
      </c>
      <c r="G94" s="108" t="str">
        <v>--</v>
      </c>
      <c r="I94" s="76">
        <f>_xll.qlSimpleQuoteTickValue(F94,Trigger)</f>
        <v>1E-4</v>
      </c>
      <c r="J94" s="84" t="str">
        <f>IFERROR(G94*I94,"--")</f>
        <v>--</v>
      </c>
    </row>
    <row r="95" spans="6:10" x14ac:dyDescent="0.2">
      <c r="F95" s="16" t="s">
        <v>190</v>
      </c>
      <c r="G95" s="108" t="str">
        <v>--</v>
      </c>
      <c r="I95" s="76">
        <f>_xll.qlSimpleQuoteTickValue(F95,Trigger)</f>
        <v>1E-4</v>
      </c>
      <c r="J95" s="84" t="str">
        <f>IFERROR(G95*I95,"--")</f>
        <v>--</v>
      </c>
    </row>
    <row r="96" spans="6:10" x14ac:dyDescent="0.2">
      <c r="F96" s="16" t="s">
        <v>191</v>
      </c>
      <c r="G96" s="108" t="str">
        <v>--</v>
      </c>
      <c r="I96" s="76">
        <f>_xll.qlSimpleQuoteTickValue(F96,Trigger)</f>
        <v>1E-4</v>
      </c>
      <c r="J96" s="84" t="str">
        <f>IFERROR(G96*I96,"--")</f>
        <v>--</v>
      </c>
    </row>
    <row r="97" spans="6:10" x14ac:dyDescent="0.2">
      <c r="F97" s="16" t="s">
        <v>192</v>
      </c>
      <c r="G97" s="108" t="str">
        <v>--</v>
      </c>
      <c r="I97" s="76">
        <f>_xll.qlSimpleQuoteTickValue(F97,Trigger)</f>
        <v>1E-4</v>
      </c>
      <c r="J97" s="84" t="str">
        <f>IFERROR(G97*I97,"--")</f>
        <v>--</v>
      </c>
    </row>
    <row r="98" spans="6:10" x14ac:dyDescent="0.2">
      <c r="F98" s="16" t="s">
        <v>193</v>
      </c>
      <c r="G98" s="108" t="str">
        <v>--</v>
      </c>
      <c r="I98" s="76">
        <f>_xll.qlSimpleQuoteTickValue(F98,Trigger)</f>
        <v>1E-4</v>
      </c>
      <c r="J98" s="84" t="str">
        <f>IFERROR(G98*I98,"--")</f>
        <v>--</v>
      </c>
    </row>
    <row r="99" spans="6:10" x14ac:dyDescent="0.2">
      <c r="F99" s="16" t="s">
        <v>194</v>
      </c>
      <c r="G99" s="108" t="str">
        <v>--</v>
      </c>
      <c r="I99" s="76">
        <f>_xll.qlSimpleQuoteTickValue(F99,Trigger)</f>
        <v>1E-4</v>
      </c>
      <c r="J99" s="84" t="str">
        <f>IFERROR(G99*I99,"--")</f>
        <v>--</v>
      </c>
    </row>
    <row r="100" spans="6:10" x14ac:dyDescent="0.2">
      <c r="F100" s="16" t="s">
        <v>176</v>
      </c>
      <c r="G100" s="108" t="str">
        <v>--</v>
      </c>
      <c r="I100" s="76">
        <f>_xll.qlSimpleQuoteTickValue(F100,Trigger)</f>
        <v>1E-4</v>
      </c>
      <c r="J100" s="84" t="str">
        <f>IFERROR(G100*I100,"--")</f>
        <v>--</v>
      </c>
    </row>
    <row r="101" spans="6:10" x14ac:dyDescent="0.2">
      <c r="F101" s="16" t="s">
        <v>177</v>
      </c>
      <c r="G101" s="108" t="str">
        <v>--</v>
      </c>
      <c r="I101" s="76">
        <f>_xll.qlSimpleQuoteTickValue(F101,Trigger)</f>
        <v>1E-4</v>
      </c>
      <c r="J101" s="84" t="str">
        <f>IFERROR(G101*I101,"--")</f>
        <v>--</v>
      </c>
    </row>
    <row r="102" spans="6:10" x14ac:dyDescent="0.2">
      <c r="F102" s="16" t="s">
        <v>178</v>
      </c>
      <c r="G102" s="108" t="str">
        <v>--</v>
      </c>
      <c r="I102" s="76">
        <f>_xll.qlSimpleQuoteTickValue(F102,Trigger)</f>
        <v>1E-4</v>
      </c>
      <c r="J102" s="84" t="str">
        <f>IFERROR(G102*I102,"--")</f>
        <v>--</v>
      </c>
    </row>
    <row r="103" spans="6:10" x14ac:dyDescent="0.2">
      <c r="F103" s="16" t="s">
        <v>179</v>
      </c>
      <c r="G103" s="108" t="str">
        <v>--</v>
      </c>
      <c r="I103" s="76">
        <f>_xll.qlSimpleQuoteTickValue(F103,Trigger)</f>
        <v>1E-4</v>
      </c>
      <c r="J103" s="84" t="str">
        <f>IFERROR(G103*I103,"--")</f>
        <v>--</v>
      </c>
    </row>
    <row r="104" spans="6:10" x14ac:dyDescent="0.2">
      <c r="F104" s="16" t="s">
        <v>180</v>
      </c>
      <c r="G104" s="108" t="str">
        <v>--</v>
      </c>
      <c r="I104" s="76">
        <f>_xll.qlSimpleQuoteTickValue(F104,Trigger)</f>
        <v>1E-4</v>
      </c>
      <c r="J104" s="84" t="str">
        <f>IFERROR(G104*I104,"--")</f>
        <v>--</v>
      </c>
    </row>
    <row r="105" spans="6:10" x14ac:dyDescent="0.2">
      <c r="F105" s="16" t="s">
        <v>181</v>
      </c>
      <c r="G105" s="108" t="str">
        <v>--</v>
      </c>
      <c r="I105" s="76">
        <f>_xll.qlSimpleQuoteTickValue(F105,Trigger)</f>
        <v>1E-4</v>
      </c>
      <c r="J105" s="84" t="str">
        <f>IFERROR(G105*I105,"--")</f>
        <v>--</v>
      </c>
    </row>
    <row r="106" spans="6:10" x14ac:dyDescent="0.2">
      <c r="F106" s="16" t="s">
        <v>182</v>
      </c>
      <c r="G106" s="108" t="str">
        <v>--</v>
      </c>
      <c r="I106" s="76">
        <f>_xll.qlSimpleQuoteTickValue(F106,Trigger)</f>
        <v>1E-4</v>
      </c>
      <c r="J106" s="84" t="str">
        <f>IFERROR(G106*I106,"--")</f>
        <v>--</v>
      </c>
    </row>
    <row r="107" spans="6:10" x14ac:dyDescent="0.2">
      <c r="F107" s="16" t="s">
        <v>183</v>
      </c>
      <c r="G107" s="108" t="str">
        <v>--</v>
      </c>
      <c r="I107" s="76">
        <f>_xll.qlSimpleQuoteTickValue(F107,Trigger)</f>
        <v>1E-4</v>
      </c>
      <c r="J107" s="84" t="str">
        <f>IFERROR(G107*I107,"--")</f>
        <v>--</v>
      </c>
    </row>
    <row r="108" spans="6:10" x14ac:dyDescent="0.2">
      <c r="F108" s="16" t="s">
        <v>184</v>
      </c>
      <c r="G108" s="108" t="str">
        <v>--</v>
      </c>
      <c r="I108" s="76">
        <f>_xll.qlSimpleQuoteTickValue(F108,Trigger)</f>
        <v>1E-4</v>
      </c>
      <c r="J108" s="84" t="str">
        <f>IFERROR(G108*I108,"--")</f>
        <v>--</v>
      </c>
    </row>
    <row r="109" spans="6:10" x14ac:dyDescent="0.2">
      <c r="F109" s="16" t="s">
        <v>186</v>
      </c>
      <c r="G109" s="108" t="str">
        <v>--</v>
      </c>
      <c r="I109" s="76">
        <f>_xll.qlSimpleQuoteTickValue(F109,Trigger)</f>
        <v>1E-4</v>
      </c>
      <c r="J109" s="84" t="str">
        <f>IFERROR(G109*I109,"--")</f>
        <v>--</v>
      </c>
    </row>
    <row r="110" spans="6:10" x14ac:dyDescent="0.2">
      <c r="F110" s="16" t="s">
        <v>225</v>
      </c>
      <c r="G110" s="108" t="str">
        <v>--</v>
      </c>
      <c r="I110" s="76">
        <f>_xll.qlSimpleQuoteTickValue(F110,Trigger)</f>
        <v>1E-4</v>
      </c>
      <c r="J110" s="84" t="str">
        <f>IFERROR(G110*I110,"--")</f>
        <v>--</v>
      </c>
    </row>
    <row r="111" spans="6:10" x14ac:dyDescent="0.2">
      <c r="F111" s="16" t="s">
        <v>227</v>
      </c>
      <c r="G111" s="108" t="str">
        <v>--</v>
      </c>
      <c r="I111" s="76">
        <f>_xll.qlSimpleQuoteTickValue(F111,Trigger)</f>
        <v>1E-4</v>
      </c>
      <c r="J111" s="84" t="str">
        <f>IFERROR(G111*I111,"--")</f>
        <v>--</v>
      </c>
    </row>
    <row r="112" spans="6:10" x14ac:dyDescent="0.2">
      <c r="F112" s="16" t="s">
        <v>229</v>
      </c>
      <c r="G112" s="108" t="str">
        <v>--</v>
      </c>
      <c r="I112" s="76">
        <f>_xll.qlSimpleQuoteTickValue(F112,Trigger)</f>
        <v>1E-4</v>
      </c>
      <c r="J112" s="84" t="str">
        <f>IFERROR(G112*I112,"--")</f>
        <v>--</v>
      </c>
    </row>
    <row r="113" spans="6:10" x14ac:dyDescent="0.2">
      <c r="F113" s="16" t="s">
        <v>231</v>
      </c>
      <c r="G113" s="108" t="str">
        <v>--</v>
      </c>
      <c r="I113" s="76">
        <f>_xll.qlSimpleQuoteTickValue(F113,Trigger)</f>
        <v>1E-4</v>
      </c>
      <c r="J113" s="84" t="str">
        <f>IFERROR(G113*I113,"--")</f>
        <v>--</v>
      </c>
    </row>
    <row r="114" spans="6:10" x14ac:dyDescent="0.2">
      <c r="F114" s="16" t="s">
        <v>232</v>
      </c>
      <c r="G114" s="108" t="str">
        <v>--</v>
      </c>
      <c r="I114" s="76">
        <f>_xll.qlSimpleQuoteTickValue(F114,Trigger)</f>
        <v>1E-4</v>
      </c>
      <c r="J114" s="84" t="str">
        <f>IFERROR(G114*I114,"--")</f>
        <v>--</v>
      </c>
    </row>
    <row r="115" spans="6:10" x14ac:dyDescent="0.2">
      <c r="F115" s="16" t="s">
        <v>233</v>
      </c>
      <c r="G115" s="108" t="str">
        <v>--</v>
      </c>
      <c r="I115" s="76">
        <f>_xll.qlSimpleQuoteTickValue(F115,Trigger)</f>
        <v>1E-4</v>
      </c>
      <c r="J115" s="84" t="str">
        <f>IFERROR(G115*I115,"--")</f>
        <v>--</v>
      </c>
    </row>
    <row r="116" spans="6:10" x14ac:dyDescent="0.2">
      <c r="F116" s="16" t="s">
        <v>234</v>
      </c>
      <c r="G116" s="108" t="str">
        <v>--</v>
      </c>
      <c r="I116" s="76">
        <f>_xll.qlSimpleQuoteTickValue(F116,Trigger)</f>
        <v>1E-4</v>
      </c>
      <c r="J116" s="84" t="str">
        <f>IFERROR(G116*I116,"--")</f>
        <v>--</v>
      </c>
    </row>
    <row r="117" spans="6:10" x14ac:dyDescent="0.2">
      <c r="F117" s="16" t="s">
        <v>195</v>
      </c>
      <c r="G117" s="108" t="str">
        <v>--</v>
      </c>
      <c r="I117" s="76">
        <f>_xll.qlSimpleQuoteTickValue(F117,Trigger)</f>
        <v>1E-4</v>
      </c>
      <c r="J117" s="84" t="str">
        <f>IFERROR(G117*I117,"--")</f>
        <v>--</v>
      </c>
    </row>
    <row r="118" spans="6:10" x14ac:dyDescent="0.2">
      <c r="F118" s="16" t="s">
        <v>196</v>
      </c>
      <c r="G118" s="108" t="str">
        <v>--</v>
      </c>
      <c r="I118" s="76">
        <f>_xll.qlSimpleQuoteTickValue(F118,Trigger)</f>
        <v>1E-4</v>
      </c>
      <c r="J118" s="84" t="str">
        <f>IFERROR(G118*I118,"--")</f>
        <v>--</v>
      </c>
    </row>
    <row r="119" spans="6:10" x14ac:dyDescent="0.2">
      <c r="F119" s="16" t="s">
        <v>197</v>
      </c>
      <c r="G119" s="108" t="str">
        <v>--</v>
      </c>
      <c r="I119" s="76">
        <f>_xll.qlSimpleQuoteTickValue(F119,Trigger)</f>
        <v>1E-4</v>
      </c>
      <c r="J119" s="84" t="str">
        <f>IFERROR(G119*I119,"--")</f>
        <v>--</v>
      </c>
    </row>
    <row r="120" spans="6:10" x14ac:dyDescent="0.2">
      <c r="F120" s="16" t="s">
        <v>198</v>
      </c>
      <c r="G120" s="108" t="str">
        <v>--</v>
      </c>
      <c r="I120" s="76">
        <f>_xll.qlSimpleQuoteTickValue(F120,Trigger)</f>
        <v>1E-4</v>
      </c>
      <c r="J120" s="84" t="str">
        <f>IFERROR(G120*I120,"--")</f>
        <v>--</v>
      </c>
    </row>
    <row r="121" spans="6:10" x14ac:dyDescent="0.2">
      <c r="F121" s="16" t="s">
        <v>199</v>
      </c>
      <c r="G121" s="108" t="str">
        <v>--</v>
      </c>
      <c r="I121" s="76">
        <f>_xll.qlSimpleQuoteTickValue(F121,Trigger)</f>
        <v>1E-4</v>
      </c>
      <c r="J121" s="84" t="str">
        <f>IFERROR(G121*I121,"--")</f>
        <v>--</v>
      </c>
    </row>
    <row r="122" spans="6:10" x14ac:dyDescent="0.2">
      <c r="F122" s="16" t="s">
        <v>200</v>
      </c>
      <c r="G122" s="108" t="str">
        <v>--</v>
      </c>
      <c r="I122" s="76">
        <f>_xll.qlSimpleQuoteTickValue(F122,Trigger)</f>
        <v>1E-4</v>
      </c>
      <c r="J122" s="84" t="str">
        <f>IFERROR(G122*I122,"--")</f>
        <v>--</v>
      </c>
    </row>
    <row r="123" spans="6:10" x14ac:dyDescent="0.2">
      <c r="F123" s="16" t="s">
        <v>201</v>
      </c>
      <c r="G123" s="108" t="str">
        <v>--</v>
      </c>
      <c r="I123" s="76">
        <f>_xll.qlSimpleQuoteTickValue(F123,Trigger)</f>
        <v>1E-4</v>
      </c>
      <c r="J123" s="84" t="str">
        <f>IFERROR(G123*I123,"--")</f>
        <v>--</v>
      </c>
    </row>
    <row r="124" spans="6:10" x14ac:dyDescent="0.2">
      <c r="F124" s="16" t="s">
        <v>202</v>
      </c>
      <c r="G124" s="108" t="str">
        <v>--</v>
      </c>
      <c r="I124" s="76">
        <f>_xll.qlSimpleQuoteTickValue(F124,Trigger)</f>
        <v>1E-4</v>
      </c>
      <c r="J124" s="84" t="str">
        <f>IFERROR(G124*I124,"--")</f>
        <v>--</v>
      </c>
    </row>
    <row r="125" spans="6:10" x14ac:dyDescent="0.2">
      <c r="F125" s="16" t="s">
        <v>203</v>
      </c>
      <c r="G125" s="108" t="str">
        <v>--</v>
      </c>
      <c r="I125" s="76">
        <f>_xll.qlSimpleQuoteTickValue(F125,Trigger)</f>
        <v>1E-4</v>
      </c>
      <c r="J125" s="84" t="str">
        <f>IFERROR(G125*I125,"--")</f>
        <v>--</v>
      </c>
    </row>
    <row r="126" spans="6:10" x14ac:dyDescent="0.2">
      <c r="F126" s="16" t="s">
        <v>204</v>
      </c>
      <c r="G126" s="108" t="str">
        <v>--</v>
      </c>
      <c r="I126" s="76">
        <f>_xll.qlSimpleQuoteTickValue(F126,Trigger)</f>
        <v>1E-4</v>
      </c>
      <c r="J126" s="84" t="str">
        <f>IFERROR(G126*I126,"--")</f>
        <v>--</v>
      </c>
    </row>
    <row r="127" spans="6:10" x14ac:dyDescent="0.2">
      <c r="F127" s="16" t="s">
        <v>205</v>
      </c>
      <c r="G127" s="108" t="str">
        <v>--</v>
      </c>
      <c r="I127" s="76">
        <f>_xll.qlSimpleQuoteTickValue(F127,Trigger)</f>
        <v>1E-4</v>
      </c>
      <c r="J127" s="84" t="str">
        <f>IFERROR(G127*I127,"--")</f>
        <v>--</v>
      </c>
    </row>
    <row r="128" spans="6:10" x14ac:dyDescent="0.2">
      <c r="F128" s="16" t="s">
        <v>206</v>
      </c>
      <c r="G128" s="108" t="str">
        <v>--</v>
      </c>
      <c r="I128" s="76">
        <f>_xll.qlSimpleQuoteTickValue(F128,Trigger)</f>
        <v>1E-4</v>
      </c>
      <c r="J128" s="84" t="str">
        <f>IFERROR(G128*I128,"--")</f>
        <v>--</v>
      </c>
    </row>
    <row r="129" spans="6:10" x14ac:dyDescent="0.2">
      <c r="F129" s="16" t="s">
        <v>207</v>
      </c>
      <c r="G129" s="108" t="str">
        <v>--</v>
      </c>
      <c r="I129" s="76">
        <f>_xll.qlSimpleQuoteTickValue(F129,Trigger)</f>
        <v>1E-4</v>
      </c>
      <c r="J129" s="84" t="str">
        <f>IFERROR(G129*I129,"--")</f>
        <v>--</v>
      </c>
    </row>
    <row r="130" spans="6:10" x14ac:dyDescent="0.2">
      <c r="F130" s="16" t="s">
        <v>208</v>
      </c>
      <c r="G130" s="108" t="str">
        <v>--</v>
      </c>
      <c r="I130" s="76">
        <f>_xll.qlSimpleQuoteTickValue(F130,Trigger)</f>
        <v>1E-4</v>
      </c>
      <c r="J130" s="84" t="str">
        <f>IFERROR(G130*I130,"--")</f>
        <v>--</v>
      </c>
    </row>
    <row r="131" spans="6:10" x14ac:dyDescent="0.2">
      <c r="F131" s="16" t="s">
        <v>209</v>
      </c>
      <c r="G131" s="108" t="str">
        <v>--</v>
      </c>
      <c r="I131" s="76">
        <f>_xll.qlSimpleQuoteTickValue(F131,Trigger)</f>
        <v>1E-4</v>
      </c>
      <c r="J131" s="84" t="str">
        <f>IFERROR(G131*I131,"--")</f>
        <v>--</v>
      </c>
    </row>
    <row r="132" spans="6:10" x14ac:dyDescent="0.2">
      <c r="F132" s="16" t="s">
        <v>210</v>
      </c>
      <c r="G132" s="108" t="str">
        <v>--</v>
      </c>
      <c r="I132" s="76">
        <f>_xll.qlSimpleQuoteTickValue(F132,Trigger)</f>
        <v>1E-4</v>
      </c>
      <c r="J132" s="84" t="str">
        <f>IFERROR(G132*I132,"--")</f>
        <v>--</v>
      </c>
    </row>
    <row r="133" spans="6:10" x14ac:dyDescent="0.2">
      <c r="F133" s="16" t="s">
        <v>211</v>
      </c>
      <c r="G133" s="108" t="str">
        <v>--</v>
      </c>
      <c r="I133" s="76">
        <f>_xll.qlSimpleQuoteTickValue(F133,Trigger)</f>
        <v>1E-4</v>
      </c>
      <c r="J133" s="84" t="str">
        <f>IFERROR(G133*I133,"--")</f>
        <v>--</v>
      </c>
    </row>
    <row r="134" spans="6:10" x14ac:dyDescent="0.2">
      <c r="F134" s="16" t="s">
        <v>212</v>
      </c>
      <c r="G134" s="108" t="str">
        <v>--</v>
      </c>
      <c r="I134" s="76">
        <f>_xll.qlSimpleQuoteTickValue(F134,Trigger)</f>
        <v>1E-4</v>
      </c>
      <c r="J134" s="84" t="str">
        <f>IFERROR(G134*I134,"--")</f>
        <v>--</v>
      </c>
    </row>
    <row r="135" spans="6:10" x14ac:dyDescent="0.2">
      <c r="F135" s="16" t="s">
        <v>213</v>
      </c>
      <c r="G135" s="108" t="str">
        <v>--</v>
      </c>
      <c r="I135" s="76">
        <f>_xll.qlSimpleQuoteTickValue(F135,Trigger)</f>
        <v>1E-4</v>
      </c>
      <c r="J135" s="84" t="str">
        <f>IFERROR(G135*I135,"--")</f>
        <v>--</v>
      </c>
    </row>
    <row r="136" spans="6:10" x14ac:dyDescent="0.2">
      <c r="F136" s="16" t="s">
        <v>214</v>
      </c>
      <c r="G136" s="108" t="str">
        <v>--</v>
      </c>
      <c r="I136" s="76">
        <f>_xll.qlSimpleQuoteTickValue(F136,Trigger)</f>
        <v>1E-4</v>
      </c>
      <c r="J136" s="84" t="str">
        <f>IFERROR(G136*I136,"--")</f>
        <v>--</v>
      </c>
    </row>
    <row r="137" spans="6:10" x14ac:dyDescent="0.2">
      <c r="F137" s="16" t="s">
        <v>215</v>
      </c>
      <c r="G137" s="108" t="str">
        <v>--</v>
      </c>
      <c r="I137" s="76">
        <f>_xll.qlSimpleQuoteTickValue(F137,Trigger)</f>
        <v>1E-4</v>
      </c>
      <c r="J137" s="84" t="str">
        <f>IFERROR(G137*I137,"--")</f>
        <v>--</v>
      </c>
    </row>
    <row r="138" spans="6:10" x14ac:dyDescent="0.2">
      <c r="F138" s="16" t="s">
        <v>216</v>
      </c>
      <c r="G138" s="108" t="str">
        <v>--</v>
      </c>
      <c r="I138" s="76">
        <f>_xll.qlSimpleQuoteTickValue(F138,Trigger)</f>
        <v>1E-4</v>
      </c>
      <c r="J138" s="84" t="str">
        <f>IFERROR(G138*I138,"--")</f>
        <v>--</v>
      </c>
    </row>
    <row r="139" spans="6:10" x14ac:dyDescent="0.2">
      <c r="F139" s="16" t="s">
        <v>217</v>
      </c>
      <c r="G139" s="108" t="str">
        <v>--</v>
      </c>
      <c r="I139" s="76">
        <f>_xll.qlSimpleQuoteTickValue(F139,Trigger)</f>
        <v>1E-4</v>
      </c>
      <c r="J139" s="84" t="str">
        <f>IFERROR(G139*I139,"--")</f>
        <v>--</v>
      </c>
    </row>
    <row r="140" spans="6:10" x14ac:dyDescent="0.2">
      <c r="F140" s="16" t="s">
        <v>218</v>
      </c>
      <c r="G140" s="108" t="str">
        <v>--</v>
      </c>
      <c r="I140" s="76">
        <f>_xll.qlSimpleQuoteTickValue(F140,Trigger)</f>
        <v>1E-4</v>
      </c>
      <c r="J140" s="84" t="str">
        <f>IFERROR(G140*I140,"--")</f>
        <v>--</v>
      </c>
    </row>
    <row r="141" spans="6:10" x14ac:dyDescent="0.2">
      <c r="F141" s="16" t="s">
        <v>219</v>
      </c>
      <c r="G141" s="108" t="str">
        <v>--</v>
      </c>
      <c r="I141" s="76">
        <f>_xll.qlSimpleQuoteTickValue(F141,Trigger)</f>
        <v>1E-4</v>
      </c>
      <c r="J141" s="84" t="str">
        <f>IFERROR(G141*I141,"--")</f>
        <v>--</v>
      </c>
    </row>
    <row r="142" spans="6:10" x14ac:dyDescent="0.2">
      <c r="F142" s="16" t="s">
        <v>220</v>
      </c>
      <c r="G142" s="108" t="str">
        <v>--</v>
      </c>
      <c r="I142" s="76">
        <f>_xll.qlSimpleQuoteTickValue(F142,Trigger)</f>
        <v>1E-4</v>
      </c>
      <c r="J142" s="84" t="str">
        <f>IFERROR(G142*I142,"--")</f>
        <v>--</v>
      </c>
    </row>
    <row r="143" spans="6:10" x14ac:dyDescent="0.2">
      <c r="F143" s="16" t="s">
        <v>221</v>
      </c>
      <c r="G143" s="108" t="str">
        <v>--</v>
      </c>
      <c r="I143" s="76">
        <f>_xll.qlSimpleQuoteTickValue(F143,Trigger)</f>
        <v>1E-4</v>
      </c>
      <c r="J143" s="84" t="str">
        <f>IFERROR(G143*I143,"--")</f>
        <v>--</v>
      </c>
    </row>
    <row r="144" spans="6:10" x14ac:dyDescent="0.2">
      <c r="F144" s="16" t="s">
        <v>222</v>
      </c>
      <c r="G144" s="108" t="str">
        <v>--</v>
      </c>
      <c r="I144" s="76">
        <f>_xll.qlSimpleQuoteTickValue(F144,Trigger)</f>
        <v>1E-4</v>
      </c>
      <c r="J144" s="84" t="str">
        <f>IFERROR(G144*I144,"--")</f>
        <v>--</v>
      </c>
    </row>
    <row r="145" spans="6:10" x14ac:dyDescent="0.2">
      <c r="F145" s="16" t="s">
        <v>223</v>
      </c>
      <c r="G145" s="108" t="str">
        <v>--</v>
      </c>
      <c r="I145" s="76">
        <f>_xll.qlSimpleQuoteTickValue(F145,Trigger)</f>
        <v>1E-4</v>
      </c>
      <c r="J145" s="84" t="str">
        <f>IFERROR(G145*I145,"--")</f>
        <v>--</v>
      </c>
    </row>
    <row r="146" spans="6:10" x14ac:dyDescent="0.2">
      <c r="F146" s="16" t="s">
        <v>224</v>
      </c>
      <c r="G146" s="108" t="str">
        <v>--</v>
      </c>
      <c r="I146" s="76">
        <f>_xll.qlSimpleQuoteTickValue(F146,Trigger)</f>
        <v>1E-4</v>
      </c>
      <c r="J146" s="84" t="str">
        <f>IFERROR(G146*I146,"--")</f>
        <v>--</v>
      </c>
    </row>
    <row r="147" spans="6:10" x14ac:dyDescent="0.2">
      <c r="F147" s="16" t="s">
        <v>226</v>
      </c>
      <c r="G147" s="108" t="str">
        <v>--</v>
      </c>
      <c r="I147" s="76">
        <f>_xll.qlSimpleQuoteTickValue(F147,Trigger)</f>
        <v>1E-4</v>
      </c>
      <c r="J147" s="84" t="str">
        <f>IFERROR(G147*I147,"--")</f>
        <v>--</v>
      </c>
    </row>
    <row r="148" spans="6:10" x14ac:dyDescent="0.2">
      <c r="F148" s="16" t="s">
        <v>228</v>
      </c>
      <c r="G148" s="108" t="str">
        <v>--</v>
      </c>
      <c r="I148" s="76">
        <f>_xll.qlSimpleQuoteTickValue(F148,Trigger)</f>
        <v>1E-4</v>
      </c>
      <c r="J148" s="84" t="str">
        <f>IFERROR(G148*I148,"--")</f>
        <v>--</v>
      </c>
    </row>
    <row r="149" spans="6:10" x14ac:dyDescent="0.2">
      <c r="F149" s="10" t="s">
        <v>230</v>
      </c>
      <c r="G149" s="110" t="str">
        <v>--</v>
      </c>
      <c r="I149" s="77">
        <f>_xll.qlSimpleQuoteTickValue(F149,Trigger)</f>
        <v>1E-4</v>
      </c>
      <c r="J149" s="85" t="str">
        <f>IFERROR(G149*I149,"--")</f>
        <v>--</v>
      </c>
    </row>
    <row r="150" spans="6:10" x14ac:dyDescent="0.2">
      <c r="F150" s="14" t="s">
        <v>57</v>
      </c>
      <c r="G150" s="107" t="str">
        <v>--</v>
      </c>
      <c r="I150" s="75">
        <f>_xll.qlSimpleQuoteTickValue(F150,Trigger)</f>
        <v>1E-4</v>
      </c>
      <c r="J150" s="83" t="str">
        <f>IFERROR(G150*I150,"--")</f>
        <v>--</v>
      </c>
    </row>
    <row r="151" spans="6:10" x14ac:dyDescent="0.2">
      <c r="F151" s="16" t="s">
        <v>58</v>
      </c>
      <c r="G151" s="108" t="str">
        <v>--</v>
      </c>
      <c r="I151" s="76">
        <f>_xll.qlSimpleQuoteTickValue(F151,Trigger)</f>
        <v>1E-4</v>
      </c>
      <c r="J151" s="84" t="str">
        <f>IFERROR(G151*I151,"--")</f>
        <v>--</v>
      </c>
    </row>
    <row r="152" spans="6:10" x14ac:dyDescent="0.2">
      <c r="F152" s="16" t="s">
        <v>59</v>
      </c>
      <c r="G152" s="108" t="str">
        <v>--</v>
      </c>
      <c r="I152" s="76">
        <f>_xll.qlSimpleQuoteTickValue(F152,Trigger)</f>
        <v>1E-4</v>
      </c>
      <c r="J152" s="84" t="str">
        <f>IFERROR(G152*I152,"--")</f>
        <v>--</v>
      </c>
    </row>
    <row r="153" spans="6:10" x14ac:dyDescent="0.2">
      <c r="F153" s="16" t="s">
        <v>60</v>
      </c>
      <c r="G153" s="108" t="str">
        <v>--</v>
      </c>
      <c r="I153" s="76">
        <f>_xll.qlSimpleQuoteTickValue(F153,Trigger)</f>
        <v>1E-4</v>
      </c>
      <c r="J153" s="84" t="str">
        <f>IFERROR(G153*I153,"--")</f>
        <v>--</v>
      </c>
    </row>
    <row r="154" spans="6:10" x14ac:dyDescent="0.2">
      <c r="F154" s="16" t="s">
        <v>61</v>
      </c>
      <c r="G154" s="108" t="str">
        <v>--</v>
      </c>
      <c r="I154" s="76">
        <f>_xll.qlSimpleQuoteTickValue(F154,Trigger)</f>
        <v>1E-4</v>
      </c>
      <c r="J154" s="84" t="str">
        <f>IFERROR(G154*I154,"--")</f>
        <v>--</v>
      </c>
    </row>
    <row r="155" spans="6:10" x14ac:dyDescent="0.2">
      <c r="F155" s="16" t="s">
        <v>62</v>
      </c>
      <c r="G155" s="108" t="str">
        <v>--</v>
      </c>
      <c r="I155" s="76">
        <f>_xll.qlSimpleQuoteTickValue(F155,Trigger)</f>
        <v>1E-4</v>
      </c>
      <c r="J155" s="84" t="str">
        <f>IFERROR(G155*I155,"--")</f>
        <v>--</v>
      </c>
    </row>
    <row r="156" spans="6:10" x14ac:dyDescent="0.2">
      <c r="F156" s="16" t="s">
        <v>63</v>
      </c>
      <c r="G156" s="108" t="str">
        <v>--</v>
      </c>
      <c r="I156" s="76">
        <f>_xll.qlSimpleQuoteTickValue(F156,Trigger)</f>
        <v>1E-4</v>
      </c>
      <c r="J156" s="84" t="str">
        <f>IFERROR(G156*I156,"--")</f>
        <v>--</v>
      </c>
    </row>
    <row r="157" spans="6:10" x14ac:dyDescent="0.2">
      <c r="F157" s="16" t="s">
        <v>64</v>
      </c>
      <c r="G157" s="108" t="str">
        <v>--</v>
      </c>
      <c r="I157" s="76">
        <f>_xll.qlSimpleQuoteTickValue(F157,Trigger)</f>
        <v>1E-4</v>
      </c>
      <c r="J157" s="84" t="str">
        <f>IFERROR(G157*I157,"--")</f>
        <v>--</v>
      </c>
    </row>
    <row r="158" spans="6:10" x14ac:dyDescent="0.2">
      <c r="F158" s="16" t="s">
        <v>65</v>
      </c>
      <c r="G158" s="108" t="str">
        <v>--</v>
      </c>
      <c r="I158" s="76">
        <f>_xll.qlSimpleQuoteTickValue(F158,Trigger)</f>
        <v>1E-4</v>
      </c>
      <c r="J158" s="84" t="str">
        <f>IFERROR(G158*I158,"--")</f>
        <v>--</v>
      </c>
    </row>
    <row r="159" spans="6:10" x14ac:dyDescent="0.2">
      <c r="F159" s="16" t="s">
        <v>66</v>
      </c>
      <c r="G159" s="108" t="str">
        <v>--</v>
      </c>
      <c r="I159" s="76">
        <f>_xll.qlSimpleQuoteTickValue(F159,Trigger)</f>
        <v>1E-4</v>
      </c>
      <c r="J159" s="84" t="str">
        <f>IFERROR(G159*I159,"--")</f>
        <v>--</v>
      </c>
    </row>
    <row r="160" spans="6:10" x14ac:dyDescent="0.2">
      <c r="F160" s="16" t="s">
        <v>67</v>
      </c>
      <c r="G160" s="108" t="str">
        <v>--</v>
      </c>
      <c r="I160" s="76">
        <f>_xll.qlSimpleQuoteTickValue(F160,Trigger)</f>
        <v>1E-4</v>
      </c>
      <c r="J160" s="84" t="str">
        <f>IFERROR(G160*I160,"--")</f>
        <v>--</v>
      </c>
    </row>
    <row r="161" spans="6:10" x14ac:dyDescent="0.2">
      <c r="F161" s="16" t="s">
        <v>68</v>
      </c>
      <c r="G161" s="108" t="str">
        <v>--</v>
      </c>
      <c r="I161" s="76">
        <f>_xll.qlSimpleQuoteTickValue(F161,Trigger)</f>
        <v>1E-4</v>
      </c>
      <c r="J161" s="84" t="str">
        <f>IFERROR(G161*I161,"--")</f>
        <v>--</v>
      </c>
    </row>
    <row r="162" spans="6:10" x14ac:dyDescent="0.2">
      <c r="F162" s="16" t="s">
        <v>69</v>
      </c>
      <c r="G162" s="108" t="str">
        <v>--</v>
      </c>
      <c r="I162" s="76">
        <f>_xll.qlSimpleQuoteTickValue(F162,Trigger)</f>
        <v>1E-4</v>
      </c>
      <c r="J162" s="84" t="str">
        <f>IFERROR(G162*I162,"--")</f>
        <v>--</v>
      </c>
    </row>
    <row r="163" spans="6:10" x14ac:dyDescent="0.2">
      <c r="F163" s="16" t="s">
        <v>70</v>
      </c>
      <c r="G163" s="108" t="str">
        <v>--</v>
      </c>
      <c r="I163" s="76">
        <f>_xll.qlSimpleQuoteTickValue(F163,Trigger)</f>
        <v>1E-4</v>
      </c>
      <c r="J163" s="84" t="str">
        <f>IFERROR(G163*I163,"--")</f>
        <v>--</v>
      </c>
    </row>
    <row r="164" spans="6:10" x14ac:dyDescent="0.2">
      <c r="F164" s="16" t="s">
        <v>71</v>
      </c>
      <c r="G164" s="108" t="str">
        <v>--</v>
      </c>
      <c r="I164" s="76">
        <f>_xll.qlSimpleQuoteTickValue(F164,Trigger)</f>
        <v>1E-4</v>
      </c>
      <c r="J164" s="84" t="str">
        <f>IFERROR(G164*I164,"--")</f>
        <v>--</v>
      </c>
    </row>
    <row r="165" spans="6:10" x14ac:dyDescent="0.2">
      <c r="F165" s="16" t="s">
        <v>72</v>
      </c>
      <c r="G165" s="108" t="str">
        <v>--</v>
      </c>
      <c r="I165" s="76">
        <f>_xll.qlSimpleQuoteTickValue(F165,Trigger)</f>
        <v>1E-4</v>
      </c>
      <c r="J165" s="84" t="str">
        <f>IFERROR(G165*I165,"--")</f>
        <v>--</v>
      </c>
    </row>
    <row r="166" spans="6:10" x14ac:dyDescent="0.2">
      <c r="F166" s="16" t="s">
        <v>73</v>
      </c>
      <c r="G166" s="108" t="str">
        <v>--</v>
      </c>
      <c r="I166" s="76">
        <f>_xll.qlSimpleQuoteTickValue(F166,Trigger)</f>
        <v>1E-4</v>
      </c>
      <c r="J166" s="84" t="str">
        <f>IFERROR(G166*I166,"--")</f>
        <v>--</v>
      </c>
    </row>
    <row r="167" spans="6:10" x14ac:dyDescent="0.2">
      <c r="F167" s="16" t="s">
        <v>74</v>
      </c>
      <c r="G167" s="108" t="str">
        <v>--</v>
      </c>
      <c r="I167" s="76">
        <f>_xll.qlSimpleQuoteTickValue(F167,Trigger)</f>
        <v>1E-4</v>
      </c>
      <c r="J167" s="84" t="str">
        <f>IFERROR(G167*I167,"--")</f>
        <v>--</v>
      </c>
    </row>
    <row r="168" spans="6:10" x14ac:dyDescent="0.2">
      <c r="F168" s="16" t="s">
        <v>75</v>
      </c>
      <c r="G168" s="108" t="str">
        <v>--</v>
      </c>
      <c r="I168" s="76">
        <f>_xll.qlSimpleQuoteTickValue(F168,Trigger)</f>
        <v>1E-4</v>
      </c>
      <c r="J168" s="84" t="str">
        <f>IFERROR(G168*I168,"--")</f>
        <v>--</v>
      </c>
    </row>
    <row r="169" spans="6:10" x14ac:dyDescent="0.2">
      <c r="F169" s="16" t="s">
        <v>76</v>
      </c>
      <c r="G169" s="108" t="str">
        <v>--</v>
      </c>
      <c r="I169" s="76">
        <f>_xll.qlSimpleQuoteTickValue(F169,Trigger)</f>
        <v>1E-4</v>
      </c>
      <c r="J169" s="84" t="str">
        <f>IFERROR(G169*I169,"--")</f>
        <v>--</v>
      </c>
    </row>
    <row r="170" spans="6:10" x14ac:dyDescent="0.2">
      <c r="F170" s="16" t="s">
        <v>77</v>
      </c>
      <c r="G170" s="108" t="str">
        <v>--</v>
      </c>
      <c r="I170" s="76">
        <f>_xll.qlSimpleQuoteTickValue(F170,Trigger)</f>
        <v>1E-4</v>
      </c>
      <c r="J170" s="84" t="str">
        <f>IFERROR(G170*I170,"--")</f>
        <v>--</v>
      </c>
    </row>
    <row r="171" spans="6:10" x14ac:dyDescent="0.2">
      <c r="F171" s="16" t="s">
        <v>78</v>
      </c>
      <c r="G171" s="108" t="str">
        <v>--</v>
      </c>
      <c r="I171" s="76">
        <f>_xll.qlSimpleQuoteTickValue(F171,Trigger)</f>
        <v>1E-4</v>
      </c>
      <c r="J171" s="84" t="str">
        <f>IFERROR(G171*I171,"--")</f>
        <v>--</v>
      </c>
    </row>
    <row r="172" spans="6:10" x14ac:dyDescent="0.2">
      <c r="F172" s="16" t="s">
        <v>79</v>
      </c>
      <c r="G172" s="108" t="str">
        <v>--</v>
      </c>
      <c r="I172" s="76">
        <f>_xll.qlSimpleQuoteTickValue(F172,Trigger)</f>
        <v>1E-4</v>
      </c>
      <c r="J172" s="84" t="str">
        <f>IFERROR(G172*I172,"--")</f>
        <v>--</v>
      </c>
    </row>
    <row r="173" spans="6:10" x14ac:dyDescent="0.2">
      <c r="F173" s="16" t="s">
        <v>80</v>
      </c>
      <c r="G173" s="108" t="str">
        <v>--</v>
      </c>
      <c r="I173" s="76">
        <f>_xll.qlSimpleQuoteTickValue(F173,Trigger)</f>
        <v>1E-4</v>
      </c>
      <c r="J173" s="84" t="str">
        <f>IFERROR(G173*I173,"--")</f>
        <v>--</v>
      </c>
    </row>
    <row r="174" spans="6:10" x14ac:dyDescent="0.2">
      <c r="F174" s="16" t="s">
        <v>81</v>
      </c>
      <c r="G174" s="108" t="str">
        <v>--</v>
      </c>
      <c r="I174" s="76">
        <f>_xll.qlSimpleQuoteTickValue(F174,Trigger)</f>
        <v>1E-4</v>
      </c>
      <c r="J174" s="84" t="str">
        <f>IFERROR(G174*I174,"--")</f>
        <v>--</v>
      </c>
    </row>
    <row r="175" spans="6:10" x14ac:dyDescent="0.2">
      <c r="F175" s="16" t="s">
        <v>82</v>
      </c>
      <c r="G175" s="108" t="str">
        <v>--</v>
      </c>
      <c r="I175" s="76">
        <f>_xll.qlSimpleQuoteTickValue(F175,Trigger)</f>
        <v>1E-4</v>
      </c>
      <c r="J175" s="84" t="str">
        <f>IFERROR(G175*I175,"--")</f>
        <v>--</v>
      </c>
    </row>
    <row r="176" spans="6:10" x14ac:dyDescent="0.2">
      <c r="F176" s="16" t="s">
        <v>83</v>
      </c>
      <c r="G176" s="108" t="str">
        <v>--</v>
      </c>
      <c r="I176" s="76">
        <f>_xll.qlSimpleQuoteTickValue(F176,Trigger)</f>
        <v>1E-4</v>
      </c>
      <c r="J176" s="84" t="str">
        <f>IFERROR(G176*I176,"--")</f>
        <v>--</v>
      </c>
    </row>
    <row r="177" spans="6:10" x14ac:dyDescent="0.2">
      <c r="F177" s="16" t="s">
        <v>84</v>
      </c>
      <c r="G177" s="108" t="str">
        <v>--</v>
      </c>
      <c r="I177" s="76">
        <f>_xll.qlSimpleQuoteTickValue(F177,Trigger)</f>
        <v>1E-4</v>
      </c>
      <c r="J177" s="84" t="str">
        <f>IFERROR(G177*I177,"--")</f>
        <v>--</v>
      </c>
    </row>
    <row r="178" spans="6:10" x14ac:dyDescent="0.2">
      <c r="F178" s="16" t="s">
        <v>85</v>
      </c>
      <c r="G178" s="108" t="str">
        <v>--</v>
      </c>
      <c r="I178" s="76">
        <f>_xll.qlSimpleQuoteTickValue(F178,Trigger)</f>
        <v>1E-4</v>
      </c>
      <c r="J178" s="84" t="str">
        <f>IFERROR(G178*I178,"--")</f>
        <v>--</v>
      </c>
    </row>
    <row r="179" spans="6:10" x14ac:dyDescent="0.2">
      <c r="F179" s="16" t="s">
        <v>86</v>
      </c>
      <c r="G179" s="108" t="str">
        <v>--</v>
      </c>
      <c r="I179" s="76">
        <f>_xll.qlSimpleQuoteTickValue(F179,Trigger)</f>
        <v>1E-4</v>
      </c>
      <c r="J179" s="84" t="str">
        <f>IFERROR(G179*I179,"--")</f>
        <v>--</v>
      </c>
    </row>
    <row r="180" spans="6:10" x14ac:dyDescent="0.2">
      <c r="F180" s="16" t="s">
        <v>87</v>
      </c>
      <c r="G180" s="108" t="str">
        <v>--</v>
      </c>
      <c r="I180" s="76">
        <f>_xll.qlSimpleQuoteTickValue(F180,Trigger)</f>
        <v>1E-4</v>
      </c>
      <c r="J180" s="84" t="str">
        <f>IFERROR(G180*I180,"--")</f>
        <v>--</v>
      </c>
    </row>
    <row r="181" spans="6:10" x14ac:dyDescent="0.2">
      <c r="F181" s="16" t="s">
        <v>88</v>
      </c>
      <c r="G181" s="108" t="str">
        <v>--</v>
      </c>
      <c r="I181" s="76">
        <f>_xll.qlSimpleQuoteTickValue(F181,Trigger)</f>
        <v>1E-4</v>
      </c>
      <c r="J181" s="84" t="str">
        <f>IFERROR(G181*I181,"--")</f>
        <v>--</v>
      </c>
    </row>
    <row r="182" spans="6:10" x14ac:dyDescent="0.2">
      <c r="F182" s="16" t="s">
        <v>89</v>
      </c>
      <c r="G182" s="108" t="str">
        <v>--</v>
      </c>
      <c r="I182" s="76">
        <f>_xll.qlSimpleQuoteTickValue(F182,Trigger)</f>
        <v>1E-4</v>
      </c>
      <c r="J182" s="84" t="str">
        <f>IFERROR(G182*I182,"--")</f>
        <v>--</v>
      </c>
    </row>
    <row r="183" spans="6:10" x14ac:dyDescent="0.2">
      <c r="F183" s="16" t="s">
        <v>90</v>
      </c>
      <c r="G183" s="108" t="str">
        <v>--</v>
      </c>
      <c r="I183" s="76">
        <f>_xll.qlSimpleQuoteTickValue(F183,Trigger)</f>
        <v>1E-4</v>
      </c>
      <c r="J183" s="84" t="str">
        <f>IFERROR(G183*I183,"--")</f>
        <v>--</v>
      </c>
    </row>
    <row r="184" spans="6:10" x14ac:dyDescent="0.2">
      <c r="F184" s="16" t="s">
        <v>91</v>
      </c>
      <c r="G184" s="108" t="str">
        <v>--</v>
      </c>
      <c r="I184" s="76">
        <f>_xll.qlSimpleQuoteTickValue(F184,Trigger)</f>
        <v>1E-4</v>
      </c>
      <c r="J184" s="84" t="str">
        <f>IFERROR(G184*I184,"--")</f>
        <v>--</v>
      </c>
    </row>
    <row r="185" spans="6:10" x14ac:dyDescent="0.2">
      <c r="F185" s="16" t="s">
        <v>92</v>
      </c>
      <c r="G185" s="108" t="str">
        <v>--</v>
      </c>
      <c r="I185" s="76">
        <f>_xll.qlSimpleQuoteTickValue(F185,Trigger)</f>
        <v>1E-4</v>
      </c>
      <c r="J185" s="84" t="str">
        <f>IFERROR(G185*I185,"--")</f>
        <v>--</v>
      </c>
    </row>
    <row r="186" spans="6:10" x14ac:dyDescent="0.2">
      <c r="F186" s="16" t="s">
        <v>93</v>
      </c>
      <c r="G186" s="108" t="str">
        <v>--</v>
      </c>
      <c r="I186" s="76">
        <f>_xll.qlSimpleQuoteTickValue(F186,Trigger)</f>
        <v>1E-4</v>
      </c>
      <c r="J186" s="84" t="str">
        <f>IFERROR(G186*I186,"--")</f>
        <v>--</v>
      </c>
    </row>
    <row r="187" spans="6:10" x14ac:dyDescent="0.2">
      <c r="F187" s="16" t="s">
        <v>94</v>
      </c>
      <c r="G187" s="108" t="str">
        <v>--</v>
      </c>
      <c r="I187" s="76">
        <f>_xll.qlSimpleQuoteTickValue(F187,Trigger)</f>
        <v>1E-4</v>
      </c>
      <c r="J187" s="84" t="str">
        <f>IFERROR(G187*I187,"--")</f>
        <v>--</v>
      </c>
    </row>
    <row r="188" spans="6:10" x14ac:dyDescent="0.2">
      <c r="F188" s="16" t="s">
        <v>95</v>
      </c>
      <c r="G188" s="108" t="str">
        <v>--</v>
      </c>
      <c r="I188" s="76">
        <f>_xll.qlSimpleQuoteTickValue(F188,Trigger)</f>
        <v>1E-4</v>
      </c>
      <c r="J188" s="84" t="str">
        <f>IFERROR(G188*I188,"--")</f>
        <v>--</v>
      </c>
    </row>
    <row r="189" spans="6:10" x14ac:dyDescent="0.2">
      <c r="F189" s="16" t="s">
        <v>96</v>
      </c>
      <c r="G189" s="108" t="str">
        <v>--</v>
      </c>
      <c r="I189" s="76">
        <f>_xll.qlSimpleQuoteTickValue(F189,Trigger)</f>
        <v>1E-4</v>
      </c>
      <c r="J189" s="84" t="str">
        <f>IFERROR(G189*I189,"--")</f>
        <v>--</v>
      </c>
    </row>
    <row r="190" spans="6:10" x14ac:dyDescent="0.2">
      <c r="F190" s="16" t="s">
        <v>97</v>
      </c>
      <c r="G190" s="108" t="str">
        <v>--</v>
      </c>
      <c r="I190" s="76">
        <f>_xll.qlSimpleQuoteTickValue(F190,Trigger)</f>
        <v>1E-4</v>
      </c>
      <c r="J190" s="84" t="str">
        <f>IFERROR(G190*I190,"--")</f>
        <v>--</v>
      </c>
    </row>
    <row r="191" spans="6:10" x14ac:dyDescent="0.2">
      <c r="F191" s="16" t="s">
        <v>98</v>
      </c>
      <c r="G191" s="108" t="str">
        <v>--</v>
      </c>
      <c r="I191" s="76">
        <f>_xll.qlSimpleQuoteTickValue(F191,Trigger)</f>
        <v>1E-4</v>
      </c>
      <c r="J191" s="84" t="str">
        <f>IFERROR(G191*I191,"--")</f>
        <v>--</v>
      </c>
    </row>
    <row r="192" spans="6:10" x14ac:dyDescent="0.2">
      <c r="F192" s="16" t="s">
        <v>99</v>
      </c>
      <c r="G192" s="108" t="str">
        <v>--</v>
      </c>
      <c r="I192" s="76">
        <f>_xll.qlSimpleQuoteTickValue(F192,Trigger)</f>
        <v>1E-4</v>
      </c>
      <c r="J192" s="84" t="str">
        <f>IFERROR(G192*I192,"--")</f>
        <v>--</v>
      </c>
    </row>
    <row r="193" spans="6:10" x14ac:dyDescent="0.2">
      <c r="F193" s="16" t="s">
        <v>100</v>
      </c>
      <c r="G193" s="108" t="str">
        <v>--</v>
      </c>
      <c r="I193" s="76">
        <f>_xll.qlSimpleQuoteTickValue(F193,Trigger)</f>
        <v>1E-4</v>
      </c>
      <c r="J193" s="84" t="str">
        <f>IFERROR(G193*I193,"--")</f>
        <v>--</v>
      </c>
    </row>
    <row r="194" spans="6:10" x14ac:dyDescent="0.2">
      <c r="F194" s="16" t="s">
        <v>101</v>
      </c>
      <c r="G194" s="108" t="str">
        <v>--</v>
      </c>
      <c r="I194" s="76">
        <f>_xll.qlSimpleQuoteTickValue(F194,Trigger)</f>
        <v>1E-4</v>
      </c>
      <c r="J194" s="84" t="str">
        <f>IFERROR(G194*I194,"--")</f>
        <v>--</v>
      </c>
    </row>
    <row r="195" spans="6:10" x14ac:dyDescent="0.2">
      <c r="F195" s="16" t="s">
        <v>102</v>
      </c>
      <c r="G195" s="108" t="str">
        <v>--</v>
      </c>
      <c r="I195" s="76">
        <f>_xll.qlSimpleQuoteTickValue(F195,Trigger)</f>
        <v>1E-4</v>
      </c>
      <c r="J195" s="84" t="str">
        <f>IFERROR(G195*I195,"--")</f>
        <v>--</v>
      </c>
    </row>
    <row r="196" spans="6:10" x14ac:dyDescent="0.2">
      <c r="F196" s="16" t="s">
        <v>103</v>
      </c>
      <c r="G196" s="108" t="str">
        <v>--</v>
      </c>
      <c r="I196" s="76">
        <f>_xll.qlSimpleQuoteTickValue(F196,Trigger)</f>
        <v>1E-4</v>
      </c>
      <c r="J196" s="84" t="str">
        <f>IFERROR(G196*I196,"--")</f>
        <v>--</v>
      </c>
    </row>
    <row r="197" spans="6:10" x14ac:dyDescent="0.2">
      <c r="F197" s="16" t="s">
        <v>104</v>
      </c>
      <c r="G197" s="108" t="str">
        <v>--</v>
      </c>
      <c r="I197" s="76">
        <f>_xll.qlSimpleQuoteTickValue(F197,Trigger)</f>
        <v>1E-4</v>
      </c>
      <c r="J197" s="84" t="str">
        <f>IFERROR(G197*I197,"--")</f>
        <v>--</v>
      </c>
    </row>
    <row r="198" spans="6:10" x14ac:dyDescent="0.2">
      <c r="F198" s="16" t="s">
        <v>105</v>
      </c>
      <c r="G198" s="108" t="str">
        <v>--</v>
      </c>
      <c r="I198" s="76">
        <f>_xll.qlSimpleQuoteTickValue(F198,Trigger)</f>
        <v>1E-4</v>
      </c>
      <c r="J198" s="84" t="str">
        <f>IFERROR(G198*I198,"--")</f>
        <v>--</v>
      </c>
    </row>
    <row r="199" spans="6:10" x14ac:dyDescent="0.2">
      <c r="F199" s="16" t="s">
        <v>106</v>
      </c>
      <c r="G199" s="108" t="str">
        <v>--</v>
      </c>
      <c r="I199" s="76">
        <f>_xll.qlSimpleQuoteTickValue(F199,Trigger)</f>
        <v>1E-4</v>
      </c>
      <c r="J199" s="84" t="str">
        <f>IFERROR(G199*I199,"--")</f>
        <v>--</v>
      </c>
    </row>
    <row r="200" spans="6:10" x14ac:dyDescent="0.2">
      <c r="F200" s="16" t="s">
        <v>107</v>
      </c>
      <c r="G200" s="108" t="str">
        <v>--</v>
      </c>
      <c r="I200" s="76">
        <f>_xll.qlSimpleQuoteTickValue(F200,Trigger)</f>
        <v>1E-4</v>
      </c>
      <c r="J200" s="84" t="str">
        <f>IFERROR(G200*I200,"--")</f>
        <v>--</v>
      </c>
    </row>
    <row r="201" spans="6:10" x14ac:dyDescent="0.2">
      <c r="F201" s="16" t="s">
        <v>108</v>
      </c>
      <c r="G201" s="108" t="str">
        <v>--</v>
      </c>
      <c r="I201" s="76">
        <f>_xll.qlSimpleQuoteTickValue(F201,Trigger)</f>
        <v>1E-4</v>
      </c>
      <c r="J201" s="84" t="str">
        <f>IFERROR(G201*I201,"--")</f>
        <v>--</v>
      </c>
    </row>
    <row r="202" spans="6:10" x14ac:dyDescent="0.2">
      <c r="F202" s="16" t="s">
        <v>109</v>
      </c>
      <c r="G202" s="108" t="str">
        <v>--</v>
      </c>
      <c r="I202" s="76">
        <f>_xll.qlSimpleQuoteTickValue(F202,Trigger)</f>
        <v>1E-4</v>
      </c>
      <c r="J202" s="84" t="str">
        <f>IFERROR(G202*I202,"--")</f>
        <v>--</v>
      </c>
    </row>
    <row r="203" spans="6:10" x14ac:dyDescent="0.2">
      <c r="F203" s="16" t="s">
        <v>110</v>
      </c>
      <c r="G203" s="108" t="str">
        <v>--</v>
      </c>
      <c r="I203" s="76">
        <f>_xll.qlSimpleQuoteTickValue(F203,Trigger)</f>
        <v>1E-4</v>
      </c>
      <c r="J203" s="84" t="str">
        <f>IFERROR(G203*I203,"--")</f>
        <v>--</v>
      </c>
    </row>
    <row r="204" spans="6:10" x14ac:dyDescent="0.2">
      <c r="F204" s="16" t="s">
        <v>111</v>
      </c>
      <c r="G204" s="108" t="str">
        <v>--</v>
      </c>
      <c r="I204" s="76">
        <f>_xll.qlSimpleQuoteTickValue(F204,Trigger)</f>
        <v>1E-4</v>
      </c>
      <c r="J204" s="84" t="str">
        <f>IFERROR(G204*I204,"--")</f>
        <v>--</v>
      </c>
    </row>
    <row r="205" spans="6:10" x14ac:dyDescent="0.2">
      <c r="F205" s="16" t="s">
        <v>112</v>
      </c>
      <c r="G205" s="108" t="str">
        <v>--</v>
      </c>
      <c r="I205" s="76">
        <f>_xll.qlSimpleQuoteTickValue(F205,Trigger)</f>
        <v>1E-4</v>
      </c>
      <c r="J205" s="84" t="str">
        <f>IFERROR(G205*I205,"--")</f>
        <v>--</v>
      </c>
    </row>
    <row r="206" spans="6:10" x14ac:dyDescent="0.2">
      <c r="F206" s="16" t="s">
        <v>113</v>
      </c>
      <c r="G206" s="108" t="str">
        <v>--</v>
      </c>
      <c r="I206" s="76">
        <f>_xll.qlSimpleQuoteTickValue(F206,Trigger)</f>
        <v>1E-4</v>
      </c>
      <c r="J206" s="84" t="str">
        <f>IFERROR(G206*I206,"--")</f>
        <v>--</v>
      </c>
    </row>
    <row r="207" spans="6:10" x14ac:dyDescent="0.2">
      <c r="F207" s="16" t="s">
        <v>114</v>
      </c>
      <c r="G207" s="108" t="str">
        <v>--</v>
      </c>
      <c r="I207" s="76">
        <f>_xll.qlSimpleQuoteTickValue(F207,Trigger)</f>
        <v>1E-4</v>
      </c>
      <c r="J207" s="84" t="str">
        <f>IFERROR(G207*I207,"--")</f>
        <v>--</v>
      </c>
    </row>
    <row r="208" spans="6:10" x14ac:dyDescent="0.2">
      <c r="F208" s="16" t="s">
        <v>115</v>
      </c>
      <c r="G208" s="108" t="str">
        <v>--</v>
      </c>
      <c r="I208" s="76">
        <f>_xll.qlSimpleQuoteTickValue(F208,Trigger)</f>
        <v>1E-4</v>
      </c>
      <c r="J208" s="84" t="str">
        <f>IFERROR(G208*I208,"--")</f>
        <v>--</v>
      </c>
    </row>
    <row r="209" spans="6:10" x14ac:dyDescent="0.2">
      <c r="F209" s="16" t="s">
        <v>116</v>
      </c>
      <c r="G209" s="108" t="str">
        <v>--</v>
      </c>
      <c r="I209" s="76">
        <f>_xll.qlSimpleQuoteTickValue(F209,Trigger)</f>
        <v>1E-4</v>
      </c>
      <c r="J209" s="84" t="str">
        <f>IFERROR(G209*I209,"--")</f>
        <v>--</v>
      </c>
    </row>
    <row r="210" spans="6:10" x14ac:dyDescent="0.2">
      <c r="F210" s="16" t="s">
        <v>117</v>
      </c>
      <c r="G210" s="108" t="str">
        <v>--</v>
      </c>
      <c r="I210" s="76">
        <f>_xll.qlSimpleQuoteTickValue(F210,Trigger)</f>
        <v>1E-4</v>
      </c>
      <c r="J210" s="84" t="str">
        <f>IFERROR(G210*I210,"--")</f>
        <v>--</v>
      </c>
    </row>
    <row r="211" spans="6:10" x14ac:dyDescent="0.2">
      <c r="F211" s="10" t="s">
        <v>118</v>
      </c>
      <c r="G211" s="110" t="str">
        <v>--</v>
      </c>
      <c r="I211" s="77">
        <f>_xll.qlSimpleQuoteTickValue(F211,Trigger)</f>
        <v>1E-4</v>
      </c>
      <c r="J211" s="85" t="str">
        <f>IFERROR(G211*I211,"--")</f>
        <v>--</v>
      </c>
    </row>
  </sheetData>
  <dataValidations count="2">
    <dataValidation type="list" allowBlank="1" showInputMessage="1" showErrorMessage="1" sqref="G4">
      <formula1>"OneSide, Centered"</formula1>
    </dataValidation>
    <dataValidation type="list" allowBlank="1" showInputMessage="1" showErrorMessage="1" sqref="G7">
      <formula1>"TRUE, FALSE"</formula1>
    </dataValidation>
  </dataValidations>
  <pageMargins left="0.7" right="0.7" top="0.75" bottom="0.75" header="0.3" footer="0.3"/>
  <pageSetup paperSize="9" orientation="portrait" horizontalDpi="300" verticalDpi="3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18</vt:i4>
      </vt:variant>
    </vt:vector>
  </HeadingPairs>
  <TitlesOfParts>
    <vt:vector size="24" baseType="lpstr">
      <vt:lpstr>GeneralSettings</vt:lpstr>
      <vt:lpstr>Swap1</vt:lpstr>
      <vt:lpstr>Swap2</vt:lpstr>
      <vt:lpstr>OIS</vt:lpstr>
      <vt:lpstr>SwapAnalysis</vt:lpstr>
      <vt:lpstr>SensitivitiesAnalysis</vt:lpstr>
      <vt:lpstr>Calculation</vt:lpstr>
      <vt:lpstr>Calendar</vt:lpstr>
      <vt:lpstr>Currency</vt:lpstr>
      <vt:lpstr>Delta</vt:lpstr>
      <vt:lpstr>DiscountingCurve</vt:lpstr>
      <vt:lpstr>EvaluationDate</vt:lpstr>
      <vt:lpstr>ForwardingCurve</vt:lpstr>
      <vt:lpstr>Include</vt:lpstr>
      <vt:lpstr>Instruments</vt:lpstr>
      <vt:lpstr>OIS</vt:lpstr>
      <vt:lpstr>Quantities</vt:lpstr>
      <vt:lpstr>SensitivityAnalysis</vt:lpstr>
      <vt:lpstr>SettlementDate</vt:lpstr>
      <vt:lpstr>SettlementDays</vt:lpstr>
      <vt:lpstr>Shift</vt:lpstr>
      <vt:lpstr>Swap1</vt:lpstr>
      <vt:lpstr>Swap2</vt:lpstr>
      <vt:lpstr>Trigger</vt:lpstr>
    </vt:vector>
  </TitlesOfParts>
  <Company>Banca IMI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ZANZI MADDALENA</dc:creator>
  <cp:lastModifiedBy>BERTOCCHI NICHOLAS</cp:lastModifiedBy>
  <dcterms:created xsi:type="dcterms:W3CDTF">2014-11-25T10:59:58Z</dcterms:created>
  <dcterms:modified xsi:type="dcterms:W3CDTF">2017-01-11T14:52:38Z</dcterms:modified>
</cp:coreProperties>
</file>